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42" activeTab="1"/>
  </bookViews>
  <sheets>
    <sheet name="1." sheetId="1" r:id="rId1"/>
    <sheet name="2." sheetId="2" r:id="rId2"/>
    <sheet name="2.a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1." sheetId="10" r:id="rId10"/>
    <sheet name="9.2." sheetId="11" r:id="rId11"/>
    <sheet name="9.3" sheetId="12" r:id="rId12"/>
    <sheet name="9.4" sheetId="13" r:id="rId13"/>
    <sheet name="10.1." sheetId="14" r:id="rId14"/>
    <sheet name="10.2" sheetId="15" r:id="rId15"/>
    <sheet name="11." sheetId="16" r:id="rId16"/>
    <sheet name="12." sheetId="17" r:id="rId17"/>
    <sheet name="13.1" sheetId="18" r:id="rId18"/>
    <sheet name="13.2" sheetId="19" r:id="rId19"/>
    <sheet name="13.3." sheetId="20" r:id="rId20"/>
    <sheet name="13.4" sheetId="21" r:id="rId21"/>
    <sheet name="14." sheetId="22" r:id="rId22"/>
    <sheet name="15." sheetId="23" r:id="rId23"/>
    <sheet name="16." sheetId="24" r:id="rId24"/>
    <sheet name="17." sheetId="25" r:id="rId25"/>
    <sheet name="18.1" sheetId="26" r:id="rId26"/>
    <sheet name="18.2" sheetId="27" r:id="rId27"/>
    <sheet name="18.3" sheetId="28" r:id="rId28"/>
    <sheet name="18.4" sheetId="29" r:id="rId29"/>
  </sheets>
  <definedNames>
    <definedName name="_xlnm.Print_Titles" localSheetId="13">'10.1.'!$1:$1</definedName>
    <definedName name="_xlnm.Print_Titles" localSheetId="14">'10.2'!$1:$1</definedName>
    <definedName name="_xlnm.Print_Titles" localSheetId="21">'14.'!$1:$2</definedName>
    <definedName name="_xlnm.Print_Titles" localSheetId="1">'2.'!$1:$1</definedName>
    <definedName name="_xlnm.Print_Titles" localSheetId="4">'4.'!$1:$5</definedName>
    <definedName name="_xlnm.Print_Titles" localSheetId="5">'5.'!$1:$5</definedName>
    <definedName name="_xlnm.Print_Titles" localSheetId="7">'7.'!$1:$5</definedName>
    <definedName name="_xlnm.Print_Titles" localSheetId="8">'8.'!$1:$5</definedName>
    <definedName name="_xlnm.Print_Titles" localSheetId="9">'9.1.'!$1:$1</definedName>
    <definedName name="_xlnm.Print_Titles" localSheetId="10">'9.2.'!$1:$1</definedName>
    <definedName name="_xlnm.Print_Area" localSheetId="26">'18.2'!$A$1:$E$47</definedName>
    <definedName name="_xlnm.Print_Area" localSheetId="8">'8.'!$A$1:$P$65</definedName>
    <definedName name="_xlnm.Print_Area" localSheetId="9">'9.1.'!$A$1:$F$193</definedName>
  </definedNames>
  <calcPr fullCalcOnLoad="1"/>
</workbook>
</file>

<file path=xl/sharedStrings.xml><?xml version="1.0" encoding="utf-8"?>
<sst xmlns="http://schemas.openxmlformats.org/spreadsheetml/2006/main" count="1900" uniqueCount="1103">
  <si>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</si>
  <si>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</si>
  <si>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</si>
  <si>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</si>
  <si>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</si>
  <si>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Televízió Szolgáltató Kft.</t>
  </si>
  <si>
    <t>Nyugat-Balatoni Turisztikai Iroda Nonprofit Kft.</t>
  </si>
  <si>
    <t>KETÉH Kft.</t>
  </si>
  <si>
    <t>Keszthely Város Önkormányzata 25%-ot el nem érő részesedéssel rendelkezik:</t>
  </si>
  <si>
    <t>Municipal Önkormányzati Kárpótlási Jegy Befektető Zrt.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</si>
  <si>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</si>
  <si>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</si>
  <si>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</si>
  <si>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</si>
  <si>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10.779 db A104246-115024 sorsz. 20 eFt névértékű</t>
  </si>
  <si>
    <t xml:space="preserve">13.812 db A231143-244954.sorsz. 20 eFt névértékű </t>
  </si>
  <si>
    <t>Dunántúli Regionális Vízmű Zrt.</t>
  </si>
  <si>
    <t>895 db A 404500- A405394 sorsz. 10 eFt névértékű</t>
  </si>
  <si>
    <t>Észak-zalai Térségi Integrált Szakképző Központ Nonprofit Kft.</t>
  </si>
  <si>
    <t>M i n d ö s s z e s e n :</t>
  </si>
  <si>
    <t xml:space="preserve">Intézmény neve                 </t>
  </si>
  <si>
    <t>Módosított pénz-maradvány</t>
  </si>
  <si>
    <t>Egészség-biztosítási Alap marad-ványa</t>
  </si>
  <si>
    <t xml:space="preserve">Kötelezettséggel terhelt pénzmaradvány </t>
  </si>
  <si>
    <t xml:space="preserve">Szabad pénzmaradvány </t>
  </si>
  <si>
    <t>Működés</t>
  </si>
  <si>
    <t>Felhal-mozás</t>
  </si>
  <si>
    <t>Műkö-désre</t>
  </si>
  <si>
    <t>Felhal-mozásra</t>
  </si>
  <si>
    <t xml:space="preserve">Elvonás </t>
  </si>
  <si>
    <t>Szállítók (dologi kiadás)</t>
  </si>
  <si>
    <t>Szabad pénzmaradvány elvonás</t>
  </si>
  <si>
    <t>Egry J.Ált.Iskola és Alap-fokú Művészetoktatási Intézmény</t>
  </si>
  <si>
    <t>Csány-Szendrey ÁMK</t>
  </si>
  <si>
    <t>Életfa Napközi Otthonos Székhely Óvoda</t>
  </si>
  <si>
    <t>Goldmark Károly Művelődési Központ</t>
  </si>
  <si>
    <t>F. Gy. Városi Könyvtár</t>
  </si>
  <si>
    <t>Keszthelyi VSZK</t>
  </si>
  <si>
    <t>Sportiroda</t>
  </si>
  <si>
    <t>Keszthely Város Önkormányzata  Alapellátási Intézet</t>
  </si>
  <si>
    <t>Egészségbizt.maradvány (dologi kiadás)</t>
  </si>
  <si>
    <t>Egyesített Szociális Intézmény</t>
  </si>
  <si>
    <t>Gazdasági Ellátó Szervezet Keszthely</t>
  </si>
  <si>
    <t xml:space="preserve">Munkáltatói kölcsön </t>
  </si>
  <si>
    <t>Önkormányzat összesen</t>
  </si>
  <si>
    <t>A támogatás megnevezése</t>
  </si>
  <si>
    <t>Mentesség</t>
  </si>
  <si>
    <t>Kedvezmény</t>
  </si>
  <si>
    <t>Összesen eFt</t>
  </si>
  <si>
    <t>mértéke %</t>
  </si>
  <si>
    <t>Mértéke %</t>
  </si>
  <si>
    <t>Összege eFt</t>
  </si>
  <si>
    <t>Helyi iparűzési adó</t>
  </si>
  <si>
    <t>Építményadó</t>
  </si>
  <si>
    <t>Kommunális adó</t>
  </si>
  <si>
    <t>33-50</t>
  </si>
  <si>
    <t>27/1996. (X.29.)</t>
  </si>
  <si>
    <t>Helyiségek hasznosításából származó bevétel</t>
  </si>
  <si>
    <t>Lakosság részére lakásépítéshez, lakásfelújításhoz nyújtott kölcsönök elengedése</t>
  </si>
  <si>
    <t>Egyéb nyújtott kedvezmény vagy kölcsön elengedése</t>
  </si>
  <si>
    <t>Készfizető kezesség</t>
  </si>
  <si>
    <t>Egyéb kötelezettségek</t>
  </si>
  <si>
    <t>5. Beruházásra adott előlegek</t>
  </si>
  <si>
    <t>előlő évi kv-i tartalék</t>
  </si>
  <si>
    <t>egyéb hosszú lej. köt. köv. évi törl.részlete</t>
  </si>
  <si>
    <t>tárgyévi kv-t terh. egyéb röv.lejáratú köt.</t>
  </si>
  <si>
    <t>Keszthelyi HUSZ Kft</t>
  </si>
  <si>
    <t xml:space="preserve">Keszthelyi Jachtkikötő Kft </t>
  </si>
  <si>
    <t xml:space="preserve">Ellátottak térítési díja (Idősek Gondozóháza) </t>
  </si>
  <si>
    <t>Nappali ellátás (Idősek Klubja)</t>
  </si>
  <si>
    <t xml:space="preserve">Szociális étkeztetés </t>
  </si>
  <si>
    <t xml:space="preserve">89/2007. (III. 29.) </t>
  </si>
  <si>
    <t>Évek</t>
  </si>
  <si>
    <t>2011.</t>
  </si>
  <si>
    <t>2012.</t>
  </si>
  <si>
    <t>2013.</t>
  </si>
  <si>
    <t>2014.</t>
  </si>
  <si>
    <t>2015.</t>
  </si>
  <si>
    <t>2016-2026.</t>
  </si>
  <si>
    <t xml:space="preserve">Városi Kórház energiaracionalizálás </t>
  </si>
  <si>
    <t>Egészségügyi prevenciós feladatok</t>
  </si>
  <si>
    <t>Balaton-Felvidéki "Da Bibere" Borút Egyesület 320/2005. (XII. 15.)</t>
  </si>
  <si>
    <t xml:space="preserve">Pannon EGTC tagdíj 222/2010. (VII.29.) </t>
  </si>
  <si>
    <t>Fő tér rehabilitáció I.ütem pályázati önrész</t>
  </si>
  <si>
    <t>Fő tér rehabilitáció II.ütem pályázati önrész</t>
  </si>
  <si>
    <t>BAHART Zrt tőkeemelése 263/2008.(IX.25.)</t>
  </si>
  <si>
    <t>Tény</t>
  </si>
  <si>
    <t>Keszthely Város Önkormányzata 50%-on felüli részesedéssel rendelkezik:</t>
  </si>
  <si>
    <t>Keszthely Város Önkormányzata 25%-on felüli részesedéssel rendelkezik:</t>
  </si>
  <si>
    <t>Keszthelyi Városüzemeltető Egyszemélyes Nonprofit Kft.</t>
  </si>
  <si>
    <t>Zalaegerszeg, Kinizsi u. 74.</t>
  </si>
  <si>
    <t>Siófok, Tanácsház u. 7.</t>
  </si>
  <si>
    <t>Siófok, Krúdy sétány 2.</t>
  </si>
  <si>
    <t>Budapest Király u. 1/a.</t>
  </si>
  <si>
    <t>Keszthely, Kossuth L. u. 28.</t>
  </si>
  <si>
    <t>Keszthely, Vásár tér 10.</t>
  </si>
  <si>
    <t>Keszthely, Fő tér 1.</t>
  </si>
  <si>
    <t>Keszthely, 0249/7. hrsz</t>
  </si>
  <si>
    <t>Keszthely, Kossuth L.u. 45</t>
  </si>
  <si>
    <t>Fő tér rekonstrukció II. ütem</t>
  </si>
  <si>
    <t>- támogatási program előlege miatti köt.</t>
  </si>
  <si>
    <t>F.Gy.Városi Könyvtár által nyilvántartott ( gyűjtemények, kulurális javak) :</t>
  </si>
  <si>
    <t>IV. Üzemeltetésre, kezelésre átadott eszközök</t>
  </si>
  <si>
    <t>Önkormányzati rendelet / határozat száma</t>
  </si>
  <si>
    <t>TÁMOP pályázat</t>
  </si>
  <si>
    <t>Pénzeszköz átadás megnevezése</t>
  </si>
  <si>
    <t>Sor-szám</t>
  </si>
  <si>
    <t>Helyi adók</t>
  </si>
  <si>
    <t>Áteng. központi adók</t>
  </si>
  <si>
    <t>Normatív hozzá-járulások</t>
  </si>
  <si>
    <t>Közpon-tosított előir.</t>
  </si>
  <si>
    <t>Normatív kötött felh. tám.</t>
  </si>
  <si>
    <t>Felhalmozási hiány</t>
  </si>
  <si>
    <t>Lét-szám-keret</t>
  </si>
  <si>
    <t>Összesen eredeti előirányzat</t>
  </si>
  <si>
    <t>Önkormányzati Intézmények bevétele eredeti előirányzat</t>
  </si>
  <si>
    <t>parkolóhely megváltás</t>
  </si>
  <si>
    <t>lakáscseréből származó bevétel</t>
  </si>
  <si>
    <t>Része-sedés vás.</t>
  </si>
  <si>
    <t>Végleges pe. átadás</t>
  </si>
  <si>
    <t>Önk.igazgatás 841126</t>
  </si>
  <si>
    <t>Másh.nem sor. egyéb sport tám. 931903</t>
  </si>
  <si>
    <t>Út, autópálya építés 421100</t>
  </si>
  <si>
    <t>Fogorvosi szakell. 862303</t>
  </si>
  <si>
    <t>Pampetrics Borkereskedés Kft</t>
  </si>
  <si>
    <t>Eredeti előirányzat</t>
  </si>
  <si>
    <t>Középf.okt.int. tám. 853000</t>
  </si>
  <si>
    <t>Civil szerv. műk.tám. 890301</t>
  </si>
  <si>
    <t>Közutak,hidak üz. 522110</t>
  </si>
  <si>
    <t>Számítógép</t>
  </si>
  <si>
    <t>Köztemető fennt., műk. 960302</t>
  </si>
  <si>
    <t>Közvilágítás 841402</t>
  </si>
  <si>
    <t>Települési hull. kez. 381103</t>
  </si>
  <si>
    <t>Erdősítés 020215</t>
  </si>
  <si>
    <t>magánszemélyek kommunális adója</t>
  </si>
  <si>
    <t>iparűzési adó</t>
  </si>
  <si>
    <t xml:space="preserve">     ebből: építményadó </t>
  </si>
  <si>
    <t>jövedelem különbség mérséklésére</t>
  </si>
  <si>
    <t>C.</t>
  </si>
  <si>
    <t>Finanszírozási kiadások</t>
  </si>
  <si>
    <t>E.</t>
  </si>
  <si>
    <t>Gazdasági Ellátó Szervezet Keszthely eredeti  előirányzat</t>
  </si>
  <si>
    <t>Zala Volán Zrt</t>
  </si>
  <si>
    <t>Bursa Hungarica</t>
  </si>
  <si>
    <t>Szent Erzsébet Alapítvány</t>
  </si>
  <si>
    <t>Települési hulladék kezelés (381103)</t>
  </si>
  <si>
    <t>Cserszegtomaj Önkormányzat</t>
  </si>
  <si>
    <t>Számítástechnikai eszközök</t>
  </si>
  <si>
    <t>Mozgás Háza beruházás részlet</t>
  </si>
  <si>
    <t>TISZK</t>
  </si>
  <si>
    <t>Ell. pénz-beli jutt.</t>
  </si>
  <si>
    <t>Módosított előirányzat</t>
  </si>
  <si>
    <r>
      <t>a</t>
    </r>
    <r>
      <rPr>
        <b/>
        <sz val="10"/>
        <rFont val="Book Antiqua"/>
        <family val="1"/>
      </rPr>
      <t xml:space="preserve">) F. Gy. Zeneiskola Alapfokú Műv.okt. Intézmény </t>
    </r>
    <r>
      <rPr>
        <sz val="10"/>
        <rFont val="Book Antiqua"/>
        <family val="1"/>
      </rPr>
      <t>eredeti előirányzat</t>
    </r>
  </si>
  <si>
    <r>
      <t xml:space="preserve">b) </t>
    </r>
    <r>
      <rPr>
        <b/>
        <sz val="10"/>
        <rFont val="Book Antiqua"/>
        <family val="1"/>
      </rPr>
      <t>Egry J. Ált.Iskola és Alapfokú Műv.okt. Int.</t>
    </r>
    <r>
      <rPr>
        <sz val="10"/>
        <rFont val="Book Antiqua"/>
        <family val="1"/>
      </rPr>
      <t xml:space="preserve"> eredeti előirányzat</t>
    </r>
  </si>
  <si>
    <r>
      <t xml:space="preserve">c) </t>
    </r>
    <r>
      <rPr>
        <b/>
        <sz val="10"/>
        <rFont val="Book Antiqua"/>
        <family val="1"/>
      </rPr>
      <t xml:space="preserve">Csány-Szendrey Ált. Műv. Központ </t>
    </r>
    <r>
      <rPr>
        <sz val="10"/>
        <rFont val="Book Antiqua"/>
        <family val="1"/>
      </rPr>
      <t>eredeti ei.</t>
    </r>
  </si>
  <si>
    <r>
      <t xml:space="preserve">e) </t>
    </r>
    <r>
      <rPr>
        <b/>
        <sz val="10"/>
        <rFont val="Book Antiqua"/>
        <family val="1"/>
      </rPr>
      <t>Goldmark K. Műv.Központ</t>
    </r>
    <r>
      <rPr>
        <sz val="10"/>
        <rFont val="Book Antiqua"/>
        <family val="1"/>
      </rPr>
      <t xml:space="preserve"> eredeti ei. </t>
    </r>
  </si>
  <si>
    <r>
      <t xml:space="preserve">i) </t>
    </r>
    <r>
      <rPr>
        <b/>
        <sz val="10"/>
        <rFont val="Book Antiqua"/>
        <family val="1"/>
      </rPr>
      <t xml:space="preserve">Keszthely Város Önk. Alapell. Int. </t>
    </r>
    <r>
      <rPr>
        <sz val="10"/>
        <rFont val="Book Antiqua"/>
        <family val="1"/>
      </rPr>
      <t>eredeti ei.</t>
    </r>
  </si>
  <si>
    <t>MIND ÖSSZESEN eredeti előirányzat</t>
  </si>
  <si>
    <t>Középfokú oktatási intézmények tám. ( 853000 )</t>
  </si>
  <si>
    <t>Máshova nem sor. egyéb sporttámogatás (931903 )</t>
  </si>
  <si>
    <t>Fin.műv. 841906</t>
  </si>
  <si>
    <t>Egyéb közfoglal-koztatás  890443</t>
  </si>
  <si>
    <t>Önk.ig. tev. 841126</t>
  </si>
  <si>
    <t>Működési célú pénzeszközátvétel</t>
  </si>
  <si>
    <t>12.</t>
  </si>
  <si>
    <t>Felhalmozási célú pénzeszközátadás</t>
  </si>
  <si>
    <t>Részesedés vásárlás</t>
  </si>
  <si>
    <t>Fin. műveletek 841906</t>
  </si>
  <si>
    <t>Sportegyesületek</t>
  </si>
  <si>
    <t>Csornai Premontrei Prépostság - Rendház homlokzat</t>
  </si>
  <si>
    <t>Egyházak köz. és hitél. tev. 890506</t>
  </si>
  <si>
    <t>Költségvetési hiány külső finanszírozása:</t>
  </si>
  <si>
    <t>Felhal-mozási tartalék</t>
  </si>
  <si>
    <t xml:space="preserve">     ebből: helyben maradó rész </t>
  </si>
  <si>
    <t>Ellátottak pénzbeli juttatása</t>
  </si>
  <si>
    <t>Végle-ges pe. átadás</t>
  </si>
  <si>
    <t xml:space="preserve">Működési bevételek </t>
  </si>
  <si>
    <t>Felhalmozási bevételek</t>
  </si>
  <si>
    <t xml:space="preserve">Működési kiadások </t>
  </si>
  <si>
    <t>Felhalmozási kiadások</t>
  </si>
  <si>
    <t xml:space="preserve">II. </t>
  </si>
  <si>
    <t>Normatív állami hozzájárulás</t>
  </si>
  <si>
    <t>Normatív kötött támogatás</t>
  </si>
  <si>
    <t>Központosított támogatás</t>
  </si>
  <si>
    <t>Támogatásértékű működési bevételek</t>
  </si>
  <si>
    <t>Talajterhelési díj</t>
  </si>
  <si>
    <t>1.</t>
  </si>
  <si>
    <t>2.</t>
  </si>
  <si>
    <t>3.</t>
  </si>
  <si>
    <t>4.</t>
  </si>
  <si>
    <t>10.</t>
  </si>
  <si>
    <t>11.</t>
  </si>
  <si>
    <t>Műkö-dési tartalék</t>
  </si>
  <si>
    <t xml:space="preserve">Felhalmozási célú pénzeszköz átvételek </t>
  </si>
  <si>
    <t>Bírság, pótlék, közigazgatási bírság</t>
  </si>
  <si>
    <t>Önk. elszám. 841907</t>
  </si>
  <si>
    <t>Tartalékok 841908</t>
  </si>
  <si>
    <t>Fejlesztési céltartalék</t>
  </si>
  <si>
    <t>Támogatásértékű felhalmozási bevételek</t>
  </si>
  <si>
    <t>Támogatásértékű működési kiadások</t>
  </si>
  <si>
    <t>Működési célú pénzeszköz átadások</t>
  </si>
  <si>
    <t>Támogatásértékű felhalmozási kiadások</t>
  </si>
  <si>
    <t>Települési hull. kezelés 381103</t>
  </si>
  <si>
    <t>III.</t>
  </si>
  <si>
    <t>Közvilágítás ( 841402 )</t>
  </si>
  <si>
    <t>Polgári védelem ágazati fel. 842531</t>
  </si>
  <si>
    <t>Ár- és belvíz-véd.tev. 842541</t>
  </si>
  <si>
    <t>Apát u. sétány vízelvezetése - vasúti talpárok rendezése</t>
  </si>
  <si>
    <t>Személyi juttatások</t>
  </si>
  <si>
    <t>Egyéb működési kiadások</t>
  </si>
  <si>
    <t>Társ. szoc.pol. és egyéb jutt.</t>
  </si>
  <si>
    <t>Felhal-mozási</t>
  </si>
  <si>
    <t>Pénz-eszköz átvétel</t>
  </si>
  <si>
    <t>Egyéb felhalmozási bevételek</t>
  </si>
  <si>
    <t>Egyéb működési bevételek</t>
  </si>
  <si>
    <t>II. Felhalmozási bevételek</t>
  </si>
  <si>
    <t>Felhalmozási és tőke jellegű bevételek</t>
  </si>
  <si>
    <t>Önk. sajátos felhalm. és tőke bevételei</t>
  </si>
  <si>
    <t>Pénzmaradvány igénybevétele</t>
  </si>
  <si>
    <t>Műkö-dési célra</t>
  </si>
  <si>
    <t>Felhal-mozási célra</t>
  </si>
  <si>
    <t>Pénzmaradvány igénybevétele működési célra</t>
  </si>
  <si>
    <t>Támogatási kölcsön nyújtása</t>
  </si>
  <si>
    <t>ebből: lakásértékesítés</t>
  </si>
  <si>
    <t>Önk.jogalkotás 841112</t>
  </si>
  <si>
    <t>Út, autópálya építés ( 421100 )</t>
  </si>
  <si>
    <t>Út, autópálya építés (421100)</t>
  </si>
  <si>
    <t>Egyházak, közösségi és hitéleti tevékenységének támogatása (890506 )</t>
  </si>
  <si>
    <t>Adók, illetékek beszed. , ell. 841133</t>
  </si>
  <si>
    <t>Civil szervezetek működési támogatása ( 890301 )</t>
  </si>
  <si>
    <t>Általános tartalék</t>
  </si>
  <si>
    <t>Működési céltartalék</t>
  </si>
  <si>
    <t xml:space="preserve">Finanszírozási bevételek </t>
  </si>
  <si>
    <r>
      <t xml:space="preserve">d) </t>
    </r>
    <r>
      <rPr>
        <b/>
        <sz val="10"/>
        <rFont val="Book Antiqua"/>
        <family val="1"/>
      </rPr>
      <t>Életfa Napközi Otthonos Székhely Óvoda</t>
    </r>
    <r>
      <rPr>
        <sz val="10"/>
        <rFont val="Book Antiqua"/>
        <family val="1"/>
      </rPr>
      <t xml:space="preserve"> eredeti előirányzat</t>
    </r>
  </si>
  <si>
    <r>
      <t xml:space="preserve">h) </t>
    </r>
    <r>
      <rPr>
        <b/>
        <sz val="10"/>
        <rFont val="Book Antiqua"/>
        <family val="1"/>
      </rPr>
      <t>Sportiroda</t>
    </r>
    <r>
      <rPr>
        <sz val="10"/>
        <rFont val="Book Antiqua"/>
        <family val="1"/>
      </rPr>
      <t xml:space="preserve"> eredeti előirányzat</t>
    </r>
  </si>
  <si>
    <r>
      <t xml:space="preserve">k.) </t>
    </r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</si>
  <si>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t xml:space="preserve">f) </t>
    </r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</si>
  <si>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t>Városi Kórház Keszthely</t>
    </r>
    <r>
      <rPr>
        <sz val="10"/>
        <rFont val="Book Antiqua"/>
        <family val="1"/>
      </rPr>
      <t xml:space="preserve"> eredeti előir.</t>
    </r>
  </si>
  <si>
    <r>
      <t>j.)</t>
    </r>
    <r>
      <rPr>
        <b/>
        <sz val="10"/>
        <rFont val="Book Antiqua"/>
        <family val="1"/>
      </rPr>
      <t xml:space="preserve"> Keszthely Város Önk. Egyesített Szociális Intézménye </t>
    </r>
    <r>
      <rPr>
        <sz val="10"/>
        <rFont val="Book Antiqua"/>
        <family val="1"/>
      </rPr>
      <t>eredeti ei.</t>
    </r>
  </si>
  <si>
    <t>Polgármesteri Hivatal pénzeszköz átadásai</t>
  </si>
  <si>
    <t>Sarutlan Karmelita Rendtartomány</t>
  </si>
  <si>
    <t>Magyar Máltai Szeretetszolgálat Keszthelyi Csoportja</t>
  </si>
  <si>
    <t>Tám. értékű kiadás</t>
  </si>
  <si>
    <t>Támogatásértékű kiadás megnevezése</t>
  </si>
  <si>
    <t>Közter.rendjének fennt. 842421</t>
  </si>
  <si>
    <t>Város-és község-gazg. szolg. (főép.) 841403</t>
  </si>
  <si>
    <t>Alapfokú okt. int. tám. 852000</t>
  </si>
  <si>
    <t>Rendkívüli gyvéd. tám. 882124</t>
  </si>
  <si>
    <t>Megnevezés</t>
  </si>
  <si>
    <t>Összesen:</t>
  </si>
  <si>
    <t>Összesen</t>
  </si>
  <si>
    <t>I. Működési bevételek</t>
  </si>
  <si>
    <t>Cím</t>
  </si>
  <si>
    <t>Alcím</t>
  </si>
  <si>
    <t>A.</t>
  </si>
  <si>
    <t>Keszthelyi Turisztikai Egyesület</t>
  </si>
  <si>
    <t>I.</t>
  </si>
  <si>
    <t>II.</t>
  </si>
  <si>
    <t>Intézmények</t>
  </si>
  <si>
    <t>B.</t>
  </si>
  <si>
    <t>D.</t>
  </si>
  <si>
    <t>Beruházás megnevezése</t>
  </si>
  <si>
    <t>Felújítás megnevezése</t>
  </si>
  <si>
    <t>Önkormányzat összesen:</t>
  </si>
  <si>
    <t>Egyéb felhalmozási kiadások</t>
  </si>
  <si>
    <t>Költségvetési bevételek összesen: (I.+II.+III.)</t>
  </si>
  <si>
    <t>T/M %</t>
  </si>
  <si>
    <t>Teljesítés</t>
  </si>
  <si>
    <t xml:space="preserve">Fogorv. szakell. 862303 </t>
  </si>
  <si>
    <t>T / M %</t>
  </si>
  <si>
    <t>Fekvőbeteg ell. 861001</t>
  </si>
  <si>
    <t>T /M %</t>
  </si>
  <si>
    <t>Gazdasági Ellátó Szervezet Keszthely eredeti előirányzat</t>
  </si>
  <si>
    <r>
      <t xml:space="preserve">g) </t>
    </r>
    <r>
      <rPr>
        <b/>
        <sz val="10"/>
        <rFont val="Book Antiqua"/>
        <family val="1"/>
      </rPr>
      <t>Keszthely Város Vendéglátó, Idegen-forgalmi, Kereskedelmi Szakképző Iskolája és Kollégiuma</t>
    </r>
    <r>
      <rPr>
        <sz val="10"/>
        <rFont val="Book Antiqua"/>
        <family val="1"/>
      </rPr>
      <t xml:space="preserve"> eredeti ei.</t>
    </r>
  </si>
  <si>
    <t>Társ. szoc. pol. és egyéb jutt.</t>
  </si>
  <si>
    <t>Egyéb központi támogatás</t>
  </si>
  <si>
    <t>Előző évi pénz-mar. átvétel</t>
  </si>
  <si>
    <t>Önkormányzatok igazg. tevékenysége (841126)</t>
  </si>
  <si>
    <t>Alapfokú oktatási intézmények tám. ( 852000 )</t>
  </si>
  <si>
    <t>Előző évi pénzmaradvány átadás</t>
  </si>
  <si>
    <t>13.</t>
  </si>
  <si>
    <t>14.</t>
  </si>
  <si>
    <t>Önkormányzatok sajátos felhalmozási és tőke bevételei</t>
  </si>
  <si>
    <t>Tárgyi eszközök és immateriális javak értékesítése</t>
  </si>
  <si>
    <t>Szivattyú</t>
  </si>
  <si>
    <t>Pálya felújítás</t>
  </si>
  <si>
    <t>Eszközök</t>
  </si>
  <si>
    <t>állományi érték</t>
  </si>
  <si>
    <t>Források</t>
  </si>
  <si>
    <t>előző év</t>
  </si>
  <si>
    <t>tárgy év</t>
  </si>
  <si>
    <t>A./ Befektetett eszközök</t>
  </si>
  <si>
    <t>D./ Saját tőke</t>
  </si>
  <si>
    <t>I. Immateriális javak</t>
  </si>
  <si>
    <t>1. Tartós  tőke</t>
  </si>
  <si>
    <t>2. Tőkeváltozások</t>
  </si>
  <si>
    <t>II. Tárgyi eszközök</t>
  </si>
  <si>
    <t>1. Ingatlanok, kapcs.v.ért.j.</t>
  </si>
  <si>
    <t>E./ Tartalékok</t>
  </si>
  <si>
    <t>2. Gépek,berend.és felsz.</t>
  </si>
  <si>
    <t>I. Költségv.tartalékok</t>
  </si>
  <si>
    <t>3. Járművek</t>
  </si>
  <si>
    <t>1. Kv-i tartalék elsz.</t>
  </si>
  <si>
    <t>4. Beruházások</t>
  </si>
  <si>
    <t>tárgyévi kv-i tartalék</t>
  </si>
  <si>
    <t>2. Költségvetési pénzmar.</t>
  </si>
  <si>
    <t>III.Befektetett pü.eszközök</t>
  </si>
  <si>
    <t>1. Tartós részesedések</t>
  </si>
  <si>
    <t>F./ Kötelezettségek</t>
  </si>
  <si>
    <t>2. Értékpapírok</t>
  </si>
  <si>
    <t>I. Hosszú lejáratú köt.</t>
  </si>
  <si>
    <t>3. Tartósan adott kölcsönök</t>
  </si>
  <si>
    <t>1. Hosszú lej.kötelezettségek</t>
  </si>
  <si>
    <t>2. Fejlesztési hitel</t>
  </si>
  <si>
    <t>IV.Üzemelt.kez.átad.eszk.</t>
  </si>
  <si>
    <t>1.Üzemelt.kez.átad.eszközök</t>
  </si>
  <si>
    <t>II.Rövid lejár.köt.</t>
  </si>
  <si>
    <t>2.Vagyonkez.adott eszközök</t>
  </si>
  <si>
    <t>1. Rövid lej.kölcsön</t>
  </si>
  <si>
    <t>2. Rövid lej.hitelek</t>
  </si>
  <si>
    <t>B./ Forgóeszközök</t>
  </si>
  <si>
    <t>3. Kötelezettségek (száll.)</t>
  </si>
  <si>
    <t>I. Készletek</t>
  </si>
  <si>
    <t>tárgyévi szállítók</t>
  </si>
  <si>
    <t>1. Anyagok</t>
  </si>
  <si>
    <t>tárgyévet köv.évi száll.köt.</t>
  </si>
  <si>
    <t>2. Áruk,közv.szolg.</t>
  </si>
  <si>
    <t>4.Egyéb rövid lejár.köt.</t>
  </si>
  <si>
    <t>II. Követelések</t>
  </si>
  <si>
    <t>tám.program előleg.</t>
  </si>
  <si>
    <t>helyi adó túlfizetés</t>
  </si>
  <si>
    <t>3. Rövid lej.kölcsönök</t>
  </si>
  <si>
    <t>4. Egyéb követelések</t>
  </si>
  <si>
    <t>III. Egyéb passzív elsz.</t>
  </si>
  <si>
    <t>1.Kv-i passzív függő elsz.</t>
  </si>
  <si>
    <t>2.Kv-i passzív átfutó elsz.</t>
  </si>
  <si>
    <t>IV. Pénzeszközök</t>
  </si>
  <si>
    <t>3.Kv-i passzív kiegy.elsz.</t>
  </si>
  <si>
    <t>1. Pénztárak és betétkönyvek</t>
  </si>
  <si>
    <t>4.Kv-en kívüli passzív elsz.</t>
  </si>
  <si>
    <t>2. Költségvetési fiz.számlák</t>
  </si>
  <si>
    <t>4. Idegen pénzeszközök</t>
  </si>
  <si>
    <t>V. Egyéb aktív pü.elsz.</t>
  </si>
  <si>
    <t>1. Kv-i aktív függő elszám.</t>
  </si>
  <si>
    <t>2. Kv-i átfutó elszám.</t>
  </si>
  <si>
    <t>3. Kv-i aktív kiegyenl.elsz.</t>
  </si>
  <si>
    <t>Eszközök összesen:</t>
  </si>
  <si>
    <t>Források összesen:</t>
  </si>
  <si>
    <t>FORRÁSOK</t>
  </si>
  <si>
    <t>Sorszám</t>
  </si>
  <si>
    <t>Előző év</t>
  </si>
  <si>
    <t>Tárgyév</t>
  </si>
  <si>
    <t>Változás
%-a</t>
  </si>
  <si>
    <t>érték</t>
  </si>
  <si>
    <t>1</t>
  </si>
  <si>
    <t>2</t>
  </si>
  <si>
    <t>4</t>
  </si>
  <si>
    <t>5</t>
  </si>
  <si>
    <t>50.</t>
  </si>
  <si>
    <t xml:space="preserve">2. Tőkeváltozások </t>
  </si>
  <si>
    <t>51.</t>
  </si>
  <si>
    <t>3. Értékesítési tartalék</t>
  </si>
  <si>
    <t>52.</t>
  </si>
  <si>
    <t xml:space="preserve"> D) SAJÁT TŐKE ÖSSZESEN (50+51+52)</t>
  </si>
  <si>
    <t>53.</t>
  </si>
  <si>
    <t>54.</t>
  </si>
  <si>
    <t>55.</t>
  </si>
  <si>
    <t>56.</t>
  </si>
  <si>
    <t>57.</t>
  </si>
  <si>
    <t xml:space="preserve"> 1. Tárgyévi vállalkozási eredmény</t>
  </si>
  <si>
    <t>58.</t>
  </si>
  <si>
    <t xml:space="preserve"> 2. Előző év(ek) vállalkozási eredménye</t>
  </si>
  <si>
    <t>59.</t>
  </si>
  <si>
    <t>60.</t>
  </si>
  <si>
    <t xml:space="preserve"> I. Hosszú lejáratú kötelezettségek összesen (62+63+64+65)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</si>
  <si>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</si>
  <si>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</si>
  <si>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</si>
  <si>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</si>
  <si>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</si>
  <si>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</si>
  <si>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</si>
  <si>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</si>
  <si>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</si>
  <si>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 xml:space="preserve"> II. Rövid lejáratú kötelezettségek összesen (67+68+69+70)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</si>
  <si>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</si>
  <si>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</si>
  <si>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</si>
  <si>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</si>
  <si>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</si>
  <si>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</si>
  <si>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</si>
  <si>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</si>
  <si>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>70.</t>
  </si>
  <si>
    <t>71.</t>
  </si>
  <si>
    <t>72.</t>
  </si>
  <si>
    <t>73.</t>
  </si>
  <si>
    <t>74.</t>
  </si>
  <si>
    <t xml:space="preserve">III. Egyéb passzív pénzügyi elszámolások </t>
  </si>
  <si>
    <t>75.</t>
  </si>
  <si>
    <t>F) KÖTELEZETTSÉGEK ÖSSZESEN (61+66+75)</t>
  </si>
  <si>
    <t>76.</t>
  </si>
  <si>
    <t>FORRÁSOK ÖSSZESEN  (53+60+76)</t>
  </si>
  <si>
    <t>77.</t>
  </si>
  <si>
    <t>ESZKÖZÖK</t>
  </si>
  <si>
    <t>Változás 
%-a</t>
  </si>
  <si>
    <t>3</t>
  </si>
  <si>
    <t xml:space="preserve"> I. Immateriális javak </t>
  </si>
  <si>
    <t xml:space="preserve">      1. Földterületek</t>
  </si>
  <si>
    <t xml:space="preserve">      2. Vizek, közcélú vízi létesítmények</t>
  </si>
  <si>
    <t xml:space="preserve">      3. Közlekedési terület (utak) </t>
  </si>
  <si>
    <t xml:space="preserve">      2. Műemlék épületek, építmények </t>
  </si>
  <si>
    <t>15.</t>
  </si>
  <si>
    <t xml:space="preserve">      3. Egyéb épület (intézményi, nem lakás célú) </t>
  </si>
  <si>
    <t>16.</t>
  </si>
  <si>
    <t xml:space="preserve">      4. Közművek (víz, szennyvízcsatorna)</t>
  </si>
  <si>
    <t>17.</t>
  </si>
  <si>
    <t xml:space="preserve">      5. Egyéb építmények</t>
  </si>
  <si>
    <t>18.</t>
  </si>
  <si>
    <t xml:space="preserve">      6. Folyamatban lévő ingatlan beruházás</t>
  </si>
  <si>
    <t>19.</t>
  </si>
  <si>
    <t>20.</t>
  </si>
  <si>
    <t>21.</t>
  </si>
  <si>
    <t xml:space="preserve">      2. Telkek</t>
  </si>
  <si>
    <t>22.</t>
  </si>
  <si>
    <t xml:space="preserve">     3. Lakóépületek</t>
  </si>
  <si>
    <t>23.</t>
  </si>
  <si>
    <t xml:space="preserve">     4. Egyéb épületek</t>
  </si>
  <si>
    <t>24.</t>
  </si>
  <si>
    <t xml:space="preserve">     5. Egyéb építmények</t>
  </si>
  <si>
    <t>25.</t>
  </si>
  <si>
    <t xml:space="preserve">     6. Folyamatban lévő ingatlan beruházások</t>
  </si>
  <si>
    <t>26.</t>
  </si>
  <si>
    <t>27.</t>
  </si>
  <si>
    <t xml:space="preserve">      1. Gépek berendezések felszerelések</t>
  </si>
  <si>
    <t>28.</t>
  </si>
  <si>
    <t xml:space="preserve">      2. Járművek</t>
  </si>
  <si>
    <t>29.</t>
  </si>
  <si>
    <t xml:space="preserve">      3. Tenyészállatok</t>
  </si>
  <si>
    <t>30.</t>
  </si>
  <si>
    <t xml:space="preserve">      4. Folyamatban lévő beruházások</t>
  </si>
  <si>
    <t>31.</t>
  </si>
  <si>
    <t>III. Befektetett pénzügyi eszközök</t>
  </si>
  <si>
    <t>32.</t>
  </si>
  <si>
    <t>33.</t>
  </si>
  <si>
    <t>34.</t>
  </si>
  <si>
    <t xml:space="preserve"> I. Készletek</t>
  </si>
  <si>
    <t>35.</t>
  </si>
  <si>
    <t>36.</t>
  </si>
  <si>
    <t xml:space="preserve">      1. Követelések áruszállításból, szolgáltatásból (vevők)</t>
  </si>
  <si>
    <t>37.</t>
  </si>
  <si>
    <t xml:space="preserve">      2. Adósok</t>
  </si>
  <si>
    <t>38.</t>
  </si>
  <si>
    <t>Ebből:          - helyi adóhátralék</t>
  </si>
  <si>
    <t>39.</t>
  </si>
  <si>
    <t>- lakbér hátralék</t>
  </si>
  <si>
    <t>40.</t>
  </si>
  <si>
    <t>- térítési díj hátralékok</t>
  </si>
  <si>
    <t>41.</t>
  </si>
  <si>
    <t>- egyéb hátralékok, stb.</t>
  </si>
  <si>
    <t>42.</t>
  </si>
  <si>
    <t xml:space="preserve">      3. Rövid lejáratú kölcsönök</t>
  </si>
  <si>
    <t>43.</t>
  </si>
  <si>
    <t xml:space="preserve">      4. Egyéb követelések</t>
  </si>
  <si>
    <t>44.</t>
  </si>
  <si>
    <t xml:space="preserve"> III. Értékpapírok </t>
  </si>
  <si>
    <t>45.</t>
  </si>
  <si>
    <t xml:space="preserve"> IV. Pénzeszközök</t>
  </si>
  <si>
    <t>46.</t>
  </si>
  <si>
    <t xml:space="preserve"> V. Egyéb aktív pénzügyi elszámolások </t>
  </si>
  <si>
    <t>47.</t>
  </si>
  <si>
    <t>48.</t>
  </si>
  <si>
    <t>49.</t>
  </si>
  <si>
    <t>E.) TARTALÉKOK ÖSSZESEN (54+57)</t>
  </si>
  <si>
    <t>Ebből:                  - helyi adókból származó túlfizetés</t>
  </si>
  <si>
    <t>- lakbér túlfizetés</t>
  </si>
  <si>
    <t>- egyéb</t>
  </si>
  <si>
    <t>KÖNYVVITELI MÉRLEGEN KÍVÜLI TÉTELEK</t>
  </si>
  <si>
    <t>"0"-ra leírt, de használatban lévő eszközök állománya</t>
  </si>
  <si>
    <t>Kezesség-, illetve garanciavállalással kapcsolatos függő kötelezettségek</t>
  </si>
  <si>
    <t>Érték nélkül nyilvántartott eszközök állománya:</t>
  </si>
  <si>
    <t>db</t>
  </si>
  <si>
    <t>%</t>
  </si>
  <si>
    <t xml:space="preserve">            könyv és bekötött folyóirat </t>
  </si>
  <si>
    <t xml:space="preserve">            kartográfiai dokumentum</t>
  </si>
  <si>
    <t xml:space="preserve">            hangzó dokumentum </t>
  </si>
  <si>
    <t xml:space="preserve">            képdokumentum </t>
  </si>
  <si>
    <t xml:space="preserve">            elektronikus dokumentum (CD-ROM)</t>
  </si>
  <si>
    <t xml:space="preserve">       Összesen: </t>
  </si>
  <si>
    <t>Határozat száma</t>
  </si>
  <si>
    <t>45/2009. (XII.18.)</t>
  </si>
  <si>
    <t>2/2005. (I. 31.)</t>
  </si>
  <si>
    <t>Részletfizetés</t>
  </si>
  <si>
    <t>Zala Megyei Önkormányzat - Mozgás Háza 2010.03.10-2029.03.10</t>
  </si>
  <si>
    <t>2016-2029.</t>
  </si>
  <si>
    <t xml:space="preserve">Ellátottak térítési díja (Idősek Otthona) </t>
  </si>
  <si>
    <t xml:space="preserve">27/1996. (X.29.) </t>
  </si>
  <si>
    <t>39/2010. (II. 25.), 271/2011.(X.17.)</t>
  </si>
  <si>
    <t>306/2009.(X.29.), 272/2011.(X.17.)</t>
  </si>
  <si>
    <t>Bevételek</t>
  </si>
  <si>
    <t>Kiadások</t>
  </si>
  <si>
    <t>I. Működési célú bevételek</t>
  </si>
  <si>
    <t>I. Működési célú kiadások</t>
  </si>
  <si>
    <t>1. Személyi juttatások</t>
  </si>
  <si>
    <t>3. Dologi kiadások</t>
  </si>
  <si>
    <t>4. Támogatásértékű működési bevételek</t>
  </si>
  <si>
    <t>4. Támogatásértékű működési kiadások</t>
  </si>
  <si>
    <t>5. Működési célú pénzeszköz átvétel</t>
  </si>
  <si>
    <t>5. Végleges pénzeszközátadások</t>
  </si>
  <si>
    <t>Működési célú bevételek összesen:</t>
  </si>
  <si>
    <t>Működési célú kiadások összesen:</t>
  </si>
  <si>
    <t>II. Felhalmozási célú bevételek</t>
  </si>
  <si>
    <t>1. Tárgyi eszközök, immateriális javak értékesítése</t>
  </si>
  <si>
    <t>II. Felhalmozási célú kiadások</t>
  </si>
  <si>
    <t>1. Intézményi beruházások</t>
  </si>
  <si>
    <t>2. Felújítások</t>
  </si>
  <si>
    <t>Felhalmozási célú bevételek</t>
  </si>
  <si>
    <t>Felhalmozási célú kiadások összesen:</t>
  </si>
  <si>
    <t>Mind összesen:</t>
  </si>
  <si>
    <t>3. Önkorm. sajátos felhalmozási és tőke bevétele</t>
  </si>
  <si>
    <t>4. Támogatásértékű felhalmozási bevételek</t>
  </si>
  <si>
    <t>5. Felhalmozási célú pénzeszközátvételek</t>
  </si>
  <si>
    <t>191/2008.(VII.17.),  352-358/2009.(XII.2.), 288/2010.(X.14)</t>
  </si>
  <si>
    <t xml:space="preserve">Európai Uniós támogatással megvalósuló programok, projektek bevételei, kiadásai, valamint az önkormányzaton kívüli ilyen projektekhez történő hozzájárulások </t>
  </si>
  <si>
    <t>Munkaadókat terhelő járulékok és szociális hozzájárulási adó</t>
  </si>
  <si>
    <t>Dologi kiadások</t>
  </si>
  <si>
    <t>Társadalom-, szociálpolitikai és egyéb juttatás, támogatás</t>
  </si>
  <si>
    <t>Intézményi beruházások</t>
  </si>
  <si>
    <t>Felújítások</t>
  </si>
  <si>
    <t>Költségvetési kiadások összesen: (I. + II. + III.)</t>
  </si>
  <si>
    <t>Közhatalmi bevételek</t>
  </si>
  <si>
    <t>Gépjárműadó</t>
  </si>
  <si>
    <t>telekadó</t>
  </si>
  <si>
    <t>idegenforgalmi adó tartózkodás után</t>
  </si>
  <si>
    <t>Személyi jövedelemadó</t>
  </si>
  <si>
    <t>Egyéb sajátos folyó bevételek (vagyonkezelés)</t>
  </si>
  <si>
    <t>Egyéb közhatalmi bevételek</t>
  </si>
  <si>
    <t>Kapott támogatások</t>
  </si>
  <si>
    <t>Intézményi működési bevételek</t>
  </si>
  <si>
    <t>ebből: kapott kamatok</t>
  </si>
  <si>
    <t>ebből: ingatlan értékesítése</t>
  </si>
  <si>
    <t>Részesedések értékesítése, osztalék</t>
  </si>
  <si>
    <t>Pénzmaradvány igénybevétele felhalmozási célra</t>
  </si>
  <si>
    <t>Támogatási kölcsönök visszatérülése, igénybevétele</t>
  </si>
  <si>
    <t>Kölcsön többlet</t>
  </si>
  <si>
    <t>Működési célú hitel felvétele</t>
  </si>
  <si>
    <t>ebből: Rövid lejáratú hitel felvétele</t>
  </si>
  <si>
    <t>Likviditási célú hitel felvétele</t>
  </si>
  <si>
    <t xml:space="preserve">Felhalmozási célú hitel felvétele </t>
  </si>
  <si>
    <t xml:space="preserve">Működési célú hitel törlesztése </t>
  </si>
  <si>
    <t>ebből: Rövid lejáratú hitel törlesztése</t>
  </si>
  <si>
    <t>Likviditási célú hitel törlesztése</t>
  </si>
  <si>
    <t>Felhalmozási célú hitel törlesztése</t>
  </si>
  <si>
    <t>Engedélyezett létszám:</t>
  </si>
  <si>
    <t>ebből: Önkormányzat - 1 fő vál. tisztségviselő</t>
  </si>
  <si>
    <t>Költségvetési szervek</t>
  </si>
  <si>
    <t>Költségvetési szerv megnevezése</t>
  </si>
  <si>
    <t>Költségvetési bevételek</t>
  </si>
  <si>
    <t>Finanszírozási bevételek</t>
  </si>
  <si>
    <t>Bevételek összesen</t>
  </si>
  <si>
    <t xml:space="preserve">III. Kölcsö-nök </t>
  </si>
  <si>
    <t>IV. Pénzforgalom nélk.bev.</t>
  </si>
  <si>
    <t>V. Hitelek felvétele</t>
  </si>
  <si>
    <t>Intéz-ményi műkö-dési bevételek</t>
  </si>
  <si>
    <t>Kapott támogatás</t>
  </si>
  <si>
    <t>Műkö-dési célú</t>
  </si>
  <si>
    <t>Felhal-mozási célú</t>
  </si>
  <si>
    <t>Bírságok, pótlékok, egyéb köz-hatalmi bev.</t>
  </si>
  <si>
    <t>Egyéb támo-gatás</t>
  </si>
  <si>
    <t>Támoga-tásértékű bevételek</t>
  </si>
  <si>
    <t>Tárgyi eszközök érté-kesítése</t>
  </si>
  <si>
    <t>Része-sedések értéke-sítése, osztalék</t>
  </si>
  <si>
    <t>Támoga-tásértékű  bevételek</t>
  </si>
  <si>
    <t>Pénz-eszköz átvételek</t>
  </si>
  <si>
    <t>Önkormány-zat eredeti  előirányzat</t>
  </si>
  <si>
    <t>Költségvetési szervek eredeti előirányzata</t>
  </si>
  <si>
    <t>Támo-gatás-értékű  bevételek</t>
  </si>
  <si>
    <t>Módosított ei.</t>
  </si>
  <si>
    <t>Nem lakóing. bérbeadás 680002</t>
  </si>
  <si>
    <t>Önk.jogalk.841112</t>
  </si>
  <si>
    <t>Önk.vagyonnal kapcs.felad. 841154</t>
  </si>
  <si>
    <t>Közvil. 841402</t>
  </si>
  <si>
    <t>Önk.elszám.841901</t>
  </si>
  <si>
    <t>Bűnmegelőzés 842428</t>
  </si>
  <si>
    <t>Tűzoltás, kat.véd. 842521</t>
  </si>
  <si>
    <t>Alapfokú okt. int. tám.852000</t>
  </si>
  <si>
    <t>Fekvőbeteg el.. 861001</t>
  </si>
  <si>
    <t>Rendszeres gyvéd. kedv. 882117</t>
  </si>
  <si>
    <t>Civil szerv.tám. 890301</t>
  </si>
  <si>
    <t>Bérpótló jutt. közfogl. 890442</t>
  </si>
  <si>
    <t>Egyéb közfogl. 890443</t>
  </si>
  <si>
    <t>III. Kölcsö-nök</t>
  </si>
  <si>
    <t>IV. Irányító szervtől kapott támogatás</t>
  </si>
  <si>
    <t>Pénzmaradvány igénybevétel</t>
  </si>
  <si>
    <t>Közhatal-mi bevételek</t>
  </si>
  <si>
    <t>Támogatás-értékű bevételek</t>
  </si>
  <si>
    <t>Előző évi pénz-marad-vány átvétel</t>
  </si>
  <si>
    <t>Felhal-mozási bevé-telek</t>
  </si>
  <si>
    <t>Támo-gatás-értékű bevételek</t>
  </si>
  <si>
    <t>Működési</t>
  </si>
  <si>
    <r>
      <rPr>
        <b/>
        <sz val="9"/>
        <rFont val="Book Antiqua"/>
        <family val="1"/>
      </rPr>
      <t>Keszthely Város Önkormányzat Polgármesteri Hivatala</t>
    </r>
    <r>
      <rPr>
        <sz val="9"/>
        <rFont val="Book Antiqua"/>
        <family val="1"/>
      </rPr>
      <t xml:space="preserve"> eredeti ei.</t>
    </r>
  </si>
  <si>
    <r>
      <t>Városi Kórház Keszthely</t>
    </r>
    <r>
      <rPr>
        <sz val="9"/>
        <rFont val="Book Antiqua"/>
        <family val="1"/>
      </rPr>
      <t xml:space="preserve"> eredeti ei.</t>
    </r>
  </si>
  <si>
    <r>
      <t>a</t>
    </r>
    <r>
      <rPr>
        <b/>
        <sz val="9"/>
        <rFont val="Book Antiqua"/>
        <family val="1"/>
      </rPr>
      <t xml:space="preserve">) F. Gy. Zeneiskola Alapfokú Műv.okt. Intézmény </t>
    </r>
    <r>
      <rPr>
        <sz val="9"/>
        <rFont val="Book Antiqua"/>
        <family val="1"/>
      </rPr>
      <t>eredeti ei.</t>
    </r>
  </si>
  <si>
    <r>
      <t>b)</t>
    </r>
    <r>
      <rPr>
        <b/>
        <sz val="9"/>
        <rFont val="Book Antiqua"/>
        <family val="1"/>
      </rPr>
      <t xml:space="preserve"> Egry J. Általános Iskola és Alapfokú Művészetoktatási Intézmény</t>
    </r>
    <r>
      <rPr>
        <sz val="9"/>
        <rFont val="Book Antiqua"/>
        <family val="1"/>
      </rPr>
      <t xml:space="preserve"> eredeti ei.</t>
    </r>
  </si>
  <si>
    <r>
      <t>c</t>
    </r>
    <r>
      <rPr>
        <b/>
        <sz val="9"/>
        <rFont val="Book Antiqua"/>
        <family val="1"/>
      </rPr>
      <t xml:space="preserve">) Csány-Szendrey Általános Műv. Központ </t>
    </r>
    <r>
      <rPr>
        <sz val="9"/>
        <rFont val="Book Antiqua"/>
        <family val="1"/>
      </rPr>
      <t>eredeti előir.</t>
    </r>
  </si>
  <si>
    <r>
      <t xml:space="preserve">d) </t>
    </r>
    <r>
      <rPr>
        <b/>
        <sz val="9"/>
        <rFont val="Book Antiqua"/>
        <family val="1"/>
      </rPr>
      <t xml:space="preserve"> Életfa Napközi Otthonos Székhely Óvoda</t>
    </r>
    <r>
      <rPr>
        <sz val="9"/>
        <rFont val="Book Antiqua"/>
        <family val="1"/>
      </rPr>
      <t xml:space="preserve"> eredeti előirányzat</t>
    </r>
  </si>
  <si>
    <r>
      <t xml:space="preserve">e) </t>
    </r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</si>
  <si>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t xml:space="preserve">f) </t>
    </r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</si>
  <si>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r>
      <t xml:space="preserve">g) </t>
    </r>
    <r>
      <rPr>
        <b/>
        <sz val="9"/>
        <rFont val="Book Antiqua"/>
        <family val="1"/>
      </rPr>
      <t xml:space="preserve">Keszthely Város Vendéglátó, Idegenforgalmi, Kereskedelmi Szakképző Iskolája és Kollégiuma </t>
    </r>
    <r>
      <rPr>
        <sz val="9"/>
        <rFont val="Book Antiqua"/>
        <family val="1"/>
      </rPr>
      <t>eredeti előirányzat</t>
    </r>
  </si>
  <si>
    <r>
      <t xml:space="preserve">h) </t>
    </r>
    <r>
      <rPr>
        <b/>
        <sz val="9"/>
        <rFont val="Book Antiqua"/>
        <family val="1"/>
      </rPr>
      <t xml:space="preserve">Sportiroda </t>
    </r>
    <r>
      <rPr>
        <sz val="9"/>
        <rFont val="Book Antiqua"/>
        <family val="1"/>
      </rPr>
      <t>eredeti előir.</t>
    </r>
  </si>
  <si>
    <r>
      <t>i)</t>
    </r>
    <r>
      <rPr>
        <b/>
        <sz val="9"/>
        <rFont val="Book Antiqua"/>
        <family val="1"/>
      </rPr>
      <t xml:space="preserve"> Keszthely Város Önkorm. Alapellátási Intézete </t>
    </r>
    <r>
      <rPr>
        <sz val="9"/>
        <rFont val="Book Antiqua"/>
        <family val="1"/>
      </rPr>
      <t>eredeti ei.</t>
    </r>
  </si>
  <si>
    <r>
      <t>j.)</t>
    </r>
    <r>
      <rPr>
        <b/>
        <sz val="9"/>
        <rFont val="Book Antiqua"/>
        <family val="1"/>
      </rPr>
      <t xml:space="preserve"> Keszthely Város Önkorm. Egyesített Szociális Intézménye</t>
    </r>
    <r>
      <rPr>
        <sz val="9"/>
        <rFont val="Book Antiqua"/>
        <family val="1"/>
      </rPr>
      <t xml:space="preserve"> eredeti előirányzat</t>
    </r>
  </si>
  <si>
    <r>
      <t>k.)</t>
    </r>
    <r>
      <rPr>
        <b/>
        <sz val="9"/>
        <rFont val="Book Antiqua"/>
        <family val="1"/>
      </rPr>
      <t xml:space="preserve"> Gazdasági Ellátó Szervezet Keszthely</t>
    </r>
    <r>
      <rPr>
        <sz val="9"/>
        <rFont val="Book Antiqua"/>
        <family val="1"/>
      </rPr>
      <t xml:space="preserve"> eredeti előirányzat</t>
    </r>
  </si>
  <si>
    <t>Költségvetési kiadások</t>
  </si>
  <si>
    <t>Kiadások összesen</t>
  </si>
  <si>
    <t>I. Működési költségvetés</t>
  </si>
  <si>
    <t>Felhalmozási  költségvetés</t>
  </si>
  <si>
    <t xml:space="preserve">IV. Hitelek törlesztése </t>
  </si>
  <si>
    <t>Munka-adókat terhelő járulékok és szoc. hozzá-jár. adó</t>
  </si>
  <si>
    <t>Felújí-tások</t>
  </si>
  <si>
    <t>Előző évi pénz-mar. Átadás</t>
  </si>
  <si>
    <t xml:space="preserve">Műk. célú </t>
  </si>
  <si>
    <t xml:space="preserve">Felh. célú </t>
  </si>
  <si>
    <t>Önkormányzat eredeti   előirányzat</t>
  </si>
  <si>
    <t>Összes eredeti előirányzat</t>
  </si>
  <si>
    <t>IV. Irányító szerv alá tartozó költség-vetési szervnek folyósított támogatás</t>
  </si>
  <si>
    <t>Intézményi beruhá-zások</t>
  </si>
  <si>
    <t xml:space="preserve">Előző évi pénz-mar. </t>
  </si>
  <si>
    <t>Előző évi pénzmar. átadás</t>
  </si>
  <si>
    <t>Része-sedésk vás.</t>
  </si>
  <si>
    <t>Módosított  ei.</t>
  </si>
  <si>
    <t>Könyvkiadás 581100</t>
  </si>
  <si>
    <t>Nem lakóing. bérbeadása 680002</t>
  </si>
  <si>
    <t>Zöldter. kez. 813000</t>
  </si>
  <si>
    <t>Önk.vagyonnal kapcs. felad. 841154</t>
  </si>
  <si>
    <t>Önk. Kv.befiz. 841902</t>
  </si>
  <si>
    <t>Szoc.ösztöndíj  854314</t>
  </si>
  <si>
    <t>Idősek bentl. szoc. ellátása 873019</t>
  </si>
  <si>
    <t xml:space="preserve">Gyermekjóléti szolgálatás 889201 </t>
  </si>
  <si>
    <t>Otthonter.tám.889935</t>
  </si>
  <si>
    <t>Bérpótló tám. 890442</t>
  </si>
  <si>
    <t xml:space="preserve">I. Működési költségvetés </t>
  </si>
  <si>
    <t>III. Köl-csönök</t>
  </si>
  <si>
    <t>Munka-adókat terhelő  járulékok és szoc. hozzájár. adó</t>
  </si>
  <si>
    <t>Intéz-ményi beruhá-zások</t>
  </si>
  <si>
    <t>Egyéb felhal-mozási kiadások</t>
  </si>
  <si>
    <r>
      <t xml:space="preserve">Keszthely Város Önkormányzat Polgármesteri Hivatala </t>
    </r>
    <r>
      <rPr>
        <sz val="10"/>
        <rFont val="Book Antiqua"/>
        <family val="1"/>
      </rPr>
      <t>eredeti előir.</t>
    </r>
  </si>
  <si>
    <t>Keszthely Város Önkormányzata</t>
  </si>
  <si>
    <t>Fő tér rekonstrukcióval kapcsolatos, a közösségi közlekedés érdekében végzendő kiegészítő forgalomtechnikai és építési munkák</t>
  </si>
  <si>
    <t>Kossuth u. - Deák F. u. - Sz. Miklós u. körforgalom építése - áthúzódó</t>
  </si>
  <si>
    <t>Közösségi közlekedési útvonal módosításából adódó új megállóhelyek kiépítése (plusz pályázati mód.) - áthúzódó</t>
  </si>
  <si>
    <t>Közösségi közlekedés fejl. - Zala Volán-os pály.- áthúzódó</t>
  </si>
  <si>
    <t>Fejlesztésekkel kapcsolatos hatósági és engedélyezési díjak</t>
  </si>
  <si>
    <t>Balaton-parti beruházás járulékos munkái</t>
  </si>
  <si>
    <t>Balaton-parti sétány és közterület fejlesztés villamosenergia közműhálózat fejlesztés</t>
  </si>
  <si>
    <t>Sétányfejlesztés és a közterületek megújítása a keszthelyi Balaton-parton I. ütem</t>
  </si>
  <si>
    <t>Sétányfejlesztés és a közterületek megújítása a keszthelyi Balaton-parton II. ütem</t>
  </si>
  <si>
    <t>Fő tér rehabilitáció I. ütem</t>
  </si>
  <si>
    <t>Fő tér rehabilitáció II. ütem</t>
  </si>
  <si>
    <t>Nem lakóingatlan bérbeadás (680002)</t>
  </si>
  <si>
    <t>Lakás vásárlás 5 db</t>
  </si>
  <si>
    <t>Ipari park - pályázat előkészítés</t>
  </si>
  <si>
    <t xml:space="preserve">Önkormányzati vagyonnal kapcs. feladatok (841154) </t>
  </si>
  <si>
    <t>Lakás vásárlás - 5 db</t>
  </si>
  <si>
    <t>Keszthely, 3114/13.hrsz ingatlan</t>
  </si>
  <si>
    <t>Árnyas u. 2/b. közvilágítás faoszlop és lámpa elhelyezés</t>
  </si>
  <si>
    <t>Mátyás király u. gyalogátkelő megvilágítása</t>
  </si>
  <si>
    <t>Zsidi úti gyalogátkelő megvilágítása</t>
  </si>
  <si>
    <t>Város és községgazd.máshova nem sorolt szolg. (841403 )</t>
  </si>
  <si>
    <t>Keszthely Közlekedési és Turisztikai Tájékoztató rendszerének kiépítés III.ütem</t>
  </si>
  <si>
    <t>dr. Réthelyi Jenő emléktáblája</t>
  </si>
  <si>
    <t>Ár- és belvízvédelemmel összefüggő tevékenység (842541 )</t>
  </si>
  <si>
    <t>Toldi u. csapadékvíz átemelő, Sz. László árok burkolat javítás</t>
  </si>
  <si>
    <t>Rákóczi u. 19-21. csapadékvíz elvezetés</t>
  </si>
  <si>
    <t>Keszthely Város vízjogi üzemeltetési engedélye - tervezés</t>
  </si>
  <si>
    <t>Csapadékvíz elvezető rendszer tervezése</t>
  </si>
  <si>
    <t>Általános iskolai oktatás (852000)</t>
  </si>
  <si>
    <t>Egry József Ált. Iskola - tornaterem - PM cél</t>
  </si>
  <si>
    <t>Középfokú oktatás int.programjainak komplex támogatása (853000 )</t>
  </si>
  <si>
    <t>Fekvőbeteg ellátás (861001)</t>
  </si>
  <si>
    <t xml:space="preserve">Anaeszteziológiai eszköz beszerzés </t>
  </si>
  <si>
    <t>Keszthely Város Önkormányzat Polgármesteri Hivatala</t>
  </si>
  <si>
    <t>Telefonközpont adapter</t>
  </si>
  <si>
    <t>Páncélszekrény - anyakönyvvezető</t>
  </si>
  <si>
    <t xml:space="preserve">Villany csatlakozó - Castrum Camping </t>
  </si>
  <si>
    <t>Számítógép program</t>
  </si>
  <si>
    <t>Öntöző kút</t>
  </si>
  <si>
    <t>VÜZ eszközök</t>
  </si>
  <si>
    <t>Konyhai tálcatartó</t>
  </si>
  <si>
    <t>Járműjavítás - KYY-094</t>
  </si>
  <si>
    <t>Gépjármű beszerzés</t>
  </si>
  <si>
    <t>TISZK - oktató csomag</t>
  </si>
  <si>
    <t>Tankonyhai eszközök</t>
  </si>
  <si>
    <t>Borhűtővitrin, fóliázó</t>
  </si>
  <si>
    <t>Számítástechnikai eszköz - erősítő</t>
  </si>
  <si>
    <t>Útfelújítások tervezése, lebonyolítása, műszaki ellenőrzése</t>
  </si>
  <si>
    <t>Pályázatok közbeszerzési egyéb díjai</t>
  </si>
  <si>
    <t>Stromfeld A. u. járda</t>
  </si>
  <si>
    <t>Castrum Camping értéknövelő beruházás</t>
  </si>
  <si>
    <t>Egyéb ingatlan felújítás</t>
  </si>
  <si>
    <t>Önkormányzatok ig. tevékenysége (841126)</t>
  </si>
  <si>
    <t>Épületenergetikai korszerűsítés</t>
  </si>
  <si>
    <t>Város és községgazdálkodási máshova nem sorolt szolg. (841403 )</t>
  </si>
  <si>
    <t>Vajda János Gimnázium gazdasági kapu</t>
  </si>
  <si>
    <t>Időskorúak benntl. szoc. ellátása ( 873019 )</t>
  </si>
  <si>
    <t xml:space="preserve">Idősek otthona </t>
  </si>
  <si>
    <t>TISZK - tankonyha</t>
  </si>
  <si>
    <t>Esővíz levezető csatorna</t>
  </si>
  <si>
    <t>Tornaterem felújítás</t>
  </si>
  <si>
    <t>Bölcsődei udvar játékok</t>
  </si>
  <si>
    <t>Seprűgép javítás</t>
  </si>
  <si>
    <t>Autó javítás</t>
  </si>
  <si>
    <t xml:space="preserve">Csány-Szendrey ÁMK ablak </t>
  </si>
  <si>
    <t>Keszthely Város Önkormányzata:</t>
  </si>
  <si>
    <t>VÜZ Nonprofit Kft - kerékpárút</t>
  </si>
  <si>
    <t>Költségvetési szervek:</t>
  </si>
  <si>
    <t>Roma Nemzetiségi Önkormányzat - műk., pénzmar.</t>
  </si>
  <si>
    <t>ZM Múzeumok Igazgatósága - PM 200, OKIB 50</t>
  </si>
  <si>
    <t>Dabas Város Önkormányzat - PM</t>
  </si>
  <si>
    <t>Keszthely-Hévíz Kistérségi Többcélú Társulás</t>
  </si>
  <si>
    <t>Mentor Iroda támogatás visszafizetés</t>
  </si>
  <si>
    <t>Közterület rendjének fenntartása (842421)</t>
  </si>
  <si>
    <t xml:space="preserve">Z.M. Rendőrfőkapitányság - közterület-figyelő rendszer üzemeltetés </t>
  </si>
  <si>
    <t>Tűzoltás, katasztrófavédelem (842521)</t>
  </si>
  <si>
    <t>ZM Katasztrófavédelmi Igazgatóság</t>
  </si>
  <si>
    <t>Alapfokú oktatási intézmények tám. ( 852000)</t>
  </si>
  <si>
    <t>Zöldmező u. Általános Iskola Diákotthon és Speciális Szakiskola - kiváló pedagógusok</t>
  </si>
  <si>
    <t>Középfokú oktatási intézmények tám. ( 853000)</t>
  </si>
  <si>
    <t>Vajda János Gimnázium - kiv. ped. 122, OKIB 30</t>
  </si>
  <si>
    <t>Közgazdasági SZKI - kiváló ped.81, OKIB 15</t>
  </si>
  <si>
    <t>Asbóth Sándor TKSZK - kiváló ped. 201, TVKB 60,</t>
  </si>
  <si>
    <t>Asbóth Sándor TKSZK Nagyváthy SZKI- kiváló ped. 80, OKIB 15</t>
  </si>
  <si>
    <t>Szociális ösztöndíjak ( 854314 )</t>
  </si>
  <si>
    <t>Városi Kórház Keszthely - kompenzáció, kártérítés</t>
  </si>
  <si>
    <t>Máshova nem sor.egyéb sporttámogatás (931903)</t>
  </si>
  <si>
    <t>Balaton Fejlesztési Tanács - "Mozdulj Balaton"</t>
  </si>
  <si>
    <t>a./ Közterület rendjének fenntartása (842421)</t>
  </si>
  <si>
    <t>Z.M. Rendőrfőkapitányság - közterület-figyelő rendszer üzemeltetés 1.500, nyári járőrszolgálat 400</t>
  </si>
  <si>
    <t>Települési hulladék kezelés ( 381103 )</t>
  </si>
  <si>
    <t xml:space="preserve">Keszthelyi Környezetvédő Egyesület </t>
  </si>
  <si>
    <t>Varsás Környezetvédelmi és Szolgáltató Bt</t>
  </si>
  <si>
    <t>Közutak, hidak üzemeltetése, fenntartása ( 421100 )</t>
  </si>
  <si>
    <t>Szemfüles Egyesület a Gyermekekért</t>
  </si>
  <si>
    <t>Balaton Fesztivál Alapítvány</t>
  </si>
  <si>
    <t>Keszthelyi Nemzeti Kör Közhasznú Egyesület</t>
  </si>
  <si>
    <t>Keszthelyi Kilométerek Egyesület</t>
  </si>
  <si>
    <t>Újkori Középiskolás Helikoni Ünnepségek Alapítvány</t>
  </si>
  <si>
    <t>Szentmihályi Nyomda Kft - PM</t>
  </si>
  <si>
    <t>Georgikon Alapítvány - PM</t>
  </si>
  <si>
    <t xml:space="preserve">Keszthelyi Yachtkikötő Kft </t>
  </si>
  <si>
    <t xml:space="preserve">VÜZ Kft - Csik F. Tanuszoda </t>
  </si>
  <si>
    <t>Ranolder János Római Katolikus Általános Iskola - PM 300, kiváló pedagógusok 81, TVKB 60</t>
  </si>
  <si>
    <t>Életfa Általános és Alapfokú Művészetoktatási Iskola - kiváló pedagógusok 41 , TVKB 20</t>
  </si>
  <si>
    <t xml:space="preserve">Farkas Edit Római Kat. Szakképző Iskola és Kolléguim - kiváló pedagógusok </t>
  </si>
  <si>
    <t>Bethlen Gábor Nyugdíjas Klub</t>
  </si>
  <si>
    <t>Keszthelyi Polgárőr Egyesület</t>
  </si>
  <si>
    <t>Magyar Vöröskereszt Keszthelyi Területi Szervezete - 64/2011. ESZEB határozat</t>
  </si>
  <si>
    <t>Koraszülöttmentő és Gyermekintenzív Alapítvány - 7/40.045-38/2011. rendelkező levél</t>
  </si>
  <si>
    <t>Rend-Őréért Közhasznú Alapítvány - 7/40.045-29/2011. rendelkező levél</t>
  </si>
  <si>
    <t>Georgikon Néptáncegyüttes Egyesület - PM</t>
  </si>
  <si>
    <t>Kossuth u. 15-17. Társasházi Lakóközösség - PM</t>
  </si>
  <si>
    <t>Bakos József - PM</t>
  </si>
  <si>
    <t>Keszthely Történelmi Belváros Életéért Egyesület - TVKB</t>
  </si>
  <si>
    <t>Helikon Kórus és Baráti Köre Egyesület - TVKB 60, OKIB 30</t>
  </si>
  <si>
    <t xml:space="preserve">Magyarországi Gyermekbarátok Mozgalma - ESZEB </t>
  </si>
  <si>
    <t>Keszthelyi Feltámadás Cserkészcsapat Alapítvány - ESZEB</t>
  </si>
  <si>
    <t>Grande Élole Alma Mater Énekkari Egyesület - PM</t>
  </si>
  <si>
    <t>Zámor Térségért Egyesület - PM célt.</t>
  </si>
  <si>
    <t>Kárpátaljai Magyar Főiskoláért Alapítvány</t>
  </si>
  <si>
    <t>Keszthelyi Vöröskeresztes Vizimentő Egyesület - TVKB</t>
  </si>
  <si>
    <t>Keszthelyi Néptánc Hagyományokért Alapítvány - OKIB</t>
  </si>
  <si>
    <t>Magyarok Nagyasszonya Plébánia - PM cél</t>
  </si>
  <si>
    <t>Keszthely és Környéke Evangélikus Egyházközösség - TVKB</t>
  </si>
  <si>
    <t>Keszthelyi Spartacus SK - PM</t>
  </si>
  <si>
    <t>Keszthelyi Kilométerek Egyesület - PM</t>
  </si>
  <si>
    <t>Pelso Kung-Fu SE - PM</t>
  </si>
  <si>
    <t>Helikon Tenisz Club Keszthely - TVKB</t>
  </si>
  <si>
    <t>Keszthelyi Yacht Club - TVKB</t>
  </si>
  <si>
    <t>1. Követelések (vevők)</t>
  </si>
  <si>
    <t>2. Adósok</t>
  </si>
  <si>
    <t>ebből:fejl.hitel köv.évi törl.</t>
  </si>
  <si>
    <t>ebből:Kölcsön tárgyévet köv.r.</t>
  </si>
  <si>
    <t>1. Közhatalmi bevételek</t>
  </si>
  <si>
    <t>2. Kapott támogatások</t>
  </si>
  <si>
    <t>2. Munkaadókat terhelő járulékok és szociális hozzájárulási adó</t>
  </si>
  <si>
    <t>3. Intézményi működési bevételek</t>
  </si>
  <si>
    <t>6. Támogatási kölcsönök visszatérülése</t>
  </si>
  <si>
    <t>6. Társ., szoc.pol. és egyéb juttatások</t>
  </si>
  <si>
    <t>7. Pénzmaradvány igénybevétele működési célra</t>
  </si>
  <si>
    <t>7. Működési tartalék</t>
  </si>
  <si>
    <t xml:space="preserve">8. Működési célú hitel felvétele </t>
  </si>
  <si>
    <t>8. Ellátottak pénzbeli juttatásai</t>
  </si>
  <si>
    <t>9. Működési hitel törlesztés</t>
  </si>
  <si>
    <t>2. Részesedések értékesítése, osztalék</t>
  </si>
  <si>
    <t>3. Támogatásértékű felhalm. kiadások</t>
  </si>
  <si>
    <t>4. Végleges pénzeszközátadások</t>
  </si>
  <si>
    <t>6. Pénzmaradvány igénybevétele felhalmozási célra</t>
  </si>
  <si>
    <t>5. Részesedés vásárlás</t>
  </si>
  <si>
    <t>7. Felhalmozási célú hitelek felvétele</t>
  </si>
  <si>
    <t>6. Felhalmozási tartalék</t>
  </si>
  <si>
    <t>7. Támogatási kölcsön nyújtása</t>
  </si>
  <si>
    <t>8. Felhalmozási célú hitel törlesztése</t>
  </si>
  <si>
    <t xml:space="preserve">Módosított előirányzat </t>
  </si>
  <si>
    <t xml:space="preserve">Eredeti előirányzat </t>
  </si>
  <si>
    <t>Otthonteremtési támog.889935 Módosított ei.</t>
  </si>
  <si>
    <t xml:space="preserve">Másh. nem sor. egyéb sport  tám.931903 Módosított ei. </t>
  </si>
  <si>
    <t>Rendsz. gyvéd.kedv. 882117</t>
  </si>
  <si>
    <t>Önkormányzati jogalkotás (841112)</t>
  </si>
  <si>
    <t>Számítástechnikai eszközbeszerzés</t>
  </si>
  <si>
    <t>Szent Miklós u., Damjanics u. garázssor közvilágítás</t>
  </si>
  <si>
    <t>Keszthely város közvilágításának korszerűsítése</t>
  </si>
  <si>
    <t>Mobiltelefonok</t>
  </si>
  <si>
    <t>Hófogórács</t>
  </si>
  <si>
    <t>Motorfűrész</t>
  </si>
  <si>
    <t>Nyomtató</t>
  </si>
  <si>
    <t xml:space="preserve">Goldmark KMK </t>
  </si>
  <si>
    <t xml:space="preserve"> Önkormányzatok és többc. kist.társulások ig. tev. ( 841126 )</t>
  </si>
  <si>
    <t>Minikonyha</t>
  </si>
  <si>
    <t xml:space="preserve">Iskolai bútorok </t>
  </si>
  <si>
    <t>Pályázat-számítógép</t>
  </si>
  <si>
    <t>Pályázat-fényképezőgép</t>
  </si>
  <si>
    <t xml:space="preserve">Életfa Napközi Otthonos Székhely Óvoda </t>
  </si>
  <si>
    <t>TÁMOP bútor</t>
  </si>
  <si>
    <t xml:space="preserve">F. Gy. Város Könyvtár </t>
  </si>
  <si>
    <t xml:space="preserve">E-book olvasó </t>
  </si>
  <si>
    <t xml:space="preserve">Cány-Szendrey ÁMK </t>
  </si>
  <si>
    <t xml:space="preserve">Számítógép </t>
  </si>
  <si>
    <t xml:space="preserve"> Keszthelyi VSZK</t>
  </si>
  <si>
    <t>Egry J. Általános Iskola</t>
  </si>
  <si>
    <t>ESZI</t>
  </si>
  <si>
    <t xml:space="preserve">Fő tér 1. ingatlan felújítás </t>
  </si>
  <si>
    <t>Locsoló autó javítás</t>
  </si>
  <si>
    <t xml:space="preserve">Kísérleti út 10/a. </t>
  </si>
  <si>
    <t>VÜZ Nonprofit Kft</t>
  </si>
  <si>
    <t>Család Iskola Ált. és Alapf. Műv.oktatási  Int.-kiváló ped.</t>
  </si>
  <si>
    <t>Szent Erzsébet Alapítvány - PM cél, ESZEB 300</t>
  </si>
  <si>
    <t>Magyar Máltai Szeretetszolgálat Keszthelyi Csoportja - PM 50, ESZEB 200</t>
  </si>
  <si>
    <t xml:space="preserve">Magyar Máltai Szeretetszolgálat Gondviselés Háza Fogyatékosok Napközi Otthona </t>
  </si>
  <si>
    <t>Balatoni Borbarát Hölgyek Egyesülete - TVKB 60, OKIB 50 , PM 220</t>
  </si>
  <si>
    <t>Rákóczi Szövetség Keszthely és Térsége Helyi Szervezete - OKIB 30, PM 100</t>
  </si>
  <si>
    <t>Margaréta Nyugdíjasklub - PM 50, ESZEB 40</t>
  </si>
  <si>
    <t xml:space="preserve">Látásfogyatékosok Keszthelyi Kistérségi Egyesülete </t>
  </si>
  <si>
    <t xml:space="preserve">Keszthelyi Autistákért Alapítvány </t>
  </si>
  <si>
    <t xml:space="preserve">Nagycsaládosok Keszthelyi Egyesülete </t>
  </si>
  <si>
    <t xml:space="preserve">Momdif Egyesület -PM </t>
  </si>
  <si>
    <t>Balatoni Integrációs Közhasznú Nonprofit Kft - PM</t>
  </si>
  <si>
    <t xml:space="preserve">Kisebbségekért Pro Minoritate Alapítvány - PM </t>
  </si>
  <si>
    <t>KESOTE Mozgáskorlátozottak Szakosztálya - ESZEB</t>
  </si>
  <si>
    <t>Keszthelyi JAVSE - kitüntetés</t>
  </si>
  <si>
    <t xml:space="preserve">Települési hulladék kezelés (381103) </t>
  </si>
  <si>
    <t>Vidékfejlesztési Minisztérium - pályázat elszámolás</t>
  </si>
  <si>
    <t xml:space="preserve">Pannon Egyetem Georgikon Kar </t>
  </si>
  <si>
    <t xml:space="preserve">Innovációs Inkubátorház Kft. </t>
  </si>
  <si>
    <t>Székesfehérvár, Budai kapu 49-51. C. ép. 708.</t>
  </si>
  <si>
    <t>Adósságot keletkeztető ügyletekből és kezességvállalásokból fennálló kötelezettségek</t>
  </si>
  <si>
    <t xml:space="preserve">Keszthelyi Városüzemeltető Kft - gázmotoros blokkfűtőmű beruházás 2015.12.31-ig. 277/2009. (IX.24.) 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</si>
  <si>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</si>
  <si>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 xml:space="preserve">VÜZ Nonprofit Kft - parkolóház megvásárlás 15.000 eFt </t>
  </si>
  <si>
    <t xml:space="preserve">VÜZ Nonprofit Kft - Fő tér rehab. II. ütemhez kapcsolódó  iparcikkpiac kialakítása  12.000 eFt </t>
  </si>
  <si>
    <t>Összes készfizető kezesség:</t>
  </si>
  <si>
    <t>Hitel</t>
  </si>
  <si>
    <t>Fejlesztési hitel - Zámor térség útfelújítás 145/2006.(V.25.) 1017-15/2006. szerződés szerint</t>
  </si>
  <si>
    <t>Fejlesztési hitel 265/2010. (IX.30.),  370/2010. (XII.15.) összesen: 1.029.107 eFt lejárat: 2028.12.27.</t>
  </si>
  <si>
    <r>
      <t>ebből</t>
    </r>
    <r>
      <rPr>
        <b/>
        <sz val="10"/>
        <rFont val="Book Antiqua"/>
        <family val="1"/>
      </rPr>
      <t>:</t>
    </r>
    <r>
      <rPr>
        <sz val="10"/>
        <rFont val="Book Antiqua"/>
        <family val="1"/>
      </rPr>
      <t xml:space="preserve"> Balatonparti játszótér 10.500 eFt, Büdösárok-záportározó 20.494 eFt, Kossuth-Deák körforg.36.915 eFt, VSZK felújítás 22.036 eFt,</t>
    </r>
    <r>
      <rPr>
        <strike/>
        <sz val="10"/>
        <rFont val="Book Antiqua"/>
        <family val="1"/>
      </rPr>
      <t xml:space="preserve"> Városi Kórház rehab.fejl. 22.000 eFt</t>
    </r>
    <r>
      <rPr>
        <sz val="10"/>
        <rFont val="Book Antiqua"/>
        <family val="1"/>
      </rPr>
      <t>,  Fő tér I. ütem 722.000 eFt,  Fő tér II.ütem 110.000 eFt, Sétány-fejlesztés a keszthelyi Balaton-parton 52.176 eFt</t>
    </r>
  </si>
  <si>
    <t>Fejlesztési hitel - Fő tér rehabilitáció II. ütem 272/2011. (X.17.) összege: 187.979 eFt lejárat: 2030.</t>
  </si>
  <si>
    <t>Folyószámlahitel keret 2010.07.27-2011.07.26. 719.000 eFt</t>
  </si>
  <si>
    <t>Folyószámla hitelkeret 2011.07.27-2012.03.30. 400.000 eFt, 2012.03.30-2012.07.26 345.000 eFt, hitelállomány 2011.12.31-én 318.113 eFt</t>
  </si>
  <si>
    <t>Saját bevételek</t>
  </si>
  <si>
    <t>Saját bevételek várható alakulása a tárgyévet követő években</t>
  </si>
  <si>
    <t>1. évben</t>
  </si>
  <si>
    <t>2. évben</t>
  </si>
  <si>
    <t>3. évben</t>
  </si>
  <si>
    <t xml:space="preserve">Helyi adók </t>
  </si>
  <si>
    <t>Osztalékok, koncessziós díjak, hozam 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</si>
  <si>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</si>
  <si>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</si>
  <si>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</si>
  <si>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</si>
  <si>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Kezességvállalásból kapcsolatos megtérülés</t>
  </si>
  <si>
    <t>Saját bevétel 50%</t>
  </si>
  <si>
    <t>Hitelkamatok</t>
  </si>
  <si>
    <t>2016-2030.</t>
  </si>
  <si>
    <t>Fejlesztési hitel - Zámor térség útfelújítás (79.000 eFt)</t>
  </si>
  <si>
    <t xml:space="preserve">Fejlesztési hitel </t>
  </si>
  <si>
    <r>
      <t>ebből</t>
    </r>
    <r>
      <rPr>
        <b/>
        <sz val="10"/>
        <rFont val="Book Antiqua"/>
        <family val="1"/>
      </rPr>
      <t>:</t>
    </r>
    <r>
      <rPr>
        <sz val="10"/>
        <rFont val="Book Antiqua"/>
        <family val="1"/>
      </rPr>
      <t xml:space="preserve"> Balatonparti játszótér, Büdösárok-záportározó, Kossuth-Deák körforg., VSZK felújítás, Városi Kórház rehab.fejl.,  Fő tér I. ütem,  Fő tér II.ütem, Sétány-fejlesztés a keszthelyi Balaton-parton (974.121 eFt)</t>
    </r>
  </si>
  <si>
    <t>Városi Kórház energiaracionalizálás  (54.986 eFt)</t>
  </si>
  <si>
    <t>Fejlesztési hitel - Fő tér rehabilitáció II. ütem (187.979 eFt)</t>
  </si>
  <si>
    <t>Rövid lejáratú működési hitel (318.113 eFt)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</si>
  <si>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</si>
  <si>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</si>
  <si>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 xml:space="preserve">VÜZ Nonprofit Kft - Fő tér rehab. II. ütemhez kapcsolódó  iparcikk piac kialakítása  12.000 eFt </t>
  </si>
  <si>
    <t>2016-2018.</t>
  </si>
  <si>
    <t>Zala Volán Közlekedési Zrt (7-31/2004.)</t>
  </si>
  <si>
    <t>Nemzeti Kat. Program Nonprofit Kft. (adatbázis frissítése) 13/2010. ( I. 28.)</t>
  </si>
  <si>
    <t>Phonix vitorláskikötő bérleti díja 248/2011.(IX.29) *</t>
  </si>
  <si>
    <t>Phonix vitorláskikötő mederhasználati díja 248/2011.(IX.29) - tovább-számlázásra kerül a kötelezettség a Keszthelyi Jachtkikötő Kft részére *</t>
  </si>
  <si>
    <t>Phonix vitorláskikötő vételára</t>
  </si>
  <si>
    <t>NYDOP-2.1.1/F-09-2010-0007. - Sétányfejlesztés és a közterületek megújítása a keszthelyi Balaton-parton pályázat I. ütem - önerő</t>
  </si>
  <si>
    <t>Sétányfejlesztés és a közterületek megújítása a keszthelyi Balaton-parton pályázat II. ütem - önerő</t>
  </si>
  <si>
    <t xml:space="preserve">KEOP pály.-Épület-energ. fejl.megújuló energiaforrás haszn. kombinálva </t>
  </si>
  <si>
    <t>Közép-dunántúli Környezetvédelmi és Vízügyi Igazgatóság - 3840/2.hrsz strandfürdő bérleti díj  Lejárat: 2021.09.20.</t>
  </si>
  <si>
    <t>Mentor Iroda működtetése 2013. 03. 01-ig</t>
  </si>
  <si>
    <t xml:space="preserve">Önk elsz. 841907 Mód ei. </t>
  </si>
  <si>
    <t xml:space="preserve">Előző évi pénzmar. átvétel </t>
  </si>
  <si>
    <t>Polg. védelem 842531 Mód. Ei</t>
  </si>
  <si>
    <t xml:space="preserve">      1. Köztemető</t>
  </si>
  <si>
    <t xml:space="preserve">      5. Műemlék építmények </t>
  </si>
  <si>
    <t xml:space="preserve">      6. Egyéb építmény </t>
  </si>
  <si>
    <t xml:space="preserve">      4. Egyéb épület  </t>
  </si>
  <si>
    <t xml:space="preserve">      7. Folyamatban lévő ingatlan beruházás</t>
  </si>
  <si>
    <t xml:space="preserve">a) Kizárólagos nemzeti vagyonba tartozó  ingatlanok </t>
  </si>
  <si>
    <t>5.</t>
  </si>
  <si>
    <t>6.</t>
  </si>
  <si>
    <t>7.</t>
  </si>
  <si>
    <t>8.</t>
  </si>
  <si>
    <t>9.</t>
  </si>
  <si>
    <t>II/1. Törzsvagyon (4+15)</t>
  </si>
  <si>
    <t>II. Tárgyi eszközök (3+22+29)</t>
  </si>
  <si>
    <t xml:space="preserve">   A/ Forgalomképtelen Ingatlanok (5+7)</t>
  </si>
  <si>
    <t>b) Nemzetgazdasági szempontból kiemelt jelentőségű ingatlanok (8-tól 14-ig)</t>
  </si>
  <si>
    <t xml:space="preserve">   B/Korlátozottan forgalomképes ingatlanok (16-tól 21-ig)</t>
  </si>
  <si>
    <t>II/2. Üzleti (forgalomképes) ingatlanok (23-től 28-ig)</t>
  </si>
  <si>
    <t>II/3. Egyéb tárgyi eszközök (30-tól 33-ig)</t>
  </si>
  <si>
    <t>A) BEFEKTETETT ESZKÖZÖK ÖSSZESEN (1+2+34+35)</t>
  </si>
  <si>
    <t xml:space="preserve"> II. Követelések öszesen (39+40+45+46)</t>
  </si>
  <si>
    <t>B) FORGÓESZKÖZÖK ÖSSZESEN  (37+38+47+48+49))</t>
  </si>
  <si>
    <t>ESZKÖZÖK ÖSSZESEN  (36+50)</t>
  </si>
  <si>
    <t>a/ Költségvetési tartalékok összesen (55+56)</t>
  </si>
  <si>
    <t>b/ Vállalkozási tartalékok összesen (58+59)</t>
  </si>
  <si>
    <t>78.</t>
  </si>
  <si>
    <t>79.</t>
  </si>
  <si>
    <t xml:space="preserve"> 1. Tárgyévi költségvetési tartalék  elszámolása </t>
  </si>
  <si>
    <t xml:space="preserve"> 2. Előző év(ek) költségvetési tartalék elszámolása </t>
  </si>
  <si>
    <t xml:space="preserve"> 3. Költségvetési pénzmaradvány </t>
  </si>
  <si>
    <t>80.</t>
  </si>
  <si>
    <t xml:space="preserve"> </t>
  </si>
  <si>
    <t>Függő , átfutó, kiegy. bevételek</t>
  </si>
  <si>
    <t>Függő, átfutó, kiegyenlítő kiadások</t>
  </si>
  <si>
    <t xml:space="preserve">Társ., szocpol. és egyéb juttatás </t>
  </si>
  <si>
    <t>II. Felhalmozási költségvetés</t>
  </si>
  <si>
    <t>Függő, átfutó,  kiegyenlítő kiadások</t>
  </si>
  <si>
    <t>Függő, átfutó, kiegyenlítő bevételek</t>
  </si>
  <si>
    <t>Függő, átfutó, kiegyenlító kiadások</t>
  </si>
  <si>
    <t>9. Előző évi pénzmaradvány átvétel</t>
  </si>
  <si>
    <t>8. Előző évi pénzmaradvány átvétel</t>
  </si>
  <si>
    <t>10. Előző évi pénzmaradvány átadás</t>
  </si>
  <si>
    <t>9. Előző évi pénzmaradvány átadás</t>
  </si>
  <si>
    <t xml:space="preserve">1. Tartós tőke </t>
  </si>
  <si>
    <t>Előző évi pénzmaradvány átvétel</t>
  </si>
  <si>
    <t>gépek, berendezések, felszerelések értékesítése</t>
  </si>
  <si>
    <t>Eszköz vásárlás</t>
  </si>
  <si>
    <t xml:space="preserve">Keszthelyi Turisztikai Egyesület </t>
  </si>
  <si>
    <t xml:space="preserve">intézmények átszervezése miatti átadás </t>
  </si>
  <si>
    <t xml:space="preserve">Mód ei. </t>
  </si>
  <si>
    <t xml:space="preserve">Tárgy év  </t>
  </si>
  <si>
    <t xml:space="preserve">Mód ei </t>
  </si>
  <si>
    <t>Mód. ei.</t>
  </si>
  <si>
    <t xml:space="preserve">Mód. ei </t>
  </si>
  <si>
    <t xml:space="preserve">Mód. ei. </t>
  </si>
  <si>
    <t xml:space="preserve">Keszthely Város Önkormányzata  </t>
  </si>
  <si>
    <t>Keszthely Város Önkormányzata Polgármesteri Hivatala</t>
  </si>
  <si>
    <t>2012. évi alulfinan-szírozás</t>
  </si>
  <si>
    <t>TÁMOP pályázat személyi + járulék</t>
  </si>
  <si>
    <t xml:space="preserve">Végkielégítés </t>
  </si>
  <si>
    <t>Környezetvédelmi alap</t>
  </si>
  <si>
    <t xml:space="preserve">Szabad pénzmaradvány elvonása intézményektől </t>
  </si>
  <si>
    <t>Lakásalap</t>
  </si>
  <si>
    <t>F.Gy. Zeneiskola Alap-fokú Művészetoktatási Intézmény</t>
  </si>
  <si>
    <t xml:space="preserve">NYDOP-3.1.1/A-09-2f-2011-0001 számú "Keszthely történeti városközpontjának rehabilitációja a gyalogos térrendszer  kiterjesztésével" című pályázat - Fő tér rehabilitáció II.ütem </t>
  </si>
  <si>
    <t>NYDOP-2.1.1/F-09-2010-0007 számú "Sétányfejlesztés és a közterületek megújítása a keszthelyi Balaton-parton" pályázat I. ütem</t>
  </si>
  <si>
    <t>NYDOP-2007-3.1.1/A számú "Keszthely történeti városközpontjának  rehabilitációja a gyalogos térrendszer kiterjesztésével"  című pályázat - Fő tér rehabilitáció I. ütem</t>
  </si>
  <si>
    <t>NYDOP-2009.4.3./C"Belterületi utak fejlesztése" pályázat -Kosssuth-Deák-Szent Miklós körfogalom</t>
  </si>
  <si>
    <t>236/2009. (IX. 10.)</t>
  </si>
  <si>
    <t>2012. év</t>
  </si>
  <si>
    <t xml:space="preserve">Kiadás </t>
  </si>
  <si>
    <t xml:space="preserve">Bevétel (támogatás) </t>
  </si>
  <si>
    <t>Munkaadókat terhelő járulékok</t>
  </si>
  <si>
    <t>Dologi és egyéb folyó kiadások</t>
  </si>
  <si>
    <t>Működési célú támogatásértékű kiadások, egyéb támogatás</t>
  </si>
  <si>
    <t>Államháztatáson kívüre végleges működési pénzeszközátadások</t>
  </si>
  <si>
    <t>Ellátottak pénzbeli juttatásai</t>
  </si>
  <si>
    <t>Felújítás</t>
  </si>
  <si>
    <t>Felhalmozási célú támogatásértékű kiadások, egyéb támogatás</t>
  </si>
  <si>
    <t>Államháztatáson kívüre végleges felhalmozási pénzeszközátadás</t>
  </si>
  <si>
    <t>Hosszú lejáratú kölcsönök nyújtása</t>
  </si>
  <si>
    <t>Rövid lejáratú kölcsönök nyújtása</t>
  </si>
  <si>
    <t>KÖLTSÉGVETÉSI PÉNZFORGALMI KIADÁSOK ÖSSZESEN (01+…+12)</t>
  </si>
  <si>
    <t xml:space="preserve">Hosszú lejáratú hitelek törlesztése </t>
  </si>
  <si>
    <t>Rövid lejáratú hitelek törlesztése</t>
  </si>
  <si>
    <t>15-ből likvidhitelek kiadása</t>
  </si>
  <si>
    <t>Tartós hitelviszonyt megtestesítő értékpapírok kiadásai</t>
  </si>
  <si>
    <t>Forgatási célú hitelviszonyt megt.értékpapírok kiadásai</t>
  </si>
  <si>
    <t>FINANSZÍROZÁSI KIADÁSOK ÖSSZESEN (14+15+17+18)</t>
  </si>
  <si>
    <t>PÉNZFORGALMI KIADÁSOK (13+19)</t>
  </si>
  <si>
    <t>Pénzforgalom nélküli kiadások</t>
  </si>
  <si>
    <t>Kiegyenlítő, függő, átfutó kiadások</t>
  </si>
  <si>
    <t>KIADÁSOK ÖSSZESEN (20+21+22)</t>
  </si>
  <si>
    <t>Önkormányzatok sajátos működési bevételei</t>
  </si>
  <si>
    <t>Műk.célú támogatásértékű bevételek, egyéb támogatás</t>
  </si>
  <si>
    <t>Államházt.-on kívülről végleges működési pénzeszköz átvétel</t>
  </si>
  <si>
    <t>Felhalmozási és tőke jellegű bevétel</t>
  </si>
  <si>
    <t>28-ból Önkorm.sajátos felhalm-i és tőkebevételei</t>
  </si>
  <si>
    <t>Felhalm-i célú támogatásértékű bevételek, egyéb támogatások</t>
  </si>
  <si>
    <t>Államházt-on kívülről végleges felhalm-i pénzeszközátvétel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</si>
  <si>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</si>
  <si>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</si>
  <si>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</si>
  <si>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</si>
  <si>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(24+...+28+30+31+32+34+35)</t>
  </si>
  <si>
    <t>Hosszú lejáratú hitelek felvétele</t>
  </si>
  <si>
    <t>Rövid lejáratú hitelek felvétele</t>
  </si>
  <si>
    <t>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</si>
  <si>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</si>
  <si>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</si>
  <si>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</si>
  <si>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</si>
  <si>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</si>
  <si>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Továbbadási (lebonyolítási) célú bevételek</t>
  </si>
  <si>
    <t>Kiegyenlítő, függő, átfutó bevételek</t>
  </si>
  <si>
    <t>BEVÉTELEK ÖSSZESEN (43+…+46)</t>
  </si>
  <si>
    <t>PÉNZFORGALMI KÖLTSÉGVETÉSI BEVÉTELEK ÉS KIADÁSOK KÜLÖNBSÉGE (36-13) (KÖLTSÉGVETÉSI HIÁNY (-), KÖLTSÉGVETÉSI TÖBBLET (+)</t>
  </si>
  <si>
    <t>IGÉNYBE VETT TARTALÉKOKKAL KORRIGÁLT KÖLTSÉGVETÉSI BEVÉTELEK ÉS KIADÁSOK KÜLÖNBSÉGE (48+44-21) (KORRIGÁLT KÖLTSÉGVETÉSI HIÁNY (-) , KORRIGÁLT KÖLTSÉGVETÉSI TÖBBLET (+)</t>
  </si>
  <si>
    <t>FINANSZÍROZÁSI MŰVELETEK EREDMÉNYE (42-19)</t>
  </si>
  <si>
    <t>AKTÍV ÉS PASSZÍV PÉNZÜGYI MŰVELETEK EGYENLEGE (45+46-22)</t>
  </si>
  <si>
    <t>Előző évi beszámoló záró</t>
  </si>
  <si>
    <t>Tárgyévi költségvetési beszámoló</t>
  </si>
  <si>
    <t>Záró pénzkészlet</t>
  </si>
  <si>
    <t>Forgatási célú pénzügyi műveletek egyenlege</t>
  </si>
  <si>
    <t>Egyéb aktív és passzív pü-i elszám.összev.záróegyenl.(+,-)</t>
  </si>
  <si>
    <t>Előző években képzett tartalékok maradványa (-)</t>
  </si>
  <si>
    <t>Vállalkozási tevékenység pénzforgalmi eredménye (-)</t>
  </si>
  <si>
    <t>Tárgyévi helyesbített pénzmaradvány (1+2+-3-4-5)</t>
  </si>
  <si>
    <t>Finanszírozásből származó korrekciók (+, -)</t>
  </si>
  <si>
    <t>Pénzmaradványt terhelő elvonások (+, -)</t>
  </si>
  <si>
    <t>Költségvetési pénzmaradvány (6+7+8)</t>
  </si>
  <si>
    <t>Vállalkozási maradványból alaptev.ellát-ra felhaszn. Összeg</t>
  </si>
  <si>
    <t>Ktsgv-i pénzmaradványt külön jogszab.alapján mód.tétel (+,-)</t>
  </si>
  <si>
    <t>MÓDOSÍTOTT PÉNZMARADVÁNY (6+-7+8+-9+-10)</t>
  </si>
  <si>
    <t>12-ből Egészségbiztosítási alapból folyósított pénzmaradvány</t>
  </si>
  <si>
    <t>12-ből Kötelezettségvállalással terhelt pénzmaradvány</t>
  </si>
  <si>
    <t>12-ből Szabad pénzmaradvány</t>
  </si>
  <si>
    <t>ELŐZŐ ÉV</t>
  </si>
  <si>
    <t>TÁRGYÉV</t>
  </si>
  <si>
    <t>A.) Befektetett eszközök összesen 01/30</t>
  </si>
  <si>
    <t>I. Immateriális javak 01/07</t>
  </si>
  <si>
    <t>II. Tárgyi eszközök 01/16</t>
  </si>
  <si>
    <t>III. Befektetett pénzügyi eszközök 01/23</t>
  </si>
  <si>
    <t>IV. Üzemeltetésre, kezelésre átadott eszközök 01/29</t>
  </si>
  <si>
    <t>B.) Forgóeszközök összesen 01/67</t>
  </si>
  <si>
    <t>I. Készletek 01/37</t>
  </si>
  <si>
    <t>II. Követelések 01/49</t>
  </si>
  <si>
    <t>III. Értékpapírok 01/56</t>
  </si>
  <si>
    <t>IV. Pénzeszközök 01/61</t>
  </si>
  <si>
    <t>V. Egyéb aktív pénzügyi elszámolások 01/66</t>
  </si>
  <si>
    <t>ESZKÖZÖK ÖSSZESEN 01/68</t>
  </si>
  <si>
    <t>D.) Saját tőke összesen 01/78</t>
  </si>
  <si>
    <t>1. Induló tőke 01/71</t>
  </si>
  <si>
    <t>2. Tőkeváltozások 01/74</t>
  </si>
  <si>
    <t>3. Értékelési tartalék 01/77</t>
  </si>
  <si>
    <t>E.) Tartalékok összesen 01/94</t>
  </si>
  <si>
    <t>I. Költségvetési tartalékok 01/86</t>
  </si>
  <si>
    <t>II. Vállalkozási tartalékok 01/93</t>
  </si>
  <si>
    <t>F.) Kötelezettségek összesen 01/135</t>
  </si>
  <si>
    <t>I. Hosszúlejáratú kötelezettségek 01/110</t>
  </si>
  <si>
    <t>II. Rövidlejáratú kötelezettségek 01/127</t>
  </si>
  <si>
    <t>III. Egyéb passzív pénzügyi elszámolások 01/134</t>
  </si>
  <si>
    <t>FORRÁSOK ÖSSZESEN 01/136</t>
  </si>
  <si>
    <t>1. Vállalkozási tevékenység működési célú bevételei</t>
  </si>
  <si>
    <t>2. Vállalkozási tevékenység felhalmozási célú bevételei</t>
  </si>
  <si>
    <t>3. Váll.tev. forgatási célú finansz., passzív pü.elszám.bev.</t>
  </si>
  <si>
    <t>A. Vállalkozási tevékenység bevételei (1+2+3)</t>
  </si>
  <si>
    <t>4. Vállalkozási tevékenység működési célú kiadásai</t>
  </si>
  <si>
    <t>5. Vállalkozási tevékenység felhalmozási célú kiadásai</t>
  </si>
  <si>
    <t>6. Váll.tev.forgatási célú finansz.,aktív pü.kiadásai</t>
  </si>
  <si>
    <t>B. Vállalkozási tevékenység kiadásai (4+5+6)</t>
  </si>
  <si>
    <t>C. Vállalkozási tevékenység pénzforgalmi maradványa (A-B)</t>
  </si>
  <si>
    <t>7. Váll.tevékenységet terhelő értékcsökkeési leírás (-)</t>
  </si>
  <si>
    <t>8. Alaptev.ellát-ra felhasznált, tervezett eredmény (-)</t>
  </si>
  <si>
    <t>Pénzforg.maradványt külön jogszabály alapján módosító t.</t>
  </si>
  <si>
    <t>D. Váll.tevék.módosított pénzforg-i váll.maradv. (C-7-8+9)</t>
  </si>
  <si>
    <t>E. Vállalkozási tevék-et terhelő befizetési kötelezettség (-)</t>
  </si>
  <si>
    <t>F. Vállalkozási TARTALÉKBA helyezhető összeg (C-8-9-E)</t>
  </si>
  <si>
    <t>Beruházás (FORFA fűtéskorszerűsítés)</t>
  </si>
  <si>
    <t xml:space="preserve">Szállítók (dologi kiadás)/Csány-Szendrey ablakok </t>
  </si>
  <si>
    <t xml:space="preserve">Szakács ösztöndíj (ellátottak pénzb.) </t>
  </si>
  <si>
    <t>Költségvetési szervek megnevezése</t>
  </si>
  <si>
    <t>Pénzeszközök állománya</t>
  </si>
  <si>
    <t>Változás</t>
  </si>
  <si>
    <t>Városi Kórház Keszthely</t>
  </si>
  <si>
    <t>Keszthely Város Egyesített Szociális Intézménye</t>
  </si>
  <si>
    <t>Keszthely Város Önkormányzata Alapellátási Intézete</t>
  </si>
  <si>
    <t>Fejér György Városi Könyvtár</t>
  </si>
  <si>
    <t>Életfa Napközi Otthonos Óvoda</t>
  </si>
  <si>
    <t>Csány-Szendrey Áltlános Iskola és Alapfokú Művészeti Iskola</t>
  </si>
  <si>
    <t>Egry József Általános Iskola és Alapfokú Művészetoktatási Intézmény</t>
  </si>
  <si>
    <t>Festetics György Zeneiskola Alapfokú Művészetoktatási Intézmény</t>
  </si>
  <si>
    <t xml:space="preserve">Keszthely Város Önkormányzat </t>
  </si>
  <si>
    <t xml:space="preserve">Sportlétesítmények térítésmentes bérbeadása  </t>
  </si>
  <si>
    <t xml:space="preserve">Csány-Szendrey ÁMK szállítók  </t>
  </si>
  <si>
    <t>ebből: Működési többlet</t>
  </si>
  <si>
    <t xml:space="preserve">                                                                                                                                             </t>
  </si>
  <si>
    <t>Költségvetési hiány  (B-A)</t>
  </si>
  <si>
    <t>Költségvetési hiány belső finanszírozása - Pénzforgalom nélküli bevételek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</si>
</sst>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_-* #,##0.0\ _F_t_-;\-* #,##0.0\ _F_t_-;_-* &quot;-&quot;??\ _F_t_-;_-@_-"/>
    <numFmt numFmtId="167" formatCode="#,##0.00\ &quot;Ft&quot;"/>
    <numFmt numFmtId="168" formatCode="#,##0_ ;\-#,##0\ "/>
    <numFmt numFmtId="169" formatCode="#,##0.00_ ;\-#,##0.00\ "/>
    <numFmt numFmtId="170" formatCode="#,##0.0_ ;\-#,##0.0\ "/>
    <numFmt numFmtId="171" formatCode="0_ ;\-0\ "/>
    <numFmt numFmtId="172" formatCode="#,##0;[Red]#,##0"/>
    <numFmt numFmtId="173" formatCode="#,##0.00;[Red]#,##0.00"/>
    <numFmt numFmtId="174" formatCode="#,##0.0;[Red]#,##0.0"/>
    <numFmt numFmtId="175" formatCode="_-* #,##0.000\ _F_t_-;\-* #,##0.000\ _F_t_-;_-* &quot;-&quot;??\ _F_t_-;_-@_-"/>
    <numFmt numFmtId="176" formatCode="#,##0.0"/>
    <numFmt numFmtId="177" formatCode="_-* #,##0.0000\ _F_t_-;\-* #,##0.0000\ _F_t_-;_-* &quot;-&quot;??\ _F_t_-;_-@_-"/>
    <numFmt numFmtId="178" formatCode="_-* #,##0.00000\ _F_t_-;\-* #,##0.00000\ _F_t_-;_-* &quot;-&quot;??\ _F_t_-;_-@_-"/>
    <numFmt numFmtId="179" formatCode="_-* #,##0.000000\ _F_t_-;\-* #,##0.000000\ _F_t_-;_-* &quot;-&quot;??\ _F_t_-;_-@_-"/>
    <numFmt numFmtId="180" formatCode="0.0%"/>
    <numFmt numFmtId="181" formatCode="0.000%"/>
    <numFmt numFmtId="182" formatCode="0.0000%"/>
    <numFmt numFmtId="183" formatCode="#,##0\ &quot;Ft&quot;"/>
    <numFmt numFmtId="184" formatCode="[$-40E]yyyy\.\ mmmm\ d\."/>
    <numFmt numFmtId="185" formatCode="00"/>
    <numFmt numFmtId="186" formatCode="#,###\ _F_t;\-#,###\ _F_t"/>
    <numFmt numFmtId="187" formatCode="_-* #,##0.00\ _F_t_-;\-* #,##0.00\ _F_t_-;_-* \-??\ _F_t_-;_-@_-"/>
    <numFmt numFmtId="188" formatCode="_-* #,##0\ _F_t_-;\-* #,##0\ _F_t_-;_-* \-??\ _F_t_-;_-@_-"/>
    <numFmt numFmtId="189" formatCode="_-* #,##0.0000000\ _F_t_-;\-* #,##0.0000000\ _F_t_-;_-* &quot;-&quot;??\ _F_t_-;_-@_-"/>
    <numFmt numFmtId="190" formatCode="_-* #,##0.0\ _F_t_-;\-* #,##0.0\ _F_t_-;_-* \-??\ _F_t_-;_-@_-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Arial"/>
      <family val="2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Book Antiqua"/>
      <family val="1"/>
    </font>
    <font>
      <b/>
      <i/>
      <sz val="8"/>
      <name val="Book Antiqua"/>
      <family val="1"/>
    </font>
    <font>
      <b/>
      <sz val="11"/>
      <color indexed="10"/>
      <name val="Book Antiqua"/>
      <family val="1"/>
    </font>
    <font>
      <b/>
      <i/>
      <sz val="12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10"/>
      <color indexed="10"/>
      <name val="Book Antiqua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i/>
      <sz val="16"/>
      <name val="Arial"/>
      <family val="2"/>
    </font>
    <font>
      <strike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7" fillId="0" borderId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indent="2"/>
    </xf>
    <xf numFmtId="164" fontId="7" fillId="0" borderId="0" xfId="41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41" applyNumberFormat="1" applyFont="1" applyAlignment="1">
      <alignment/>
    </xf>
    <xf numFmtId="164" fontId="11" fillId="0" borderId="0" xfId="41" applyNumberFormat="1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164" fontId="7" fillId="0" borderId="10" xfId="41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indent="3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164" fontId="7" fillId="0" borderId="0" xfId="0" applyNumberFormat="1" applyFont="1" applyAlignment="1">
      <alignment/>
    </xf>
    <xf numFmtId="164" fontId="6" fillId="0" borderId="10" xfId="41" applyNumberFormat="1" applyFont="1" applyFill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 indent="1"/>
    </xf>
    <xf numFmtId="0" fontId="8" fillId="0" borderId="10" xfId="0" applyFont="1" applyBorder="1" applyAlignment="1">
      <alignment horizontal="center" vertical="center" wrapText="1"/>
    </xf>
    <xf numFmtId="164" fontId="7" fillId="0" borderId="29" xfId="41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1" fontId="9" fillId="0" borderId="3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164" fontId="6" fillId="0" borderId="29" xfId="41" applyNumberFormat="1" applyFont="1" applyFill="1" applyBorder="1" applyAlignment="1">
      <alignment/>
    </xf>
    <xf numFmtId="164" fontId="7" fillId="0" borderId="18" xfId="41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35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indent="2"/>
    </xf>
    <xf numFmtId="0" fontId="5" fillId="0" borderId="35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3" fontId="3" fillId="0" borderId="34" xfId="0" applyNumberFormat="1" applyFont="1" applyFill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2" xfId="0" applyFont="1" applyFill="1" applyBorder="1" applyAlignment="1">
      <alignment horizontal="left" vertical="top" wrapText="1" indent="1"/>
    </xf>
    <xf numFmtId="3" fontId="5" fillId="0" borderId="34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wrapText="1"/>
    </xf>
    <xf numFmtId="164" fontId="6" fillId="0" borderId="29" xfId="41" applyNumberFormat="1" applyFont="1" applyBorder="1" applyAlignment="1">
      <alignment/>
    </xf>
    <xf numFmtId="164" fontId="7" fillId="0" borderId="29" xfId="41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164" fontId="6" fillId="0" borderId="29" xfId="41" applyNumberFormat="1" applyFont="1" applyFill="1" applyBorder="1" applyAlignment="1">
      <alignment horizontal="left" wrapText="1"/>
    </xf>
    <xf numFmtId="164" fontId="7" fillId="0" borderId="29" xfId="41" applyNumberFormat="1" applyFont="1" applyFill="1" applyBorder="1" applyAlignment="1">
      <alignment horizontal="left" wrapText="1"/>
    </xf>
    <xf numFmtId="164" fontId="7" fillId="0" borderId="29" xfId="41" applyNumberFormat="1" applyFont="1" applyFill="1" applyBorder="1" applyAlignment="1">
      <alignment horizontal="center"/>
    </xf>
    <xf numFmtId="164" fontId="6" fillId="0" borderId="29" xfId="41" applyNumberFormat="1" applyFont="1" applyBorder="1" applyAlignment="1">
      <alignment horizontal="center"/>
    </xf>
    <xf numFmtId="164" fontId="7" fillId="0" borderId="29" xfId="41" applyNumberFormat="1" applyFont="1" applyBorder="1" applyAlignment="1">
      <alignment horizontal="center"/>
    </xf>
    <xf numFmtId="164" fontId="6" fillId="0" borderId="18" xfId="41" applyNumberFormat="1" applyFont="1" applyBorder="1" applyAlignment="1">
      <alignment horizontal="center"/>
    </xf>
    <xf numFmtId="3" fontId="6" fillId="0" borderId="29" xfId="41" applyNumberFormat="1" applyFont="1" applyBorder="1" applyAlignment="1">
      <alignment horizontal="center"/>
    </xf>
    <xf numFmtId="3" fontId="7" fillId="0" borderId="29" xfId="41" applyNumberFormat="1" applyFont="1" applyBorder="1" applyAlignment="1">
      <alignment horizontal="center"/>
    </xf>
    <xf numFmtId="43" fontId="6" fillId="0" borderId="29" xfId="41" applyFont="1" applyBorder="1" applyAlignment="1">
      <alignment/>
    </xf>
    <xf numFmtId="43" fontId="7" fillId="0" borderId="29" xfId="41" applyFont="1" applyBorder="1" applyAlignment="1">
      <alignment/>
    </xf>
    <xf numFmtId="43" fontId="6" fillId="0" borderId="29" xfId="41" applyFont="1" applyBorder="1" applyAlignment="1">
      <alignment horizontal="center"/>
    </xf>
    <xf numFmtId="3" fontId="6" fillId="0" borderId="18" xfId="41" applyNumberFormat="1" applyFont="1" applyBorder="1" applyAlignment="1">
      <alignment horizontal="center"/>
    </xf>
    <xf numFmtId="164" fontId="7" fillId="0" borderId="10" xfId="41" applyNumberFormat="1" applyFont="1" applyBorder="1" applyAlignment="1">
      <alignment/>
    </xf>
    <xf numFmtId="0" fontId="7" fillId="0" borderId="39" xfId="0" applyFont="1" applyBorder="1" applyAlignment="1">
      <alignment/>
    </xf>
    <xf numFmtId="0" fontId="5" fillId="0" borderId="12" xfId="0" applyFont="1" applyFill="1" applyBorder="1" applyAlignment="1">
      <alignment horizontal="left" vertical="top" wrapText="1" indent="2"/>
    </xf>
    <xf numFmtId="0" fontId="12" fillId="0" borderId="11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12" xfId="0" applyFont="1" applyFill="1" applyBorder="1" applyAlignment="1">
      <alignment horizontal="left" wrapText="1" indent="1"/>
    </xf>
    <xf numFmtId="3" fontId="3" fillId="0" borderId="24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/>
    </xf>
    <xf numFmtId="10" fontId="8" fillId="0" borderId="10" xfId="69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 indent="2"/>
    </xf>
    <xf numFmtId="0" fontId="3" fillId="0" borderId="15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vertical="top" wrapText="1" indent="1"/>
    </xf>
    <xf numFmtId="3" fontId="5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10" fontId="5" fillId="0" borderId="10" xfId="69" applyNumberFormat="1" applyFont="1" applyFill="1" applyBorder="1" applyAlignment="1">
      <alignment/>
    </xf>
    <xf numFmtId="10" fontId="7" fillId="0" borderId="34" xfId="69" applyNumberFormat="1" applyFont="1" applyBorder="1" applyAlignment="1">
      <alignment/>
    </xf>
    <xf numFmtId="10" fontId="5" fillId="0" borderId="0" xfId="69" applyNumberFormat="1" applyFont="1" applyAlignment="1">
      <alignment/>
    </xf>
    <xf numFmtId="10" fontId="11" fillId="0" borderId="10" xfId="69" applyNumberFormat="1" applyFont="1" applyFill="1" applyBorder="1" applyAlignment="1">
      <alignment horizontal="right"/>
    </xf>
    <xf numFmtId="10" fontId="9" fillId="0" borderId="0" xfId="69" applyNumberFormat="1" applyFont="1" applyAlignment="1">
      <alignment/>
    </xf>
    <xf numFmtId="181" fontId="11" fillId="0" borderId="10" xfId="69" applyNumberFormat="1" applyFont="1" applyFill="1" applyBorder="1" applyAlignment="1">
      <alignment horizontal="right"/>
    </xf>
    <xf numFmtId="181" fontId="9" fillId="0" borderId="0" xfId="69" applyNumberFormat="1" applyFont="1" applyAlignment="1">
      <alignment/>
    </xf>
    <xf numFmtId="10" fontId="4" fillId="0" borderId="13" xfId="69" applyNumberFormat="1" applyFont="1" applyFill="1" applyBorder="1" applyAlignment="1">
      <alignment horizontal="left" wrapText="1" indent="1"/>
    </xf>
    <xf numFmtId="10" fontId="12" fillId="0" borderId="17" xfId="69" applyNumberFormat="1" applyFont="1" applyBorder="1" applyAlignment="1">
      <alignment/>
    </xf>
    <xf numFmtId="10" fontId="8" fillId="0" borderId="0" xfId="69" applyNumberFormat="1" applyFont="1" applyAlignment="1">
      <alignment/>
    </xf>
    <xf numFmtId="10" fontId="6" fillId="0" borderId="30" xfId="69" applyNumberFormat="1" applyFont="1" applyBorder="1" applyAlignment="1">
      <alignment/>
    </xf>
    <xf numFmtId="10" fontId="5" fillId="0" borderId="0" xfId="69" applyNumberFormat="1" applyFont="1" applyBorder="1" applyAlignment="1">
      <alignment/>
    </xf>
    <xf numFmtId="10" fontId="4" fillId="0" borderId="10" xfId="69" applyNumberFormat="1" applyFont="1" applyFill="1" applyBorder="1" applyAlignment="1">
      <alignment/>
    </xf>
    <xf numFmtId="10" fontId="5" fillId="0" borderId="0" xfId="69" applyNumberFormat="1" applyFont="1" applyFill="1" applyBorder="1" applyAlignment="1">
      <alignment/>
    </xf>
    <xf numFmtId="10" fontId="8" fillId="0" borderId="10" xfId="69" applyNumberFormat="1" applyFont="1" applyFill="1" applyBorder="1" applyAlignment="1">
      <alignment horizontal="center"/>
    </xf>
    <xf numFmtId="10" fontId="8" fillId="0" borderId="10" xfId="69" applyNumberFormat="1" applyFont="1" applyFill="1" applyBorder="1" applyAlignment="1">
      <alignment horizontal="right"/>
    </xf>
    <xf numFmtId="10" fontId="5" fillId="0" borderId="28" xfId="69" applyNumberFormat="1" applyFont="1" applyFill="1" applyBorder="1" applyAlignment="1">
      <alignment/>
    </xf>
    <xf numFmtId="10" fontId="8" fillId="0" borderId="28" xfId="69" applyNumberFormat="1" applyFont="1" applyFill="1" applyBorder="1" applyAlignment="1">
      <alignment/>
    </xf>
    <xf numFmtId="10" fontId="4" fillId="0" borderId="17" xfId="69" applyNumberFormat="1" applyFont="1" applyBorder="1" applyAlignment="1">
      <alignment/>
    </xf>
    <xf numFmtId="10" fontId="3" fillId="0" borderId="17" xfId="69" applyNumberFormat="1" applyFont="1" applyFill="1" applyBorder="1" applyAlignment="1">
      <alignment/>
    </xf>
    <xf numFmtId="164" fontId="6" fillId="0" borderId="10" xfId="41" applyNumberFormat="1" applyFont="1" applyFill="1" applyBorder="1" applyAlignment="1">
      <alignment/>
    </xf>
    <xf numFmtId="164" fontId="7" fillId="0" borderId="10" xfId="41" applyNumberFormat="1" applyFont="1" applyFill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34" xfId="69" applyNumberFormat="1" applyFont="1" applyBorder="1" applyAlignment="1">
      <alignment/>
    </xf>
    <xf numFmtId="0" fontId="7" fillId="0" borderId="41" xfId="0" applyFont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10" fontId="7" fillId="0" borderId="30" xfId="69" applyNumberFormat="1" applyFont="1" applyBorder="1" applyAlignment="1">
      <alignment/>
    </xf>
    <xf numFmtId="0" fontId="6" fillId="0" borderId="34" xfId="0" applyFont="1" applyBorder="1" applyAlignment="1">
      <alignment/>
    </xf>
    <xf numFmtId="180" fontId="8" fillId="0" borderId="10" xfId="69" applyNumberFormat="1" applyFont="1" applyFill="1" applyBorder="1" applyAlignment="1">
      <alignment/>
    </xf>
    <xf numFmtId="9" fontId="8" fillId="0" borderId="10" xfId="69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80" fontId="11" fillId="0" borderId="10" xfId="69" applyNumberFormat="1" applyFont="1" applyFill="1" applyBorder="1" applyAlignment="1">
      <alignment horizontal="right"/>
    </xf>
    <xf numFmtId="9" fontId="11" fillId="0" borderId="10" xfId="69" applyNumberFormat="1" applyFont="1" applyFill="1" applyBorder="1" applyAlignment="1">
      <alignment horizontal="right"/>
    </xf>
    <xf numFmtId="1" fontId="11" fillId="0" borderId="10" xfId="69" applyNumberFormat="1" applyFont="1" applyFill="1" applyBorder="1" applyAlignment="1">
      <alignment horizontal="right"/>
    </xf>
    <xf numFmtId="180" fontId="12" fillId="0" borderId="17" xfId="69" applyNumberFormat="1" applyFont="1" applyBorder="1" applyAlignment="1">
      <alignment/>
    </xf>
    <xf numFmtId="9" fontId="12" fillId="0" borderId="17" xfId="69" applyNumberFormat="1" applyFont="1" applyBorder="1" applyAlignment="1">
      <alignment/>
    </xf>
    <xf numFmtId="0" fontId="8" fillId="0" borderId="12" xfId="0" applyFont="1" applyFill="1" applyBorder="1" applyAlignment="1">
      <alignment horizontal="left" wrapText="1" indent="1"/>
    </xf>
    <xf numFmtId="10" fontId="8" fillId="0" borderId="12" xfId="69" applyNumberFormat="1" applyFont="1" applyFill="1" applyBorder="1" applyAlignment="1">
      <alignment horizontal="left" wrapText="1" indent="1"/>
    </xf>
    <xf numFmtId="10" fontId="12" fillId="0" borderId="34" xfId="69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10" fontId="8" fillId="0" borderId="13" xfId="69" applyNumberFormat="1" applyFont="1" applyFill="1" applyBorder="1" applyAlignment="1">
      <alignment horizontal="left" wrapText="1" indent="1"/>
    </xf>
    <xf numFmtId="10" fontId="11" fillId="0" borderId="17" xfId="69" applyNumberFormat="1" applyFont="1" applyFill="1" applyBorder="1" applyAlignment="1">
      <alignment horizontal="right"/>
    </xf>
    <xf numFmtId="10" fontId="12" fillId="0" borderId="30" xfId="69" applyNumberFormat="1" applyFont="1" applyFill="1" applyBorder="1" applyAlignment="1">
      <alignment horizontal="right"/>
    </xf>
    <xf numFmtId="1" fontId="12" fillId="0" borderId="34" xfId="69" applyNumberFormat="1" applyFont="1" applyFill="1" applyBorder="1" applyAlignment="1">
      <alignment horizontal="right"/>
    </xf>
    <xf numFmtId="9" fontId="11" fillId="0" borderId="17" xfId="69" applyNumberFormat="1" applyFont="1" applyFill="1" applyBorder="1" applyAlignment="1">
      <alignment horizontal="right"/>
    </xf>
    <xf numFmtId="181" fontId="8" fillId="0" borderId="12" xfId="69" applyNumberFormat="1" applyFont="1" applyFill="1" applyBorder="1" applyAlignment="1">
      <alignment horizontal="left" wrapText="1" indent="1"/>
    </xf>
    <xf numFmtId="10" fontId="8" fillId="0" borderId="15" xfId="69" applyNumberFormat="1" applyFont="1" applyFill="1" applyBorder="1" applyAlignment="1">
      <alignment horizontal="left" wrapText="1" indent="1"/>
    </xf>
    <xf numFmtId="10" fontId="12" fillId="0" borderId="30" xfId="69" applyNumberFormat="1" applyFont="1" applyBorder="1" applyAlignment="1">
      <alignment/>
    </xf>
    <xf numFmtId="9" fontId="7" fillId="0" borderId="34" xfId="69" applyNumberFormat="1" applyFont="1" applyBorder="1" applyAlignment="1">
      <alignment/>
    </xf>
    <xf numFmtId="9" fontId="6" fillId="0" borderId="34" xfId="69" applyNumberFormat="1" applyFont="1" applyBorder="1" applyAlignment="1">
      <alignment/>
    </xf>
    <xf numFmtId="9" fontId="7" fillId="0" borderId="30" xfId="69" applyNumberFormat="1" applyFont="1" applyBorder="1" applyAlignment="1">
      <alignment/>
    </xf>
    <xf numFmtId="9" fontId="5" fillId="0" borderId="10" xfId="69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9" fontId="3" fillId="0" borderId="17" xfId="69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top" wrapText="1" indent="1"/>
    </xf>
    <xf numFmtId="10" fontId="11" fillId="0" borderId="10" xfId="69" applyNumberFormat="1" applyFont="1" applyFill="1" applyBorder="1" applyAlignment="1">
      <alignment/>
    </xf>
    <xf numFmtId="10" fontId="12" fillId="0" borderId="10" xfId="69" applyNumberFormat="1" applyFont="1" applyFill="1" applyBorder="1" applyAlignment="1">
      <alignment/>
    </xf>
    <xf numFmtId="9" fontId="11" fillId="0" borderId="10" xfId="69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left" vertical="top" wrapText="1" indent="1"/>
    </xf>
    <xf numFmtId="9" fontId="12" fillId="0" borderId="10" xfId="69" applyNumberFormat="1" applyFont="1" applyFill="1" applyBorder="1" applyAlignment="1">
      <alignment/>
    </xf>
    <xf numFmtId="180" fontId="12" fillId="0" borderId="10" xfId="69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10" fontId="11" fillId="0" borderId="28" xfId="69" applyNumberFormat="1" applyFont="1" applyFill="1" applyBorder="1" applyAlignment="1">
      <alignment/>
    </xf>
    <xf numFmtId="10" fontId="12" fillId="0" borderId="28" xfId="69" applyNumberFormat="1" applyFont="1" applyFill="1" applyBorder="1" applyAlignment="1">
      <alignment/>
    </xf>
    <xf numFmtId="10" fontId="11" fillId="0" borderId="14" xfId="69" applyNumberFormat="1" applyFont="1" applyFill="1" applyBorder="1" applyAlignment="1">
      <alignment horizontal="left" wrapText="1" indent="1"/>
    </xf>
    <xf numFmtId="10" fontId="11" fillId="0" borderId="0" xfId="69" applyNumberFormat="1" applyFont="1" applyBorder="1" applyAlignment="1">
      <alignment/>
    </xf>
    <xf numFmtId="10" fontId="11" fillId="0" borderId="0" xfId="69" applyNumberFormat="1" applyFont="1" applyAlignment="1">
      <alignment/>
    </xf>
    <xf numFmtId="10" fontId="3" fillId="0" borderId="34" xfId="69" applyNumberFormat="1" applyFont="1" applyFill="1" applyBorder="1" applyAlignment="1">
      <alignment/>
    </xf>
    <xf numFmtId="10" fontId="5" fillId="0" borderId="17" xfId="69" applyNumberFormat="1" applyFont="1" applyFill="1" applyBorder="1" applyAlignment="1">
      <alignment/>
    </xf>
    <xf numFmtId="10" fontId="3" fillId="0" borderId="30" xfId="69" applyNumberFormat="1" applyFont="1" applyFill="1" applyBorder="1" applyAlignment="1">
      <alignment/>
    </xf>
    <xf numFmtId="10" fontId="3" fillId="0" borderId="17" xfId="69" applyNumberFormat="1" applyFont="1" applyBorder="1" applyAlignment="1">
      <alignment/>
    </xf>
    <xf numFmtId="10" fontId="3" fillId="0" borderId="30" xfId="69" applyNumberFormat="1" applyFont="1" applyBorder="1" applyAlignment="1">
      <alignment/>
    </xf>
    <xf numFmtId="9" fontId="3" fillId="0" borderId="17" xfId="69" applyNumberFormat="1" applyFont="1" applyBorder="1" applyAlignment="1">
      <alignment/>
    </xf>
    <xf numFmtId="0" fontId="11" fillId="0" borderId="15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1"/>
    </xf>
    <xf numFmtId="3" fontId="5" fillId="0" borderId="23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9" fontId="11" fillId="0" borderId="34" xfId="69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 vertical="top" wrapText="1" indent="2"/>
    </xf>
    <xf numFmtId="10" fontId="11" fillId="0" borderId="17" xfId="69" applyNumberFormat="1" applyFont="1" applyFill="1" applyBorder="1" applyAlignment="1">
      <alignment/>
    </xf>
    <xf numFmtId="10" fontId="12" fillId="0" borderId="17" xfId="69" applyNumberFormat="1" applyFont="1" applyFill="1" applyBorder="1" applyAlignment="1">
      <alignment/>
    </xf>
    <xf numFmtId="9" fontId="11" fillId="0" borderId="30" xfId="69" applyNumberFormat="1" applyFont="1" applyFill="1" applyBorder="1" applyAlignment="1">
      <alignment/>
    </xf>
    <xf numFmtId="9" fontId="12" fillId="0" borderId="34" xfId="69" applyNumberFormat="1" applyFont="1" applyFill="1" applyBorder="1" applyAlignment="1">
      <alignment/>
    </xf>
    <xf numFmtId="9" fontId="11" fillId="0" borderId="37" xfId="69" applyNumberFormat="1" applyFont="1" applyFill="1" applyBorder="1" applyAlignment="1">
      <alignment/>
    </xf>
    <xf numFmtId="9" fontId="11" fillId="0" borderId="17" xfId="69" applyNumberFormat="1" applyFont="1" applyFill="1" applyBorder="1" applyAlignment="1">
      <alignment/>
    </xf>
    <xf numFmtId="9" fontId="3" fillId="0" borderId="30" xfId="69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9" fontId="7" fillId="0" borderId="37" xfId="69" applyNumberFormat="1" applyFont="1" applyBorder="1" applyAlignment="1">
      <alignment/>
    </xf>
    <xf numFmtId="9" fontId="6" fillId="0" borderId="30" xfId="69" applyNumberFormat="1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7" fillId="0" borderId="28" xfId="0" applyFont="1" applyBorder="1" applyAlignment="1">
      <alignment horizontal="left" wrapText="1" indent="1"/>
    </xf>
    <xf numFmtId="0" fontId="8" fillId="0" borderId="34" xfId="0" applyFont="1" applyFill="1" applyBorder="1" applyAlignment="1">
      <alignment/>
    </xf>
    <xf numFmtId="10" fontId="8" fillId="0" borderId="17" xfId="69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4" fillId="0" borderId="34" xfId="0" applyNumberFormat="1" applyFont="1" applyBorder="1" applyAlignment="1">
      <alignment/>
    </xf>
    <xf numFmtId="9" fontId="4" fillId="0" borderId="30" xfId="69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 horizontal="left" wrapText="1" indent="1"/>
    </xf>
    <xf numFmtId="164" fontId="7" fillId="0" borderId="17" xfId="41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5" fillId="0" borderId="24" xfId="41" applyNumberFormat="1" applyFont="1" applyBorder="1" applyAlignment="1">
      <alignment horizontal="center" vertical="top" wrapText="1"/>
    </xf>
    <xf numFmtId="164" fontId="5" fillId="0" borderId="24" xfId="41" applyNumberFormat="1" applyFont="1" applyBorder="1" applyAlignment="1">
      <alignment horizontal="center" vertical="top"/>
    </xf>
    <xf numFmtId="164" fontId="5" fillId="0" borderId="23" xfId="41" applyNumberFormat="1" applyFont="1" applyBorder="1" applyAlignment="1">
      <alignment horizontal="left" vertical="top" wrapText="1"/>
    </xf>
    <xf numFmtId="164" fontId="5" fillId="0" borderId="23" xfId="41" applyNumberFormat="1" applyFont="1" applyBorder="1" applyAlignment="1">
      <alignment vertical="top"/>
    </xf>
    <xf numFmtId="164" fontId="5" fillId="0" borderId="23" xfId="41" applyNumberFormat="1" applyFont="1" applyBorder="1" applyAlignment="1">
      <alignment/>
    </xf>
    <xf numFmtId="164" fontId="5" fillId="0" borderId="23" xfId="41" applyNumberFormat="1" applyFont="1" applyBorder="1" applyAlignment="1">
      <alignment vertical="top" wrapText="1"/>
    </xf>
    <xf numFmtId="164" fontId="5" fillId="0" borderId="41" xfId="41" applyNumberFormat="1" applyFont="1" applyBorder="1" applyAlignment="1">
      <alignment/>
    </xf>
    <xf numFmtId="164" fontId="5" fillId="0" borderId="0" xfId="41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6" xfId="41" applyNumberFormat="1" applyFont="1" applyBorder="1" applyAlignment="1">
      <alignment vertical="top"/>
    </xf>
    <xf numFmtId="164" fontId="5" fillId="0" borderId="16" xfId="41" applyNumberFormat="1" applyFont="1" applyBorder="1" applyAlignment="1">
      <alignment/>
    </xf>
    <xf numFmtId="164" fontId="5" fillId="0" borderId="16" xfId="41" applyNumberFormat="1" applyFont="1" applyBorder="1" applyAlignment="1">
      <alignment vertical="top" wrapText="1"/>
    </xf>
    <xf numFmtId="164" fontId="5" fillId="0" borderId="31" xfId="41" applyNumberFormat="1" applyFont="1" applyBorder="1" applyAlignment="1">
      <alignment/>
    </xf>
    <xf numFmtId="164" fontId="5" fillId="0" borderId="10" xfId="41" applyNumberFormat="1" applyFont="1" applyBorder="1" applyAlignment="1">
      <alignment horizontal="left" vertical="top" wrapText="1"/>
    </xf>
    <xf numFmtId="164" fontId="5" fillId="0" borderId="10" xfId="41" applyNumberFormat="1" applyFont="1" applyBorder="1" applyAlignment="1">
      <alignment/>
    </xf>
    <xf numFmtId="164" fontId="5" fillId="0" borderId="10" xfId="41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/>
    </xf>
    <xf numFmtId="164" fontId="5" fillId="0" borderId="0" xfId="41" applyNumberFormat="1" applyFont="1" applyBorder="1" applyAlignment="1">
      <alignment vertical="top"/>
    </xf>
    <xf numFmtId="164" fontId="5" fillId="0" borderId="41" xfId="41" applyNumberFormat="1" applyFont="1" applyBorder="1" applyAlignment="1">
      <alignment vertical="top"/>
    </xf>
    <xf numFmtId="164" fontId="5" fillId="0" borderId="36" xfId="41" applyNumberFormat="1" applyFont="1" applyBorder="1" applyAlignment="1">
      <alignment vertical="top"/>
    </xf>
    <xf numFmtId="164" fontId="5" fillId="0" borderId="31" xfId="41" applyNumberFormat="1" applyFont="1" applyBorder="1" applyAlignment="1">
      <alignment vertical="top"/>
    </xf>
    <xf numFmtId="164" fontId="5" fillId="0" borderId="39" xfId="41" applyNumberFormat="1" applyFont="1" applyBorder="1" applyAlignment="1">
      <alignment vertical="top"/>
    </xf>
    <xf numFmtId="164" fontId="5" fillId="0" borderId="23" xfId="0" applyNumberFormat="1" applyFont="1" applyBorder="1" applyAlignment="1">
      <alignment horizontal="left"/>
    </xf>
    <xf numFmtId="164" fontId="5" fillId="0" borderId="16" xfId="0" applyNumberFormat="1" applyFont="1" applyBorder="1" applyAlignment="1">
      <alignment horizontal="left"/>
    </xf>
    <xf numFmtId="164" fontId="5" fillId="0" borderId="16" xfId="41" applyNumberFormat="1" applyFont="1" applyBorder="1" applyAlignment="1">
      <alignment horizontal="center"/>
    </xf>
    <xf numFmtId="164" fontId="5" fillId="0" borderId="39" xfId="41" applyNumberFormat="1" applyFont="1" applyBorder="1" applyAlignment="1">
      <alignment/>
    </xf>
    <xf numFmtId="164" fontId="5" fillId="0" borderId="23" xfId="41" applyNumberFormat="1" applyFont="1" applyBorder="1" applyAlignment="1">
      <alignment wrapText="1"/>
    </xf>
    <xf numFmtId="164" fontId="5" fillId="0" borderId="23" xfId="41" applyNumberFormat="1" applyFont="1" applyBorder="1" applyAlignment="1">
      <alignment horizontal="center" vertical="top"/>
    </xf>
    <xf numFmtId="164" fontId="3" fillId="0" borderId="36" xfId="41" applyNumberFormat="1" applyFont="1" applyBorder="1" applyAlignment="1">
      <alignment horizontal="center"/>
    </xf>
    <xf numFmtId="164" fontId="5" fillId="0" borderId="0" xfId="41" applyNumberFormat="1" applyFont="1" applyBorder="1" applyAlignment="1">
      <alignment horizontal="center"/>
    </xf>
    <xf numFmtId="164" fontId="5" fillId="0" borderId="10" xfId="41" applyNumberFormat="1" applyFont="1" applyBorder="1" applyAlignment="1">
      <alignment wrapText="1"/>
    </xf>
    <xf numFmtId="164" fontId="5" fillId="0" borderId="10" xfId="41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164" fontId="5" fillId="0" borderId="24" xfId="41" applyNumberFormat="1" applyFont="1" applyBorder="1" applyAlignment="1">
      <alignment horizontal="center"/>
    </xf>
    <xf numFmtId="164" fontId="5" fillId="0" borderId="46" xfId="41" applyNumberFormat="1" applyFont="1" applyBorder="1" applyAlignment="1">
      <alignment horizontal="center" vertical="top"/>
    </xf>
    <xf numFmtId="164" fontId="5" fillId="0" borderId="25" xfId="41" applyNumberFormat="1" applyFont="1" applyBorder="1" applyAlignment="1">
      <alignment horizontal="center" vertical="top"/>
    </xf>
    <xf numFmtId="164" fontId="5" fillId="0" borderId="28" xfId="41" applyNumberFormat="1" applyFont="1" applyBorder="1" applyAlignment="1">
      <alignment horizontal="left" vertical="top"/>
    </xf>
    <xf numFmtId="164" fontId="5" fillId="0" borderId="28" xfId="41" applyNumberFormat="1" applyFont="1" applyBorder="1" applyAlignment="1">
      <alignment horizontal="center" vertical="top"/>
    </xf>
    <xf numFmtId="164" fontId="5" fillId="0" borderId="28" xfId="41" applyNumberFormat="1" applyFont="1" applyBorder="1" applyAlignment="1">
      <alignment horizontal="center"/>
    </xf>
    <xf numFmtId="164" fontId="5" fillId="0" borderId="28" xfId="41" applyNumberFormat="1" applyFont="1" applyBorder="1" applyAlignment="1">
      <alignment horizontal="center" vertical="top" wrapText="1"/>
    </xf>
    <xf numFmtId="164" fontId="5" fillId="0" borderId="47" xfId="41" applyNumberFormat="1" applyFont="1" applyBorder="1" applyAlignment="1">
      <alignment horizontal="center" vertical="top"/>
    </xf>
    <xf numFmtId="164" fontId="5" fillId="0" borderId="37" xfId="41" applyNumberFormat="1" applyFont="1" applyBorder="1" applyAlignment="1">
      <alignment horizontal="center" vertical="top"/>
    </xf>
    <xf numFmtId="164" fontId="5" fillId="0" borderId="10" xfId="41" applyNumberFormat="1" applyFont="1" applyBorder="1" applyAlignment="1">
      <alignment horizontal="center"/>
    </xf>
    <xf numFmtId="164" fontId="5" fillId="0" borderId="10" xfId="41" applyNumberFormat="1" applyFont="1" applyBorder="1" applyAlignment="1">
      <alignment horizontal="center" vertical="top" wrapText="1"/>
    </xf>
    <xf numFmtId="164" fontId="5" fillId="0" borderId="29" xfId="41" applyNumberFormat="1" applyFont="1" applyBorder="1" applyAlignment="1">
      <alignment horizontal="center" vertical="top"/>
    </xf>
    <xf numFmtId="164" fontId="5" fillId="0" borderId="34" xfId="41" applyNumberFormat="1" applyFont="1" applyBorder="1" applyAlignment="1">
      <alignment horizontal="center" vertical="top"/>
    </xf>
    <xf numFmtId="164" fontId="5" fillId="0" borderId="16" xfId="41" applyNumberFormat="1" applyFont="1" applyBorder="1" applyAlignment="1">
      <alignment wrapText="1"/>
    </xf>
    <xf numFmtId="164" fontId="5" fillId="0" borderId="36" xfId="41" applyNumberFormat="1" applyFont="1" applyBorder="1" applyAlignment="1">
      <alignment/>
    </xf>
    <xf numFmtId="164" fontId="5" fillId="0" borderId="16" xfId="41" applyNumberFormat="1" applyFont="1" applyFill="1" applyBorder="1" applyAlignment="1">
      <alignment/>
    </xf>
    <xf numFmtId="164" fontId="17" fillId="0" borderId="0" xfId="41" applyNumberFormat="1" applyFont="1" applyBorder="1" applyAlignment="1">
      <alignment/>
    </xf>
    <xf numFmtId="164" fontId="5" fillId="0" borderId="10" xfId="41" applyNumberFormat="1" applyFont="1" applyFill="1" applyBorder="1" applyAlignment="1">
      <alignment horizontal="center"/>
    </xf>
    <xf numFmtId="164" fontId="5" fillId="0" borderId="16" xfId="41" applyNumberFormat="1" applyFont="1" applyFill="1" applyBorder="1" applyAlignment="1">
      <alignment horizontal="center"/>
    </xf>
    <xf numFmtId="164" fontId="5" fillId="0" borderId="29" xfId="41" applyNumberFormat="1" applyFont="1" applyBorder="1" applyAlignment="1">
      <alignment horizontal="center"/>
    </xf>
    <xf numFmtId="164" fontId="5" fillId="0" borderId="34" xfId="41" applyNumberFormat="1" applyFont="1" applyBorder="1" applyAlignment="1">
      <alignment horizontal="center"/>
    </xf>
    <xf numFmtId="164" fontId="17" fillId="0" borderId="0" xfId="41" applyNumberFormat="1" applyFont="1" applyBorder="1" applyAlignment="1">
      <alignment horizontal="center"/>
    </xf>
    <xf numFmtId="164" fontId="3" fillId="0" borderId="48" xfId="41" applyNumberFormat="1" applyFont="1" applyBorder="1" applyAlignment="1">
      <alignment horizontal="center" vertical="center"/>
    </xf>
    <xf numFmtId="164" fontId="3" fillId="0" borderId="22" xfId="41" applyNumberFormat="1" applyFont="1" applyBorder="1" applyAlignment="1">
      <alignment vertical="center"/>
    </xf>
    <xf numFmtId="164" fontId="3" fillId="0" borderId="22" xfId="41" applyNumberFormat="1" applyFont="1" applyBorder="1" applyAlignment="1">
      <alignment horizontal="center" vertical="center"/>
    </xf>
    <xf numFmtId="164" fontId="3" fillId="0" borderId="27" xfId="41" applyNumberFormat="1" applyFont="1" applyBorder="1" applyAlignment="1">
      <alignment horizontal="center" vertical="center"/>
    </xf>
    <xf numFmtId="164" fontId="3" fillId="0" borderId="0" xfId="4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3" fontId="5" fillId="0" borderId="0" xfId="41" applyFont="1" applyBorder="1" applyAlignment="1">
      <alignment/>
    </xf>
    <xf numFmtId="164" fontId="5" fillId="0" borderId="0" xfId="41" applyNumberFormat="1" applyFont="1" applyBorder="1" applyAlignment="1">
      <alignment horizontal="left"/>
    </xf>
    <xf numFmtId="164" fontId="5" fillId="0" borderId="0" xfId="41" applyNumberFormat="1" applyFont="1" applyBorder="1" applyAlignment="1">
      <alignment vertical="top" wrapText="1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6" fillId="0" borderId="4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164" fontId="15" fillId="0" borderId="0" xfId="41" applyNumberFormat="1" applyFont="1" applyBorder="1" applyAlignment="1">
      <alignment wrapText="1"/>
    </xf>
    <xf numFmtId="0" fontId="13" fillId="0" borderId="0" xfId="0" applyFont="1" applyBorder="1" applyAlignment="1">
      <alignment/>
    </xf>
    <xf numFmtId="9" fontId="6" fillId="0" borderId="39" xfId="69" applyNumberFormat="1" applyFont="1" applyBorder="1" applyAlignment="1">
      <alignment/>
    </xf>
    <xf numFmtId="9" fontId="6" fillId="0" borderId="36" xfId="69" applyNumberFormat="1" applyFont="1" applyBorder="1" applyAlignment="1">
      <alignment/>
    </xf>
    <xf numFmtId="164" fontId="7" fillId="0" borderId="28" xfId="41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4" fontId="4" fillId="0" borderId="23" xfId="41" applyNumberFormat="1" applyFont="1" applyBorder="1" applyAlignment="1">
      <alignment/>
    </xf>
    <xf numFmtId="164" fontId="4" fillId="0" borderId="36" xfId="41" applyNumberFormat="1" applyFont="1" applyBorder="1" applyAlignment="1">
      <alignment/>
    </xf>
    <xf numFmtId="0" fontId="19" fillId="0" borderId="12" xfId="0" applyFont="1" applyBorder="1" applyAlignment="1">
      <alignment/>
    </xf>
    <xf numFmtId="164" fontId="19" fillId="0" borderId="10" xfId="41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164" fontId="8" fillId="0" borderId="10" xfId="41" applyNumberFormat="1" applyFont="1" applyBorder="1" applyAlignment="1">
      <alignment/>
    </xf>
    <xf numFmtId="164" fontId="8" fillId="0" borderId="34" xfId="41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 indent="1"/>
    </xf>
    <xf numFmtId="164" fontId="4" fillId="0" borderId="10" xfId="41" applyNumberFormat="1" applyFont="1" applyBorder="1" applyAlignment="1">
      <alignment/>
    </xf>
    <xf numFmtId="164" fontId="4" fillId="0" borderId="34" xfId="41" applyNumberFormat="1" applyFont="1" applyBorder="1" applyAlignment="1">
      <alignment/>
    </xf>
    <xf numFmtId="0" fontId="8" fillId="0" borderId="10" xfId="0" applyFont="1" applyBorder="1" applyAlignment="1">
      <alignment horizontal="left" indent="2"/>
    </xf>
    <xf numFmtId="0" fontId="4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indent="2"/>
    </xf>
    <xf numFmtId="0" fontId="4" fillId="0" borderId="13" xfId="0" applyFont="1" applyBorder="1" applyAlignment="1">
      <alignment/>
    </xf>
    <xf numFmtId="164" fontId="4" fillId="0" borderId="17" xfId="41" applyNumberFormat="1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30" xfId="41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7" xfId="0" applyFont="1" applyBorder="1" applyAlignment="1">
      <alignment horizontal="left" wrapText="1" inden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64" fontId="7" fillId="0" borderId="23" xfId="41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64" fontId="7" fillId="0" borderId="10" xfId="41" applyNumberFormat="1" applyFont="1" applyFill="1" applyBorder="1" applyAlignment="1">
      <alignment horizontal="center" vertical="center"/>
    </xf>
    <xf numFmtId="164" fontId="7" fillId="0" borderId="34" xfId="41" applyNumberFormat="1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164" fontId="7" fillId="0" borderId="10" xfId="41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3" fillId="0" borderId="0" xfId="41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164" fontId="5" fillId="0" borderId="16" xfId="41" applyNumberFormat="1" applyFont="1" applyBorder="1" applyAlignment="1">
      <alignment horizontal="center" vertical="center"/>
    </xf>
    <xf numFmtId="164" fontId="5" fillId="0" borderId="39" xfId="41" applyNumberFormat="1" applyFont="1" applyBorder="1" applyAlignment="1">
      <alignment horizontal="center" vertical="center"/>
    </xf>
    <xf numFmtId="164" fontId="5" fillId="0" borderId="10" xfId="41" applyNumberFormat="1" applyFont="1" applyBorder="1" applyAlignment="1">
      <alignment horizontal="center" vertical="center"/>
    </xf>
    <xf numFmtId="164" fontId="5" fillId="0" borderId="34" xfId="41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/>
    </xf>
    <xf numFmtId="164" fontId="5" fillId="0" borderId="28" xfId="41" applyNumberFormat="1" applyFont="1" applyBorder="1" applyAlignment="1">
      <alignment horizontal="center" vertical="center"/>
    </xf>
    <xf numFmtId="164" fontId="5" fillId="0" borderId="37" xfId="41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10" xfId="41" applyNumberFormat="1" applyFont="1" applyBorder="1" applyAlignment="1">
      <alignment horizontal="center" vertical="center" wrapText="1"/>
    </xf>
    <xf numFmtId="164" fontId="5" fillId="0" borderId="28" xfId="41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64" fontId="7" fillId="0" borderId="34" xfId="41" applyNumberFormat="1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164" fontId="7" fillId="0" borderId="34" xfId="41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164" fontId="7" fillId="0" borderId="51" xfId="41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wrapText="1"/>
    </xf>
    <xf numFmtId="164" fontId="7" fillId="0" borderId="52" xfId="41" applyNumberFormat="1" applyFont="1" applyBorder="1" applyAlignment="1">
      <alignment vertical="center"/>
    </xf>
    <xf numFmtId="164" fontId="6" fillId="0" borderId="27" xfId="41" applyNumberFormat="1" applyFont="1" applyBorder="1" applyAlignment="1">
      <alignment/>
    </xf>
    <xf numFmtId="0" fontId="20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16" fillId="0" borderId="41" xfId="61" applyFont="1" applyBorder="1" applyAlignment="1" applyProtection="1">
      <alignment horizontal="center" vertical="center"/>
      <protection/>
    </xf>
    <xf numFmtId="49" fontId="12" fillId="0" borderId="26" xfId="61" applyNumberFormat="1" applyFont="1" applyBorder="1" applyAlignment="1" applyProtection="1">
      <alignment horizontal="center" vertical="center" wrapText="1"/>
      <protection/>
    </xf>
    <xf numFmtId="49" fontId="12" fillId="0" borderId="22" xfId="61" applyNumberFormat="1" applyFont="1" applyBorder="1" applyAlignment="1" applyProtection="1">
      <alignment horizontal="center" vertical="center"/>
      <protection/>
    </xf>
    <xf numFmtId="49" fontId="12" fillId="0" borderId="38" xfId="61" applyNumberFormat="1" applyFont="1" applyBorder="1" applyAlignment="1" applyProtection="1">
      <alignment horizontal="center" vertical="center"/>
      <protection/>
    </xf>
    <xf numFmtId="49" fontId="12" fillId="0" borderId="53" xfId="61" applyNumberFormat="1" applyFont="1" applyBorder="1" applyAlignment="1" applyProtection="1">
      <alignment horizontal="center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185" fontId="11" fillId="0" borderId="16" xfId="61" applyNumberFormat="1" applyFont="1" applyBorder="1" applyAlignment="1" applyProtection="1">
      <alignment horizontal="center" vertical="center"/>
      <protection/>
    </xf>
    <xf numFmtId="186" fontId="11" fillId="0" borderId="31" xfId="61" applyNumberFormat="1" applyFont="1" applyBorder="1" applyAlignment="1" applyProtection="1">
      <alignment vertical="center"/>
      <protection locked="0"/>
    </xf>
    <xf numFmtId="10" fontId="11" fillId="33" borderId="54" xfId="69" applyNumberFormat="1" applyFont="1" applyFill="1" applyBorder="1" applyAlignment="1" applyProtection="1">
      <alignment horizontal="right" vertical="center"/>
      <protection/>
    </xf>
    <xf numFmtId="0" fontId="11" fillId="0" borderId="12" xfId="61" applyFont="1" applyBorder="1" applyAlignment="1" applyProtection="1">
      <alignment horizontal="left" vertical="center" wrapText="1"/>
      <protection/>
    </xf>
    <xf numFmtId="185" fontId="11" fillId="0" borderId="10" xfId="61" applyNumberFormat="1" applyFont="1" applyBorder="1" applyAlignment="1" applyProtection="1">
      <alignment horizontal="center" vertical="center"/>
      <protection/>
    </xf>
    <xf numFmtId="186" fontId="11" fillId="0" borderId="29" xfId="61" applyNumberFormat="1" applyFont="1" applyBorder="1" applyAlignment="1" applyProtection="1">
      <alignment vertical="center"/>
      <protection locked="0"/>
    </xf>
    <xf numFmtId="0" fontId="11" fillId="0" borderId="15" xfId="61" applyFont="1" applyBorder="1" applyAlignment="1" applyProtection="1">
      <alignment horizontal="left" vertical="center" wrapText="1"/>
      <protection/>
    </xf>
    <xf numFmtId="185" fontId="11" fillId="0" borderId="28" xfId="61" applyNumberFormat="1" applyFont="1" applyBorder="1" applyAlignment="1" applyProtection="1">
      <alignment horizontal="center" vertical="center"/>
      <protection/>
    </xf>
    <xf numFmtId="43" fontId="11" fillId="0" borderId="47" xfId="41" applyFont="1" applyBorder="1" applyAlignment="1" applyProtection="1">
      <alignment vertical="center"/>
      <protection locked="0"/>
    </xf>
    <xf numFmtId="10" fontId="11" fillId="33" borderId="55" xfId="69" applyNumberFormat="1" applyFont="1" applyFill="1" applyBorder="1" applyAlignment="1" applyProtection="1">
      <alignment horizontal="right" vertical="center"/>
      <protection/>
    </xf>
    <xf numFmtId="186" fontId="12" fillId="33" borderId="38" xfId="61" applyNumberFormat="1" applyFont="1" applyFill="1" applyBorder="1" applyAlignment="1" applyProtection="1">
      <alignment vertical="center"/>
      <protection/>
    </xf>
    <xf numFmtId="10" fontId="12" fillId="33" borderId="56" xfId="69" applyNumberFormat="1" applyFont="1" applyFill="1" applyBorder="1" applyAlignment="1" applyProtection="1">
      <alignment horizontal="right" vertical="center"/>
      <protection/>
    </xf>
    <xf numFmtId="10" fontId="11" fillId="33" borderId="53" xfId="69" applyNumberFormat="1" applyFont="1" applyFill="1" applyBorder="1" applyAlignment="1" applyProtection="1">
      <alignment horizontal="right" vertical="center"/>
      <protection/>
    </xf>
    <xf numFmtId="0" fontId="11" fillId="33" borderId="14" xfId="61" applyFont="1" applyFill="1" applyBorder="1" applyAlignment="1" applyProtection="1">
      <alignment horizontal="left" vertical="center" wrapText="1"/>
      <protection/>
    </xf>
    <xf numFmtId="186" fontId="11" fillId="33" borderId="31" xfId="61" applyNumberFormat="1" applyFont="1" applyFill="1" applyBorder="1" applyAlignment="1" applyProtection="1">
      <alignment vertical="center"/>
      <protection locked="0"/>
    </xf>
    <xf numFmtId="0" fontId="11" fillId="33" borderId="15" xfId="61" applyFont="1" applyFill="1" applyBorder="1" applyAlignment="1" applyProtection="1">
      <alignment horizontal="left" vertical="center" wrapText="1"/>
      <protection/>
    </xf>
    <xf numFmtId="186" fontId="11" fillId="33" borderId="47" xfId="61" applyNumberFormat="1" applyFont="1" applyFill="1" applyBorder="1" applyAlignment="1" applyProtection="1">
      <alignment vertical="center"/>
      <protection locked="0"/>
    </xf>
    <xf numFmtId="10" fontId="11" fillId="33" borderId="56" xfId="69" applyNumberFormat="1" applyFont="1" applyFill="1" applyBorder="1" applyAlignment="1" applyProtection="1">
      <alignment horizontal="right" vertical="center"/>
      <protection/>
    </xf>
    <xf numFmtId="43" fontId="11" fillId="33" borderId="31" xfId="41" applyFont="1" applyFill="1" applyBorder="1" applyAlignment="1" applyProtection="1">
      <alignment vertical="center"/>
      <protection locked="0"/>
    </xf>
    <xf numFmtId="43" fontId="11" fillId="33" borderId="47" xfId="41" applyFont="1" applyFill="1" applyBorder="1" applyAlignment="1" applyProtection="1">
      <alignment vertical="center"/>
      <protection locked="0"/>
    </xf>
    <xf numFmtId="186" fontId="22" fillId="33" borderId="38" xfId="61" applyNumberFormat="1" applyFont="1" applyFill="1" applyBorder="1" applyAlignment="1" applyProtection="1">
      <alignment vertical="center"/>
      <protection/>
    </xf>
    <xf numFmtId="0" fontId="11" fillId="33" borderId="12" xfId="61" applyFont="1" applyFill="1" applyBorder="1" applyAlignment="1" applyProtection="1">
      <alignment horizontal="left" vertical="center" wrapText="1"/>
      <protection/>
    </xf>
    <xf numFmtId="43" fontId="11" fillId="33" borderId="29" xfId="41" applyFont="1" applyFill="1" applyBorder="1" applyAlignment="1" applyProtection="1">
      <alignment vertical="center"/>
      <protection locked="0"/>
    </xf>
    <xf numFmtId="164" fontId="11" fillId="33" borderId="29" xfId="41" applyNumberFormat="1" applyFont="1" applyFill="1" applyBorder="1" applyAlignment="1" applyProtection="1">
      <alignment vertical="center"/>
      <protection locked="0"/>
    </xf>
    <xf numFmtId="164" fontId="11" fillId="33" borderId="47" xfId="41" applyNumberFormat="1" applyFont="1" applyFill="1" applyBorder="1" applyAlignment="1" applyProtection="1">
      <alignment vertical="center"/>
      <protection locked="0"/>
    </xf>
    <xf numFmtId="164" fontId="11" fillId="33" borderId="31" xfId="41" applyNumberFormat="1" applyFont="1" applyFill="1" applyBorder="1" applyAlignment="1" applyProtection="1">
      <alignment vertical="center"/>
      <protection locked="0"/>
    </xf>
    <xf numFmtId="186" fontId="11" fillId="33" borderId="29" xfId="61" applyNumberFormat="1" applyFont="1" applyFill="1" applyBorder="1" applyAlignment="1" applyProtection="1">
      <alignment vertical="center"/>
      <protection locked="0"/>
    </xf>
    <xf numFmtId="0" fontId="11" fillId="33" borderId="12" xfId="61" applyFont="1" applyFill="1" applyBorder="1" applyAlignment="1" applyProtection="1">
      <alignment horizontal="left" vertical="center" wrapText="1" indent="7"/>
      <protection/>
    </xf>
    <xf numFmtId="0" fontId="11" fillId="33" borderId="12" xfId="61" applyFont="1" applyFill="1" applyBorder="1" applyAlignment="1" applyProtection="1" quotePrefix="1">
      <alignment horizontal="left" vertical="center" indent="14"/>
      <protection locked="0"/>
    </xf>
    <xf numFmtId="0" fontId="22" fillId="33" borderId="15" xfId="61" applyFont="1" applyFill="1" applyBorder="1" applyAlignment="1" applyProtection="1">
      <alignment horizontal="left" vertical="center" wrapText="1"/>
      <protection/>
    </xf>
    <xf numFmtId="186" fontId="23" fillId="33" borderId="47" xfId="61" applyNumberFormat="1" applyFont="1" applyFill="1" applyBorder="1" applyAlignment="1" applyProtection="1">
      <alignment vertical="center"/>
      <protection locked="0"/>
    </xf>
    <xf numFmtId="0" fontId="5" fillId="0" borderId="0" xfId="61" applyFont="1">
      <alignment/>
      <protection/>
    </xf>
    <xf numFmtId="10" fontId="12" fillId="0" borderId="0" xfId="69" applyNumberFormat="1" applyFont="1" applyFill="1" applyBorder="1" applyAlignment="1" applyProtection="1">
      <alignment horizontal="right" vertical="center"/>
      <protection/>
    </xf>
    <xf numFmtId="0" fontId="3" fillId="0" borderId="0" xfId="61" applyFont="1" applyAlignment="1" applyProtection="1">
      <alignment vertical="center" wrapText="1"/>
      <protection/>
    </xf>
    <xf numFmtId="0" fontId="11" fillId="0" borderId="0" xfId="61" applyFont="1" applyAlignment="1" applyProtection="1">
      <alignment horizontal="center" vertical="center"/>
      <protection/>
    </xf>
    <xf numFmtId="0" fontId="5" fillId="0" borderId="0" xfId="61" applyFont="1" applyAlignment="1" applyProtection="1">
      <alignment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10" fontId="12" fillId="0" borderId="10" xfId="69" applyNumberFormat="1" applyFont="1" applyFill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85" fontId="11" fillId="0" borderId="0" xfId="61" applyNumberFormat="1" applyFont="1" applyBorder="1" applyAlignment="1" applyProtection="1">
      <alignment horizontal="center" vertical="center"/>
      <protection/>
    </xf>
    <xf numFmtId="186" fontId="11" fillId="0" borderId="0" xfId="61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86" fontId="11" fillId="0" borderId="10" xfId="61" applyNumberFormat="1" applyFont="1" applyBorder="1" applyAlignment="1" applyProtection="1">
      <alignment vertical="center"/>
      <protection locked="0"/>
    </xf>
    <xf numFmtId="186" fontId="11" fillId="0" borderId="10" xfId="61" applyNumberFormat="1" applyFont="1" applyFill="1" applyBorder="1" applyAlignment="1" applyProtection="1">
      <alignment vertical="center"/>
      <protection locked="0"/>
    </xf>
    <xf numFmtId="10" fontId="11" fillId="0" borderId="10" xfId="69" applyNumberFormat="1" applyFont="1" applyFill="1" applyBorder="1" applyAlignment="1" applyProtection="1">
      <alignment horizontal="right" vertical="center"/>
      <protection/>
    </xf>
    <xf numFmtId="0" fontId="16" fillId="0" borderId="23" xfId="60" applyFont="1" applyBorder="1" applyAlignment="1" applyProtection="1">
      <alignment horizontal="center" vertical="center" wrapText="1"/>
      <protection/>
    </xf>
    <xf numFmtId="0" fontId="17" fillId="0" borderId="0" xfId="60" applyFont="1" applyAlignment="1" applyProtection="1">
      <alignment horizontal="center" vertical="center"/>
      <protection/>
    </xf>
    <xf numFmtId="0" fontId="16" fillId="0" borderId="0" xfId="60" applyFont="1" applyAlignment="1" applyProtection="1">
      <alignment horizontal="center" vertical="center"/>
      <protection/>
    </xf>
    <xf numFmtId="49" fontId="4" fillId="0" borderId="35" xfId="60" applyNumberFormat="1" applyFont="1" applyBorder="1" applyAlignment="1" applyProtection="1">
      <alignment horizontal="center" vertical="center" wrapText="1"/>
      <protection/>
    </xf>
    <xf numFmtId="49" fontId="4" fillId="0" borderId="24" xfId="60" applyNumberFormat="1" applyFont="1" applyBorder="1" applyAlignment="1" applyProtection="1">
      <alignment horizontal="center" vertical="center"/>
      <protection/>
    </xf>
    <xf numFmtId="49" fontId="4" fillId="0" borderId="57" xfId="60" applyNumberFormat="1" applyFont="1" applyBorder="1" applyAlignment="1" applyProtection="1">
      <alignment horizontal="center" vertical="center"/>
      <protection/>
    </xf>
    <xf numFmtId="49" fontId="16" fillId="0" borderId="0" xfId="60" applyNumberFormat="1" applyFont="1" applyAlignment="1" applyProtection="1">
      <alignment horizontal="center" vertical="center"/>
      <protection/>
    </xf>
    <xf numFmtId="0" fontId="12" fillId="33" borderId="26" xfId="60" applyFont="1" applyFill="1" applyBorder="1" applyAlignment="1" applyProtection="1">
      <alignment horizontal="left" vertical="center" wrapText="1"/>
      <protection/>
    </xf>
    <xf numFmtId="185" fontId="11" fillId="33" borderId="22" xfId="60" applyNumberFormat="1" applyFont="1" applyFill="1" applyBorder="1" applyAlignment="1" applyProtection="1">
      <alignment horizontal="center" vertical="center"/>
      <protection/>
    </xf>
    <xf numFmtId="186" fontId="12" fillId="33" borderId="22" xfId="6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Alignment="1" applyProtection="1">
      <alignment vertical="center"/>
      <protection locked="0"/>
    </xf>
    <xf numFmtId="186" fontId="12" fillId="33" borderId="22" xfId="60" applyNumberFormat="1" applyFont="1" applyFill="1" applyBorder="1" applyAlignment="1" applyProtection="1">
      <alignment horizontal="right" vertical="center"/>
      <protection/>
    </xf>
    <xf numFmtId="186" fontId="5" fillId="0" borderId="0" xfId="60" applyNumberFormat="1" applyFont="1" applyAlignment="1" applyProtection="1">
      <alignment vertical="center"/>
      <protection locked="0"/>
    </xf>
    <xf numFmtId="0" fontId="22" fillId="33" borderId="26" xfId="60" applyFont="1" applyFill="1" applyBorder="1" applyAlignment="1" applyProtection="1">
      <alignment horizontal="left" vertical="center" wrapText="1"/>
      <protection/>
    </xf>
    <xf numFmtId="0" fontId="11" fillId="33" borderId="14" xfId="60" applyFont="1" applyFill="1" applyBorder="1" applyAlignment="1" applyProtection="1">
      <alignment horizontal="left" vertical="center" wrapText="1"/>
      <protection/>
    </xf>
    <xf numFmtId="185" fontId="11" fillId="33" borderId="16" xfId="60" applyNumberFormat="1" applyFont="1" applyFill="1" applyBorder="1" applyAlignment="1" applyProtection="1">
      <alignment horizontal="center" vertical="center"/>
      <protection/>
    </xf>
    <xf numFmtId="186" fontId="11" fillId="33" borderId="16" xfId="60" applyNumberFormat="1" applyFont="1" applyFill="1" applyBorder="1" applyAlignment="1" applyProtection="1">
      <alignment horizontal="right" vertical="center"/>
      <protection locked="0"/>
    </xf>
    <xf numFmtId="0" fontId="11" fillId="33" borderId="12" xfId="60" applyFont="1" applyFill="1" applyBorder="1" applyAlignment="1" applyProtection="1">
      <alignment horizontal="left" vertical="center" wrapText="1"/>
      <protection/>
    </xf>
    <xf numFmtId="185" fontId="11" fillId="33" borderId="10" xfId="60" applyNumberFormat="1" applyFont="1" applyFill="1" applyBorder="1" applyAlignment="1" applyProtection="1">
      <alignment horizontal="center" vertical="center"/>
      <protection/>
    </xf>
    <xf numFmtId="186" fontId="11" fillId="33" borderId="10" xfId="60" applyNumberFormat="1" applyFont="1" applyFill="1" applyBorder="1" applyAlignment="1" applyProtection="1">
      <alignment horizontal="right" vertical="center"/>
      <protection locked="0"/>
    </xf>
    <xf numFmtId="0" fontId="11" fillId="33" borderId="15" xfId="60" applyFont="1" applyFill="1" applyBorder="1" applyAlignment="1" applyProtection="1">
      <alignment horizontal="left" vertical="center" wrapText="1"/>
      <protection/>
    </xf>
    <xf numFmtId="185" fontId="11" fillId="33" borderId="28" xfId="60" applyNumberFormat="1" applyFont="1" applyFill="1" applyBorder="1" applyAlignment="1" applyProtection="1">
      <alignment horizontal="center" vertical="center"/>
      <protection/>
    </xf>
    <xf numFmtId="186" fontId="11" fillId="33" borderId="28" xfId="60" applyNumberFormat="1" applyFont="1" applyFill="1" applyBorder="1" applyAlignment="1" applyProtection="1">
      <alignment horizontal="right" vertical="center"/>
      <protection locked="0"/>
    </xf>
    <xf numFmtId="0" fontId="11" fillId="33" borderId="12" xfId="60" applyFont="1" applyFill="1" applyBorder="1" applyAlignment="1" applyProtection="1">
      <alignment horizontal="left" vertical="center"/>
      <protection locked="0"/>
    </xf>
    <xf numFmtId="164" fontId="11" fillId="33" borderId="10" xfId="41" applyNumberFormat="1" applyFont="1" applyFill="1" applyBorder="1" applyAlignment="1" applyProtection="1">
      <alignment horizontal="right" vertical="center"/>
      <protection locked="0"/>
    </xf>
    <xf numFmtId="186" fontId="24" fillId="0" borderId="0" xfId="60" applyNumberFormat="1" applyFont="1" applyAlignment="1" applyProtection="1">
      <alignment vertical="center"/>
      <protection locked="0"/>
    </xf>
    <xf numFmtId="186" fontId="22" fillId="33" borderId="22" xfId="60" applyNumberFormat="1" applyFont="1" applyFill="1" applyBorder="1" applyAlignment="1" applyProtection="1">
      <alignment horizontal="right" vertical="center"/>
      <protection/>
    </xf>
    <xf numFmtId="43" fontId="11" fillId="33" borderId="10" xfId="41" applyFont="1" applyFill="1" applyBorder="1" applyAlignment="1" applyProtection="1">
      <alignment horizontal="right" vertical="center"/>
      <protection locked="0"/>
    </xf>
    <xf numFmtId="0" fontId="22" fillId="33" borderId="12" xfId="60" applyFont="1" applyFill="1" applyBorder="1" applyAlignment="1" applyProtection="1">
      <alignment horizontal="left" vertical="center" wrapText="1"/>
      <protection/>
    </xf>
    <xf numFmtId="164" fontId="22" fillId="33" borderId="10" xfId="41" applyNumberFormat="1" applyFont="1" applyFill="1" applyBorder="1" applyAlignment="1" applyProtection="1">
      <alignment horizontal="right" vertical="center"/>
      <protection locked="0"/>
    </xf>
    <xf numFmtId="0" fontId="22" fillId="33" borderId="15" xfId="60" applyFont="1" applyFill="1" applyBorder="1" applyAlignment="1" applyProtection="1">
      <alignment horizontal="left" vertical="center" wrapText="1"/>
      <protection/>
    </xf>
    <xf numFmtId="186" fontId="22" fillId="33" borderId="28" xfId="60" applyNumberFormat="1" applyFont="1" applyFill="1" applyBorder="1" applyAlignment="1" applyProtection="1">
      <alignment horizontal="right" vertical="center"/>
      <protection locked="0"/>
    </xf>
    <xf numFmtId="0" fontId="11" fillId="33" borderId="12" xfId="60" applyFont="1" applyFill="1" applyBorder="1" applyAlignment="1" applyProtection="1">
      <alignment horizontal="left" vertical="center" wrapText="1" indent="7"/>
      <protection/>
    </xf>
    <xf numFmtId="0" fontId="11" fillId="33" borderId="12" xfId="60" applyFont="1" applyFill="1" applyBorder="1" applyAlignment="1" applyProtection="1" quotePrefix="1">
      <alignment horizontal="left" vertical="center" indent="12"/>
      <protection locked="0"/>
    </xf>
    <xf numFmtId="43" fontId="22" fillId="33" borderId="10" xfId="41" applyFont="1" applyFill="1" applyBorder="1" applyAlignment="1" applyProtection="1">
      <alignment horizontal="right" vertical="center"/>
      <protection locked="0"/>
    </xf>
    <xf numFmtId="0" fontId="5" fillId="0" borderId="0" xfId="60" applyFont="1">
      <alignment/>
      <protection/>
    </xf>
    <xf numFmtId="186" fontId="22" fillId="33" borderId="10" xfId="6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10" fontId="11" fillId="33" borderId="58" xfId="69" applyNumberFormat="1" applyFont="1" applyFill="1" applyBorder="1" applyAlignment="1" applyProtection="1">
      <alignment horizontal="right" vertical="center"/>
      <protection/>
    </xf>
    <xf numFmtId="186" fontId="11" fillId="33" borderId="10" xfId="61" applyNumberFormat="1" applyFont="1" applyFill="1" applyBorder="1" applyAlignment="1" applyProtection="1">
      <alignment vertical="center"/>
      <protection locked="0"/>
    </xf>
    <xf numFmtId="0" fontId="16" fillId="0" borderId="41" xfId="60" applyFont="1" applyBorder="1" applyAlignment="1" applyProtection="1">
      <alignment horizontal="center" vertical="center" wrapText="1"/>
      <protection/>
    </xf>
    <xf numFmtId="49" fontId="4" fillId="0" borderId="46" xfId="60" applyNumberFormat="1" applyFont="1" applyBorder="1" applyAlignment="1" applyProtection="1">
      <alignment horizontal="center" vertical="center"/>
      <protection/>
    </xf>
    <xf numFmtId="10" fontId="11" fillId="33" borderId="57" xfId="69" applyNumberFormat="1" applyFont="1" applyFill="1" applyBorder="1" applyAlignment="1" applyProtection="1">
      <alignment horizontal="right" vertical="center"/>
      <protection/>
    </xf>
    <xf numFmtId="186" fontId="12" fillId="33" borderId="38" xfId="60" applyNumberFormat="1" applyFont="1" applyFill="1" applyBorder="1" applyAlignment="1" applyProtection="1">
      <alignment horizontal="right" vertical="center"/>
      <protection/>
    </xf>
    <xf numFmtId="186" fontId="11" fillId="33" borderId="31" xfId="60" applyNumberFormat="1" applyFont="1" applyFill="1" applyBorder="1" applyAlignment="1" applyProtection="1">
      <alignment horizontal="right" vertical="center"/>
      <protection locked="0"/>
    </xf>
    <xf numFmtId="186" fontId="11" fillId="33" borderId="29" xfId="60" applyNumberFormat="1" applyFont="1" applyFill="1" applyBorder="1" applyAlignment="1" applyProtection="1">
      <alignment horizontal="right" vertical="center"/>
      <protection locked="0"/>
    </xf>
    <xf numFmtId="186" fontId="11" fillId="33" borderId="18" xfId="60" applyNumberFormat="1" applyFont="1" applyFill="1" applyBorder="1" applyAlignment="1" applyProtection="1">
      <alignment horizontal="right" vertical="center"/>
      <protection locked="0"/>
    </xf>
    <xf numFmtId="186" fontId="12" fillId="33" borderId="44" xfId="60" applyNumberFormat="1" applyFont="1" applyFill="1" applyBorder="1" applyAlignment="1" applyProtection="1">
      <alignment horizontal="right" vertical="center"/>
      <protection/>
    </xf>
    <xf numFmtId="164" fontId="11" fillId="33" borderId="29" xfId="41" applyNumberFormat="1" applyFont="1" applyFill="1" applyBorder="1" applyAlignment="1" applyProtection="1">
      <alignment horizontal="right" vertical="center"/>
      <protection locked="0"/>
    </xf>
    <xf numFmtId="186" fontId="22" fillId="33" borderId="38" xfId="60" applyNumberFormat="1" applyFont="1" applyFill="1" applyBorder="1" applyAlignment="1" applyProtection="1">
      <alignment horizontal="right" vertical="center"/>
      <protection/>
    </xf>
    <xf numFmtId="186" fontId="22" fillId="33" borderId="44" xfId="60" applyNumberFormat="1" applyFont="1" applyFill="1" applyBorder="1" applyAlignment="1" applyProtection="1">
      <alignment horizontal="right" vertical="center"/>
      <protection/>
    </xf>
    <xf numFmtId="43" fontId="11" fillId="33" borderId="29" xfId="41" applyFont="1" applyFill="1" applyBorder="1" applyAlignment="1" applyProtection="1">
      <alignment horizontal="right" vertical="center"/>
      <protection locked="0"/>
    </xf>
    <xf numFmtId="164" fontId="22" fillId="33" borderId="29" xfId="41" applyNumberFormat="1" applyFont="1" applyFill="1" applyBorder="1" applyAlignment="1" applyProtection="1">
      <alignment horizontal="right" vertical="center"/>
      <protection locked="0"/>
    </xf>
    <xf numFmtId="186" fontId="22" fillId="33" borderId="18" xfId="60" applyNumberFormat="1" applyFont="1" applyFill="1" applyBorder="1" applyAlignment="1" applyProtection="1">
      <alignment horizontal="right" vertical="center"/>
      <protection locked="0"/>
    </xf>
    <xf numFmtId="10" fontId="11" fillId="33" borderId="59" xfId="69" applyNumberFormat="1" applyFont="1" applyFill="1" applyBorder="1" applyAlignment="1" applyProtection="1">
      <alignment horizontal="right" vertical="center"/>
      <protection/>
    </xf>
    <xf numFmtId="186" fontId="22" fillId="33" borderId="60" xfId="60" applyNumberFormat="1" applyFont="1" applyFill="1" applyBorder="1" applyAlignment="1" applyProtection="1">
      <alignment horizontal="right" vertical="center"/>
      <protection locked="0"/>
    </xf>
    <xf numFmtId="43" fontId="22" fillId="33" borderId="29" xfId="41" applyFont="1" applyFill="1" applyBorder="1" applyAlignment="1" applyProtection="1">
      <alignment horizontal="right" vertical="center"/>
      <protection locked="0"/>
    </xf>
    <xf numFmtId="186" fontId="22" fillId="33" borderId="29" xfId="60" applyNumberFormat="1" applyFont="1" applyFill="1" applyBorder="1" applyAlignment="1" applyProtection="1">
      <alignment horizontal="right" vertical="center"/>
      <protection locked="0"/>
    </xf>
    <xf numFmtId="186" fontId="22" fillId="33" borderId="47" xfId="6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10" xfId="41" applyNumberFormat="1" applyFont="1" applyBorder="1" applyAlignment="1">
      <alignment wrapText="1"/>
    </xf>
    <xf numFmtId="0" fontId="3" fillId="0" borderId="49" xfId="0" applyFont="1" applyBorder="1" applyAlignment="1">
      <alignment/>
    </xf>
    <xf numFmtId="164" fontId="3" fillId="0" borderId="34" xfId="41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164" fontId="0" fillId="0" borderId="0" xfId="41" applyNumberFormat="1" applyFont="1" applyAlignment="1">
      <alignment/>
    </xf>
    <xf numFmtId="164" fontId="3" fillId="0" borderId="38" xfId="41" applyNumberFormat="1" applyFont="1" applyBorder="1" applyAlignment="1">
      <alignment horizontal="center" vertical="center" wrapText="1"/>
    </xf>
    <xf numFmtId="164" fontId="3" fillId="0" borderId="41" xfId="41" applyNumberFormat="1" applyFont="1" applyBorder="1" applyAlignment="1">
      <alignment horizontal="center" vertical="center" wrapText="1"/>
    </xf>
    <xf numFmtId="164" fontId="5" fillId="0" borderId="29" xfId="41" applyNumberFormat="1" applyFont="1" applyBorder="1" applyAlignment="1">
      <alignment/>
    </xf>
    <xf numFmtId="164" fontId="3" fillId="0" borderId="29" xfId="41" applyNumberFormat="1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3" xfId="41" applyNumberFormat="1" applyFont="1" applyFill="1" applyBorder="1" applyAlignment="1">
      <alignment/>
    </xf>
    <xf numFmtId="10" fontId="6" fillId="0" borderId="25" xfId="69" applyNumberFormat="1" applyFont="1" applyFill="1" applyBorder="1" applyAlignment="1">
      <alignment/>
    </xf>
    <xf numFmtId="10" fontId="7" fillId="0" borderId="34" xfId="69" applyNumberFormat="1" applyFont="1" applyFill="1" applyBorder="1" applyAlignment="1">
      <alignment/>
    </xf>
    <xf numFmtId="10" fontId="6" fillId="0" borderId="34" xfId="69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7" fillId="0" borderId="10" xfId="0" applyFont="1" applyBorder="1" applyAlignment="1">
      <alignment horizontal="left" indent="4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5"/>
    </xf>
    <xf numFmtId="0" fontId="7" fillId="0" borderId="28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10" fontId="7" fillId="0" borderId="30" xfId="69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164" fontId="7" fillId="0" borderId="41" xfId="41" applyNumberFormat="1" applyFont="1" applyFill="1" applyBorder="1" applyAlignment="1">
      <alignment/>
    </xf>
    <xf numFmtId="10" fontId="7" fillId="0" borderId="36" xfId="69" applyNumberFormat="1" applyFont="1" applyFill="1" applyBorder="1" applyAlignment="1">
      <alignment/>
    </xf>
    <xf numFmtId="9" fontId="7" fillId="0" borderId="34" xfId="69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 indent="5"/>
    </xf>
    <xf numFmtId="0" fontId="6" fillId="0" borderId="10" xfId="0" applyFont="1" applyBorder="1" applyAlignment="1">
      <alignment horizontal="left" indent="4"/>
    </xf>
    <xf numFmtId="43" fontId="7" fillId="0" borderId="34" xfId="41" applyNumberFormat="1" applyFont="1" applyFill="1" applyBorder="1" applyAlignment="1">
      <alignment/>
    </xf>
    <xf numFmtId="0" fontId="7" fillId="0" borderId="17" xfId="0" applyFont="1" applyBorder="1" applyAlignment="1">
      <alignment horizontal="left" indent="4"/>
    </xf>
    <xf numFmtId="0" fontId="5" fillId="0" borderId="24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10" fontId="5" fillId="0" borderId="10" xfId="69" applyNumberFormat="1" applyFont="1" applyFill="1" applyBorder="1" applyAlignment="1">
      <alignment vertical="center" wrapText="1"/>
    </xf>
    <xf numFmtId="9" fontId="5" fillId="0" borderId="10" xfId="69" applyNumberFormat="1" applyFont="1" applyFill="1" applyBorder="1" applyAlignment="1">
      <alignment vertical="center" wrapText="1"/>
    </xf>
    <xf numFmtId="180" fontId="5" fillId="0" borderId="10" xfId="69" applyNumberFormat="1" applyFont="1" applyFill="1" applyBorder="1" applyAlignment="1">
      <alignment vertical="center" wrapText="1"/>
    </xf>
    <xf numFmtId="10" fontId="5" fillId="0" borderId="34" xfId="69" applyNumberFormat="1" applyFont="1" applyFill="1" applyBorder="1" applyAlignment="1">
      <alignment vertical="center" wrapText="1"/>
    </xf>
    <xf numFmtId="0" fontId="5" fillId="0" borderId="10" xfId="41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41" applyNumberFormat="1" applyFont="1" applyBorder="1" applyAlignment="1">
      <alignment vertical="center" wrapText="1"/>
    </xf>
    <xf numFmtId="10" fontId="5" fillId="0" borderId="17" xfId="69" applyNumberFormat="1" applyFont="1" applyBorder="1" applyAlignment="1">
      <alignment vertical="center" wrapText="1"/>
    </xf>
    <xf numFmtId="9" fontId="5" fillId="0" borderId="17" xfId="69" applyNumberFormat="1" applyFont="1" applyBorder="1" applyAlignment="1">
      <alignment vertical="center" wrapText="1"/>
    </xf>
    <xf numFmtId="180" fontId="5" fillId="0" borderId="17" xfId="69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10" fontId="3" fillId="0" borderId="43" xfId="69" applyNumberFormat="1" applyFont="1" applyBorder="1" applyAlignment="1">
      <alignment wrapText="1"/>
    </xf>
    <xf numFmtId="9" fontId="3" fillId="0" borderId="43" xfId="69" applyNumberFormat="1" applyFont="1" applyBorder="1" applyAlignment="1">
      <alignment wrapText="1"/>
    </xf>
    <xf numFmtId="180" fontId="3" fillId="0" borderId="43" xfId="69" applyNumberFormat="1" applyFont="1" applyBorder="1" applyAlignment="1">
      <alignment wrapText="1"/>
    </xf>
    <xf numFmtId="10" fontId="3" fillId="0" borderId="45" xfId="69" applyNumberFormat="1" applyFont="1" applyBorder="1" applyAlignment="1">
      <alignment wrapText="1"/>
    </xf>
    <xf numFmtId="0" fontId="11" fillId="0" borderId="23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9" fontId="12" fillId="0" borderId="34" xfId="69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16" xfId="0" applyFont="1" applyFill="1" applyBorder="1" applyAlignment="1">
      <alignment horizontal="right"/>
    </xf>
    <xf numFmtId="9" fontId="12" fillId="0" borderId="30" xfId="69" applyNumberFormat="1" applyFont="1" applyFill="1" applyBorder="1" applyAlignment="1">
      <alignment horizontal="right"/>
    </xf>
    <xf numFmtId="1" fontId="11" fillId="0" borderId="10" xfId="41" applyNumberFormat="1" applyFont="1" applyBorder="1" applyAlignment="1">
      <alignment/>
    </xf>
    <xf numFmtId="180" fontId="12" fillId="0" borderId="34" xfId="69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10" fontId="11" fillId="0" borderId="16" xfId="69" applyNumberFormat="1" applyFont="1" applyFill="1" applyBorder="1" applyAlignment="1">
      <alignment horizontal="right"/>
    </xf>
    <xf numFmtId="180" fontId="11" fillId="0" borderId="16" xfId="69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Alignment="1">
      <alignment/>
    </xf>
    <xf numFmtId="164" fontId="11" fillId="0" borderId="0" xfId="41" applyNumberFormat="1" applyFont="1" applyFill="1" applyAlignment="1">
      <alignment/>
    </xf>
    <xf numFmtId="1" fontId="11" fillId="0" borderId="0" xfId="41" applyNumberFormat="1" applyFont="1" applyAlignment="1">
      <alignment/>
    </xf>
    <xf numFmtId="1" fontId="11" fillId="0" borderId="0" xfId="41" applyNumberFormat="1" applyFont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 indent="2"/>
    </xf>
    <xf numFmtId="188" fontId="12" fillId="0" borderId="17" xfId="41" applyNumberFormat="1" applyFont="1" applyFill="1" applyBorder="1" applyAlignment="1">
      <alignment horizontal="center" vertical="center" wrapText="1"/>
    </xf>
    <xf numFmtId="188" fontId="12" fillId="0" borderId="43" xfId="41" applyNumberFormat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wrapText="1"/>
    </xf>
    <xf numFmtId="164" fontId="11" fillId="0" borderId="23" xfId="41" applyNumberFormat="1" applyFont="1" applyFill="1" applyBorder="1" applyAlignment="1">
      <alignment/>
    </xf>
    <xf numFmtId="164" fontId="11" fillId="0" borderId="41" xfId="41" applyNumberFormat="1" applyFont="1" applyFill="1" applyBorder="1" applyAlignment="1">
      <alignment/>
    </xf>
    <xf numFmtId="164" fontId="11" fillId="0" borderId="24" xfId="41" applyNumberFormat="1" applyFont="1" applyFill="1" applyBorder="1" applyAlignment="1">
      <alignment/>
    </xf>
    <xf numFmtId="164" fontId="11" fillId="0" borderId="46" xfId="41" applyNumberFormat="1" applyFont="1" applyFill="1" applyBorder="1" applyAlignment="1">
      <alignment/>
    </xf>
    <xf numFmtId="164" fontId="12" fillId="0" borderId="25" xfId="41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4" xfId="0" applyFont="1" applyFill="1" applyBorder="1" applyAlignment="1">
      <alignment horizontal="left" wrapText="1" indent="1"/>
    </xf>
    <xf numFmtId="164" fontId="11" fillId="0" borderId="16" xfId="41" applyNumberFormat="1" applyFont="1" applyFill="1" applyBorder="1" applyAlignment="1">
      <alignment/>
    </xf>
    <xf numFmtId="164" fontId="11" fillId="0" borderId="31" xfId="41" applyNumberFormat="1" applyFont="1" applyFill="1" applyBorder="1" applyAlignment="1">
      <alignment/>
    </xf>
    <xf numFmtId="164" fontId="11" fillId="0" borderId="10" xfId="41" applyNumberFormat="1" applyFont="1" applyFill="1" applyBorder="1" applyAlignment="1">
      <alignment/>
    </xf>
    <xf numFmtId="164" fontId="11" fillId="0" borderId="29" xfId="41" applyNumberFormat="1" applyFont="1" applyFill="1" applyBorder="1" applyAlignment="1">
      <alignment/>
    </xf>
    <xf numFmtId="164" fontId="12" fillId="0" borderId="34" xfId="41" applyNumberFormat="1" applyFont="1" applyFill="1" applyBorder="1" applyAlignment="1">
      <alignment horizontal="right"/>
    </xf>
    <xf numFmtId="10" fontId="11" fillId="0" borderId="63" xfId="69" applyNumberFormat="1" applyFont="1" applyFill="1" applyBorder="1" applyAlignment="1">
      <alignment horizontal="left" wrapText="1" indent="1"/>
    </xf>
    <xf numFmtId="10" fontId="11" fillId="0" borderId="32" xfId="69" applyNumberFormat="1" applyFont="1" applyFill="1" applyBorder="1" applyAlignment="1">
      <alignment/>
    </xf>
    <xf numFmtId="10" fontId="12" fillId="0" borderId="61" xfId="69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10" fontId="12" fillId="0" borderId="34" xfId="69" applyNumberFormat="1" applyFont="1" applyFill="1" applyBorder="1" applyAlignment="1">
      <alignment/>
    </xf>
    <xf numFmtId="164" fontId="12" fillId="0" borderId="10" xfId="41" applyNumberFormat="1" applyFont="1" applyFill="1" applyBorder="1" applyAlignment="1">
      <alignment/>
    </xf>
    <xf numFmtId="164" fontId="12" fillId="0" borderId="29" xfId="41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 wrapText="1" indent="1"/>
    </xf>
    <xf numFmtId="10" fontId="12" fillId="0" borderId="14" xfId="69" applyNumberFormat="1" applyFont="1" applyFill="1" applyBorder="1" applyAlignment="1">
      <alignment horizontal="left" wrapText="1" indent="1"/>
    </xf>
    <xf numFmtId="10" fontId="12" fillId="0" borderId="0" xfId="69" applyNumberFormat="1" applyFont="1" applyAlignment="1">
      <alignment/>
    </xf>
    <xf numFmtId="0" fontId="11" fillId="0" borderId="12" xfId="0" applyFont="1" applyFill="1" applyBorder="1" applyAlignment="1">
      <alignment horizontal="left" wrapText="1" indent="1"/>
    </xf>
    <xf numFmtId="164" fontId="11" fillId="0" borderId="10" xfId="41" applyNumberFormat="1" applyFont="1" applyFill="1" applyBorder="1" applyAlignment="1">
      <alignment horizontal="right"/>
    </xf>
    <xf numFmtId="164" fontId="11" fillId="0" borderId="29" xfId="41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wrapText="1" indent="2"/>
    </xf>
    <xf numFmtId="10" fontId="11" fillId="0" borderId="14" xfId="69" applyNumberFormat="1" applyFont="1" applyFill="1" applyBorder="1" applyAlignment="1">
      <alignment horizontal="left" wrapText="1" indent="2"/>
    </xf>
    <xf numFmtId="10" fontId="11" fillId="0" borderId="19" xfId="69" applyNumberFormat="1" applyFont="1" applyFill="1" applyBorder="1" applyAlignment="1">
      <alignment horizontal="left" wrapText="1" indent="2"/>
    </xf>
    <xf numFmtId="10" fontId="12" fillId="0" borderId="30" xfId="69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indent="1"/>
    </xf>
    <xf numFmtId="164" fontId="11" fillId="0" borderId="23" xfId="41" applyNumberFormat="1" applyFont="1" applyFill="1" applyBorder="1" applyAlignment="1">
      <alignment horizontal="right"/>
    </xf>
    <xf numFmtId="164" fontId="11" fillId="0" borderId="24" xfId="41" applyNumberFormat="1" applyFont="1" applyFill="1" applyBorder="1" applyAlignment="1">
      <alignment horizontal="right"/>
    </xf>
    <xf numFmtId="164" fontId="11" fillId="0" borderId="41" xfId="41" applyNumberFormat="1" applyFont="1" applyFill="1" applyBorder="1" applyAlignment="1">
      <alignment horizontal="right"/>
    </xf>
    <xf numFmtId="164" fontId="12" fillId="0" borderId="36" xfId="41" applyNumberFormat="1" applyFont="1" applyFill="1" applyBorder="1" applyAlignment="1">
      <alignment horizontal="right"/>
    </xf>
    <xf numFmtId="164" fontId="11" fillId="0" borderId="16" xfId="41" applyNumberFormat="1" applyFont="1" applyFill="1" applyBorder="1" applyAlignment="1">
      <alignment horizontal="right"/>
    </xf>
    <xf numFmtId="10" fontId="11" fillId="0" borderId="0" xfId="69" applyNumberFormat="1" applyFont="1" applyFill="1" applyAlignment="1">
      <alignment/>
    </xf>
    <xf numFmtId="164" fontId="11" fillId="0" borderId="28" xfId="41" applyNumberFormat="1" applyFont="1" applyFill="1" applyBorder="1" applyAlignment="1">
      <alignment/>
    </xf>
    <xf numFmtId="164" fontId="11" fillId="0" borderId="28" xfId="41" applyNumberFormat="1" applyFont="1" applyFill="1" applyBorder="1" applyAlignment="1">
      <alignment horizontal="right"/>
    </xf>
    <xf numFmtId="164" fontId="11" fillId="0" borderId="47" xfId="41" applyNumberFormat="1" applyFont="1" applyFill="1" applyBorder="1" applyAlignment="1">
      <alignment horizontal="right"/>
    </xf>
    <xf numFmtId="10" fontId="11" fillId="0" borderId="12" xfId="69" applyNumberFormat="1" applyFont="1" applyFill="1" applyBorder="1" applyAlignment="1">
      <alignment horizontal="left" wrapText="1" indent="2"/>
    </xf>
    <xf numFmtId="164" fontId="11" fillId="0" borderId="31" xfId="41" applyNumberFormat="1" applyFont="1" applyFill="1" applyBorder="1" applyAlignment="1">
      <alignment horizontal="right"/>
    </xf>
    <xf numFmtId="164" fontId="12" fillId="0" borderId="10" xfId="41" applyNumberFormat="1" applyFont="1" applyFill="1" applyBorder="1" applyAlignment="1">
      <alignment horizontal="right"/>
    </xf>
    <xf numFmtId="164" fontId="12" fillId="0" borderId="23" xfId="41" applyNumberFormat="1" applyFont="1" applyBorder="1" applyAlignment="1">
      <alignment horizontal="center"/>
    </xf>
    <xf numFmtId="164" fontId="12" fillId="0" borderId="23" xfId="41" applyNumberFormat="1" applyFont="1" applyFill="1" applyBorder="1" applyAlignment="1">
      <alignment horizontal="center"/>
    </xf>
    <xf numFmtId="164" fontId="12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61" xfId="41" applyNumberFormat="1" applyFont="1" applyFill="1" applyBorder="1" applyAlignment="1">
      <alignment horizontal="right"/>
    </xf>
    <xf numFmtId="10" fontId="12" fillId="0" borderId="13" xfId="69" applyNumberFormat="1" applyFont="1" applyFill="1" applyBorder="1" applyAlignment="1">
      <alignment horizontal="left" wrapText="1" indent="1"/>
    </xf>
    <xf numFmtId="0" fontId="11" fillId="0" borderId="0" xfId="0" applyFont="1" applyFill="1" applyAlignment="1">
      <alignment wrapText="1"/>
    </xf>
    <xf numFmtId="164" fontId="11" fillId="0" borderId="0" xfId="0" applyNumberFormat="1" applyFont="1" applyAlignment="1">
      <alignment/>
    </xf>
    <xf numFmtId="164" fontId="11" fillId="0" borderId="0" xfId="0" applyNumberFormat="1" applyFont="1" applyFill="1" applyAlignment="1">
      <alignment/>
    </xf>
    <xf numFmtId="0" fontId="8" fillId="0" borderId="4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1" fontId="9" fillId="0" borderId="27" xfId="41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61" xfId="0" applyFont="1" applyBorder="1" applyAlignment="1">
      <alignment/>
    </xf>
    <xf numFmtId="180" fontId="5" fillId="0" borderId="10" xfId="69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36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0" fontId="4" fillId="0" borderId="34" xfId="69" applyNumberFormat="1" applyFont="1" applyFill="1" applyBorder="1" applyAlignment="1">
      <alignment/>
    </xf>
    <xf numFmtId="10" fontId="4" fillId="0" borderId="34" xfId="69" applyNumberFormat="1" applyFont="1" applyFill="1" applyBorder="1" applyAlignment="1">
      <alignment horizontal="right"/>
    </xf>
    <xf numFmtId="10" fontId="4" fillId="0" borderId="30" xfId="69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9" fontId="4" fillId="0" borderId="34" xfId="69" applyFont="1" applyFill="1" applyBorder="1" applyAlignment="1">
      <alignment/>
    </xf>
    <xf numFmtId="180" fontId="4" fillId="0" borderId="34" xfId="69" applyNumberFormat="1" applyFont="1" applyFill="1" applyBorder="1" applyAlignment="1">
      <alignment/>
    </xf>
    <xf numFmtId="9" fontId="4" fillId="0" borderId="34" xfId="69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0" fontId="8" fillId="0" borderId="16" xfId="69" applyNumberFormat="1" applyFont="1" applyFill="1" applyBorder="1" applyAlignment="1">
      <alignment/>
    </xf>
    <xf numFmtId="10" fontId="4" fillId="0" borderId="37" xfId="69" applyNumberFormat="1" applyFont="1" applyFill="1" applyBorder="1" applyAlignment="1">
      <alignment/>
    </xf>
    <xf numFmtId="164" fontId="11" fillId="0" borderId="0" xfId="41" applyNumberFormat="1" applyFont="1" applyFill="1" applyBorder="1" applyAlignment="1">
      <alignment/>
    </xf>
    <xf numFmtId="1" fontId="11" fillId="0" borderId="0" xfId="41" applyNumberFormat="1" applyFont="1" applyBorder="1" applyAlignment="1">
      <alignment/>
    </xf>
    <xf numFmtId="1" fontId="12" fillId="0" borderId="0" xfId="41" applyNumberFormat="1" applyFont="1" applyBorder="1" applyAlignment="1">
      <alignment/>
    </xf>
    <xf numFmtId="164" fontId="11" fillId="0" borderId="0" xfId="41" applyNumberFormat="1" applyFont="1" applyBorder="1" applyAlignment="1">
      <alignment/>
    </xf>
    <xf numFmtId="0" fontId="11" fillId="0" borderId="10" xfId="0" applyFont="1" applyFill="1" applyBorder="1" applyAlignment="1">
      <alignment horizontal="left" vertical="top" wrapText="1" indent="1"/>
    </xf>
    <xf numFmtId="0" fontId="3" fillId="0" borderId="63" xfId="0" applyFont="1" applyFill="1" applyBorder="1" applyAlignment="1">
      <alignment vertical="top" wrapText="1"/>
    </xf>
    <xf numFmtId="188" fontId="7" fillId="0" borderId="10" xfId="41" applyNumberFormat="1" applyFont="1" applyFill="1" applyBorder="1" applyAlignment="1" applyProtection="1">
      <alignment/>
      <protection/>
    </xf>
    <xf numFmtId="188" fontId="6" fillId="0" borderId="10" xfId="41" applyNumberFormat="1" applyFont="1" applyFill="1" applyBorder="1" applyAlignment="1" applyProtection="1">
      <alignment/>
      <protection/>
    </xf>
    <xf numFmtId="188" fontId="7" fillId="0" borderId="10" xfId="41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188" fontId="7" fillId="0" borderId="17" xfId="41" applyNumberFormat="1" applyFont="1" applyFill="1" applyBorder="1" applyAlignment="1" applyProtection="1">
      <alignment/>
      <protection/>
    </xf>
    <xf numFmtId="188" fontId="6" fillId="0" borderId="23" xfId="41" applyNumberFormat="1" applyFont="1" applyFill="1" applyBorder="1" applyAlignment="1" applyProtection="1">
      <alignment/>
      <protection/>
    </xf>
    <xf numFmtId="188" fontId="7" fillId="0" borderId="28" xfId="41" applyNumberFormat="1" applyFont="1" applyFill="1" applyBorder="1" applyAlignment="1" applyProtection="1">
      <alignment/>
      <protection/>
    </xf>
    <xf numFmtId="188" fontId="6" fillId="0" borderId="16" xfId="41" applyNumberFormat="1" applyFont="1" applyFill="1" applyBorder="1" applyAlignment="1" applyProtection="1">
      <alignment/>
      <protection/>
    </xf>
    <xf numFmtId="188" fontId="7" fillId="0" borderId="10" xfId="41" applyNumberFormat="1" applyFont="1" applyFill="1" applyBorder="1" applyAlignment="1" applyProtection="1">
      <alignment horizontal="left" indent="3"/>
      <protection/>
    </xf>
    <xf numFmtId="188" fontId="6" fillId="0" borderId="17" xfId="41" applyNumberFormat="1" applyFont="1" applyFill="1" applyBorder="1" applyAlignment="1" applyProtection="1">
      <alignment/>
      <protection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/>
    </xf>
    <xf numFmtId="188" fontId="6" fillId="0" borderId="10" xfId="41" applyNumberFormat="1" applyFont="1" applyFill="1" applyBorder="1" applyAlignment="1" applyProtection="1">
      <alignment horizontal="left" indent="3"/>
      <protection/>
    </xf>
    <xf numFmtId="0" fontId="6" fillId="0" borderId="0" xfId="0" applyFont="1" applyAlignment="1">
      <alignment horizontal="left" indent="3"/>
    </xf>
    <xf numFmtId="188" fontId="6" fillId="0" borderId="10" xfId="41" applyNumberFormat="1" applyFont="1" applyFill="1" applyBorder="1" applyAlignment="1" applyProtection="1">
      <alignment horizontal="center"/>
      <protection/>
    </xf>
    <xf numFmtId="188" fontId="7" fillId="0" borderId="10" xfId="41" applyNumberFormat="1" applyFont="1" applyFill="1" applyBorder="1" applyAlignment="1" applyProtection="1">
      <alignment horizontal="center"/>
      <protection/>
    </xf>
    <xf numFmtId="188" fontId="6" fillId="0" borderId="10" xfId="0" applyNumberFormat="1" applyFont="1" applyBorder="1" applyAlignment="1">
      <alignment/>
    </xf>
    <xf numFmtId="188" fontId="6" fillId="0" borderId="17" xfId="41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188" fontId="6" fillId="0" borderId="10" xfId="41" applyNumberFormat="1" applyFont="1" applyFill="1" applyBorder="1" applyAlignment="1" applyProtection="1">
      <alignment horizontal="left" wrapText="1"/>
      <protection/>
    </xf>
    <xf numFmtId="188" fontId="7" fillId="0" borderId="10" xfId="41" applyNumberFormat="1" applyFont="1" applyFill="1" applyBorder="1" applyAlignment="1" applyProtection="1">
      <alignment horizontal="left" wrapText="1"/>
      <protection/>
    </xf>
    <xf numFmtId="188" fontId="7" fillId="0" borderId="17" xfId="41" applyNumberFormat="1" applyFont="1" applyFill="1" applyBorder="1" applyAlignment="1" applyProtection="1">
      <alignment horizontal="left" wrapText="1"/>
      <protection/>
    </xf>
    <xf numFmtId="188" fontId="7" fillId="0" borderId="17" xfId="0" applyNumberFormat="1" applyFont="1" applyBorder="1" applyAlignment="1">
      <alignment/>
    </xf>
    <xf numFmtId="188" fontId="7" fillId="0" borderId="16" xfId="41" applyNumberFormat="1" applyFont="1" applyFill="1" applyBorder="1" applyAlignment="1" applyProtection="1">
      <alignment horizontal="left" wrapText="1"/>
      <protection/>
    </xf>
    <xf numFmtId="188" fontId="7" fillId="0" borderId="16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 vertical="center" wrapText="1"/>
    </xf>
    <xf numFmtId="164" fontId="5" fillId="0" borderId="16" xfId="41" applyNumberFormat="1" applyFont="1" applyFill="1" applyBorder="1" applyAlignment="1">
      <alignment wrapText="1"/>
    </xf>
    <xf numFmtId="164" fontId="5" fillId="0" borderId="16" xfId="41" applyNumberFormat="1" applyFont="1" applyFill="1" applyBorder="1" applyAlignment="1">
      <alignment horizontal="left" wrapText="1"/>
    </xf>
    <xf numFmtId="164" fontId="5" fillId="0" borderId="31" xfId="41" applyNumberFormat="1" applyFont="1" applyFill="1" applyBorder="1" applyAlignment="1">
      <alignment/>
    </xf>
    <xf numFmtId="164" fontId="5" fillId="0" borderId="39" xfId="41" applyNumberFormat="1" applyFont="1" applyFill="1" applyBorder="1" applyAlignment="1">
      <alignment wrapText="1"/>
    </xf>
    <xf numFmtId="164" fontId="5" fillId="0" borderId="10" xfId="41" applyNumberFormat="1" applyFont="1" applyFill="1" applyBorder="1" applyAlignment="1">
      <alignment wrapText="1"/>
    </xf>
    <xf numFmtId="164" fontId="5" fillId="0" borderId="29" xfId="41" applyNumberFormat="1" applyFont="1" applyFill="1" applyBorder="1" applyAlignment="1">
      <alignment/>
    </xf>
    <xf numFmtId="164" fontId="5" fillId="0" borderId="10" xfId="41" applyNumberFormat="1" applyFont="1" applyFill="1" applyBorder="1" applyAlignment="1">
      <alignment vertical="top" wrapText="1"/>
    </xf>
    <xf numFmtId="164" fontId="3" fillId="0" borderId="10" xfId="41" applyNumberFormat="1" applyFont="1" applyFill="1" applyBorder="1" applyAlignment="1">
      <alignment wrapText="1"/>
    </xf>
    <xf numFmtId="164" fontId="5" fillId="0" borderId="10" xfId="41" applyNumberFormat="1" applyFont="1" applyFill="1" applyBorder="1" applyAlignment="1">
      <alignment wrapText="1"/>
    </xf>
    <xf numFmtId="164" fontId="3" fillId="0" borderId="10" xfId="41" applyNumberFormat="1" applyFont="1" applyFill="1" applyBorder="1" applyAlignment="1">
      <alignment horizontal="center"/>
    </xf>
    <xf numFmtId="164" fontId="3" fillId="0" borderId="29" xfId="41" applyNumberFormat="1" applyFont="1" applyFill="1" applyBorder="1" applyAlignment="1">
      <alignment vertical="top" wrapText="1"/>
    </xf>
    <xf numFmtId="164" fontId="3" fillId="0" borderId="34" xfId="41" applyNumberFormat="1" applyFont="1" applyFill="1" applyBorder="1" applyAlignment="1">
      <alignment vertical="top" wrapText="1"/>
    </xf>
    <xf numFmtId="164" fontId="3" fillId="0" borderId="29" xfId="41" applyNumberFormat="1" applyFont="1" applyFill="1" applyBorder="1" applyAlignment="1">
      <alignment/>
    </xf>
    <xf numFmtId="164" fontId="5" fillId="0" borderId="34" xfId="41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164" fontId="0" fillId="0" borderId="29" xfId="41" applyNumberFormat="1" applyFont="1" applyFill="1" applyBorder="1" applyAlignment="1">
      <alignment/>
    </xf>
    <xf numFmtId="164" fontId="5" fillId="0" borderId="34" xfId="41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0" fontId="8" fillId="0" borderId="14" xfId="69" applyNumberFormat="1" applyFont="1" applyFill="1" applyBorder="1" applyAlignment="1">
      <alignment horizontal="left" wrapText="1" indent="1"/>
    </xf>
    <xf numFmtId="9" fontId="11" fillId="0" borderId="16" xfId="69" applyNumberFormat="1" applyFont="1" applyFill="1" applyBorder="1" applyAlignment="1">
      <alignment horizontal="right"/>
    </xf>
    <xf numFmtId="9" fontId="11" fillId="0" borderId="16" xfId="69" applyFont="1" applyFill="1" applyBorder="1" applyAlignment="1">
      <alignment horizontal="right"/>
    </xf>
    <xf numFmtId="10" fontId="11" fillId="0" borderId="32" xfId="69" applyNumberFormat="1" applyFont="1" applyFill="1" applyBorder="1" applyAlignment="1">
      <alignment horizontal="right"/>
    </xf>
    <xf numFmtId="164" fontId="6" fillId="0" borderId="10" xfId="41" applyNumberFormat="1" applyFont="1" applyFill="1" applyBorder="1" applyAlignment="1" applyProtection="1">
      <alignment horizontal="left" indent="3"/>
      <protection/>
    </xf>
    <xf numFmtId="10" fontId="6" fillId="0" borderId="34" xfId="69" applyNumberFormat="1" applyFont="1" applyFill="1" applyBorder="1" applyAlignment="1" applyProtection="1">
      <alignment/>
      <protection/>
    </xf>
    <xf numFmtId="10" fontId="7" fillId="0" borderId="34" xfId="69" applyNumberFormat="1" applyFont="1" applyFill="1" applyBorder="1" applyAlignment="1" applyProtection="1">
      <alignment/>
      <protection/>
    </xf>
    <xf numFmtId="188" fontId="7" fillId="0" borderId="34" xfId="41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27" fillId="0" borderId="0" xfId="59">
      <alignment/>
      <protection/>
    </xf>
    <xf numFmtId="0" fontId="5" fillId="0" borderId="0" xfId="59" applyFont="1">
      <alignment/>
      <protection/>
    </xf>
    <xf numFmtId="0" fontId="3" fillId="0" borderId="0" xfId="59" applyFont="1">
      <alignment/>
      <protection/>
    </xf>
    <xf numFmtId="0" fontId="3" fillId="0" borderId="43" xfId="59" applyFont="1" applyBorder="1">
      <alignment/>
      <protection/>
    </xf>
    <xf numFmtId="0" fontId="5" fillId="0" borderId="0" xfId="59" applyFont="1" applyFill="1" applyBorder="1">
      <alignment/>
      <protection/>
    </xf>
    <xf numFmtId="0" fontId="5" fillId="0" borderId="0" xfId="59" applyFont="1" applyBorder="1">
      <alignment/>
      <protection/>
    </xf>
    <xf numFmtId="0" fontId="3" fillId="0" borderId="17" xfId="59" applyFont="1" applyBorder="1">
      <alignment/>
      <protection/>
    </xf>
    <xf numFmtId="0" fontId="3" fillId="0" borderId="0" xfId="59" applyFont="1" applyBorder="1">
      <alignment/>
      <protection/>
    </xf>
    <xf numFmtId="164" fontId="5" fillId="0" borderId="23" xfId="43" applyNumberFormat="1" applyFont="1" applyFill="1" applyBorder="1" applyAlignment="1">
      <alignment/>
    </xf>
    <xf numFmtId="164" fontId="5" fillId="0" borderId="16" xfId="43" applyNumberFormat="1" applyFont="1" applyFill="1" applyBorder="1" applyAlignment="1">
      <alignment/>
    </xf>
    <xf numFmtId="164" fontId="5" fillId="0" borderId="10" xfId="43" applyNumberFormat="1" applyFont="1" applyFill="1" applyBorder="1" applyAlignment="1">
      <alignment/>
    </xf>
    <xf numFmtId="164" fontId="5" fillId="0" borderId="28" xfId="43" applyNumberFormat="1" applyFont="1" applyFill="1" applyBorder="1" applyAlignment="1">
      <alignment/>
    </xf>
    <xf numFmtId="164" fontId="5" fillId="0" borderId="0" xfId="59" applyNumberFormat="1" applyFont="1">
      <alignment/>
      <protection/>
    </xf>
    <xf numFmtId="0" fontId="16" fillId="0" borderId="0" xfId="59" applyFont="1" applyAlignment="1">
      <alignment horizontal="left"/>
      <protection/>
    </xf>
    <xf numFmtId="0" fontId="3" fillId="0" borderId="0" xfId="59" applyFont="1" applyFill="1" applyBorder="1" applyAlignment="1">
      <alignment vertical="center"/>
      <protection/>
    </xf>
    <xf numFmtId="164" fontId="5" fillId="0" borderId="24" xfId="43" applyNumberFormat="1" applyFont="1" applyBorder="1" applyAlignment="1">
      <alignment/>
    </xf>
    <xf numFmtId="164" fontId="5" fillId="0" borderId="41" xfId="43" applyNumberFormat="1" applyFont="1" applyBorder="1" applyAlignment="1">
      <alignment/>
    </xf>
    <xf numFmtId="164" fontId="5" fillId="0" borderId="23" xfId="43" applyNumberFormat="1" applyFont="1" applyBorder="1" applyAlignment="1">
      <alignment/>
    </xf>
    <xf numFmtId="164" fontId="3" fillId="0" borderId="36" xfId="43" applyNumberFormat="1" applyFont="1" applyBorder="1" applyAlignment="1">
      <alignment/>
    </xf>
    <xf numFmtId="164" fontId="3" fillId="0" borderId="0" xfId="43" applyNumberFormat="1" applyFont="1" applyBorder="1" applyAlignment="1">
      <alignment/>
    </xf>
    <xf numFmtId="1" fontId="5" fillId="0" borderId="15" xfId="59" applyNumberFormat="1" applyFont="1" applyBorder="1" applyAlignment="1">
      <alignment horizontal="center" vertical="center"/>
      <protection/>
    </xf>
    <xf numFmtId="0" fontId="5" fillId="0" borderId="28" xfId="59" applyFont="1" applyFill="1" applyBorder="1" applyAlignment="1">
      <alignment wrapText="1"/>
      <protection/>
    </xf>
    <xf numFmtId="164" fontId="5" fillId="0" borderId="28" xfId="43" applyNumberFormat="1" applyFont="1" applyBorder="1" applyAlignment="1">
      <alignment/>
    </xf>
    <xf numFmtId="164" fontId="5" fillId="0" borderId="29" xfId="43" applyNumberFormat="1" applyFont="1" applyBorder="1" applyAlignment="1">
      <alignment/>
    </xf>
    <xf numFmtId="164" fontId="5" fillId="0" borderId="10" xfId="43" applyNumberFormat="1" applyFont="1" applyBorder="1" applyAlignment="1">
      <alignment/>
    </xf>
    <xf numFmtId="164" fontId="3" fillId="0" borderId="34" xfId="43" applyNumberFormat="1" applyFont="1" applyBorder="1" applyAlignment="1">
      <alignment/>
    </xf>
    <xf numFmtId="0" fontId="3" fillId="0" borderId="26" xfId="59" applyFont="1" applyBorder="1">
      <alignment/>
      <protection/>
    </xf>
    <xf numFmtId="0" fontId="3" fillId="0" borderId="22" xfId="59" applyFont="1" applyBorder="1" applyAlignment="1">
      <alignment wrapText="1"/>
      <protection/>
    </xf>
    <xf numFmtId="164" fontId="3" fillId="0" borderId="22" xfId="43" applyNumberFormat="1" applyFont="1" applyBorder="1" applyAlignment="1">
      <alignment wrapText="1"/>
    </xf>
    <xf numFmtId="164" fontId="3" fillId="0" borderId="27" xfId="43" applyNumberFormat="1" applyFont="1" applyBorder="1" applyAlignment="1">
      <alignment wrapText="1"/>
    </xf>
    <xf numFmtId="0" fontId="3" fillId="0" borderId="0" xfId="59" applyFont="1" applyBorder="1" applyAlignment="1">
      <alignment wrapText="1"/>
      <protection/>
    </xf>
    <xf numFmtId="164" fontId="3" fillId="0" borderId="0" xfId="43" applyNumberFormat="1" applyFont="1" applyBorder="1" applyAlignment="1">
      <alignment wrapText="1"/>
    </xf>
    <xf numFmtId="0" fontId="3" fillId="0" borderId="0" xfId="59" applyFont="1" applyBorder="1" applyAlignment="1">
      <alignment vertical="center" wrapText="1"/>
      <protection/>
    </xf>
    <xf numFmtId="0" fontId="3" fillId="0" borderId="17" xfId="59" applyFont="1" applyFill="1" applyBorder="1" applyAlignment="1">
      <alignment horizontal="center"/>
      <protection/>
    </xf>
    <xf numFmtId="164" fontId="3" fillId="0" borderId="25" xfId="43" applyNumberFormat="1" applyFont="1" applyBorder="1" applyAlignment="1">
      <alignment/>
    </xf>
    <xf numFmtId="0" fontId="5" fillId="0" borderId="28" xfId="59" applyFont="1" applyBorder="1" applyAlignment="1">
      <alignment wrapText="1"/>
      <protection/>
    </xf>
    <xf numFmtId="0" fontId="5" fillId="0" borderId="10" xfId="59" applyFont="1" applyBorder="1" applyAlignment="1">
      <alignment horizontal="left" wrapText="1" indent="1"/>
      <protection/>
    </xf>
    <xf numFmtId="164" fontId="3" fillId="0" borderId="37" xfId="43" applyNumberFormat="1" applyFont="1" applyBorder="1" applyAlignment="1">
      <alignment/>
    </xf>
    <xf numFmtId="0" fontId="5" fillId="0" borderId="49" xfId="59" applyFont="1" applyBorder="1" applyAlignment="1">
      <alignment horizontal="center" vertical="center" wrapText="1"/>
      <protection/>
    </xf>
    <xf numFmtId="164" fontId="5" fillId="0" borderId="32" xfId="43" applyNumberFormat="1" applyFont="1" applyBorder="1" applyAlignment="1">
      <alignment/>
    </xf>
    <xf numFmtId="0" fontId="5" fillId="0" borderId="69" xfId="59" applyFont="1" applyBorder="1" applyAlignment="1">
      <alignment horizontal="center" vertical="center" wrapText="1"/>
      <protection/>
    </xf>
    <xf numFmtId="43" fontId="5" fillId="0" borderId="10" xfId="43" applyNumberFormat="1" applyFont="1" applyBorder="1" applyAlignment="1">
      <alignment/>
    </xf>
    <xf numFmtId="0" fontId="5" fillId="0" borderId="50" xfId="59" applyFont="1" applyBorder="1" applyAlignment="1">
      <alignment horizontal="center" vertical="center" wrapText="1"/>
      <protection/>
    </xf>
    <xf numFmtId="0" fontId="3" fillId="0" borderId="65" xfId="59" applyFont="1" applyBorder="1">
      <alignment/>
      <protection/>
    </xf>
    <xf numFmtId="0" fontId="3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/>
      <protection/>
    </xf>
    <xf numFmtId="0" fontId="5" fillId="0" borderId="14" xfId="59" applyFont="1" applyBorder="1" applyAlignment="1">
      <alignment horizontal="center"/>
      <protection/>
    </xf>
    <xf numFmtId="0" fontId="5" fillId="0" borderId="16" xfId="59" applyFont="1" applyBorder="1" applyAlignment="1">
      <alignment horizontal="left" wrapText="1"/>
      <protection/>
    </xf>
    <xf numFmtId="164" fontId="5" fillId="0" borderId="16" xfId="43" applyNumberFormat="1" applyFont="1" applyBorder="1" applyAlignment="1">
      <alignment/>
    </xf>
    <xf numFmtId="164" fontId="3" fillId="0" borderId="39" xfId="43" applyNumberFormat="1" applyFont="1" applyBorder="1" applyAlignment="1">
      <alignment/>
    </xf>
    <xf numFmtId="164" fontId="3" fillId="0" borderId="0" xfId="43" applyNumberFormat="1" applyFont="1" applyFill="1" applyBorder="1" applyAlignment="1">
      <alignment/>
    </xf>
    <xf numFmtId="0" fontId="3" fillId="0" borderId="13" xfId="59" applyFont="1" applyBorder="1">
      <alignment/>
      <protection/>
    </xf>
    <xf numFmtId="164" fontId="3" fillId="0" borderId="17" xfId="59" applyNumberFormat="1" applyFont="1" applyBorder="1">
      <alignment/>
      <protection/>
    </xf>
    <xf numFmtId="164" fontId="3" fillId="0" borderId="30" xfId="43" applyNumberFormat="1" applyFont="1" applyBorder="1" applyAlignment="1">
      <alignment/>
    </xf>
    <xf numFmtId="188" fontId="5" fillId="0" borderId="70" xfId="43" applyNumberFormat="1" applyFont="1" applyFill="1" applyBorder="1" applyAlignment="1" applyProtection="1">
      <alignment/>
      <protection/>
    </xf>
    <xf numFmtId="188" fontId="3" fillId="0" borderId="39" xfId="59" applyNumberFormat="1" applyFont="1" applyBorder="1">
      <alignment/>
      <protection/>
    </xf>
    <xf numFmtId="188" fontId="3" fillId="0" borderId="0" xfId="59" applyNumberFormat="1" applyFont="1" applyBorder="1">
      <alignment/>
      <protection/>
    </xf>
    <xf numFmtId="0" fontId="5" fillId="0" borderId="12" xfId="59" applyFont="1" applyBorder="1" applyAlignment="1">
      <alignment horizontal="center"/>
      <protection/>
    </xf>
    <xf numFmtId="188" fontId="5" fillId="0" borderId="71" xfId="43" applyNumberFormat="1" applyFont="1" applyFill="1" applyBorder="1" applyAlignment="1" applyProtection="1">
      <alignment/>
      <protection/>
    </xf>
    <xf numFmtId="188" fontId="3" fillId="0" borderId="71" xfId="43" applyNumberFormat="1" applyFont="1" applyFill="1" applyBorder="1" applyAlignment="1" applyProtection="1">
      <alignment/>
      <protection/>
    </xf>
    <xf numFmtId="188" fontId="3" fillId="0" borderId="72" xfId="43" applyNumberFormat="1" applyFont="1" applyFill="1" applyBorder="1" applyAlignment="1" applyProtection="1">
      <alignment/>
      <protection/>
    </xf>
    <xf numFmtId="0" fontId="5" fillId="0" borderId="15" xfId="59" applyFont="1" applyBorder="1" applyAlignment="1">
      <alignment horizontal="center"/>
      <protection/>
    </xf>
    <xf numFmtId="0" fontId="5" fillId="0" borderId="10" xfId="59" applyFont="1" applyBorder="1" applyAlignment="1">
      <alignment horizontal="left" wrapText="1"/>
      <protection/>
    </xf>
    <xf numFmtId="0" fontId="3" fillId="0" borderId="19" xfId="59" applyFont="1" applyBorder="1">
      <alignment/>
      <protection/>
    </xf>
    <xf numFmtId="164" fontId="3" fillId="0" borderId="43" xfId="59" applyNumberFormat="1" applyFont="1" applyBorder="1">
      <alignment/>
      <protection/>
    </xf>
    <xf numFmtId="0" fontId="5" fillId="0" borderId="11" xfId="59" applyFont="1" applyBorder="1" applyAlignment="1">
      <alignment horizontal="center"/>
      <protection/>
    </xf>
    <xf numFmtId="0" fontId="5" fillId="0" borderId="41" xfId="59" applyFont="1" applyBorder="1">
      <alignment/>
      <protection/>
    </xf>
    <xf numFmtId="0" fontId="5" fillId="0" borderId="47" xfId="59" applyFont="1" applyBorder="1" applyAlignment="1">
      <alignment wrapText="1"/>
      <protection/>
    </xf>
    <xf numFmtId="43" fontId="5" fillId="0" borderId="10" xfId="43" applyNumberFormat="1" applyFont="1" applyFill="1" applyBorder="1" applyAlignment="1">
      <alignment/>
    </xf>
    <xf numFmtId="43" fontId="5" fillId="0" borderId="28" xfId="43" applyNumberFormat="1" applyFont="1" applyFill="1" applyBorder="1" applyAlignment="1">
      <alignment/>
    </xf>
    <xf numFmtId="0" fontId="5" fillId="0" borderId="28" xfId="59" applyFont="1" applyBorder="1" applyAlignment="1">
      <alignment horizontal="left" wrapText="1"/>
      <protection/>
    </xf>
    <xf numFmtId="0" fontId="5" fillId="0" borderId="47" xfId="59" applyFont="1" applyBorder="1" applyAlignment="1">
      <alignment horizontal="left" wrapText="1"/>
      <protection/>
    </xf>
    <xf numFmtId="0" fontId="3" fillId="0" borderId="26" xfId="59" applyFont="1" applyBorder="1" applyAlignment="1">
      <alignment horizontal="center"/>
      <protection/>
    </xf>
    <xf numFmtId="0" fontId="3" fillId="0" borderId="38" xfId="59" applyFont="1" applyBorder="1">
      <alignment/>
      <protection/>
    </xf>
    <xf numFmtId="164" fontId="3" fillId="0" borderId="22" xfId="59" applyNumberFormat="1" applyFont="1" applyBorder="1">
      <alignment/>
      <protection/>
    </xf>
    <xf numFmtId="164" fontId="3" fillId="0" borderId="27" xfId="59" applyNumberFormat="1" applyFont="1" applyBorder="1">
      <alignment/>
      <protection/>
    </xf>
    <xf numFmtId="164" fontId="5" fillId="0" borderId="0" xfId="43" applyNumberFormat="1" applyFont="1" applyFill="1" applyBorder="1" applyAlignment="1">
      <alignment/>
    </xf>
    <xf numFmtId="164" fontId="5" fillId="0" borderId="0" xfId="43" applyNumberFormat="1" applyFont="1" applyFill="1" applyBorder="1" applyAlignment="1">
      <alignment/>
    </xf>
    <xf numFmtId="164" fontId="3" fillId="0" borderId="0" xfId="43" applyNumberFormat="1" applyFont="1" applyFill="1" applyBorder="1" applyAlignment="1">
      <alignment/>
    </xf>
    <xf numFmtId="164" fontId="5" fillId="0" borderId="32" xfId="43" applyNumberFormat="1" applyFont="1" applyFill="1" applyBorder="1" applyAlignment="1">
      <alignment/>
    </xf>
    <xf numFmtId="0" fontId="27" fillId="0" borderId="0" xfId="59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5" fillId="0" borderId="31" xfId="43" applyNumberFormat="1" applyFont="1" applyBorder="1" applyAlignment="1">
      <alignment/>
    </xf>
    <xf numFmtId="0" fontId="5" fillId="0" borderId="63" xfId="59" applyFont="1" applyBorder="1" applyAlignment="1">
      <alignment horizontal="center"/>
      <protection/>
    </xf>
    <xf numFmtId="0" fontId="5" fillId="0" borderId="32" xfId="59" applyFont="1" applyBorder="1" applyAlignment="1">
      <alignment wrapText="1"/>
      <protection/>
    </xf>
    <xf numFmtId="186" fontId="11" fillId="33" borderId="47" xfId="60" applyNumberFormat="1" applyFont="1" applyFill="1" applyBorder="1" applyAlignment="1" applyProtection="1">
      <alignment horizontal="right" vertical="center"/>
      <protection locked="0"/>
    </xf>
    <xf numFmtId="10" fontId="11" fillId="33" borderId="73" xfId="69" applyNumberFormat="1" applyFont="1" applyFill="1" applyBorder="1" applyAlignment="1" applyProtection="1">
      <alignment horizontal="right" vertical="center"/>
      <protection/>
    </xf>
    <xf numFmtId="185" fontId="11" fillId="33" borderId="24" xfId="60" applyNumberFormat="1" applyFont="1" applyFill="1" applyBorder="1" applyAlignment="1" applyProtection="1">
      <alignment horizontal="center" vertical="center"/>
      <protection/>
    </xf>
    <xf numFmtId="0" fontId="12" fillId="33" borderId="65" xfId="60" applyFont="1" applyFill="1" applyBorder="1" applyAlignment="1" applyProtection="1">
      <alignment horizontal="left" vertical="center" wrapText="1"/>
      <protection/>
    </xf>
    <xf numFmtId="186" fontId="12" fillId="33" borderId="48" xfId="60" applyNumberFormat="1" applyFont="1" applyFill="1" applyBorder="1" applyAlignment="1" applyProtection="1">
      <alignment horizontal="right" vertical="center"/>
      <protection/>
    </xf>
    <xf numFmtId="185" fontId="11" fillId="33" borderId="53" xfId="60" applyNumberFormat="1" applyFont="1" applyFill="1" applyBorder="1" applyAlignment="1" applyProtection="1">
      <alignment horizontal="center" vertical="center"/>
      <protection/>
    </xf>
    <xf numFmtId="0" fontId="22" fillId="33" borderId="49" xfId="60" applyFont="1" applyFill="1" applyBorder="1" applyAlignment="1" applyProtection="1">
      <alignment horizontal="left" vertical="center" wrapText="1"/>
      <protection/>
    </xf>
    <xf numFmtId="186" fontId="22" fillId="33" borderId="74" xfId="60" applyNumberFormat="1" applyFont="1" applyFill="1" applyBorder="1" applyAlignment="1" applyProtection="1">
      <alignment horizontal="right" vertical="center"/>
      <protection locked="0"/>
    </xf>
    <xf numFmtId="0" fontId="22" fillId="33" borderId="65" xfId="60" applyFont="1" applyFill="1" applyBorder="1" applyAlignment="1" applyProtection="1">
      <alignment horizontal="left" vertical="center" wrapText="1"/>
      <protection/>
    </xf>
    <xf numFmtId="186" fontId="22" fillId="33" borderId="48" xfId="60" applyNumberFormat="1" applyFont="1" applyFill="1" applyBorder="1" applyAlignment="1" applyProtection="1">
      <alignment horizontal="right" vertical="center"/>
      <protection/>
    </xf>
    <xf numFmtId="0" fontId="22" fillId="33" borderId="35" xfId="60" applyFont="1" applyFill="1" applyBorder="1" applyAlignment="1" applyProtection="1">
      <alignment horizontal="left" vertical="center" wrapText="1"/>
      <protection/>
    </xf>
    <xf numFmtId="186" fontId="23" fillId="33" borderId="24" xfId="60" applyNumberFormat="1" applyFont="1" applyFill="1" applyBorder="1" applyAlignment="1" applyProtection="1">
      <alignment horizontal="right" vertical="center"/>
      <protection/>
    </xf>
    <xf numFmtId="186" fontId="12" fillId="33" borderId="16" xfId="60" applyNumberFormat="1" applyFont="1" applyFill="1" applyBorder="1" applyAlignment="1" applyProtection="1">
      <alignment horizontal="right" vertical="center"/>
      <protection/>
    </xf>
    <xf numFmtId="185" fontId="11" fillId="33" borderId="17" xfId="60" applyNumberFormat="1" applyFont="1" applyFill="1" applyBorder="1" applyAlignment="1" applyProtection="1">
      <alignment horizontal="center" vertical="center"/>
      <protection/>
    </xf>
    <xf numFmtId="186" fontId="12" fillId="33" borderId="10" xfId="60" applyNumberFormat="1" applyFont="1" applyFill="1" applyBorder="1" applyAlignment="1" applyProtection="1">
      <alignment horizontal="right" vertical="center"/>
      <protection locked="0"/>
    </xf>
    <xf numFmtId="10" fontId="11" fillId="33" borderId="75" xfId="69" applyNumberFormat="1" applyFont="1" applyFill="1" applyBorder="1" applyAlignment="1" applyProtection="1">
      <alignment horizontal="right" vertical="center"/>
      <protection/>
    </xf>
    <xf numFmtId="186" fontId="5" fillId="0" borderId="0" xfId="60" applyNumberFormat="1" applyFont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12" fillId="33" borderId="14" xfId="60" applyFont="1" applyFill="1" applyBorder="1" applyAlignment="1" applyProtection="1">
      <alignment horizontal="left" vertical="center" wrapText="1" indent="1"/>
      <protection/>
    </xf>
    <xf numFmtId="0" fontId="12" fillId="33" borderId="15" xfId="60" applyFont="1" applyFill="1" applyBorder="1" applyAlignment="1" applyProtection="1">
      <alignment horizontal="left" vertical="center" wrapText="1" indent="1"/>
      <protection/>
    </xf>
    <xf numFmtId="0" fontId="11" fillId="33" borderId="13" xfId="60" applyFont="1" applyFill="1" applyBorder="1" applyAlignment="1" applyProtection="1">
      <alignment horizontal="left" vertical="center" wrapText="1"/>
      <protection/>
    </xf>
    <xf numFmtId="186" fontId="11" fillId="33" borderId="17" xfId="60" applyNumberFormat="1" applyFont="1" applyFill="1" applyBorder="1" applyAlignment="1" applyProtection="1">
      <alignment horizontal="right" vertical="center"/>
      <protection locked="0"/>
    </xf>
    <xf numFmtId="0" fontId="12" fillId="33" borderId="65" xfId="61" applyFont="1" applyFill="1" applyBorder="1" applyAlignment="1" applyProtection="1">
      <alignment horizontal="left" vertical="center" wrapText="1"/>
      <protection/>
    </xf>
    <xf numFmtId="186" fontId="12" fillId="33" borderId="40" xfId="61" applyNumberFormat="1" applyFont="1" applyFill="1" applyBorder="1" applyAlignment="1" applyProtection="1">
      <alignment vertical="center"/>
      <protection/>
    </xf>
    <xf numFmtId="185" fontId="11" fillId="0" borderId="32" xfId="61" applyNumberFormat="1" applyFont="1" applyBorder="1" applyAlignment="1" applyProtection="1">
      <alignment horizontal="center" vertical="center"/>
      <protection/>
    </xf>
    <xf numFmtId="185" fontId="11" fillId="0" borderId="53" xfId="61" applyNumberFormat="1" applyFont="1" applyBorder="1" applyAlignment="1" applyProtection="1">
      <alignment horizontal="center" vertical="center"/>
      <protection/>
    </xf>
    <xf numFmtId="185" fontId="12" fillId="0" borderId="53" xfId="61" applyNumberFormat="1" applyFont="1" applyBorder="1" applyAlignment="1" applyProtection="1">
      <alignment horizontal="center" vertical="center"/>
      <protection/>
    </xf>
    <xf numFmtId="16" fontId="12" fillId="33" borderId="65" xfId="61" applyNumberFormat="1" applyFont="1" applyFill="1" applyBorder="1" applyAlignment="1" applyProtection="1">
      <alignment vertical="center" wrapText="1"/>
      <protection/>
    </xf>
    <xf numFmtId="0" fontId="22" fillId="33" borderId="65" xfId="61" applyFont="1" applyFill="1" applyBorder="1" applyAlignment="1" applyProtection="1">
      <alignment horizontal="left" vertical="center" wrapText="1"/>
      <protection/>
    </xf>
    <xf numFmtId="186" fontId="22" fillId="33" borderId="40" xfId="61" applyNumberFormat="1" applyFont="1" applyFill="1" applyBorder="1" applyAlignment="1" applyProtection="1">
      <alignment vertical="center"/>
      <protection/>
    </xf>
    <xf numFmtId="0" fontId="12" fillId="33" borderId="65" xfId="61" applyFont="1" applyFill="1" applyBorder="1" applyAlignment="1" applyProtection="1">
      <alignment vertical="center" wrapText="1"/>
      <protection/>
    </xf>
    <xf numFmtId="0" fontId="12" fillId="33" borderId="62" xfId="61" applyFont="1" applyFill="1" applyBorder="1" applyAlignment="1" applyProtection="1">
      <alignment horizontal="left" vertical="center" wrapText="1"/>
      <protection/>
    </xf>
    <xf numFmtId="43" fontId="12" fillId="33" borderId="76" xfId="41" applyFont="1" applyFill="1" applyBorder="1" applyAlignment="1" applyProtection="1">
      <alignment vertical="center"/>
      <protection/>
    </xf>
    <xf numFmtId="43" fontId="12" fillId="33" borderId="44" xfId="41" applyFont="1" applyFill="1" applyBorder="1" applyAlignment="1" applyProtection="1">
      <alignment vertical="center"/>
      <protection/>
    </xf>
    <xf numFmtId="185" fontId="11" fillId="0" borderId="17" xfId="61" applyNumberFormat="1" applyFont="1" applyBorder="1" applyAlignment="1" applyProtection="1">
      <alignment horizontal="center" vertical="center"/>
      <protection/>
    </xf>
    <xf numFmtId="10" fontId="11" fillId="33" borderId="34" xfId="69" applyNumberFormat="1" applyFont="1" applyFill="1" applyBorder="1" applyAlignment="1" applyProtection="1">
      <alignment horizontal="right" vertical="center"/>
      <protection/>
    </xf>
    <xf numFmtId="186" fontId="12" fillId="33" borderId="53" xfId="61" applyNumberFormat="1" applyFont="1" applyFill="1" applyBorder="1" applyAlignment="1" applyProtection="1">
      <alignment vertical="center"/>
      <protection/>
    </xf>
    <xf numFmtId="0" fontId="7" fillId="34" borderId="23" xfId="0" applyFont="1" applyFill="1" applyBorder="1" applyAlignment="1">
      <alignment horizontal="center"/>
    </xf>
    <xf numFmtId="164" fontId="7" fillId="34" borderId="23" xfId="41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64" fontId="7" fillId="34" borderId="10" xfId="41" applyNumberFormat="1" applyFont="1" applyFill="1" applyBorder="1" applyAlignment="1">
      <alignment/>
    </xf>
    <xf numFmtId="164" fontId="7" fillId="34" borderId="34" xfId="0" applyNumberFormat="1" applyFont="1" applyFill="1" applyBorder="1" applyAlignment="1">
      <alignment/>
    </xf>
    <xf numFmtId="10" fontId="8" fillId="0" borderId="0" xfId="0" applyNumberFormat="1" applyFont="1" applyAlignment="1">
      <alignment/>
    </xf>
    <xf numFmtId="10" fontId="9" fillId="0" borderId="0" xfId="69" applyNumberFormat="1" applyFont="1" applyBorder="1" applyAlignment="1">
      <alignment/>
    </xf>
    <xf numFmtId="9" fontId="11" fillId="0" borderId="0" xfId="69" applyNumberFormat="1" applyFont="1" applyFill="1" applyBorder="1" applyAlignment="1">
      <alignment horizontal="right"/>
    </xf>
    <xf numFmtId="9" fontId="11" fillId="0" borderId="39" xfId="69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9" fontId="11" fillId="0" borderId="39" xfId="69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1" fontId="12" fillId="0" borderId="34" xfId="0" applyNumberFormat="1" applyFont="1" applyFill="1" applyBorder="1" applyAlignment="1">
      <alignment/>
    </xf>
    <xf numFmtId="10" fontId="11" fillId="0" borderId="60" xfId="69" applyNumberFormat="1" applyFont="1" applyFill="1" applyBorder="1" applyAlignment="1">
      <alignment/>
    </xf>
    <xf numFmtId="10" fontId="11" fillId="0" borderId="29" xfId="69" applyNumberFormat="1" applyFont="1" applyFill="1" applyBorder="1" applyAlignment="1">
      <alignment/>
    </xf>
    <xf numFmtId="10" fontId="12" fillId="0" borderId="29" xfId="69" applyNumberFormat="1" applyFont="1" applyFill="1" applyBorder="1" applyAlignment="1">
      <alignment/>
    </xf>
    <xf numFmtId="9" fontId="11" fillId="0" borderId="18" xfId="69" applyNumberFormat="1" applyFont="1" applyFill="1" applyBorder="1" applyAlignment="1">
      <alignment/>
    </xf>
    <xf numFmtId="9" fontId="11" fillId="0" borderId="29" xfId="69" applyNumberFormat="1" applyFont="1" applyFill="1" applyBorder="1" applyAlignment="1">
      <alignment/>
    </xf>
    <xf numFmtId="10" fontId="11" fillId="0" borderId="18" xfId="69" applyNumberFormat="1" applyFont="1" applyFill="1" applyBorder="1" applyAlignment="1">
      <alignment/>
    </xf>
    <xf numFmtId="164" fontId="12" fillId="0" borderId="31" xfId="41" applyNumberFormat="1" applyFont="1" applyBorder="1" applyAlignment="1">
      <alignment horizontal="center"/>
    </xf>
    <xf numFmtId="10" fontId="12" fillId="0" borderId="18" xfId="69" applyNumberFormat="1" applyFont="1" applyBorder="1" applyAlignment="1">
      <alignment/>
    </xf>
    <xf numFmtId="164" fontId="12" fillId="0" borderId="3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0" fontId="4" fillId="0" borderId="17" xfId="69" applyNumberFormat="1" applyFont="1" applyFill="1" applyBorder="1" applyAlignment="1">
      <alignment/>
    </xf>
    <xf numFmtId="1" fontId="12" fillId="0" borderId="39" xfId="69" applyNumberFormat="1" applyFont="1" applyFill="1" applyBorder="1" applyAlignment="1">
      <alignment horizontal="right"/>
    </xf>
    <xf numFmtId="180" fontId="11" fillId="0" borderId="17" xfId="69" applyNumberFormat="1" applyFont="1" applyFill="1" applyBorder="1" applyAlignment="1">
      <alignment horizontal="right"/>
    </xf>
    <xf numFmtId="9" fontId="12" fillId="0" borderId="39" xfId="69" applyNumberFormat="1" applyFont="1" applyFill="1" applyBorder="1" applyAlignment="1">
      <alignment horizontal="right"/>
    </xf>
    <xf numFmtId="180" fontId="12" fillId="0" borderId="30" xfId="69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64" fontId="6" fillId="0" borderId="23" xfId="41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1" xfId="0" applyFont="1" applyBorder="1" applyAlignment="1">
      <alignment/>
    </xf>
    <xf numFmtId="10" fontId="5" fillId="0" borderId="18" xfId="69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9" fontId="3" fillId="0" borderId="18" xfId="69" applyNumberFormat="1" applyFont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0" fontId="8" fillId="0" borderId="29" xfId="69" applyNumberFormat="1" applyFont="1" applyFill="1" applyBorder="1" applyAlignment="1">
      <alignment/>
    </xf>
    <xf numFmtId="10" fontId="8" fillId="0" borderId="29" xfId="69" applyNumberFormat="1" applyFont="1" applyFill="1" applyBorder="1" applyAlignment="1">
      <alignment horizontal="right"/>
    </xf>
    <xf numFmtId="10" fontId="8" fillId="0" borderId="18" xfId="69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9" fontId="8" fillId="0" borderId="29" xfId="69" applyNumberFormat="1" applyFont="1" applyFill="1" applyBorder="1" applyAlignment="1">
      <alignment/>
    </xf>
    <xf numFmtId="180" fontId="8" fillId="0" borderId="29" xfId="69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10" fontId="8" fillId="0" borderId="31" xfId="69" applyNumberFormat="1" applyFont="1" applyFill="1" applyBorder="1" applyAlignment="1">
      <alignment/>
    </xf>
    <xf numFmtId="10" fontId="8" fillId="0" borderId="47" xfId="69" applyNumberFormat="1" applyFont="1" applyFill="1" applyBorder="1" applyAlignment="1">
      <alignment/>
    </xf>
    <xf numFmtId="10" fontId="4" fillId="0" borderId="29" xfId="69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1" fontId="4" fillId="0" borderId="29" xfId="0" applyNumberFormat="1" applyFont="1" applyBorder="1" applyAlignment="1">
      <alignment/>
    </xf>
    <xf numFmtId="10" fontId="4" fillId="0" borderId="18" xfId="69" applyNumberFormat="1" applyFont="1" applyBorder="1" applyAlignment="1">
      <alignment/>
    </xf>
    <xf numFmtId="0" fontId="5" fillId="0" borderId="4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10" fontId="5" fillId="0" borderId="29" xfId="69" applyNumberFormat="1" applyFont="1" applyFill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10" fontId="3" fillId="0" borderId="44" xfId="69" applyNumberFormat="1" applyFont="1" applyBorder="1" applyAlignment="1">
      <alignment wrapText="1"/>
    </xf>
    <xf numFmtId="0" fontId="11" fillId="0" borderId="29" xfId="0" applyFont="1" applyFill="1" applyBorder="1" applyAlignment="1">
      <alignment horizontal="right"/>
    </xf>
    <xf numFmtId="9" fontId="11" fillId="0" borderId="29" xfId="69" applyNumberFormat="1" applyFont="1" applyFill="1" applyBorder="1" applyAlignment="1">
      <alignment horizontal="right"/>
    </xf>
    <xf numFmtId="10" fontId="11" fillId="0" borderId="29" xfId="69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10" fontId="11" fillId="0" borderId="18" xfId="69" applyNumberFormat="1" applyFont="1" applyFill="1" applyBorder="1" applyAlignment="1">
      <alignment horizontal="right"/>
    </xf>
    <xf numFmtId="10" fontId="11" fillId="0" borderId="31" xfId="69" applyNumberFormat="1" applyFont="1" applyFill="1" applyBorder="1" applyAlignment="1">
      <alignment horizontal="right"/>
    </xf>
    <xf numFmtId="1" fontId="11" fillId="0" borderId="29" xfId="69" applyNumberFormat="1" applyFont="1" applyFill="1" applyBorder="1" applyAlignment="1">
      <alignment horizontal="right"/>
    </xf>
    <xf numFmtId="180" fontId="11" fillId="0" borderId="29" xfId="69" applyNumberFormat="1" applyFont="1" applyFill="1" applyBorder="1" applyAlignment="1">
      <alignment horizontal="right"/>
    </xf>
    <xf numFmtId="9" fontId="11" fillId="0" borderId="31" xfId="69" applyNumberFormat="1" applyFont="1" applyFill="1" applyBorder="1" applyAlignment="1">
      <alignment horizontal="right"/>
    </xf>
    <xf numFmtId="9" fontId="11" fillId="0" borderId="31" xfId="69" applyFont="1" applyFill="1" applyBorder="1" applyAlignment="1">
      <alignment horizontal="right"/>
    </xf>
    <xf numFmtId="180" fontId="11" fillId="0" borderId="18" xfId="69" applyNumberFormat="1" applyFont="1" applyFill="1" applyBorder="1" applyAlignment="1">
      <alignment horizontal="right"/>
    </xf>
    <xf numFmtId="180" fontId="11" fillId="0" borderId="31" xfId="69" applyNumberFormat="1" applyFont="1" applyFill="1" applyBorder="1" applyAlignment="1">
      <alignment horizontal="right"/>
    </xf>
    <xf numFmtId="10" fontId="11" fillId="0" borderId="60" xfId="69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180" fontId="12" fillId="0" borderId="18" xfId="69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10" fontId="11" fillId="0" borderId="10" xfId="69" applyNumberFormat="1" applyFont="1" applyFill="1" applyBorder="1" applyAlignment="1">
      <alignment vertical="center" wrapText="1"/>
    </xf>
    <xf numFmtId="10" fontId="11" fillId="0" borderId="17" xfId="69" applyNumberFormat="1" applyFont="1" applyBorder="1" applyAlignment="1">
      <alignment vertical="center" wrapText="1"/>
    </xf>
    <xf numFmtId="10" fontId="12" fillId="0" borderId="43" xfId="69" applyNumberFormat="1" applyFont="1" applyBorder="1" applyAlignment="1">
      <alignment wrapText="1"/>
    </xf>
    <xf numFmtId="180" fontId="12" fillId="0" borderId="43" xfId="69" applyNumberFormat="1" applyFont="1" applyBorder="1" applyAlignment="1">
      <alignment wrapText="1"/>
    </xf>
    <xf numFmtId="10" fontId="12" fillId="0" borderId="30" xfId="69" applyNumberFormat="1" applyFont="1" applyBorder="1" applyAlignment="1">
      <alignment vertical="center" wrapText="1"/>
    </xf>
    <xf numFmtId="180" fontId="4" fillId="0" borderId="17" xfId="69" applyNumberFormat="1" applyFont="1" applyFill="1" applyBorder="1" applyAlignment="1">
      <alignment/>
    </xf>
    <xf numFmtId="180" fontId="8" fillId="0" borderId="17" xfId="69" applyNumberFormat="1" applyFont="1" applyFill="1" applyBorder="1" applyAlignment="1">
      <alignment/>
    </xf>
    <xf numFmtId="164" fontId="3" fillId="0" borderId="29" xfId="41" applyNumberFormat="1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164" fontId="3" fillId="0" borderId="43" xfId="41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3" fillId="0" borderId="43" xfId="41" applyNumberFormat="1" applyFont="1" applyBorder="1" applyAlignment="1">
      <alignment horizontal="center" vertical="center"/>
    </xf>
    <xf numFmtId="164" fontId="3" fillId="0" borderId="44" xfId="41" applyNumberFormat="1" applyFont="1" applyBorder="1" applyAlignment="1">
      <alignment horizontal="center" vertical="center"/>
    </xf>
    <xf numFmtId="164" fontId="3" fillId="0" borderId="45" xfId="41" applyNumberFormat="1" applyFont="1" applyBorder="1" applyAlignment="1">
      <alignment horizontal="center" vertical="center"/>
    </xf>
    <xf numFmtId="164" fontId="3" fillId="0" borderId="10" xfId="41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164" fontId="0" fillId="0" borderId="10" xfId="41" applyNumberFormat="1" applyFont="1" applyBorder="1" applyAlignment="1">
      <alignment/>
    </xf>
    <xf numFmtId="164" fontId="5" fillId="0" borderId="32" xfId="41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186" fontId="11" fillId="33" borderId="29" xfId="60" applyNumberFormat="1" applyFont="1" applyFill="1" applyBorder="1" applyAlignment="1" applyProtection="1">
      <alignment horizontal="right" vertical="center"/>
      <protection/>
    </xf>
    <xf numFmtId="186" fontId="12" fillId="33" borderId="27" xfId="61" applyNumberFormat="1" applyFont="1" applyFill="1" applyBorder="1" applyAlignment="1" applyProtection="1">
      <alignment vertical="center"/>
      <protection/>
    </xf>
    <xf numFmtId="186" fontId="11" fillId="34" borderId="29" xfId="61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/>
    </xf>
    <xf numFmtId="164" fontId="7" fillId="0" borderId="16" xfId="41" applyNumberFormat="1" applyFont="1" applyFill="1" applyBorder="1" applyAlignment="1">
      <alignment/>
    </xf>
    <xf numFmtId="164" fontId="7" fillId="0" borderId="31" xfId="41" applyNumberFormat="1" applyFont="1" applyFill="1" applyBorder="1" applyAlignment="1">
      <alignment/>
    </xf>
    <xf numFmtId="10" fontId="7" fillId="0" borderId="39" xfId="69" applyNumberFormat="1" applyFont="1" applyFill="1" applyBorder="1" applyAlignment="1">
      <alignment/>
    </xf>
    <xf numFmtId="0" fontId="3" fillId="0" borderId="0" xfId="0" applyFont="1" applyAlignment="1">
      <alignment horizontal="center" wrapText="1" shrinkToFit="1"/>
    </xf>
    <xf numFmtId="188" fontId="7" fillId="34" borderId="10" xfId="41" applyNumberFormat="1" applyFont="1" applyFill="1" applyBorder="1" applyAlignment="1" applyProtection="1">
      <alignment horizontal="left" wrapText="1"/>
      <protection/>
    </xf>
    <xf numFmtId="188" fontId="7" fillId="34" borderId="10" xfId="0" applyNumberFormat="1" applyFon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7" fillId="0" borderId="16" xfId="0" applyNumberFormat="1" applyFont="1" applyFill="1" applyBorder="1" applyAlignment="1">
      <alignment/>
    </xf>
    <xf numFmtId="10" fontId="7" fillId="0" borderId="39" xfId="69" applyNumberFormat="1" applyFont="1" applyBorder="1" applyAlignment="1">
      <alignment/>
    </xf>
    <xf numFmtId="10" fontId="7" fillId="0" borderId="39" xfId="0" applyNumberFormat="1" applyFont="1" applyBorder="1" applyAlignment="1">
      <alignment/>
    </xf>
    <xf numFmtId="0" fontId="3" fillId="0" borderId="43" xfId="59" applyFont="1" applyBorder="1" applyAlignment="1">
      <alignment horizontal="center"/>
      <protection/>
    </xf>
    <xf numFmtId="0" fontId="5" fillId="0" borderId="77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wrapText="1"/>
      <protection/>
    </xf>
    <xf numFmtId="0" fontId="5" fillId="0" borderId="15" xfId="59" applyFont="1" applyBorder="1" applyAlignment="1">
      <alignment wrapText="1"/>
      <protection/>
    </xf>
    <xf numFmtId="0" fontId="5" fillId="0" borderId="12" xfId="59" applyFont="1" applyBorder="1" applyAlignment="1">
      <alignment horizontal="left" wrapText="1" indent="1"/>
      <protection/>
    </xf>
    <xf numFmtId="0" fontId="5" fillId="0" borderId="63" xfId="59" applyFont="1" applyBorder="1" applyAlignment="1">
      <alignment horizontal="left" wrapText="1"/>
      <protection/>
    </xf>
    <xf numFmtId="164" fontId="5" fillId="0" borderId="12" xfId="43" applyNumberFormat="1" applyFont="1" applyBorder="1" applyAlignment="1">
      <alignment horizontal="left" wrapText="1"/>
    </xf>
    <xf numFmtId="0" fontId="3" fillId="0" borderId="26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164" fontId="3" fillId="0" borderId="48" xfId="59" applyNumberFormat="1" applyFont="1" applyBorder="1">
      <alignment/>
      <protection/>
    </xf>
    <xf numFmtId="0" fontId="13" fillId="0" borderId="0" xfId="0" applyFont="1" applyBorder="1" applyAlignment="1">
      <alignment/>
    </xf>
    <xf numFmtId="0" fontId="5" fillId="0" borderId="77" xfId="59" applyFont="1" applyBorder="1" applyAlignment="1">
      <alignment horizontal="center"/>
      <protection/>
    </xf>
    <xf numFmtId="1" fontId="5" fillId="0" borderId="69" xfId="59" applyNumberFormat="1" applyFont="1" applyBorder="1" applyAlignment="1">
      <alignment horizontal="center" vertical="center"/>
      <protection/>
    </xf>
    <xf numFmtId="0" fontId="5" fillId="0" borderId="35" xfId="59" applyFont="1" applyBorder="1" applyAlignment="1">
      <alignment wrapText="1"/>
      <protection/>
    </xf>
    <xf numFmtId="0" fontId="5" fillId="0" borderId="15" xfId="59" applyFont="1" applyFill="1" applyBorder="1" applyAlignment="1">
      <alignment wrapText="1"/>
      <protection/>
    </xf>
    <xf numFmtId="0" fontId="5" fillId="0" borderId="78" xfId="59" applyFont="1" applyBorder="1" applyAlignment="1">
      <alignment horizontal="center"/>
      <protection/>
    </xf>
    <xf numFmtId="0" fontId="5" fillId="0" borderId="50" xfId="59" applyFont="1" applyBorder="1" applyAlignment="1">
      <alignment horizontal="center"/>
      <protection/>
    </xf>
    <xf numFmtId="0" fontId="5" fillId="0" borderId="79" xfId="59" applyFont="1" applyBorder="1" applyAlignment="1">
      <alignment horizontal="center"/>
      <protection/>
    </xf>
    <xf numFmtId="0" fontId="5" fillId="0" borderId="80" xfId="59" applyFont="1" applyBorder="1" applyAlignment="1">
      <alignment horizontal="left"/>
      <protection/>
    </xf>
    <xf numFmtId="0" fontId="5" fillId="0" borderId="81" xfId="59" applyFont="1" applyBorder="1" applyAlignment="1">
      <alignment horizontal="left"/>
      <protection/>
    </xf>
    <xf numFmtId="0" fontId="5" fillId="0" borderId="81" xfId="59" applyFont="1" applyBorder="1" applyAlignment="1">
      <alignment horizontal="left" wrapText="1"/>
      <protection/>
    </xf>
    <xf numFmtId="0" fontId="3" fillId="0" borderId="81" xfId="59" applyFont="1" applyBorder="1" applyAlignment="1">
      <alignment horizontal="left"/>
      <protection/>
    </xf>
    <xf numFmtId="0" fontId="3" fillId="0" borderId="82" xfId="59" applyFont="1" applyBorder="1">
      <alignment/>
      <protection/>
    </xf>
    <xf numFmtId="188" fontId="3" fillId="0" borderId="83" xfId="43" applyNumberFormat="1" applyFont="1" applyFill="1" applyBorder="1" applyAlignment="1" applyProtection="1">
      <alignment/>
      <protection/>
    </xf>
    <xf numFmtId="0" fontId="3" fillId="0" borderId="17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 vertical="center"/>
      <protection/>
    </xf>
    <xf numFmtId="187" fontId="27" fillId="0" borderId="16" xfId="43" applyFont="1" applyFill="1" applyBorder="1" applyAlignment="1">
      <alignment/>
    </xf>
    <xf numFmtId="164" fontId="5" fillId="0" borderId="10" xfId="41" applyNumberFormat="1" applyFont="1" applyBorder="1" applyAlignment="1">
      <alignment wrapText="1"/>
    </xf>
    <xf numFmtId="164" fontId="5" fillId="0" borderId="10" xfId="41" applyNumberFormat="1" applyFont="1" applyBorder="1" applyAlignment="1">
      <alignment/>
    </xf>
    <xf numFmtId="164" fontId="5" fillId="0" borderId="10" xfId="41" applyNumberFormat="1" applyFont="1" applyBorder="1" applyAlignment="1">
      <alignment horizontal="left" wrapText="1"/>
    </xf>
    <xf numFmtId="164" fontId="5" fillId="34" borderId="28" xfId="43" applyNumberFormat="1" applyFont="1" applyFill="1" applyBorder="1" applyAlignment="1">
      <alignment/>
    </xf>
    <xf numFmtId="164" fontId="5" fillId="0" borderId="17" xfId="41" applyNumberFormat="1" applyFont="1" applyBorder="1" applyAlignment="1">
      <alignment wrapText="1"/>
    </xf>
    <xf numFmtId="164" fontId="5" fillId="0" borderId="17" xfId="41" applyNumberFormat="1" applyFont="1" applyBorder="1" applyAlignment="1">
      <alignment/>
    </xf>
    <xf numFmtId="164" fontId="5" fillId="0" borderId="18" xfId="41" applyNumberFormat="1" applyFont="1" applyBorder="1" applyAlignment="1">
      <alignment/>
    </xf>
    <xf numFmtId="164" fontId="5" fillId="0" borderId="30" xfId="41" applyNumberFormat="1" applyFont="1" applyBorder="1" applyAlignment="1">
      <alignment/>
    </xf>
    <xf numFmtId="164" fontId="5" fillId="0" borderId="23" xfId="41" applyNumberFormat="1" applyFont="1" applyBorder="1" applyAlignment="1">
      <alignment wrapText="1"/>
    </xf>
    <xf numFmtId="164" fontId="3" fillId="0" borderId="23" xfId="41" applyNumberFormat="1" applyFont="1" applyBorder="1" applyAlignment="1">
      <alignment/>
    </xf>
    <xf numFmtId="164" fontId="5" fillId="0" borderId="23" xfId="41" applyNumberFormat="1" applyFont="1" applyBorder="1" applyAlignment="1">
      <alignment/>
    </xf>
    <xf numFmtId="164" fontId="3" fillId="0" borderId="36" xfId="41" applyNumberFormat="1" applyFont="1" applyBorder="1" applyAlignment="1">
      <alignment/>
    </xf>
    <xf numFmtId="164" fontId="5" fillId="0" borderId="34" xfId="41" applyNumberFormat="1" applyFont="1" applyBorder="1" applyAlignment="1">
      <alignment/>
    </xf>
    <xf numFmtId="164" fontId="5" fillId="0" borderId="16" xfId="41" applyNumberFormat="1" applyFont="1" applyBorder="1" applyAlignment="1">
      <alignment horizontal="left" vertical="top" wrapText="1"/>
    </xf>
    <xf numFmtId="164" fontId="5" fillId="0" borderId="24" xfId="0" applyNumberFormat="1" applyFont="1" applyBorder="1" applyAlignment="1">
      <alignment horizontal="left"/>
    </xf>
    <xf numFmtId="164" fontId="5" fillId="0" borderId="17" xfId="41" applyNumberFormat="1" applyFont="1" applyBorder="1" applyAlignment="1">
      <alignment horizontal="left" wrapText="1"/>
    </xf>
    <xf numFmtId="0" fontId="68" fillId="0" borderId="26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9" fillId="0" borderId="14" xfId="0" applyFont="1" applyBorder="1" applyAlignment="1">
      <alignment horizontal="center"/>
    </xf>
    <xf numFmtId="0" fontId="69" fillId="0" borderId="16" xfId="0" applyFont="1" applyBorder="1" applyAlignment="1">
      <alignment/>
    </xf>
    <xf numFmtId="164" fontId="69" fillId="0" borderId="16" xfId="41" applyNumberFormat="1" applyFont="1" applyBorder="1" applyAlignment="1">
      <alignment/>
    </xf>
    <xf numFmtId="164" fontId="69" fillId="0" borderId="39" xfId="41" applyNumberFormat="1" applyFont="1" applyBorder="1" applyAlignment="1">
      <alignment/>
    </xf>
    <xf numFmtId="0" fontId="69" fillId="0" borderId="0" xfId="0" applyFont="1" applyAlignment="1">
      <alignment/>
    </xf>
    <xf numFmtId="0" fontId="69" fillId="0" borderId="12" xfId="0" applyFont="1" applyBorder="1" applyAlignment="1">
      <alignment horizontal="center"/>
    </xf>
    <xf numFmtId="0" fontId="69" fillId="0" borderId="10" xfId="0" applyFont="1" applyBorder="1" applyAlignment="1">
      <alignment/>
    </xf>
    <xf numFmtId="164" fontId="69" fillId="0" borderId="10" xfId="41" applyNumberFormat="1" applyFont="1" applyBorder="1" applyAlignment="1">
      <alignment/>
    </xf>
    <xf numFmtId="164" fontId="69" fillId="0" borderId="34" xfId="41" applyNumberFormat="1" applyFont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164" fontId="68" fillId="0" borderId="10" xfId="41" applyNumberFormat="1" applyFont="1" applyBorder="1" applyAlignment="1">
      <alignment/>
    </xf>
    <xf numFmtId="164" fontId="68" fillId="0" borderId="34" xfId="41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12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0" fontId="68" fillId="0" borderId="17" xfId="0" applyFont="1" applyBorder="1" applyAlignment="1">
      <alignment vertical="center" wrapText="1"/>
    </xf>
    <xf numFmtId="164" fontId="68" fillId="0" borderId="17" xfId="41" applyNumberFormat="1" applyFont="1" applyBorder="1" applyAlignment="1">
      <alignment/>
    </xf>
    <xf numFmtId="164" fontId="68" fillId="0" borderId="30" xfId="41" applyNumberFormat="1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7" xfId="0" applyFont="1" applyBorder="1" applyAlignment="1">
      <alignment/>
    </xf>
    <xf numFmtId="164" fontId="69" fillId="0" borderId="17" xfId="41" applyNumberFormat="1" applyFont="1" applyBorder="1" applyAlignment="1">
      <alignment/>
    </xf>
    <xf numFmtId="164" fontId="69" fillId="0" borderId="30" xfId="41" applyNumberFormat="1" applyFont="1" applyBorder="1" applyAlignment="1">
      <alignment/>
    </xf>
    <xf numFmtId="164" fontId="69" fillId="0" borderId="0" xfId="0" applyNumberFormat="1" applyFont="1" applyAlignment="1">
      <alignment/>
    </xf>
    <xf numFmtId="0" fontId="70" fillId="0" borderId="26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center" wrapText="1"/>
    </xf>
    <xf numFmtId="164" fontId="70" fillId="0" borderId="16" xfId="41" applyNumberFormat="1" applyFont="1" applyBorder="1" applyAlignment="1">
      <alignment horizontal="center" vertical="center" wrapText="1"/>
    </xf>
    <xf numFmtId="164" fontId="70" fillId="0" borderId="39" xfId="41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/>
    </xf>
    <xf numFmtId="0" fontId="71" fillId="0" borderId="10" xfId="0" applyFont="1" applyBorder="1" applyAlignment="1">
      <alignment/>
    </xf>
    <xf numFmtId="164" fontId="71" fillId="0" borderId="10" xfId="41" applyNumberFormat="1" applyFont="1" applyBorder="1" applyAlignment="1">
      <alignment/>
    </xf>
    <xf numFmtId="164" fontId="71" fillId="0" borderId="34" xfId="41" applyNumberFormat="1" applyFont="1" applyBorder="1" applyAlignment="1">
      <alignment/>
    </xf>
    <xf numFmtId="0" fontId="71" fillId="0" borderId="0" xfId="0" applyFont="1" applyAlignment="1">
      <alignment/>
    </xf>
    <xf numFmtId="0" fontId="70" fillId="0" borderId="12" xfId="0" applyFont="1" applyBorder="1" applyAlignment="1">
      <alignment horizontal="center"/>
    </xf>
    <xf numFmtId="0" fontId="70" fillId="0" borderId="10" xfId="0" applyFont="1" applyBorder="1" applyAlignment="1">
      <alignment/>
    </xf>
    <xf numFmtId="164" fontId="70" fillId="0" borderId="10" xfId="41" applyNumberFormat="1" applyFont="1" applyBorder="1" applyAlignment="1">
      <alignment/>
    </xf>
    <xf numFmtId="164" fontId="70" fillId="0" borderId="34" xfId="41" applyNumberFormat="1" applyFont="1" applyBorder="1" applyAlignment="1">
      <alignment/>
    </xf>
    <xf numFmtId="164" fontId="70" fillId="0" borderId="0" xfId="41" applyNumberFormat="1" applyFont="1" applyAlignment="1">
      <alignment/>
    </xf>
    <xf numFmtId="0" fontId="70" fillId="0" borderId="0" xfId="0" applyFont="1" applyAlignment="1">
      <alignment/>
    </xf>
    <xf numFmtId="164" fontId="71" fillId="0" borderId="0" xfId="41" applyNumberFormat="1" applyFont="1" applyAlignment="1">
      <alignment/>
    </xf>
    <xf numFmtId="0" fontId="70" fillId="0" borderId="13" xfId="0" applyFont="1" applyBorder="1" applyAlignment="1">
      <alignment horizontal="center"/>
    </xf>
    <xf numFmtId="0" fontId="70" fillId="0" borderId="17" xfId="0" applyFont="1" applyBorder="1" applyAlignment="1">
      <alignment/>
    </xf>
    <xf numFmtId="164" fontId="70" fillId="0" borderId="17" xfId="41" applyNumberFormat="1" applyFont="1" applyBorder="1" applyAlignment="1">
      <alignment/>
    </xf>
    <xf numFmtId="164" fontId="70" fillId="0" borderId="30" xfId="41" applyNumberFormat="1" applyFont="1" applyBorder="1" applyAlignment="1">
      <alignment/>
    </xf>
    <xf numFmtId="0" fontId="71" fillId="0" borderId="0" xfId="0" applyFont="1" applyAlignment="1">
      <alignment horizontal="center"/>
    </xf>
    <xf numFmtId="0" fontId="68" fillId="0" borderId="17" xfId="0" applyFont="1" applyBorder="1" applyAlignment="1">
      <alignment/>
    </xf>
    <xf numFmtId="164" fontId="7" fillId="0" borderId="10" xfId="44" applyNumberFormat="1" applyFont="1" applyBorder="1" applyAlignment="1">
      <alignment/>
    </xf>
    <xf numFmtId="164" fontId="7" fillId="0" borderId="39" xfId="44" applyNumberFormat="1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34" xfId="44" applyNumberFormat="1" applyFont="1" applyBorder="1" applyAlignment="1">
      <alignment/>
    </xf>
    <xf numFmtId="175" fontId="7" fillId="0" borderId="0" xfId="44" applyNumberFormat="1" applyFont="1" applyAlignment="1">
      <alignment/>
    </xf>
    <xf numFmtId="164" fontId="6" fillId="0" borderId="17" xfId="44" applyNumberFormat="1" applyFont="1" applyBorder="1" applyAlignment="1">
      <alignment/>
    </xf>
    <xf numFmtId="0" fontId="7" fillId="0" borderId="14" xfId="0" applyFont="1" applyBorder="1" applyAlignment="1">
      <alignment wrapText="1"/>
    </xf>
    <xf numFmtId="14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45" xfId="44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62" xfId="0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5" fillId="0" borderId="3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0" fontId="5" fillId="0" borderId="12" xfId="69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0" fontId="5" fillId="0" borderId="13" xfId="69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10" fontId="12" fillId="0" borderId="19" xfId="69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8" fillId="0" borderId="25" xfId="41" applyNumberFormat="1" applyFont="1" applyFill="1" applyBorder="1" applyAlignment="1">
      <alignment horizontal="center" vertical="center" wrapText="1"/>
    </xf>
    <xf numFmtId="1" fontId="8" fillId="0" borderId="61" xfId="41" applyNumberFormat="1" applyFont="1" applyFill="1" applyBorder="1" applyAlignment="1">
      <alignment horizontal="center" vertical="center" wrapText="1"/>
    </xf>
    <xf numFmtId="1" fontId="8" fillId="0" borderId="39" xfId="41" applyNumberFormat="1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" fontId="4" fillId="0" borderId="25" xfId="41" applyNumberFormat="1" applyFont="1" applyFill="1" applyBorder="1" applyAlignment="1">
      <alignment horizontal="center" vertical="center" wrapText="1"/>
    </xf>
    <xf numFmtId="1" fontId="4" fillId="0" borderId="61" xfId="41" applyNumberFormat="1" applyFont="1" applyFill="1" applyBorder="1" applyAlignment="1">
      <alignment horizontal="center" vertical="center" wrapText="1"/>
    </xf>
    <xf numFmtId="1" fontId="4" fillId="0" borderId="39" xfId="41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88" fontId="12" fillId="0" borderId="41" xfId="41" applyNumberFormat="1" applyFont="1" applyFill="1" applyBorder="1" applyAlignment="1">
      <alignment horizontal="center" vertical="center" wrapText="1"/>
    </xf>
    <xf numFmtId="188" fontId="12" fillId="0" borderId="86" xfId="41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188" fontId="12" fillId="0" borderId="36" xfId="41" applyNumberFormat="1" applyFont="1" applyFill="1" applyBorder="1" applyAlignment="1">
      <alignment horizontal="center" vertical="center" wrapText="1"/>
    </xf>
    <xf numFmtId="188" fontId="12" fillId="0" borderId="34" xfId="41" applyNumberFormat="1" applyFont="1" applyFill="1" applyBorder="1" applyAlignment="1">
      <alignment horizontal="center" vertical="center" wrapText="1"/>
    </xf>
    <xf numFmtId="188" fontId="12" fillId="0" borderId="30" xfId="41" applyNumberFormat="1" applyFont="1" applyFill="1" applyBorder="1" applyAlignment="1">
      <alignment horizontal="center" vertical="center" wrapText="1"/>
    </xf>
    <xf numFmtId="188" fontId="12" fillId="0" borderId="16" xfId="4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8" fontId="12" fillId="0" borderId="32" xfId="41" applyNumberFormat="1" applyFont="1" applyFill="1" applyBorder="1" applyAlignment="1">
      <alignment horizontal="center" vertical="center" wrapText="1"/>
    </xf>
    <xf numFmtId="0" fontId="26" fillId="0" borderId="43" xfId="0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19" xfId="0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1" fontId="4" fillId="0" borderId="45" xfId="41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7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87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7" xfId="0" applyFont="1" applyBorder="1" applyAlignment="1">
      <alignment horizontal="center" vertical="center" wrapText="1"/>
    </xf>
    <xf numFmtId="44" fontId="3" fillId="0" borderId="90" xfId="63" applyFont="1" applyBorder="1" applyAlignment="1">
      <alignment horizontal="center" vertical="center" wrapText="1"/>
    </xf>
    <xf numFmtId="44" fontId="3" fillId="0" borderId="0" xfId="63" applyFont="1" applyBorder="1" applyAlignment="1">
      <alignment horizontal="center" vertical="center" wrapText="1"/>
    </xf>
    <xf numFmtId="44" fontId="3" fillId="0" borderId="76" xfId="63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3" fillId="0" borderId="87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4" fontId="3" fillId="0" borderId="28" xfId="63" applyFont="1" applyBorder="1" applyAlignment="1">
      <alignment horizontal="center" vertical="center" wrapText="1"/>
    </xf>
    <xf numFmtId="44" fontId="3" fillId="0" borderId="32" xfId="63" applyFont="1" applyBorder="1" applyAlignment="1">
      <alignment horizontal="center" vertical="center" wrapText="1"/>
    </xf>
    <xf numFmtId="44" fontId="3" fillId="0" borderId="43" xfId="63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86" xfId="0" applyFont="1" applyBorder="1" applyAlignment="1">
      <alignment horizontal="left" wrapText="1"/>
    </xf>
    <xf numFmtId="0" fontId="6" fillId="0" borderId="87" xfId="0" applyFont="1" applyBorder="1" applyAlignment="1">
      <alignment horizontal="left" wrapText="1"/>
    </xf>
    <xf numFmtId="0" fontId="6" fillId="0" borderId="5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4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6" fillId="0" borderId="76" xfId="59" applyFont="1" applyBorder="1" applyAlignment="1">
      <alignment horizontal="left"/>
      <protection/>
    </xf>
    <xf numFmtId="0" fontId="3" fillId="0" borderId="41" xfId="59" applyFont="1" applyBorder="1" applyAlignment="1">
      <alignment horizontal="center"/>
      <protection/>
    </xf>
    <xf numFmtId="0" fontId="3" fillId="0" borderId="86" xfId="59" applyFont="1" applyBorder="1" applyAlignment="1">
      <alignment horizontal="center"/>
      <protection/>
    </xf>
    <xf numFmtId="0" fontId="3" fillId="0" borderId="25" xfId="59" applyFont="1" applyFill="1" applyBorder="1" applyAlignment="1">
      <alignment horizontal="center" vertical="center"/>
      <protection/>
    </xf>
    <xf numFmtId="0" fontId="3" fillId="0" borderId="61" xfId="59" applyFont="1" applyFill="1" applyBorder="1" applyAlignment="1">
      <alignment horizontal="center" vertical="center"/>
      <protection/>
    </xf>
    <xf numFmtId="0" fontId="3" fillId="0" borderId="45" xfId="59" applyFont="1" applyFill="1" applyBorder="1" applyAlignment="1">
      <alignment horizontal="center" vertical="center"/>
      <protection/>
    </xf>
    <xf numFmtId="0" fontId="3" fillId="0" borderId="35" xfId="59" applyFont="1" applyBorder="1" applyAlignment="1">
      <alignment horizontal="center" vertical="center" wrapText="1"/>
      <protection/>
    </xf>
    <xf numFmtId="0" fontId="3" fillId="0" borderId="63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86" xfId="59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63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69" xfId="59" applyFont="1" applyBorder="1" applyAlignment="1">
      <alignment horizontal="center" vertical="center" wrapText="1"/>
      <protection/>
    </xf>
    <xf numFmtId="0" fontId="5" fillId="0" borderId="49" xfId="59" applyFont="1" applyBorder="1" applyAlignment="1">
      <alignment horizontal="center" vertical="center" wrapText="1"/>
      <protection/>
    </xf>
    <xf numFmtId="0" fontId="5" fillId="0" borderId="78" xfId="59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28" xfId="59" applyFont="1" applyFill="1" applyBorder="1" applyAlignment="1">
      <alignment horizontal="center" vertical="center"/>
      <protection/>
    </xf>
    <xf numFmtId="0" fontId="3" fillId="0" borderId="43" xfId="59" applyFont="1" applyFill="1" applyBorder="1" applyAlignment="1">
      <alignment horizontal="center" vertical="center"/>
      <protection/>
    </xf>
    <xf numFmtId="0" fontId="3" fillId="0" borderId="91" xfId="59" applyFont="1" applyBorder="1" applyAlignment="1">
      <alignment horizontal="center" vertical="center" wrapText="1"/>
      <protection/>
    </xf>
    <xf numFmtId="0" fontId="3" fillId="0" borderId="92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lef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63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23" xfId="59" applyFont="1" applyFill="1" applyBorder="1" applyAlignment="1">
      <alignment horizontal="center" vertical="center"/>
      <protection/>
    </xf>
    <xf numFmtId="0" fontId="3" fillId="0" borderId="32" xfId="59" applyFont="1" applyFill="1" applyBorder="1" applyAlignment="1">
      <alignment horizontal="center" vertical="center"/>
      <protection/>
    </xf>
    <xf numFmtId="0" fontId="3" fillId="0" borderId="41" xfId="59" applyFont="1" applyFill="1" applyBorder="1" applyAlignment="1">
      <alignment horizontal="center"/>
      <protection/>
    </xf>
    <xf numFmtId="0" fontId="3" fillId="0" borderId="86" xfId="59" applyFont="1" applyFill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16" fillId="0" borderId="0" xfId="59" applyFont="1" applyBorder="1" applyAlignment="1">
      <alignment horizontal="left"/>
      <protection/>
    </xf>
    <xf numFmtId="0" fontId="3" fillId="0" borderId="77" xfId="59" applyFont="1" applyBorder="1" applyAlignment="1">
      <alignment horizontal="center" wrapText="1"/>
      <protection/>
    </xf>
    <xf numFmtId="0" fontId="3" fillId="0" borderId="62" xfId="59" applyFont="1" applyBorder="1" applyAlignment="1">
      <alignment horizontal="center" wrapText="1"/>
      <protection/>
    </xf>
    <xf numFmtId="0" fontId="3" fillId="0" borderId="35" xfId="59" applyFont="1" applyBorder="1" applyAlignment="1">
      <alignment horizontal="center" vertical="center"/>
      <protection/>
    </xf>
    <xf numFmtId="0" fontId="3" fillId="0" borderId="19" xfId="59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0" fontId="3" fillId="0" borderId="32" xfId="59" applyFont="1" applyBorder="1" applyAlignment="1">
      <alignment horizontal="center" vertical="center" wrapText="1"/>
      <protection/>
    </xf>
    <xf numFmtId="0" fontId="3" fillId="0" borderId="43" xfId="59" applyFont="1" applyBorder="1" applyAlignment="1">
      <alignment horizontal="center" vertical="center" wrapText="1"/>
      <protection/>
    </xf>
    <xf numFmtId="164" fontId="5" fillId="0" borderId="28" xfId="43" applyNumberFormat="1" applyFont="1" applyFill="1" applyBorder="1" applyAlignment="1">
      <alignment horizontal="center" vertical="center"/>
    </xf>
    <xf numFmtId="164" fontId="5" fillId="0" borderId="32" xfId="43" applyNumberFormat="1" applyFont="1" applyFill="1" applyBorder="1" applyAlignment="1">
      <alignment horizontal="center" vertical="center"/>
    </xf>
    <xf numFmtId="164" fontId="5" fillId="0" borderId="16" xfId="43" applyNumberFormat="1" applyFont="1" applyFill="1" applyBorder="1" applyAlignment="1">
      <alignment horizontal="center" vertical="center"/>
    </xf>
    <xf numFmtId="0" fontId="3" fillId="0" borderId="17" xfId="59" applyFont="1" applyFill="1" applyBorder="1" applyAlignment="1">
      <alignment horizontal="center"/>
      <protection/>
    </xf>
    <xf numFmtId="0" fontId="3" fillId="0" borderId="28" xfId="59" applyFont="1" applyFill="1" applyBorder="1" applyAlignment="1">
      <alignment horizontal="center"/>
      <protection/>
    </xf>
    <xf numFmtId="0" fontId="3" fillId="0" borderId="43" xfId="59" applyFont="1" applyFill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3" fillId="0" borderId="43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61" xfId="59" applyFont="1" applyBorder="1" applyAlignment="1">
      <alignment horizontal="center" vertical="center" wrapText="1"/>
      <protection/>
    </xf>
    <xf numFmtId="0" fontId="3" fillId="0" borderId="45" xfId="59" applyFont="1" applyBorder="1" applyAlignment="1">
      <alignment horizontal="center" vertical="center" wrapText="1"/>
      <protection/>
    </xf>
    <xf numFmtId="0" fontId="3" fillId="0" borderId="57" xfId="59" applyFont="1" applyBorder="1" applyAlignment="1">
      <alignment horizontal="center" vertical="center" wrapText="1"/>
      <protection/>
    </xf>
    <xf numFmtId="0" fontId="3" fillId="0" borderId="59" xfId="59" applyFont="1" applyBorder="1" applyAlignment="1">
      <alignment horizontal="center" vertical="center" wrapText="1"/>
      <protection/>
    </xf>
    <xf numFmtId="0" fontId="3" fillId="0" borderId="5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/>
      <protection/>
    </xf>
    <xf numFmtId="0" fontId="3" fillId="0" borderId="47" xfId="59" applyFont="1" applyBorder="1" applyAlignment="1">
      <alignment horizontal="center"/>
      <protection/>
    </xf>
    <xf numFmtId="0" fontId="3" fillId="0" borderId="44" xfId="59" applyFont="1" applyBorder="1" applyAlignment="1">
      <alignment horizontal="center"/>
      <protection/>
    </xf>
    <xf numFmtId="0" fontId="3" fillId="0" borderId="88" xfId="59" applyFont="1" applyBorder="1" applyAlignment="1">
      <alignment horizontal="center"/>
      <protection/>
    </xf>
    <xf numFmtId="0" fontId="3" fillId="0" borderId="93" xfId="59" applyFont="1" applyBorder="1" applyAlignment="1">
      <alignment horizontal="center"/>
      <protection/>
    </xf>
    <xf numFmtId="0" fontId="3" fillId="0" borderId="77" xfId="59" applyFont="1" applyFill="1" applyBorder="1" applyAlignment="1">
      <alignment horizontal="center" vertical="center" wrapText="1"/>
      <protection/>
    </xf>
    <xf numFmtId="0" fontId="3" fillId="0" borderId="49" xfId="59" applyFont="1" applyFill="1" applyBorder="1" applyAlignment="1">
      <alignment horizontal="center" vertical="center" wrapText="1"/>
      <protection/>
    </xf>
    <xf numFmtId="0" fontId="3" fillId="0" borderId="62" xfId="59" applyFont="1" applyFill="1" applyBorder="1" applyAlignment="1">
      <alignment horizontal="center" vertical="center" wrapText="1"/>
      <protection/>
    </xf>
    <xf numFmtId="0" fontId="3" fillId="0" borderId="35" xfId="59" applyFont="1" applyFill="1" applyBorder="1" applyAlignment="1">
      <alignment horizontal="center" vertical="center"/>
      <protection/>
    </xf>
    <xf numFmtId="0" fontId="3" fillId="0" borderId="63" xfId="59" applyFont="1" applyFill="1" applyBorder="1" applyAlignment="1">
      <alignment horizontal="center" vertical="center"/>
      <protection/>
    </xf>
    <xf numFmtId="0" fontId="3" fillId="0" borderId="19" xfId="59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4" fontId="5" fillId="0" borderId="24" xfId="41" applyNumberFormat="1" applyFont="1" applyBorder="1" applyAlignment="1">
      <alignment horizontal="center" vertical="top" wrapText="1"/>
    </xf>
    <xf numFmtId="164" fontId="5" fillId="0" borderId="32" xfId="41" applyNumberFormat="1" applyFont="1" applyBorder="1" applyAlignment="1">
      <alignment horizontal="center" vertical="top" wrapText="1"/>
    </xf>
    <xf numFmtId="164" fontId="5" fillId="0" borderId="16" xfId="41" applyNumberFormat="1" applyFont="1" applyBorder="1" applyAlignment="1">
      <alignment horizontal="center" vertical="top" wrapText="1"/>
    </xf>
    <xf numFmtId="164" fontId="5" fillId="0" borderId="24" xfId="41" applyNumberFormat="1" applyFont="1" applyBorder="1" applyAlignment="1">
      <alignment horizontal="center" vertical="top"/>
    </xf>
    <xf numFmtId="164" fontId="5" fillId="0" borderId="32" xfId="41" applyNumberFormat="1" applyFont="1" applyBorder="1" applyAlignment="1">
      <alignment horizontal="center" vertical="top"/>
    </xf>
    <xf numFmtId="164" fontId="5" fillId="0" borderId="16" xfId="41" applyNumberFormat="1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16" fillId="0" borderId="6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164" fontId="17" fillId="0" borderId="28" xfId="41" applyNumberFormat="1" applyFont="1" applyBorder="1" applyAlignment="1">
      <alignment horizontal="center" vertical="top" wrapText="1"/>
    </xf>
    <xf numFmtId="164" fontId="17" fillId="0" borderId="32" xfId="41" applyNumberFormat="1" applyFont="1" applyBorder="1" applyAlignment="1">
      <alignment horizontal="center" vertical="top" wrapText="1"/>
    </xf>
    <xf numFmtId="164" fontId="5" fillId="0" borderId="28" xfId="41" applyNumberFormat="1" applyFont="1" applyBorder="1" applyAlignment="1">
      <alignment horizontal="center" vertical="top"/>
    </xf>
    <xf numFmtId="164" fontId="5" fillId="0" borderId="32" xfId="41" applyNumberFormat="1" applyFont="1" applyBorder="1" applyAlignment="1">
      <alignment horizontal="center" vertical="top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24" xfId="41" applyNumberFormat="1" applyFont="1" applyBorder="1" applyAlignment="1">
      <alignment horizontal="center" vertical="center" wrapText="1"/>
    </xf>
    <xf numFmtId="164" fontId="3" fillId="0" borderId="43" xfId="41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4" fontId="5" fillId="0" borderId="87" xfId="41" applyNumberFormat="1" applyFont="1" applyBorder="1" applyAlignment="1">
      <alignment horizontal="center" vertical="top"/>
    </xf>
    <xf numFmtId="164" fontId="5" fillId="0" borderId="33" xfId="41" applyNumberFormat="1" applyFont="1" applyBorder="1" applyAlignment="1">
      <alignment horizontal="center" vertical="top"/>
    </xf>
    <xf numFmtId="0" fontId="5" fillId="0" borderId="46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164" fontId="5" fillId="0" borderId="84" xfId="41" applyNumberFormat="1" applyFont="1" applyBorder="1" applyAlignment="1">
      <alignment horizontal="center" vertical="top"/>
    </xf>
    <xf numFmtId="164" fontId="5" fillId="0" borderId="74" xfId="41" applyNumberFormat="1" applyFont="1" applyBorder="1" applyAlignment="1">
      <alignment horizontal="center" vertical="top"/>
    </xf>
    <xf numFmtId="0" fontId="16" fillId="0" borderId="6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29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6" fillId="0" borderId="2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4" fontId="7" fillId="0" borderId="37" xfId="41" applyNumberFormat="1" applyFont="1" applyBorder="1" applyAlignment="1">
      <alignment horizontal="center" vertical="center"/>
    </xf>
    <xf numFmtId="164" fontId="7" fillId="0" borderId="39" xfId="41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7" fillId="0" borderId="61" xfId="41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63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1" fillId="0" borderId="11" xfId="60" applyFont="1" applyBorder="1" applyAlignment="1" applyProtection="1">
      <alignment horizontal="center" vertical="center" wrapText="1"/>
      <protection/>
    </xf>
    <xf numFmtId="0" fontId="21" fillId="0" borderId="13" xfId="60" applyFont="1" applyBorder="1" applyAlignment="1" applyProtection="1">
      <alignment horizontal="center" vertical="center" wrapText="1"/>
      <protection/>
    </xf>
    <xf numFmtId="0" fontId="22" fillId="0" borderId="23" xfId="60" applyFont="1" applyBorder="1" applyAlignment="1" applyProtection="1">
      <alignment horizontal="center" vertical="center" textRotation="90"/>
      <protection/>
    </xf>
    <xf numFmtId="0" fontId="22" fillId="0" borderId="17" xfId="60" applyFont="1" applyBorder="1" applyAlignment="1" applyProtection="1">
      <alignment horizontal="center" vertical="center" textRotation="90"/>
      <protection/>
    </xf>
    <xf numFmtId="0" fontId="16" fillId="0" borderId="57" xfId="60" applyFont="1" applyBorder="1" applyAlignment="1" applyProtection="1">
      <alignment horizontal="center" vertical="center" wrapText="1"/>
      <protection/>
    </xf>
    <xf numFmtId="0" fontId="16" fillId="0" borderId="56" xfId="60" applyFont="1" applyBorder="1" applyAlignment="1" applyProtection="1">
      <alignment horizontal="center" vertical="center" wrapText="1"/>
      <protection/>
    </xf>
    <xf numFmtId="0" fontId="16" fillId="0" borderId="18" xfId="60" applyFont="1" applyBorder="1" applyAlignment="1" applyProtection="1">
      <alignment horizontal="center" vertical="center"/>
      <protection/>
    </xf>
    <xf numFmtId="0" fontId="16" fillId="0" borderId="20" xfId="60" applyFont="1" applyBorder="1" applyAlignment="1" applyProtection="1">
      <alignment horizontal="center" vertical="center"/>
      <protection/>
    </xf>
    <xf numFmtId="0" fontId="21" fillId="0" borderId="11" xfId="61" applyFont="1" applyBorder="1" applyAlignment="1" applyProtection="1">
      <alignment horizontal="center" vertical="center" wrapText="1"/>
      <protection/>
    </xf>
    <xf numFmtId="0" fontId="21" fillId="0" borderId="15" xfId="61" applyFont="1" applyBorder="1" applyAlignment="1" applyProtection="1">
      <alignment horizontal="center" vertical="center" wrapText="1"/>
      <protection/>
    </xf>
    <xf numFmtId="0" fontId="22" fillId="0" borderId="23" xfId="61" applyFont="1" applyBorder="1" applyAlignment="1" applyProtection="1">
      <alignment horizontal="center" vertical="center" textRotation="90"/>
      <protection/>
    </xf>
    <xf numFmtId="0" fontId="22" fillId="0" borderId="28" xfId="61" applyFont="1" applyBorder="1" applyAlignment="1" applyProtection="1">
      <alignment horizontal="center" vertical="center" textRotation="90"/>
      <protection/>
    </xf>
    <xf numFmtId="0" fontId="16" fillId="0" borderId="57" xfId="61" applyFont="1" applyBorder="1" applyAlignment="1" applyProtection="1">
      <alignment horizontal="center" vertical="center" wrapText="1"/>
      <protection/>
    </xf>
    <xf numFmtId="0" fontId="16" fillId="0" borderId="56" xfId="61" applyFont="1" applyBorder="1" applyAlignment="1" applyProtection="1">
      <alignment horizontal="center" vertical="center" wrapText="1"/>
      <protection/>
    </xf>
    <xf numFmtId="0" fontId="16" fillId="0" borderId="18" xfId="61" applyFont="1" applyBorder="1" applyAlignment="1" applyProtection="1">
      <alignment horizontal="center" vertical="center"/>
      <protection/>
    </xf>
    <xf numFmtId="0" fontId="16" fillId="0" borderId="95" xfId="61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3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_Munka2" xfId="60"/>
    <cellStyle name="Normál_Munka4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17</xdr:row>
      <xdr:rowOff>0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7981950" y="4143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5">
      <selection activeCell="B47" sqref="B47"/>
    </sheetView>
  </sheetViews>
  <sheetFormatPr defaultColWidth="9.00390625" defaultRowHeight="12.75"/>
  <cols>
    <col min="1" max="1" width="24.00390625" style="1" bestFit="1" customWidth="1"/>
    <col min="2" max="3" width="12.375" style="1" bestFit="1" customWidth="1"/>
    <col min="4" max="4" width="23.75390625" style="1" bestFit="1" customWidth="1"/>
    <col min="5" max="5" width="11.75390625" style="1" bestFit="1" customWidth="1"/>
    <col min="6" max="6" width="11.75390625" style="1" customWidth="1"/>
    <col min="7" max="16384" width="9.125" style="1" customWidth="1"/>
  </cols>
  <sheetData>
    <row r="1" spans="1:6" ht="15">
      <c r="A1" s="1148" t="s">
        <v>286</v>
      </c>
      <c r="B1" s="1150" t="s">
        <v>287</v>
      </c>
      <c r="C1" s="1150"/>
      <c r="D1" s="1150" t="s">
        <v>288</v>
      </c>
      <c r="E1" s="1150" t="s">
        <v>287</v>
      </c>
      <c r="F1" s="1152"/>
    </row>
    <row r="2" spans="1:6" ht="15.75" thickBot="1">
      <c r="A2" s="1149"/>
      <c r="B2" s="334" t="s">
        <v>289</v>
      </c>
      <c r="C2" s="334" t="s">
        <v>290</v>
      </c>
      <c r="D2" s="1151"/>
      <c r="E2" s="334" t="s">
        <v>289</v>
      </c>
      <c r="F2" s="335" t="s">
        <v>290</v>
      </c>
    </row>
    <row r="3" spans="1:6" s="3" customFormat="1" ht="15">
      <c r="A3" s="336" t="s">
        <v>291</v>
      </c>
      <c r="B3" s="337">
        <f>SUM(B4+B6+B13+B18)</f>
        <v>35095262</v>
      </c>
      <c r="C3" s="337">
        <f>SUM(C4+C6+C13+C18)</f>
        <v>34149901</v>
      </c>
      <c r="D3" s="89" t="s">
        <v>292</v>
      </c>
      <c r="E3" s="337">
        <f>SUM(E4:E5)</f>
        <v>33716459</v>
      </c>
      <c r="F3" s="338">
        <f>SUM(F4:F5)</f>
        <v>32685863</v>
      </c>
    </row>
    <row r="4" spans="1:6" ht="13.5">
      <c r="A4" s="339" t="s">
        <v>293</v>
      </c>
      <c r="B4" s="340">
        <v>23207</v>
      </c>
      <c r="C4" s="340">
        <v>11782</v>
      </c>
      <c r="D4" s="341" t="s">
        <v>294</v>
      </c>
      <c r="E4" s="342">
        <v>33742273</v>
      </c>
      <c r="F4" s="343">
        <v>32069749</v>
      </c>
    </row>
    <row r="5" spans="1:6" ht="13.5">
      <c r="A5" s="344"/>
      <c r="B5" s="342"/>
      <c r="C5" s="342"/>
      <c r="D5" s="341" t="s">
        <v>295</v>
      </c>
      <c r="E5" s="342">
        <v>-25814</v>
      </c>
      <c r="F5" s="343">
        <v>616114</v>
      </c>
    </row>
    <row r="6" spans="1:6" ht="13.5">
      <c r="A6" s="339" t="s">
        <v>296</v>
      </c>
      <c r="B6" s="340">
        <f>SUM(B7:B11)</f>
        <v>31437886</v>
      </c>
      <c r="C6" s="340">
        <f>SUM(C7:C11)</f>
        <v>30604960</v>
      </c>
      <c r="D6" s="232"/>
      <c r="E6" s="342"/>
      <c r="F6" s="343"/>
    </row>
    <row r="7" spans="1:6" ht="14.25">
      <c r="A7" s="345" t="s">
        <v>297</v>
      </c>
      <c r="B7" s="342">
        <v>29991688</v>
      </c>
      <c r="C7" s="342">
        <v>29653438</v>
      </c>
      <c r="D7" s="88" t="s">
        <v>298</v>
      </c>
      <c r="E7" s="346">
        <f>SUM(E8)</f>
        <v>382001</v>
      </c>
      <c r="F7" s="347">
        <f>SUM(F8)</f>
        <v>255897</v>
      </c>
    </row>
    <row r="8" spans="1:6" ht="13.5">
      <c r="A8" s="345" t="s">
        <v>299</v>
      </c>
      <c r="B8" s="342">
        <v>426850</v>
      </c>
      <c r="C8" s="342">
        <v>213367</v>
      </c>
      <c r="D8" s="232" t="s">
        <v>300</v>
      </c>
      <c r="E8" s="342">
        <f>E9+E12</f>
        <v>382001</v>
      </c>
      <c r="F8" s="343">
        <f>SUM(F9+F12)</f>
        <v>255897</v>
      </c>
    </row>
    <row r="9" spans="1:6" ht="13.5">
      <c r="A9" s="345" t="s">
        <v>301</v>
      </c>
      <c r="B9" s="342">
        <v>29337</v>
      </c>
      <c r="C9" s="342">
        <v>20897</v>
      </c>
      <c r="D9" s="341" t="s">
        <v>302</v>
      </c>
      <c r="E9" s="342">
        <f>E10+E11</f>
        <v>163205</v>
      </c>
      <c r="F9" s="343">
        <f>SUM(F10+F11)</f>
        <v>108026</v>
      </c>
    </row>
    <row r="10" spans="1:6" ht="13.5">
      <c r="A10" s="345" t="s">
        <v>303</v>
      </c>
      <c r="B10" s="342">
        <v>946892</v>
      </c>
      <c r="C10" s="342">
        <v>717258</v>
      </c>
      <c r="D10" s="348" t="s">
        <v>304</v>
      </c>
      <c r="E10" s="342">
        <v>140668</v>
      </c>
      <c r="F10" s="343">
        <v>79370</v>
      </c>
    </row>
    <row r="11" spans="1:6" ht="13.5">
      <c r="A11" s="345" t="s">
        <v>62</v>
      </c>
      <c r="B11" s="342">
        <v>43119</v>
      </c>
      <c r="C11" s="342">
        <v>0</v>
      </c>
      <c r="D11" s="348" t="s">
        <v>63</v>
      </c>
      <c r="E11" s="342">
        <v>22537</v>
      </c>
      <c r="F11" s="343">
        <v>28656</v>
      </c>
    </row>
    <row r="12" spans="1:6" ht="13.5">
      <c r="A12" s="344"/>
      <c r="B12" s="342"/>
      <c r="C12" s="342"/>
      <c r="D12" s="341" t="s">
        <v>305</v>
      </c>
      <c r="E12" s="342">
        <v>218796</v>
      </c>
      <c r="F12" s="343">
        <v>147871</v>
      </c>
    </row>
    <row r="13" spans="1:6" ht="13.5">
      <c r="A13" s="339" t="s">
        <v>306</v>
      </c>
      <c r="B13" s="340">
        <f>SUM(B14:B16)</f>
        <v>879144</v>
      </c>
      <c r="C13" s="340">
        <f>SUM(C14:C16)</f>
        <v>801632</v>
      </c>
      <c r="D13" s="341"/>
      <c r="E13" s="342"/>
      <c r="F13" s="343"/>
    </row>
    <row r="14" spans="1:6" ht="14.25">
      <c r="A14" s="345" t="s">
        <v>307</v>
      </c>
      <c r="B14" s="342">
        <v>795860</v>
      </c>
      <c r="C14" s="342">
        <v>794520</v>
      </c>
      <c r="D14" s="88" t="s">
        <v>308</v>
      </c>
      <c r="E14" s="346">
        <f>SUM(E15+E19+E33)</f>
        <v>1704743</v>
      </c>
      <c r="F14" s="347">
        <f>SUM(F15+F19+F33)</f>
        <v>1859492</v>
      </c>
    </row>
    <row r="15" spans="1:6" ht="14.25">
      <c r="A15" s="345" t="s">
        <v>309</v>
      </c>
      <c r="B15" s="342">
        <v>0</v>
      </c>
      <c r="C15" s="342">
        <v>0</v>
      </c>
      <c r="D15" s="88" t="s">
        <v>310</v>
      </c>
      <c r="E15" s="346">
        <f>SUM(E16:E17)</f>
        <v>532675</v>
      </c>
      <c r="F15" s="347">
        <f>SUM(F16:F17)</f>
        <v>866596</v>
      </c>
    </row>
    <row r="16" spans="1:6" ht="13.5">
      <c r="A16" s="345" t="s">
        <v>311</v>
      </c>
      <c r="B16" s="342">
        <v>83284</v>
      </c>
      <c r="C16" s="342">
        <v>7112</v>
      </c>
      <c r="D16" s="341" t="s">
        <v>312</v>
      </c>
      <c r="E16" s="342">
        <v>6084</v>
      </c>
      <c r="F16" s="343">
        <v>6156</v>
      </c>
    </row>
    <row r="17" spans="1:6" ht="13.5">
      <c r="A17" s="344"/>
      <c r="B17" s="342"/>
      <c r="C17" s="342"/>
      <c r="D17" s="341" t="s">
        <v>313</v>
      </c>
      <c r="E17" s="342">
        <v>526591</v>
      </c>
      <c r="F17" s="343">
        <v>860440</v>
      </c>
    </row>
    <row r="18" spans="1:6" ht="13.5">
      <c r="A18" s="339" t="s">
        <v>314</v>
      </c>
      <c r="B18" s="340">
        <f>SUM(B19:B20)</f>
        <v>2755025</v>
      </c>
      <c r="C18" s="340">
        <f>SUM(C19:C20)</f>
        <v>2731527</v>
      </c>
      <c r="D18" s="341"/>
      <c r="E18" s="342"/>
      <c r="F18" s="343"/>
    </row>
    <row r="19" spans="1:6" ht="14.25">
      <c r="A19" s="345" t="s">
        <v>315</v>
      </c>
      <c r="B19" s="342">
        <v>2622884</v>
      </c>
      <c r="C19" s="342">
        <v>2601045</v>
      </c>
      <c r="D19" s="88" t="s">
        <v>316</v>
      </c>
      <c r="E19" s="346">
        <f>SUM(E23+E26+E21+E20)</f>
        <v>1166088</v>
      </c>
      <c r="F19" s="347">
        <f>SUM(F20+F21+F23+F26)</f>
        <v>983103</v>
      </c>
    </row>
    <row r="20" spans="1:6" ht="13.5">
      <c r="A20" s="345" t="s">
        <v>317</v>
      </c>
      <c r="B20" s="342">
        <v>132141</v>
      </c>
      <c r="C20" s="342">
        <v>130482</v>
      </c>
      <c r="D20" s="341" t="s">
        <v>318</v>
      </c>
      <c r="E20" s="342"/>
      <c r="F20" s="343">
        <v>0</v>
      </c>
    </row>
    <row r="21" spans="1:6" ht="13.5">
      <c r="A21" s="344"/>
      <c r="B21" s="342"/>
      <c r="C21" s="342"/>
      <c r="D21" s="341" t="s">
        <v>319</v>
      </c>
      <c r="E21" s="342">
        <v>329399</v>
      </c>
      <c r="F21" s="343">
        <v>206755</v>
      </c>
    </row>
    <row r="22" spans="1:6" ht="13.5">
      <c r="A22" s="344"/>
      <c r="B22" s="342"/>
      <c r="C22" s="342"/>
      <c r="D22" s="348" t="s">
        <v>780</v>
      </c>
      <c r="E22" s="342">
        <v>11286</v>
      </c>
      <c r="F22" s="343">
        <v>27255</v>
      </c>
    </row>
    <row r="23" spans="1:6" ht="14.25">
      <c r="A23" s="349" t="s">
        <v>320</v>
      </c>
      <c r="B23" s="346">
        <f>SUM(B24+B27+B34+B39)</f>
        <v>707941</v>
      </c>
      <c r="C23" s="346">
        <f>SUM(C24+C27+C34+C39)</f>
        <v>651351</v>
      </c>
      <c r="D23" s="341" t="s">
        <v>321</v>
      </c>
      <c r="E23" s="342">
        <f>SUM(E24:E25)</f>
        <v>604607</v>
      </c>
      <c r="F23" s="343">
        <f>SUM(F24:F25)</f>
        <v>601697</v>
      </c>
    </row>
    <row r="24" spans="1:6" ht="13.5">
      <c r="A24" s="350" t="s">
        <v>322</v>
      </c>
      <c r="B24" s="340">
        <f>SUM(B25:B26)</f>
        <v>17058</v>
      </c>
      <c r="C24" s="340">
        <f>SUM(C25:C26)</f>
        <v>7166</v>
      </c>
      <c r="D24" s="348" t="s">
        <v>323</v>
      </c>
      <c r="E24" s="342">
        <v>38700</v>
      </c>
      <c r="F24" s="343">
        <v>520151</v>
      </c>
    </row>
    <row r="25" spans="1:6" ht="13.5">
      <c r="A25" s="345" t="s">
        <v>324</v>
      </c>
      <c r="B25" s="342">
        <v>17039</v>
      </c>
      <c r="C25" s="342">
        <v>6929</v>
      </c>
      <c r="D25" s="348" t="s">
        <v>325</v>
      </c>
      <c r="E25" s="342">
        <v>565907</v>
      </c>
      <c r="F25" s="343">
        <v>81546</v>
      </c>
    </row>
    <row r="26" spans="1:6" ht="13.5">
      <c r="A26" s="345" t="s">
        <v>326</v>
      </c>
      <c r="B26" s="342">
        <v>19</v>
      </c>
      <c r="C26" s="342">
        <v>237</v>
      </c>
      <c r="D26" s="341" t="s">
        <v>327</v>
      </c>
      <c r="E26" s="342">
        <f>SUM(E27:E30)</f>
        <v>232082</v>
      </c>
      <c r="F26" s="343">
        <f>SUM(F27:F30)</f>
        <v>174651</v>
      </c>
    </row>
    <row r="27" spans="1:6" ht="13.5">
      <c r="A27" s="339" t="s">
        <v>328</v>
      </c>
      <c r="B27" s="340">
        <f>B28+B29+B30+B32</f>
        <v>302902</v>
      </c>
      <c r="C27" s="340">
        <f>C28+C29+C30+C32</f>
        <v>378495</v>
      </c>
      <c r="D27" s="348" t="s">
        <v>329</v>
      </c>
      <c r="E27" s="342">
        <v>156266</v>
      </c>
      <c r="F27" s="343">
        <v>117310</v>
      </c>
    </row>
    <row r="28" spans="1:6" ht="13.5">
      <c r="A28" s="345" t="s">
        <v>778</v>
      </c>
      <c r="B28" s="342">
        <v>99874</v>
      </c>
      <c r="C28" s="342">
        <v>104455</v>
      </c>
      <c r="D28" s="348" t="s">
        <v>330</v>
      </c>
      <c r="E28" s="342">
        <v>69895</v>
      </c>
      <c r="F28" s="343">
        <v>56658</v>
      </c>
    </row>
    <row r="29" spans="1:6" ht="25.5" customHeight="1">
      <c r="A29" s="345" t="s">
        <v>779</v>
      </c>
      <c r="B29" s="342">
        <v>180721</v>
      </c>
      <c r="C29" s="342">
        <v>205407</v>
      </c>
      <c r="D29" s="351" t="s">
        <v>64</v>
      </c>
      <c r="E29" s="342">
        <v>5280</v>
      </c>
      <c r="F29" s="343">
        <v>0</v>
      </c>
    </row>
    <row r="30" spans="1:6" ht="25.5">
      <c r="A30" s="345" t="s">
        <v>331</v>
      </c>
      <c r="B30" s="342">
        <v>21893</v>
      </c>
      <c r="C30" s="342">
        <v>67617</v>
      </c>
      <c r="D30" s="351" t="s">
        <v>65</v>
      </c>
      <c r="E30" s="342">
        <v>641</v>
      </c>
      <c r="F30" s="343">
        <v>683</v>
      </c>
    </row>
    <row r="31" spans="1:6" ht="13.5">
      <c r="A31" s="352" t="s">
        <v>781</v>
      </c>
      <c r="B31" s="342">
        <v>1339</v>
      </c>
      <c r="C31" s="342">
        <v>2419</v>
      </c>
      <c r="D31" s="401"/>
      <c r="E31" s="401"/>
      <c r="F31" s="402"/>
    </row>
    <row r="32" spans="1:6" ht="13.5">
      <c r="A32" s="345" t="s">
        <v>332</v>
      </c>
      <c r="B32" s="342">
        <v>414</v>
      </c>
      <c r="C32" s="342">
        <v>1016</v>
      </c>
      <c r="D32" s="401"/>
      <c r="E32" s="401"/>
      <c r="F32" s="402"/>
    </row>
    <row r="33" spans="1:6" ht="14.25">
      <c r="A33" s="344"/>
      <c r="B33" s="342"/>
      <c r="C33" s="342"/>
      <c r="D33" s="88" t="s">
        <v>333</v>
      </c>
      <c r="E33" s="346">
        <f>SUM(E34:E37)</f>
        <v>5980</v>
      </c>
      <c r="F33" s="347">
        <f>SUM(F34:F37)</f>
        <v>9793</v>
      </c>
    </row>
    <row r="34" spans="1:6" ht="13.5">
      <c r="A34" s="339" t="s">
        <v>336</v>
      </c>
      <c r="B34" s="340">
        <f>SUM(B35:B37)</f>
        <v>360197</v>
      </c>
      <c r="C34" s="340">
        <f>SUM(C35:C38)</f>
        <v>246262</v>
      </c>
      <c r="D34" s="341" t="s">
        <v>334</v>
      </c>
      <c r="E34" s="342">
        <v>812</v>
      </c>
      <c r="F34" s="343">
        <v>4991</v>
      </c>
    </row>
    <row r="35" spans="1:6" ht="13.5">
      <c r="A35" s="345" t="s">
        <v>338</v>
      </c>
      <c r="B35" s="342">
        <v>712</v>
      </c>
      <c r="C35" s="342">
        <v>882</v>
      </c>
      <c r="D35" s="341" t="s">
        <v>335</v>
      </c>
      <c r="E35" s="342">
        <v>988</v>
      </c>
      <c r="F35" s="343">
        <v>15</v>
      </c>
    </row>
    <row r="36" spans="1:6" ht="13.5">
      <c r="A36" s="345" t="s">
        <v>340</v>
      </c>
      <c r="B36" s="342">
        <v>355305</v>
      </c>
      <c r="C36" s="342">
        <v>240593</v>
      </c>
      <c r="D36" s="341" t="s">
        <v>337</v>
      </c>
      <c r="E36" s="342">
        <v>0</v>
      </c>
      <c r="F36" s="343">
        <v>0</v>
      </c>
    </row>
    <row r="37" spans="1:6" ht="13.5">
      <c r="A37" s="345" t="s">
        <v>341</v>
      </c>
      <c r="B37" s="342">
        <v>4180</v>
      </c>
      <c r="C37" s="342">
        <v>4787</v>
      </c>
      <c r="D37" s="341" t="s">
        <v>339</v>
      </c>
      <c r="E37" s="342">
        <v>4180</v>
      </c>
      <c r="F37" s="343">
        <v>4787</v>
      </c>
    </row>
    <row r="38" spans="1:6" ht="13.5">
      <c r="A38" s="344"/>
      <c r="B38" s="342"/>
      <c r="C38" s="342"/>
      <c r="D38" s="341"/>
      <c r="E38" s="342"/>
      <c r="F38" s="343"/>
    </row>
    <row r="39" spans="1:6" ht="13.5">
      <c r="A39" s="339" t="s">
        <v>342</v>
      </c>
      <c r="B39" s="340">
        <f>SUM(B40:B42)</f>
        <v>27784</v>
      </c>
      <c r="C39" s="340">
        <f>SUM(C40:C42)</f>
        <v>19428</v>
      </c>
      <c r="D39" s="341"/>
      <c r="E39" s="342"/>
      <c r="F39" s="343"/>
    </row>
    <row r="40" spans="1:6" ht="13.5">
      <c r="A40" s="345" t="s">
        <v>343</v>
      </c>
      <c r="B40" s="342">
        <v>2573</v>
      </c>
      <c r="C40" s="342">
        <v>146</v>
      </c>
      <c r="D40" s="341"/>
      <c r="E40" s="342"/>
      <c r="F40" s="343"/>
    </row>
    <row r="41" spans="1:6" ht="13.5">
      <c r="A41" s="345" t="s">
        <v>344</v>
      </c>
      <c r="B41" s="342">
        <v>25211</v>
      </c>
      <c r="C41" s="342">
        <v>19282</v>
      </c>
      <c r="D41" s="232"/>
      <c r="E41" s="342"/>
      <c r="F41" s="343"/>
    </row>
    <row r="42" spans="1:6" ht="13.5">
      <c r="A42" s="345" t="s">
        <v>345</v>
      </c>
      <c r="B42" s="342">
        <v>0</v>
      </c>
      <c r="C42" s="342">
        <v>0</v>
      </c>
      <c r="D42" s="232"/>
      <c r="E42" s="342"/>
      <c r="F42" s="343"/>
    </row>
    <row r="43" spans="1:6" s="3" customFormat="1" ht="15.75" thickBot="1">
      <c r="A43" s="353" t="s">
        <v>346</v>
      </c>
      <c r="B43" s="354">
        <f>SUM(B23+B3)</f>
        <v>35803203</v>
      </c>
      <c r="C43" s="354">
        <f>SUM(C23+C3)</f>
        <v>34801252</v>
      </c>
      <c r="D43" s="355" t="s">
        <v>347</v>
      </c>
      <c r="E43" s="354">
        <f>SUM(E14+E7+E3)</f>
        <v>35803203</v>
      </c>
      <c r="F43" s="356">
        <f>SUM(F14+F7+F3)</f>
        <v>34801252</v>
      </c>
    </row>
    <row r="44" spans="1:6" ht="13.5">
      <c r="A44" s="202"/>
      <c r="B44" s="202"/>
      <c r="C44" s="202"/>
      <c r="D44" s="202"/>
      <c r="E44" s="202"/>
      <c r="F44" s="202"/>
    </row>
  </sheetData>
  <sheetProtection/>
  <mergeCells count="4">
    <mergeCell ref="A1:A2"/>
    <mergeCell ref="B1:C1"/>
    <mergeCell ref="D1:D2"/>
    <mergeCell ref="E1:F1"/>
  </mergeCells>
  <printOptions/>
  <pageMargins left="0.4330708661417323" right="0.3937007874015748" top="1.220472440944882" bottom="0.7480314960629921" header="0.31496062992125984" footer="0.31496062992125984"/>
  <pageSetup horizontalDpi="600" verticalDpi="600" orientation="portrait" paperSize="9" r:id="rId1"/>
  <headerFooter>
    <oddHeader>&amp;C&amp;"Book Antiqua,Félkövér"&amp;11Keszthely Város Önkormányzata
összesített mérlegadatai
2012. év&amp;R&amp;"Book Antiqua,Félkövér"&amp;11 1. sz. melléklet
eFt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0">
      <selection activeCell="D111" sqref="D111"/>
    </sheetView>
  </sheetViews>
  <sheetFormatPr defaultColWidth="9.00390625" defaultRowHeight="12.75"/>
  <cols>
    <col min="1" max="1" width="6.25390625" style="18" bestFit="1" customWidth="1"/>
    <col min="2" max="2" width="63.00390625" style="45" bestFit="1" customWidth="1"/>
    <col min="3" max="3" width="14.75390625" style="557" bestFit="1" customWidth="1"/>
    <col min="4" max="4" width="14.75390625" style="4" bestFit="1" customWidth="1"/>
    <col min="5" max="5" width="13.75390625" style="4" customWidth="1"/>
    <col min="6" max="6" width="9.875" style="4" bestFit="1" customWidth="1"/>
    <col min="7" max="13" width="9.125" style="4" customWidth="1"/>
    <col min="14" max="14" width="9.125" style="5" customWidth="1"/>
    <col min="15" max="16384" width="9.125" style="4" customWidth="1"/>
  </cols>
  <sheetData>
    <row r="1" spans="1:6" ht="30.75" thickBot="1">
      <c r="A1" s="43" t="s">
        <v>106</v>
      </c>
      <c r="B1" s="53" t="s">
        <v>261</v>
      </c>
      <c r="C1" s="53" t="s">
        <v>125</v>
      </c>
      <c r="D1" s="53" t="s">
        <v>151</v>
      </c>
      <c r="E1" s="53" t="s">
        <v>267</v>
      </c>
      <c r="F1" s="56" t="s">
        <v>271</v>
      </c>
    </row>
    <row r="2" spans="1:6" ht="16.5" customHeight="1">
      <c r="A2" s="1277" t="s">
        <v>647</v>
      </c>
      <c r="B2" s="1278"/>
      <c r="C2" s="1278"/>
      <c r="D2" s="85"/>
      <c r="E2" s="85"/>
      <c r="F2" s="110"/>
    </row>
    <row r="3" spans="1:6" s="5" customFormat="1" ht="16.5">
      <c r="A3" s="13"/>
      <c r="B3" s="50"/>
      <c r="C3" s="722"/>
      <c r="D3" s="8"/>
      <c r="E3" s="8"/>
      <c r="F3" s="171"/>
    </row>
    <row r="4" spans="1:6" s="5" customFormat="1" ht="15">
      <c r="A4" s="13">
        <v>1</v>
      </c>
      <c r="B4" s="49" t="s">
        <v>225</v>
      </c>
      <c r="C4" s="723">
        <f>SUM(C5:C15)</f>
        <v>1696545</v>
      </c>
      <c r="D4" s="723">
        <f>SUM(D5:D15)</f>
        <v>1744350</v>
      </c>
      <c r="E4" s="723">
        <f>SUM(E5:E15)</f>
        <v>1144160</v>
      </c>
      <c r="F4" s="167">
        <f>E4/D4</f>
        <v>0.6559234098661393</v>
      </c>
    </row>
    <row r="5" spans="1:6" s="5" customFormat="1" ht="49.5">
      <c r="A5" s="13"/>
      <c r="B5" s="48" t="s">
        <v>648</v>
      </c>
      <c r="C5" s="722">
        <v>4000</v>
      </c>
      <c r="D5" s="722">
        <v>4000</v>
      </c>
      <c r="E5" s="722">
        <v>3005</v>
      </c>
      <c r="F5" s="145">
        <f>E5/D5</f>
        <v>0.75125</v>
      </c>
    </row>
    <row r="6" spans="1:6" s="5" customFormat="1" ht="33">
      <c r="A6" s="13"/>
      <c r="B6" s="48" t="s">
        <v>649</v>
      </c>
      <c r="C6" s="722">
        <v>40000</v>
      </c>
      <c r="D6" s="722">
        <v>40000</v>
      </c>
      <c r="E6" s="722">
        <v>35538</v>
      </c>
      <c r="F6" s="145">
        <f aca="true" t="shared" si="0" ref="F6:F74">E6/D6</f>
        <v>0.88845</v>
      </c>
    </row>
    <row r="7" spans="1:6" s="5" customFormat="1" ht="33">
      <c r="A7" s="13"/>
      <c r="B7" s="48" t="s">
        <v>650</v>
      </c>
      <c r="C7" s="722">
        <v>17000</v>
      </c>
      <c r="D7" s="722">
        <v>0</v>
      </c>
      <c r="E7" s="722">
        <v>0</v>
      </c>
      <c r="F7" s="145"/>
    </row>
    <row r="8" spans="1:6" s="5" customFormat="1" ht="16.5">
      <c r="A8" s="13"/>
      <c r="B8" s="48" t="s">
        <v>651</v>
      </c>
      <c r="C8" s="722">
        <v>4000</v>
      </c>
      <c r="D8" s="722">
        <v>4000</v>
      </c>
      <c r="E8" s="722">
        <v>0</v>
      </c>
      <c r="F8" s="145">
        <f t="shared" si="0"/>
        <v>0</v>
      </c>
    </row>
    <row r="9" spans="1:6" s="5" customFormat="1" ht="16.5">
      <c r="A9" s="13"/>
      <c r="B9" s="48" t="s">
        <v>652</v>
      </c>
      <c r="C9" s="722">
        <v>1000</v>
      </c>
      <c r="D9" s="722">
        <v>500</v>
      </c>
      <c r="E9" s="722">
        <v>238</v>
      </c>
      <c r="F9" s="145">
        <f t="shared" si="0"/>
        <v>0.476</v>
      </c>
    </row>
    <row r="10" spans="1:6" s="5" customFormat="1" ht="16.5">
      <c r="A10" s="13"/>
      <c r="B10" s="48" t="s">
        <v>653</v>
      </c>
      <c r="C10" s="722">
        <v>3000</v>
      </c>
      <c r="D10" s="722">
        <v>1841</v>
      </c>
      <c r="E10" s="722">
        <v>1442</v>
      </c>
      <c r="F10" s="145">
        <f t="shared" si="0"/>
        <v>0.7832699619771863</v>
      </c>
    </row>
    <row r="11" spans="1:6" s="5" customFormat="1" ht="33">
      <c r="A11" s="13"/>
      <c r="B11" s="48" t="s">
        <v>654</v>
      </c>
      <c r="C11" s="722">
        <v>5350</v>
      </c>
      <c r="D11" s="722">
        <v>5350</v>
      </c>
      <c r="E11" s="722">
        <v>0</v>
      </c>
      <c r="F11" s="145">
        <f t="shared" si="0"/>
        <v>0</v>
      </c>
    </row>
    <row r="12" spans="1:6" s="5" customFormat="1" ht="33">
      <c r="A12" s="13"/>
      <c r="B12" s="48" t="s">
        <v>655</v>
      </c>
      <c r="C12" s="722">
        <v>347840</v>
      </c>
      <c r="D12" s="722">
        <v>348367</v>
      </c>
      <c r="E12" s="722">
        <v>332682</v>
      </c>
      <c r="F12" s="145">
        <f t="shared" si="0"/>
        <v>0.9549756435023984</v>
      </c>
    </row>
    <row r="13" spans="1:6" s="5" customFormat="1" ht="33">
      <c r="A13" s="13"/>
      <c r="B13" s="48" t="s">
        <v>656</v>
      </c>
      <c r="C13" s="722">
        <v>15000</v>
      </c>
      <c r="D13" s="722">
        <v>15000</v>
      </c>
      <c r="E13" s="722">
        <v>7197</v>
      </c>
      <c r="F13" s="145">
        <f t="shared" si="0"/>
        <v>0.4798</v>
      </c>
    </row>
    <row r="14" spans="1:6" s="5" customFormat="1" ht="16.5">
      <c r="A14" s="13"/>
      <c r="B14" s="48" t="s">
        <v>657</v>
      </c>
      <c r="C14" s="722">
        <v>500431</v>
      </c>
      <c r="D14" s="722">
        <v>574943</v>
      </c>
      <c r="E14" s="722">
        <v>570807</v>
      </c>
      <c r="F14" s="145">
        <f t="shared" si="0"/>
        <v>0.9928062434015198</v>
      </c>
    </row>
    <row r="15" spans="1:6" s="5" customFormat="1" ht="16.5">
      <c r="A15" s="13"/>
      <c r="B15" s="48" t="s">
        <v>658</v>
      </c>
      <c r="C15" s="722">
        <v>758924</v>
      </c>
      <c r="D15" s="722">
        <v>750349</v>
      </c>
      <c r="E15" s="722">
        <v>193251</v>
      </c>
      <c r="F15" s="145">
        <f t="shared" si="0"/>
        <v>0.2575481542588849</v>
      </c>
    </row>
    <row r="16" spans="1:6" s="5" customFormat="1" ht="16.5">
      <c r="A16" s="13"/>
      <c r="B16" s="48"/>
      <c r="C16" s="722"/>
      <c r="D16" s="8"/>
      <c r="E16" s="722"/>
      <c r="F16" s="145"/>
    </row>
    <row r="17" spans="1:6" s="5" customFormat="1" ht="16.5">
      <c r="A17" s="13">
        <v>2</v>
      </c>
      <c r="B17" s="49" t="s">
        <v>659</v>
      </c>
      <c r="C17" s="723">
        <f>SUM(C18)</f>
        <v>20000</v>
      </c>
      <c r="D17" s="723">
        <f>SUM(D18)</f>
        <v>0</v>
      </c>
      <c r="E17" s="723">
        <f>SUM(E18)</f>
        <v>0</v>
      </c>
      <c r="F17" s="145"/>
    </row>
    <row r="18" spans="1:6" s="5" customFormat="1" ht="16.5">
      <c r="A18" s="13"/>
      <c r="B18" s="48" t="s">
        <v>660</v>
      </c>
      <c r="C18" s="722">
        <v>20000</v>
      </c>
      <c r="D18" s="722">
        <v>0</v>
      </c>
      <c r="E18" s="722">
        <v>0</v>
      </c>
      <c r="F18" s="145"/>
    </row>
    <row r="19" spans="1:6" s="5" customFormat="1" ht="16.5">
      <c r="A19" s="13"/>
      <c r="B19" s="48"/>
      <c r="C19" s="722"/>
      <c r="D19" s="722"/>
      <c r="E19" s="722"/>
      <c r="F19" s="145"/>
    </row>
    <row r="20" spans="1:6" s="5" customFormat="1" ht="16.5">
      <c r="A20" s="13">
        <v>3</v>
      </c>
      <c r="B20" s="49" t="s">
        <v>807</v>
      </c>
      <c r="C20" s="723">
        <f>SUM(C21)</f>
        <v>0</v>
      </c>
      <c r="D20" s="723">
        <f>SUM(D21)</f>
        <v>250</v>
      </c>
      <c r="E20" s="723">
        <f>SUM(E21)</f>
        <v>164</v>
      </c>
      <c r="F20" s="145">
        <f t="shared" si="0"/>
        <v>0.656</v>
      </c>
    </row>
    <row r="21" spans="1:6" s="5" customFormat="1" ht="16.5">
      <c r="A21" s="13"/>
      <c r="B21" s="48" t="s">
        <v>808</v>
      </c>
      <c r="C21" s="722">
        <v>0</v>
      </c>
      <c r="D21" s="722">
        <v>250</v>
      </c>
      <c r="E21" s="722">
        <v>164</v>
      </c>
      <c r="F21" s="145">
        <f t="shared" si="0"/>
        <v>0.656</v>
      </c>
    </row>
    <row r="22" spans="1:6" s="5" customFormat="1" ht="16.5">
      <c r="A22" s="13"/>
      <c r="B22" s="48"/>
      <c r="C22" s="722"/>
      <c r="D22" s="8"/>
      <c r="E22" s="722"/>
      <c r="F22" s="145"/>
    </row>
    <row r="23" spans="1:6" s="5" customFormat="1" ht="15">
      <c r="A23" s="13">
        <v>4</v>
      </c>
      <c r="B23" s="49" t="s">
        <v>277</v>
      </c>
      <c r="C23" s="723">
        <f>SUM(C24)</f>
        <v>0</v>
      </c>
      <c r="D23" s="723">
        <f>SUM(D24)</f>
        <v>991</v>
      </c>
      <c r="E23" s="723">
        <f>SUM(E24)</f>
        <v>991</v>
      </c>
      <c r="F23" s="167">
        <f t="shared" si="0"/>
        <v>1</v>
      </c>
    </row>
    <row r="24" spans="1:6" s="5" customFormat="1" ht="16.5">
      <c r="A24" s="13"/>
      <c r="B24" s="48" t="s">
        <v>661</v>
      </c>
      <c r="C24" s="722">
        <v>0</v>
      </c>
      <c r="D24" s="722">
        <v>991</v>
      </c>
      <c r="E24" s="722">
        <v>991</v>
      </c>
      <c r="F24" s="145">
        <f t="shared" si="0"/>
        <v>1</v>
      </c>
    </row>
    <row r="25" spans="1:6" s="5" customFormat="1" ht="16.5">
      <c r="A25" s="13"/>
      <c r="B25" s="48"/>
      <c r="C25" s="722"/>
      <c r="D25" s="722"/>
      <c r="E25" s="722"/>
      <c r="F25" s="145"/>
    </row>
    <row r="26" spans="1:6" s="5" customFormat="1" ht="15">
      <c r="A26" s="13">
        <v>5</v>
      </c>
      <c r="B26" s="49" t="s">
        <v>662</v>
      </c>
      <c r="C26" s="723">
        <f>SUM(C27)</f>
        <v>0</v>
      </c>
      <c r="D26" s="723">
        <f>SUM(D27:D28)</f>
        <v>20530</v>
      </c>
      <c r="E26" s="723">
        <f>SUM(E27:E28)</f>
        <v>4530</v>
      </c>
      <c r="F26" s="167">
        <f t="shared" si="0"/>
        <v>0.2206527033609352</v>
      </c>
    </row>
    <row r="27" spans="1:6" s="5" customFormat="1" ht="16.5">
      <c r="A27" s="13"/>
      <c r="B27" s="48" t="s">
        <v>663</v>
      </c>
      <c r="C27" s="722"/>
      <c r="D27" s="722">
        <v>20000</v>
      </c>
      <c r="E27" s="722">
        <v>4000</v>
      </c>
      <c r="F27" s="145">
        <f t="shared" si="0"/>
        <v>0.2</v>
      </c>
    </row>
    <row r="28" spans="1:6" s="5" customFormat="1" ht="16.5">
      <c r="A28" s="13"/>
      <c r="B28" s="48" t="s">
        <v>664</v>
      </c>
      <c r="C28" s="722"/>
      <c r="D28" s="722">
        <v>530</v>
      </c>
      <c r="E28" s="722">
        <v>530</v>
      </c>
      <c r="F28" s="145">
        <f t="shared" si="0"/>
        <v>1</v>
      </c>
    </row>
    <row r="29" spans="1:6" s="725" customFormat="1" ht="16.5">
      <c r="A29" s="13"/>
      <c r="B29" s="48"/>
      <c r="C29" s="724"/>
      <c r="D29" s="722"/>
      <c r="E29" s="722"/>
      <c r="F29" s="145"/>
    </row>
    <row r="30" spans="1:6" ht="16.5">
      <c r="A30" s="13">
        <v>6</v>
      </c>
      <c r="B30" s="49" t="s">
        <v>204</v>
      </c>
      <c r="C30" s="723">
        <f>SUM(C31:C35)</f>
        <v>950</v>
      </c>
      <c r="D30" s="723">
        <f>SUM(D31:D35)</f>
        <v>2330</v>
      </c>
      <c r="E30" s="723">
        <f>SUM(E31:E35)</f>
        <v>1218</v>
      </c>
      <c r="F30" s="167">
        <f t="shared" si="0"/>
        <v>0.5227467811158798</v>
      </c>
    </row>
    <row r="31" spans="1:6" ht="16.5">
      <c r="A31" s="13"/>
      <c r="B31" s="48" t="s">
        <v>665</v>
      </c>
      <c r="C31" s="722">
        <v>300</v>
      </c>
      <c r="D31" s="722">
        <v>380</v>
      </c>
      <c r="E31" s="722">
        <v>380</v>
      </c>
      <c r="F31" s="145">
        <f t="shared" si="0"/>
        <v>1</v>
      </c>
    </row>
    <row r="32" spans="1:6" ht="16.5">
      <c r="A32" s="13"/>
      <c r="B32" s="48" t="s">
        <v>666</v>
      </c>
      <c r="C32" s="722">
        <v>400</v>
      </c>
      <c r="D32" s="722">
        <v>500</v>
      </c>
      <c r="E32" s="722">
        <v>500</v>
      </c>
      <c r="F32" s="145">
        <f t="shared" si="0"/>
        <v>1</v>
      </c>
    </row>
    <row r="33" spans="1:6" ht="16.5">
      <c r="A33" s="13"/>
      <c r="B33" s="48" t="s">
        <v>809</v>
      </c>
      <c r="C33" s="722">
        <v>0</v>
      </c>
      <c r="D33" s="722">
        <v>410</v>
      </c>
      <c r="E33" s="722"/>
      <c r="F33" s="145">
        <f t="shared" si="0"/>
        <v>0</v>
      </c>
    </row>
    <row r="34" spans="1:6" ht="16.5">
      <c r="A34" s="13"/>
      <c r="B34" s="48" t="s">
        <v>810</v>
      </c>
      <c r="C34" s="722">
        <v>0</v>
      </c>
      <c r="D34" s="722">
        <v>700</v>
      </c>
      <c r="E34" s="722">
        <v>338</v>
      </c>
      <c r="F34" s="145">
        <f t="shared" si="0"/>
        <v>0.4828571428571429</v>
      </c>
    </row>
    <row r="35" spans="1:6" ht="16.5">
      <c r="A35" s="13"/>
      <c r="B35" s="48" t="s">
        <v>667</v>
      </c>
      <c r="C35" s="722">
        <v>250</v>
      </c>
      <c r="D35" s="722">
        <v>340</v>
      </c>
      <c r="E35" s="722"/>
      <c r="F35" s="145">
        <f t="shared" si="0"/>
        <v>0</v>
      </c>
    </row>
    <row r="36" spans="1:6" ht="16.5">
      <c r="A36" s="13"/>
      <c r="B36" s="48"/>
      <c r="C36" s="722"/>
      <c r="D36" s="6"/>
      <c r="E36" s="722"/>
      <c r="F36" s="145"/>
    </row>
    <row r="37" spans="1:6" ht="16.5">
      <c r="A37" s="13">
        <v>7</v>
      </c>
      <c r="B37" s="49" t="s">
        <v>668</v>
      </c>
      <c r="C37" s="723">
        <f>SUM(C38:C38)</f>
        <v>7310</v>
      </c>
      <c r="D37" s="723">
        <f>SUM(D38:D39)</f>
        <v>7412</v>
      </c>
      <c r="E37" s="723">
        <f>SUM(E38:E39)</f>
        <v>6567</v>
      </c>
      <c r="F37" s="167">
        <f t="shared" si="0"/>
        <v>0.8859956826767404</v>
      </c>
    </row>
    <row r="38" spans="1:6" ht="33">
      <c r="A38" s="13"/>
      <c r="B38" s="48" t="s">
        <v>669</v>
      </c>
      <c r="C38" s="722">
        <v>7310</v>
      </c>
      <c r="D38" s="722">
        <v>7310</v>
      </c>
      <c r="E38" s="722">
        <v>6465</v>
      </c>
      <c r="F38" s="145">
        <f t="shared" si="0"/>
        <v>0.884404924760602</v>
      </c>
    </row>
    <row r="39" spans="1:6" ht="16.5">
      <c r="A39" s="13"/>
      <c r="B39" s="48" t="s">
        <v>670</v>
      </c>
      <c r="C39" s="722">
        <v>0</v>
      </c>
      <c r="D39" s="722">
        <v>102</v>
      </c>
      <c r="E39" s="722">
        <v>102</v>
      </c>
      <c r="F39" s="145">
        <f t="shared" si="0"/>
        <v>1</v>
      </c>
    </row>
    <row r="40" spans="1:6" ht="16.5">
      <c r="A40" s="13"/>
      <c r="B40" s="48"/>
      <c r="C40" s="722"/>
      <c r="D40" s="6"/>
      <c r="E40" s="722"/>
      <c r="F40" s="145"/>
    </row>
    <row r="41" spans="1:6" ht="16.5">
      <c r="A41" s="13">
        <v>8</v>
      </c>
      <c r="B41" s="49" t="s">
        <v>671</v>
      </c>
      <c r="C41" s="723">
        <f>SUM(C42:C46)</f>
        <v>3300</v>
      </c>
      <c r="D41" s="723">
        <f>SUM(D42:D46)</f>
        <v>2103</v>
      </c>
      <c r="E41" s="723">
        <f>SUM(E42:E46)</f>
        <v>1503</v>
      </c>
      <c r="F41" s="167">
        <f t="shared" si="0"/>
        <v>0.7146932952924394</v>
      </c>
    </row>
    <row r="42" spans="1:6" ht="16.5">
      <c r="A42" s="13"/>
      <c r="B42" s="48" t="s">
        <v>207</v>
      </c>
      <c r="C42" s="722">
        <v>300</v>
      </c>
      <c r="D42" s="722">
        <v>300</v>
      </c>
      <c r="E42" s="722">
        <v>300</v>
      </c>
      <c r="F42" s="145">
        <f t="shared" si="0"/>
        <v>1</v>
      </c>
    </row>
    <row r="43" spans="1:6" ht="16.5">
      <c r="A43" s="13"/>
      <c r="B43" s="48" t="s">
        <v>672</v>
      </c>
      <c r="C43" s="722">
        <v>1000</v>
      </c>
      <c r="D43" s="722">
        <v>1000</v>
      </c>
      <c r="E43" s="722">
        <v>1000</v>
      </c>
      <c r="F43" s="145">
        <f t="shared" si="0"/>
        <v>1</v>
      </c>
    </row>
    <row r="44" spans="1:6" ht="16.5">
      <c r="A44" s="13"/>
      <c r="B44" s="48" t="s">
        <v>673</v>
      </c>
      <c r="C44" s="722">
        <v>600</v>
      </c>
      <c r="D44" s="722">
        <v>600</v>
      </c>
      <c r="E44" s="722">
        <v>0</v>
      </c>
      <c r="F44" s="145">
        <f t="shared" si="0"/>
        <v>0</v>
      </c>
    </row>
    <row r="45" spans="1:6" ht="16.5">
      <c r="A45" s="13"/>
      <c r="B45" s="48" t="s">
        <v>674</v>
      </c>
      <c r="C45" s="722">
        <v>1000</v>
      </c>
      <c r="D45" s="722">
        <v>0</v>
      </c>
      <c r="E45" s="722"/>
      <c r="F45" s="145"/>
    </row>
    <row r="46" spans="1:6" ht="16.5">
      <c r="A46" s="13"/>
      <c r="B46" s="48" t="s">
        <v>675</v>
      </c>
      <c r="C46" s="722">
        <v>400</v>
      </c>
      <c r="D46" s="722">
        <v>203</v>
      </c>
      <c r="E46" s="722">
        <v>203</v>
      </c>
      <c r="F46" s="145">
        <f t="shared" si="0"/>
        <v>1</v>
      </c>
    </row>
    <row r="47" spans="1:6" ht="16.5">
      <c r="A47" s="13"/>
      <c r="B47" s="48"/>
      <c r="C47" s="722"/>
      <c r="D47" s="722"/>
      <c r="E47" s="722"/>
      <c r="F47" s="145"/>
    </row>
    <row r="48" spans="1:6" ht="16.5">
      <c r="A48" s="13">
        <v>9</v>
      </c>
      <c r="B48" s="49" t="s">
        <v>676</v>
      </c>
      <c r="C48" s="723">
        <f>SUM(C49)</f>
        <v>0</v>
      </c>
      <c r="D48" s="723">
        <f>SUM(D49)</f>
        <v>400</v>
      </c>
      <c r="E48" s="723">
        <f>SUM(E49)</f>
        <v>400</v>
      </c>
      <c r="F48" s="193">
        <f t="shared" si="0"/>
        <v>1</v>
      </c>
    </row>
    <row r="49" spans="1:6" ht="17.25" thickBot="1">
      <c r="A49" s="14"/>
      <c r="B49" s="358" t="s">
        <v>677</v>
      </c>
      <c r="C49" s="726">
        <v>0</v>
      </c>
      <c r="D49" s="726">
        <v>400</v>
      </c>
      <c r="E49" s="726">
        <v>400</v>
      </c>
      <c r="F49" s="194">
        <f t="shared" si="0"/>
        <v>1</v>
      </c>
    </row>
    <row r="50" spans="1:6" ht="30.75">
      <c r="A50" s="11">
        <v>10</v>
      </c>
      <c r="B50" s="70" t="s">
        <v>678</v>
      </c>
      <c r="C50" s="727">
        <f>SUM(C51:C51)</f>
        <v>5000</v>
      </c>
      <c r="D50" s="727">
        <f>SUM(D51:D51)</f>
        <v>5000</v>
      </c>
      <c r="E50" s="727">
        <f>SUM(E51:E51)</f>
        <v>5000</v>
      </c>
      <c r="F50" s="332">
        <f t="shared" si="0"/>
        <v>1</v>
      </c>
    </row>
    <row r="51" spans="1:6" ht="16.5">
      <c r="A51" s="16"/>
      <c r="B51" s="237" t="s">
        <v>148</v>
      </c>
      <c r="C51" s="728">
        <v>5000</v>
      </c>
      <c r="D51" s="728">
        <v>5000</v>
      </c>
      <c r="E51" s="728">
        <v>5000</v>
      </c>
      <c r="F51" s="234">
        <f t="shared" si="0"/>
        <v>1</v>
      </c>
    </row>
    <row r="52" spans="1:6" ht="16.5">
      <c r="A52" s="13"/>
      <c r="B52" s="48"/>
      <c r="C52" s="722"/>
      <c r="D52" s="722"/>
      <c r="E52" s="722"/>
      <c r="F52" s="192"/>
    </row>
    <row r="53" spans="1:6" ht="16.5">
      <c r="A53" s="15">
        <v>11</v>
      </c>
      <c r="B53" s="67" t="s">
        <v>679</v>
      </c>
      <c r="C53" s="729">
        <f>SUM(C54)</f>
        <v>50018</v>
      </c>
      <c r="D53" s="729">
        <f>SUM(D54)</f>
        <v>50018</v>
      </c>
      <c r="E53" s="729">
        <f>SUM(E54)</f>
        <v>50018</v>
      </c>
      <c r="F53" s="331">
        <f t="shared" si="0"/>
        <v>1</v>
      </c>
    </row>
    <row r="54" spans="1:6" ht="16.5">
      <c r="A54" s="13"/>
      <c r="B54" s="48" t="s">
        <v>680</v>
      </c>
      <c r="C54" s="722">
        <v>50018</v>
      </c>
      <c r="D54" s="125">
        <v>50018</v>
      </c>
      <c r="E54" s="722">
        <v>50018</v>
      </c>
      <c r="F54" s="192">
        <f t="shared" si="0"/>
        <v>1</v>
      </c>
    </row>
    <row r="55" spans="1:6" ht="16.5">
      <c r="A55" s="13"/>
      <c r="B55" s="50"/>
      <c r="C55" s="722"/>
      <c r="D55" s="6"/>
      <c r="E55" s="722"/>
      <c r="F55" s="145"/>
    </row>
    <row r="56" spans="1:6" ht="16.5">
      <c r="A56" s="13"/>
      <c r="B56" s="51" t="s">
        <v>249</v>
      </c>
      <c r="C56" s="723">
        <f>SUM(C50+C41+C37+C30+C17+C4+C53+C26+C23+C48)</f>
        <v>1783123</v>
      </c>
      <c r="D56" s="723">
        <f>SUM(D50+D41+D37+D30+D17+D4+D53+D26+D23+D48+D20)</f>
        <v>1833384</v>
      </c>
      <c r="E56" s="723">
        <f>SUM(E50+E41+E37+E30+E17+E4+E53+E26+E23+E48+E20)</f>
        <v>1214551</v>
      </c>
      <c r="F56" s="167">
        <f t="shared" si="0"/>
        <v>0.6624640555388287</v>
      </c>
    </row>
    <row r="57" spans="1:6" ht="16.5">
      <c r="A57" s="13"/>
      <c r="B57" s="51"/>
      <c r="C57" s="723"/>
      <c r="D57" s="6"/>
      <c r="E57" s="722"/>
      <c r="F57" s="145"/>
    </row>
    <row r="58" spans="1:6" s="5" customFormat="1" ht="15" customHeight="1">
      <c r="A58" s="1279" t="s">
        <v>555</v>
      </c>
      <c r="B58" s="1280"/>
      <c r="C58" s="723"/>
      <c r="D58" s="8"/>
      <c r="E58" s="722"/>
      <c r="F58" s="145"/>
    </row>
    <row r="59" spans="1:6" s="5" customFormat="1" ht="16.5">
      <c r="A59" s="13"/>
      <c r="B59" s="47"/>
      <c r="C59" s="723"/>
      <c r="D59" s="8"/>
      <c r="E59" s="722"/>
      <c r="F59" s="145"/>
    </row>
    <row r="60" spans="1:6" s="5" customFormat="1" ht="15">
      <c r="A60" s="13">
        <v>1</v>
      </c>
      <c r="B60" s="47" t="s">
        <v>681</v>
      </c>
      <c r="C60" s="723">
        <f>SUM(C61)</f>
        <v>1269</v>
      </c>
      <c r="D60" s="723">
        <f>SUM(D61)</f>
        <v>888</v>
      </c>
      <c r="E60" s="723">
        <f>SUM(E61)</f>
        <v>374</v>
      </c>
      <c r="F60" s="167">
        <f t="shared" si="0"/>
        <v>0.42117117117117114</v>
      </c>
    </row>
    <row r="61" spans="1:6" s="5" customFormat="1" ht="15">
      <c r="A61" s="13"/>
      <c r="B61" s="47" t="s">
        <v>816</v>
      </c>
      <c r="C61" s="723">
        <f>SUM(C62:C65)</f>
        <v>1269</v>
      </c>
      <c r="D61" s="723">
        <f>SUM(D62:D65)</f>
        <v>888</v>
      </c>
      <c r="E61" s="723">
        <f>SUM(E62:E65)</f>
        <v>374</v>
      </c>
      <c r="F61" s="167">
        <f t="shared" si="0"/>
        <v>0.42117117117117114</v>
      </c>
    </row>
    <row r="62" spans="1:6" s="5" customFormat="1" ht="16.5">
      <c r="A62" s="13"/>
      <c r="B62" s="48" t="s">
        <v>147</v>
      </c>
      <c r="C62" s="722">
        <v>635</v>
      </c>
      <c r="D62" s="722">
        <v>0</v>
      </c>
      <c r="E62" s="722">
        <v>0</v>
      </c>
      <c r="F62" s="145"/>
    </row>
    <row r="63" spans="1:6" s="5" customFormat="1" ht="16.5">
      <c r="A63" s="13"/>
      <c r="B63" s="48" t="s">
        <v>682</v>
      </c>
      <c r="C63" s="722">
        <v>134</v>
      </c>
      <c r="D63" s="722">
        <v>134</v>
      </c>
      <c r="E63" s="722">
        <v>134</v>
      </c>
      <c r="F63" s="192">
        <f t="shared" si="0"/>
        <v>1</v>
      </c>
    </row>
    <row r="64" spans="1:6" s="5" customFormat="1" ht="16.5">
      <c r="A64" s="13"/>
      <c r="B64" s="48" t="s">
        <v>683</v>
      </c>
      <c r="C64" s="722">
        <v>500</v>
      </c>
      <c r="D64" s="722">
        <v>500</v>
      </c>
      <c r="E64" s="722">
        <v>0</v>
      </c>
      <c r="F64" s="145">
        <f t="shared" si="0"/>
        <v>0</v>
      </c>
    </row>
    <row r="65" spans="1:6" s="5" customFormat="1" ht="16.5">
      <c r="A65" s="13"/>
      <c r="B65" s="48" t="s">
        <v>811</v>
      </c>
      <c r="C65" s="722">
        <v>0</v>
      </c>
      <c r="D65" s="722">
        <v>254</v>
      </c>
      <c r="E65" s="722">
        <v>240</v>
      </c>
      <c r="F65" s="145">
        <f t="shared" si="0"/>
        <v>0.9448818897637795</v>
      </c>
    </row>
    <row r="66" spans="1:6" s="5" customFormat="1" ht="15">
      <c r="A66" s="13"/>
      <c r="B66" s="47"/>
      <c r="C66" s="723"/>
      <c r="D66" s="723"/>
      <c r="E66" s="723"/>
      <c r="F66" s="167"/>
    </row>
    <row r="67" spans="1:6" s="5" customFormat="1" ht="15">
      <c r="A67" s="13">
        <v>2</v>
      </c>
      <c r="B67" s="47" t="s">
        <v>42</v>
      </c>
      <c r="C67" s="723">
        <f>SUM(C68:C80)</f>
        <v>0</v>
      </c>
      <c r="D67" s="723">
        <f>SUM(D68:D80)</f>
        <v>9116</v>
      </c>
      <c r="E67" s="723">
        <f>SUM(E68:E80)</f>
        <v>9116</v>
      </c>
      <c r="F67" s="167">
        <f t="shared" si="0"/>
        <v>1</v>
      </c>
    </row>
    <row r="68" spans="1:6" s="5" customFormat="1" ht="16.5">
      <c r="A68" s="13"/>
      <c r="B68" s="48" t="s">
        <v>684</v>
      </c>
      <c r="C68" s="722">
        <v>0</v>
      </c>
      <c r="D68" s="722">
        <v>72</v>
      </c>
      <c r="E68" s="722">
        <v>72</v>
      </c>
      <c r="F68" s="192">
        <f t="shared" si="0"/>
        <v>1</v>
      </c>
    </row>
    <row r="69" spans="1:6" s="5" customFormat="1" ht="16.5">
      <c r="A69" s="13"/>
      <c r="B69" s="48" t="s">
        <v>685</v>
      </c>
      <c r="C69" s="722">
        <v>0</v>
      </c>
      <c r="D69" s="722">
        <v>207</v>
      </c>
      <c r="E69" s="722">
        <v>207</v>
      </c>
      <c r="F69" s="192">
        <f t="shared" si="0"/>
        <v>1</v>
      </c>
    </row>
    <row r="70" spans="1:6" s="5" customFormat="1" ht="16.5">
      <c r="A70" s="13"/>
      <c r="B70" s="48" t="s">
        <v>686</v>
      </c>
      <c r="C70" s="722">
        <v>0</v>
      </c>
      <c r="D70" s="722">
        <v>332</v>
      </c>
      <c r="E70" s="722">
        <v>332</v>
      </c>
      <c r="F70" s="192">
        <f t="shared" si="0"/>
        <v>1</v>
      </c>
    </row>
    <row r="71" spans="1:6" s="5" customFormat="1" ht="16.5">
      <c r="A71" s="13"/>
      <c r="B71" s="48" t="s">
        <v>129</v>
      </c>
      <c r="C71" s="722">
        <v>0</v>
      </c>
      <c r="D71" s="722">
        <v>840</v>
      </c>
      <c r="E71" s="722">
        <v>840</v>
      </c>
      <c r="F71" s="192">
        <f t="shared" si="0"/>
        <v>1</v>
      </c>
    </row>
    <row r="72" spans="1:6" s="5" customFormat="1" ht="16.5">
      <c r="A72" s="13"/>
      <c r="B72" s="48" t="s">
        <v>687</v>
      </c>
      <c r="C72" s="722">
        <v>0</v>
      </c>
      <c r="D72" s="722">
        <v>5208</v>
      </c>
      <c r="E72" s="722">
        <v>5208</v>
      </c>
      <c r="F72" s="192">
        <f t="shared" si="0"/>
        <v>1</v>
      </c>
    </row>
    <row r="73" spans="1:6" s="5" customFormat="1" ht="16.5">
      <c r="A73" s="13"/>
      <c r="B73" s="48" t="s">
        <v>688</v>
      </c>
      <c r="C73" s="722">
        <v>0</v>
      </c>
      <c r="D73" s="722">
        <v>160</v>
      </c>
      <c r="E73" s="722">
        <v>160</v>
      </c>
      <c r="F73" s="192">
        <f t="shared" si="0"/>
        <v>1</v>
      </c>
    </row>
    <row r="74" spans="1:6" s="5" customFormat="1" ht="16.5">
      <c r="A74" s="13"/>
      <c r="B74" s="48" t="s">
        <v>284</v>
      </c>
      <c r="C74" s="722">
        <v>0</v>
      </c>
      <c r="D74" s="722">
        <v>428</v>
      </c>
      <c r="E74" s="722">
        <v>428</v>
      </c>
      <c r="F74" s="145">
        <f t="shared" si="0"/>
        <v>1</v>
      </c>
    </row>
    <row r="75" spans="1:6" s="5" customFormat="1" ht="16.5">
      <c r="A75" s="13"/>
      <c r="B75" s="48" t="s">
        <v>689</v>
      </c>
      <c r="C75" s="722">
        <v>0</v>
      </c>
      <c r="D75" s="722">
        <v>680</v>
      </c>
      <c r="E75" s="722">
        <v>680</v>
      </c>
      <c r="F75" s="192">
        <f aca="true" t="shared" si="1" ref="F75:F106">E75/D75</f>
        <v>1</v>
      </c>
    </row>
    <row r="76" spans="1:6" s="5" customFormat="1" ht="16.5">
      <c r="A76" s="13"/>
      <c r="B76" s="48" t="s">
        <v>812</v>
      </c>
      <c r="C76" s="722">
        <v>0</v>
      </c>
      <c r="D76" s="722">
        <v>22</v>
      </c>
      <c r="E76" s="722">
        <v>22</v>
      </c>
      <c r="F76" s="192">
        <f t="shared" si="1"/>
        <v>1</v>
      </c>
    </row>
    <row r="77" spans="1:6" s="5" customFormat="1" ht="16.5">
      <c r="A77" s="13"/>
      <c r="B77" s="48" t="s">
        <v>690</v>
      </c>
      <c r="C77" s="722">
        <v>0</v>
      </c>
      <c r="D77" s="722">
        <v>776</v>
      </c>
      <c r="E77" s="722">
        <v>776</v>
      </c>
      <c r="F77" s="145">
        <f t="shared" si="1"/>
        <v>1</v>
      </c>
    </row>
    <row r="78" spans="1:6" s="5" customFormat="1" ht="16.5">
      <c r="A78" s="13"/>
      <c r="B78" s="48" t="s">
        <v>813</v>
      </c>
      <c r="C78" s="722">
        <v>0</v>
      </c>
      <c r="D78" s="722">
        <v>124</v>
      </c>
      <c r="E78" s="722">
        <v>124</v>
      </c>
      <c r="F78" s="145">
        <f t="shared" si="1"/>
        <v>1</v>
      </c>
    </row>
    <row r="79" spans="1:6" s="5" customFormat="1" ht="16.5">
      <c r="A79" s="13"/>
      <c r="B79" s="48" t="s">
        <v>814</v>
      </c>
      <c r="C79" s="722"/>
      <c r="D79" s="722">
        <v>188</v>
      </c>
      <c r="E79" s="722">
        <v>188</v>
      </c>
      <c r="F79" s="145">
        <f t="shared" si="1"/>
        <v>1</v>
      </c>
    </row>
    <row r="80" spans="1:6" s="5" customFormat="1" ht="16.5">
      <c r="A80" s="13"/>
      <c r="B80" s="48" t="s">
        <v>950</v>
      </c>
      <c r="C80" s="722">
        <v>0</v>
      </c>
      <c r="D80" s="722">
        <v>79</v>
      </c>
      <c r="E80" s="722">
        <v>79</v>
      </c>
      <c r="F80" s="192">
        <f t="shared" si="1"/>
        <v>1</v>
      </c>
    </row>
    <row r="81" spans="1:6" s="5" customFormat="1" ht="16.5">
      <c r="A81" s="13"/>
      <c r="B81" s="48"/>
      <c r="C81" s="722"/>
      <c r="D81" s="722"/>
      <c r="E81" s="722"/>
      <c r="F81" s="145"/>
    </row>
    <row r="82" spans="1:6" s="5" customFormat="1" ht="15">
      <c r="A82" s="13">
        <v>3</v>
      </c>
      <c r="B82" s="47" t="s">
        <v>37</v>
      </c>
      <c r="C82" s="723">
        <f>SUM(C83:C89)</f>
        <v>0</v>
      </c>
      <c r="D82" s="723">
        <f>SUM(D83:D89)</f>
        <v>3785</v>
      </c>
      <c r="E82" s="723">
        <f>SUM(E83:E89)</f>
        <v>3785</v>
      </c>
      <c r="F82" s="167">
        <f t="shared" si="1"/>
        <v>1</v>
      </c>
    </row>
    <row r="83" spans="1:6" s="5" customFormat="1" ht="16.5">
      <c r="A83" s="13"/>
      <c r="B83" s="48" t="s">
        <v>691</v>
      </c>
      <c r="C83" s="722">
        <v>0</v>
      </c>
      <c r="D83" s="722">
        <v>514</v>
      </c>
      <c r="E83" s="722">
        <v>514</v>
      </c>
      <c r="F83" s="192">
        <f t="shared" si="1"/>
        <v>1</v>
      </c>
    </row>
    <row r="84" spans="1:6" s="5" customFormat="1" ht="16.5">
      <c r="A84" s="13"/>
      <c r="B84" s="48" t="s">
        <v>692</v>
      </c>
      <c r="C84" s="722">
        <v>0</v>
      </c>
      <c r="D84" s="722">
        <v>568</v>
      </c>
      <c r="E84" s="722">
        <v>568</v>
      </c>
      <c r="F84" s="192">
        <f t="shared" si="1"/>
        <v>1</v>
      </c>
    </row>
    <row r="85" spans="1:6" s="5" customFormat="1" ht="16.5">
      <c r="A85" s="13"/>
      <c r="B85" s="48" t="s">
        <v>818</v>
      </c>
      <c r="C85" s="722"/>
      <c r="D85" s="722">
        <v>644</v>
      </c>
      <c r="E85" s="722">
        <v>644</v>
      </c>
      <c r="F85" s="192">
        <f t="shared" si="1"/>
        <v>1</v>
      </c>
    </row>
    <row r="86" spans="1:6" s="5" customFormat="1" ht="16.5">
      <c r="A86" s="13"/>
      <c r="B86" s="48" t="s">
        <v>819</v>
      </c>
      <c r="C86" s="722"/>
      <c r="D86" s="722">
        <v>698</v>
      </c>
      <c r="E86" s="722">
        <v>698</v>
      </c>
      <c r="F86" s="192">
        <f t="shared" si="1"/>
        <v>1</v>
      </c>
    </row>
    <row r="87" spans="1:6" s="5" customFormat="1" ht="16.5">
      <c r="A87" s="13"/>
      <c r="B87" s="48" t="s">
        <v>820</v>
      </c>
      <c r="C87" s="722"/>
      <c r="D87" s="722">
        <v>338</v>
      </c>
      <c r="E87" s="722">
        <v>338</v>
      </c>
      <c r="F87" s="192">
        <f t="shared" si="1"/>
        <v>1</v>
      </c>
    </row>
    <row r="88" spans="1:6" s="5" customFormat="1" ht="16.5">
      <c r="A88" s="13"/>
      <c r="B88" s="48" t="s">
        <v>817</v>
      </c>
      <c r="C88" s="722"/>
      <c r="D88" s="722">
        <v>149</v>
      </c>
      <c r="E88" s="722">
        <v>149</v>
      </c>
      <c r="F88" s="192">
        <f t="shared" si="1"/>
        <v>1</v>
      </c>
    </row>
    <row r="89" spans="1:6" s="5" customFormat="1" ht="16.5">
      <c r="A89" s="13"/>
      <c r="B89" s="48" t="s">
        <v>693</v>
      </c>
      <c r="C89" s="722">
        <v>0</v>
      </c>
      <c r="D89" s="722">
        <v>874</v>
      </c>
      <c r="E89" s="722">
        <v>874</v>
      </c>
      <c r="F89" s="145">
        <f t="shared" si="1"/>
        <v>1</v>
      </c>
    </row>
    <row r="90" spans="1:6" s="5" customFormat="1" ht="16.5">
      <c r="A90" s="13"/>
      <c r="B90" s="48"/>
      <c r="C90" s="722"/>
      <c r="D90" s="722"/>
      <c r="E90" s="722"/>
      <c r="F90" s="145"/>
    </row>
    <row r="91" spans="1:6" s="5" customFormat="1" ht="15">
      <c r="A91" s="13">
        <v>4</v>
      </c>
      <c r="B91" s="47" t="s">
        <v>815</v>
      </c>
      <c r="C91" s="723">
        <f>SUM(C92)</f>
        <v>0</v>
      </c>
      <c r="D91" s="723">
        <f>SUM(D92:D93)</f>
        <v>1018</v>
      </c>
      <c r="E91" s="723">
        <f>SUM(E92:E93)</f>
        <v>1018</v>
      </c>
      <c r="F91" s="167">
        <f t="shared" si="1"/>
        <v>1</v>
      </c>
    </row>
    <row r="92" spans="1:6" s="5" customFormat="1" ht="16.5">
      <c r="A92" s="13"/>
      <c r="B92" s="48" t="s">
        <v>694</v>
      </c>
      <c r="C92" s="722">
        <v>0</v>
      </c>
      <c r="D92" s="722">
        <v>850</v>
      </c>
      <c r="E92" s="722">
        <v>850</v>
      </c>
      <c r="F92" s="167">
        <f t="shared" si="1"/>
        <v>1</v>
      </c>
    </row>
    <row r="93" spans="1:6" s="46" customFormat="1" ht="16.5">
      <c r="A93" s="13"/>
      <c r="B93" s="48" t="s">
        <v>104</v>
      </c>
      <c r="C93" s="730">
        <v>0</v>
      </c>
      <c r="D93" s="722">
        <v>168</v>
      </c>
      <c r="E93" s="722">
        <v>168</v>
      </c>
      <c r="F93" s="167">
        <f t="shared" si="1"/>
        <v>1</v>
      </c>
    </row>
    <row r="94" spans="1:6" s="46" customFormat="1" ht="16.5">
      <c r="A94" s="13"/>
      <c r="B94" s="48"/>
      <c r="C94" s="730"/>
      <c r="D94" s="722"/>
      <c r="E94" s="722"/>
      <c r="F94" s="167"/>
    </row>
    <row r="95" spans="1:6" s="46" customFormat="1" ht="16.5">
      <c r="A95" s="13">
        <v>5</v>
      </c>
      <c r="B95" s="47" t="s">
        <v>821</v>
      </c>
      <c r="C95" s="736"/>
      <c r="D95" s="723">
        <f>SUM(D96)</f>
        <v>797</v>
      </c>
      <c r="E95" s="723">
        <f>SUM(E96)</f>
        <v>797</v>
      </c>
      <c r="F95" s="167">
        <f t="shared" si="1"/>
        <v>1</v>
      </c>
    </row>
    <row r="96" spans="1:6" s="46" customFormat="1" ht="16.5">
      <c r="A96" s="13"/>
      <c r="B96" s="48" t="s">
        <v>822</v>
      </c>
      <c r="C96" s="730"/>
      <c r="D96" s="722">
        <v>797</v>
      </c>
      <c r="E96" s="722">
        <v>797</v>
      </c>
      <c r="F96" s="167">
        <f t="shared" si="1"/>
        <v>1</v>
      </c>
    </row>
    <row r="97" spans="1:6" s="46" customFormat="1" ht="16.5">
      <c r="A97" s="13"/>
      <c r="B97" s="48"/>
      <c r="C97" s="730"/>
      <c r="D97" s="722"/>
      <c r="E97" s="722"/>
      <c r="F97" s="167"/>
    </row>
    <row r="98" spans="1:6" s="46" customFormat="1" ht="16.5">
      <c r="A98" s="13">
        <v>6</v>
      </c>
      <c r="B98" s="47" t="s">
        <v>823</v>
      </c>
      <c r="C98" s="736"/>
      <c r="D98" s="723">
        <f>SUM(D99)</f>
        <v>399</v>
      </c>
      <c r="E98" s="723">
        <f>SUM(E99)</f>
        <v>399</v>
      </c>
      <c r="F98" s="167">
        <f t="shared" si="1"/>
        <v>1</v>
      </c>
    </row>
    <row r="99" spans="1:6" s="46" customFormat="1" ht="16.5">
      <c r="A99" s="13"/>
      <c r="B99" s="48" t="s">
        <v>824</v>
      </c>
      <c r="C99" s="730"/>
      <c r="D99" s="722">
        <v>399</v>
      </c>
      <c r="E99" s="722">
        <v>399</v>
      </c>
      <c r="F99" s="167">
        <f t="shared" si="1"/>
        <v>1</v>
      </c>
    </row>
    <row r="100" spans="1:6" s="46" customFormat="1" ht="16.5">
      <c r="A100" s="13"/>
      <c r="B100" s="48"/>
      <c r="C100" s="730"/>
      <c r="D100" s="722"/>
      <c r="E100" s="722"/>
      <c r="F100" s="167"/>
    </row>
    <row r="101" spans="1:6" s="46" customFormat="1" ht="16.5">
      <c r="A101" s="13">
        <v>7</v>
      </c>
      <c r="B101" s="47" t="s">
        <v>825</v>
      </c>
      <c r="C101" s="736"/>
      <c r="D101" s="723">
        <f>SUM(D102)</f>
        <v>960</v>
      </c>
      <c r="E101" s="723">
        <f>SUM(E102)</f>
        <v>960</v>
      </c>
      <c r="F101" s="167"/>
    </row>
    <row r="102" spans="1:6" s="46" customFormat="1" ht="16.5">
      <c r="A102" s="13"/>
      <c r="B102" s="48" t="s">
        <v>826</v>
      </c>
      <c r="C102" s="730"/>
      <c r="D102" s="722">
        <v>960</v>
      </c>
      <c r="E102" s="722">
        <v>960</v>
      </c>
      <c r="F102" s="167">
        <f t="shared" si="1"/>
        <v>1</v>
      </c>
    </row>
    <row r="103" spans="1:6" s="46" customFormat="1" ht="16.5">
      <c r="A103" s="13"/>
      <c r="B103" s="48"/>
      <c r="C103" s="730"/>
      <c r="D103" s="722"/>
      <c r="E103" s="722"/>
      <c r="F103" s="145"/>
    </row>
    <row r="104" spans="1:6" ht="16.5">
      <c r="A104" s="13"/>
      <c r="B104" s="51" t="s">
        <v>249</v>
      </c>
      <c r="C104" s="723">
        <f>SUM(C60+C66)</f>
        <v>1269</v>
      </c>
      <c r="D104" s="723">
        <f>SUM(D60+D67+D82+D91+D95+D98+D101)</f>
        <v>16963</v>
      </c>
      <c r="E104" s="723">
        <f>SUM(E60+E67+E82+E91+E95+E98+E101)</f>
        <v>16449</v>
      </c>
      <c r="F104" s="167">
        <f t="shared" si="1"/>
        <v>0.969698756116253</v>
      </c>
    </row>
    <row r="105" spans="1:6" ht="16.5">
      <c r="A105" s="13"/>
      <c r="B105" s="4"/>
      <c r="C105" s="722"/>
      <c r="D105" s="6"/>
      <c r="E105" s="723"/>
      <c r="F105" s="167"/>
    </row>
    <row r="106" spans="1:6" ht="17.25" thickBot="1">
      <c r="A106" s="14"/>
      <c r="B106" s="57" t="s">
        <v>263</v>
      </c>
      <c r="C106" s="731">
        <f>SUM(C56+C104)</f>
        <v>1784392</v>
      </c>
      <c r="D106" s="731">
        <f>SUM(D56+D104)</f>
        <v>1850347</v>
      </c>
      <c r="E106" s="731">
        <f>SUM(E56+E104)</f>
        <v>1231000</v>
      </c>
      <c r="F106" s="154">
        <f t="shared" si="1"/>
        <v>0.6652806203376989</v>
      </c>
    </row>
    <row r="107" ht="16.5">
      <c r="B107" s="4"/>
    </row>
    <row r="109" ht="16.5">
      <c r="B109" s="4"/>
    </row>
  </sheetData>
  <sheetProtection/>
  <mergeCells count="2">
    <mergeCell ref="A2:C2"/>
    <mergeCell ref="A58:B58"/>
  </mergeCells>
  <printOptions/>
  <pageMargins left="0.31496062992125984" right="0.2755905511811024" top="0.72" bottom="0.26" header="0.27" footer="0.2362204724409449"/>
  <pageSetup horizontalDpi="600" verticalDpi="600" orientation="portrait" paperSize="9" scale="80" r:id="rId1"/>
  <headerFooter alignWithMargins="0">
    <oddHeader>&amp;L
&amp;C&amp;"Book Antiqua,Félkövér"&amp;12Keszthely Város Önkormányzata
beruházási kiadásai feladatonként&amp;"Arial CE,Félkövér"&amp;10
&amp;R&amp;"Book Antiqua,Félkövér"9/1. sz. melléklet
eFt&amp;"Arial CE,Félkövér"
</oddHeader>
    <oddFooter>&amp;C&amp;P</oddFooter>
  </headerFooter>
  <rowBreaks count="3" manualBreakCount="3">
    <brk id="49" max="5" man="1"/>
    <brk id="113" max="255" man="1"/>
    <brk id="1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5">
      <selection activeCell="B50" sqref="B50"/>
    </sheetView>
  </sheetViews>
  <sheetFormatPr defaultColWidth="9.00390625" defaultRowHeight="12.75"/>
  <cols>
    <col min="1" max="1" width="6.625" style="18" customWidth="1"/>
    <col min="2" max="2" width="48.125" style="4" customWidth="1"/>
    <col min="3" max="3" width="13.375" style="4" bestFit="1" customWidth="1"/>
    <col min="4" max="4" width="12.125" style="4" customWidth="1"/>
    <col min="5" max="5" width="14.75390625" style="4" customWidth="1"/>
    <col min="6" max="6" width="9.875" style="4" bestFit="1" customWidth="1"/>
    <col min="7" max="16384" width="9.125" style="4" customWidth="1"/>
  </cols>
  <sheetData>
    <row r="1" spans="1:14" ht="30.75" thickBot="1">
      <c r="A1" s="732" t="s">
        <v>106</v>
      </c>
      <c r="B1" s="733" t="s">
        <v>262</v>
      </c>
      <c r="C1" s="734" t="s">
        <v>125</v>
      </c>
      <c r="D1" s="53" t="s">
        <v>151</v>
      </c>
      <c r="E1" s="112" t="s">
        <v>267</v>
      </c>
      <c r="F1" s="56" t="s">
        <v>269</v>
      </c>
      <c r="N1" s="5"/>
    </row>
    <row r="2" spans="1:14" ht="16.5" customHeight="1">
      <c r="A2" s="1277" t="s">
        <v>647</v>
      </c>
      <c r="B2" s="1278"/>
      <c r="C2" s="1278"/>
      <c r="D2" s="85"/>
      <c r="E2" s="85"/>
      <c r="F2" s="110"/>
      <c r="N2" s="5"/>
    </row>
    <row r="3" spans="1:14" ht="16.5">
      <c r="A3" s="13"/>
      <c r="B3" s="49"/>
      <c r="C3" s="722"/>
      <c r="D3" s="6"/>
      <c r="E3" s="6"/>
      <c r="F3" s="111"/>
      <c r="N3" s="5"/>
    </row>
    <row r="4" spans="1:14" ht="16.5">
      <c r="A4" s="13">
        <v>1</v>
      </c>
      <c r="B4" s="49" t="s">
        <v>225</v>
      </c>
      <c r="C4" s="723">
        <f>SUM(C5:C7)</f>
        <v>5000</v>
      </c>
      <c r="D4" s="723">
        <f>SUM(D5:D7)</f>
        <v>2230</v>
      </c>
      <c r="E4" s="723">
        <f>SUM(E5:E7)</f>
        <v>2000</v>
      </c>
      <c r="F4" s="775">
        <f>E4/D4</f>
        <v>0.8968609865470852</v>
      </c>
      <c r="N4" s="5"/>
    </row>
    <row r="5" spans="1:14" ht="33">
      <c r="A5" s="13"/>
      <c r="B5" s="48" t="s">
        <v>695</v>
      </c>
      <c r="C5" s="722">
        <v>2000</v>
      </c>
      <c r="D5" s="722">
        <v>230</v>
      </c>
      <c r="E5" s="735"/>
      <c r="F5" s="776">
        <f aca="true" t="shared" si="0" ref="F5:F15">E5/D5</f>
        <v>0</v>
      </c>
      <c r="N5" s="5"/>
    </row>
    <row r="6" spans="1:14" ht="16.5">
      <c r="A6" s="13"/>
      <c r="B6" s="48" t="s">
        <v>696</v>
      </c>
      <c r="C6" s="722">
        <v>1000</v>
      </c>
      <c r="D6" s="722">
        <v>0</v>
      </c>
      <c r="E6" s="735"/>
      <c r="F6" s="776"/>
      <c r="N6" s="5"/>
    </row>
    <row r="7" spans="1:14" ht="16.5">
      <c r="A7" s="13"/>
      <c r="B7" s="48" t="s">
        <v>697</v>
      </c>
      <c r="C7" s="722">
        <v>2000</v>
      </c>
      <c r="D7" s="722">
        <v>2000</v>
      </c>
      <c r="E7" s="735">
        <v>2000</v>
      </c>
      <c r="F7" s="776">
        <f t="shared" si="0"/>
        <v>1</v>
      </c>
      <c r="N7" s="5"/>
    </row>
    <row r="8" spans="1:14" ht="16.5">
      <c r="A8" s="13"/>
      <c r="B8" s="48"/>
      <c r="C8" s="722"/>
      <c r="D8" s="6"/>
      <c r="E8" s="735"/>
      <c r="F8" s="775"/>
      <c r="N8" s="5"/>
    </row>
    <row r="9" spans="1:14" ht="16.5">
      <c r="A9" s="13">
        <v>2</v>
      </c>
      <c r="B9" s="49" t="s">
        <v>659</v>
      </c>
      <c r="C9" s="723">
        <f>SUM(C10:C11)</f>
        <v>6245</v>
      </c>
      <c r="D9" s="723">
        <f>SUM(D10:D11)</f>
        <v>3435</v>
      </c>
      <c r="E9" s="723">
        <f>SUM(E10:E11)</f>
        <v>3434</v>
      </c>
      <c r="F9" s="775">
        <f t="shared" si="0"/>
        <v>0.9997088791848617</v>
      </c>
      <c r="N9" s="5"/>
    </row>
    <row r="10" spans="1:14" ht="16.5">
      <c r="A10" s="13"/>
      <c r="B10" s="48" t="s">
        <v>698</v>
      </c>
      <c r="C10" s="722">
        <v>3245</v>
      </c>
      <c r="D10" s="722">
        <v>3435</v>
      </c>
      <c r="E10" s="735">
        <v>3434</v>
      </c>
      <c r="F10" s="776">
        <f t="shared" si="0"/>
        <v>0.9997088791848617</v>
      </c>
      <c r="N10" s="5"/>
    </row>
    <row r="11" spans="1:14" ht="16.5">
      <c r="A11" s="13"/>
      <c r="B11" s="48" t="s">
        <v>699</v>
      </c>
      <c r="C11" s="722">
        <v>3000</v>
      </c>
      <c r="D11" s="722">
        <v>0</v>
      </c>
      <c r="E11" s="735">
        <v>0</v>
      </c>
      <c r="F11" s="776"/>
      <c r="N11" s="5"/>
    </row>
    <row r="12" spans="1:14" ht="16.5">
      <c r="A12" s="13"/>
      <c r="B12" s="48"/>
      <c r="C12" s="722"/>
      <c r="D12" s="722"/>
      <c r="E12" s="735"/>
      <c r="F12" s="775"/>
      <c r="N12" s="5"/>
    </row>
    <row r="13" spans="1:14" ht="16.5">
      <c r="A13" s="13">
        <v>3</v>
      </c>
      <c r="B13" s="49" t="s">
        <v>700</v>
      </c>
      <c r="C13" s="722"/>
      <c r="D13" s="723">
        <f>SUM(D14:D15)</f>
        <v>7372</v>
      </c>
      <c r="E13" s="723">
        <f>SUM(E14:E15)</f>
        <v>3720</v>
      </c>
      <c r="F13" s="775">
        <f t="shared" si="0"/>
        <v>0.5046120455778622</v>
      </c>
      <c r="N13" s="5"/>
    </row>
    <row r="14" spans="1:14" ht="16.5">
      <c r="A14" s="13"/>
      <c r="B14" s="48" t="s">
        <v>701</v>
      </c>
      <c r="C14" s="722">
        <v>0</v>
      </c>
      <c r="D14" s="722">
        <v>6040</v>
      </c>
      <c r="E14" s="735">
        <v>3525</v>
      </c>
      <c r="F14" s="776">
        <f t="shared" si="0"/>
        <v>0.5836092715231788</v>
      </c>
      <c r="N14" s="5"/>
    </row>
    <row r="15" spans="1:14" ht="16.5">
      <c r="A15" s="13"/>
      <c r="B15" s="48" t="s">
        <v>830</v>
      </c>
      <c r="C15" s="722"/>
      <c r="D15" s="722">
        <v>1332</v>
      </c>
      <c r="E15" s="735">
        <v>195</v>
      </c>
      <c r="F15" s="776">
        <f t="shared" si="0"/>
        <v>0.1463963963963964</v>
      </c>
      <c r="N15" s="5"/>
    </row>
    <row r="16" spans="1:14" ht="16.5">
      <c r="A16" s="13"/>
      <c r="B16" s="48"/>
      <c r="C16" s="722"/>
      <c r="D16" s="6"/>
      <c r="E16" s="735"/>
      <c r="F16" s="777"/>
      <c r="N16" s="5"/>
    </row>
    <row r="17" spans="1:14" ht="30.75">
      <c r="A17" s="13">
        <v>4</v>
      </c>
      <c r="B17" s="49" t="s">
        <v>702</v>
      </c>
      <c r="C17" s="723">
        <f>SUM(C18)</f>
        <v>0</v>
      </c>
      <c r="D17" s="723">
        <f>SUM(D18)</f>
        <v>360</v>
      </c>
      <c r="E17" s="723">
        <f>SUM(E18)</f>
        <v>360</v>
      </c>
      <c r="F17" s="167">
        <f>E17/D17</f>
        <v>1</v>
      </c>
      <c r="N17" s="5"/>
    </row>
    <row r="18" spans="1:14" ht="16.5">
      <c r="A18" s="13"/>
      <c r="B18" s="48" t="s">
        <v>703</v>
      </c>
      <c r="C18" s="722"/>
      <c r="D18" s="722">
        <v>360</v>
      </c>
      <c r="E18" s="722">
        <v>360</v>
      </c>
      <c r="F18" s="145">
        <f>E18/D18</f>
        <v>1</v>
      </c>
      <c r="N18" s="5"/>
    </row>
    <row r="19" spans="1:14" ht="16.5">
      <c r="A19" s="13"/>
      <c r="B19" s="48"/>
      <c r="C19" s="722"/>
      <c r="D19" s="6"/>
      <c r="E19" s="735"/>
      <c r="F19" s="145"/>
      <c r="N19" s="5"/>
    </row>
    <row r="20" spans="1:14" ht="16.5">
      <c r="A20" s="13">
        <v>5</v>
      </c>
      <c r="B20" s="49" t="s">
        <v>704</v>
      </c>
      <c r="C20" s="723">
        <f>SUM(C21)</f>
        <v>0</v>
      </c>
      <c r="D20" s="723">
        <f>SUM(D21)</f>
        <v>10000</v>
      </c>
      <c r="E20" s="723">
        <f>SUM(E21)</f>
        <v>5597</v>
      </c>
      <c r="F20" s="167">
        <f>E20/D20</f>
        <v>0.5597</v>
      </c>
      <c r="N20" s="5"/>
    </row>
    <row r="21" spans="1:14" ht="16.5">
      <c r="A21" s="13"/>
      <c r="B21" s="48" t="s">
        <v>705</v>
      </c>
      <c r="C21" s="722"/>
      <c r="D21" s="722">
        <v>10000</v>
      </c>
      <c r="E21" s="722">
        <v>5597</v>
      </c>
      <c r="F21" s="145">
        <f>E21/D21</f>
        <v>0.5597</v>
      </c>
      <c r="N21" s="5"/>
    </row>
    <row r="22" spans="1:14" ht="16.5">
      <c r="A22" s="13"/>
      <c r="B22" s="48"/>
      <c r="C22" s="722"/>
      <c r="D22" s="6"/>
      <c r="E22" s="6"/>
      <c r="F22" s="145"/>
      <c r="N22" s="5"/>
    </row>
    <row r="23" spans="1:14" ht="16.5">
      <c r="A23" s="13"/>
      <c r="B23" s="51" t="s">
        <v>249</v>
      </c>
      <c r="C23" s="723">
        <f>SUM(C4+C9+C20+C17+C13)</f>
        <v>11245</v>
      </c>
      <c r="D23" s="723">
        <f>SUM(D4+D9+D20+D17+D13)</f>
        <v>23397</v>
      </c>
      <c r="E23" s="723">
        <f>SUM(E4+E9+E20+E17+E13)</f>
        <v>15111</v>
      </c>
      <c r="F23" s="167">
        <f>E23/D23</f>
        <v>0.6458520323118349</v>
      </c>
      <c r="N23" s="5"/>
    </row>
    <row r="24" spans="1:14" ht="16.5">
      <c r="A24" s="13"/>
      <c r="B24" s="51"/>
      <c r="C24" s="723"/>
      <c r="D24" s="6"/>
      <c r="E24" s="6"/>
      <c r="F24" s="145"/>
      <c r="N24" s="5"/>
    </row>
    <row r="25" spans="1:14" ht="16.5">
      <c r="A25" s="1279" t="s">
        <v>555</v>
      </c>
      <c r="B25" s="1280"/>
      <c r="C25" s="1280"/>
      <c r="D25" s="6"/>
      <c r="E25" s="6"/>
      <c r="F25" s="145"/>
      <c r="N25" s="5"/>
    </row>
    <row r="26" spans="1:14" ht="16.5">
      <c r="A26" s="166"/>
      <c r="B26" s="47"/>
      <c r="C26" s="47"/>
      <c r="D26" s="6"/>
      <c r="E26" s="6"/>
      <c r="F26" s="145"/>
      <c r="N26" s="5"/>
    </row>
    <row r="27" spans="1:14" ht="16.5">
      <c r="A27" s="13">
        <v>1</v>
      </c>
      <c r="B27" s="49" t="s">
        <v>827</v>
      </c>
      <c r="C27" s="723">
        <f>SUM(C28:C29)</f>
        <v>0</v>
      </c>
      <c r="D27" s="723">
        <f>SUM(D28:D29)</f>
        <v>4619</v>
      </c>
      <c r="E27" s="723">
        <f>SUM(E28:E29)</f>
        <v>4618</v>
      </c>
      <c r="F27" s="167">
        <f>E27/D27</f>
        <v>0.9997835029227106</v>
      </c>
      <c r="N27" s="5"/>
    </row>
    <row r="28" spans="1:14" ht="16.5">
      <c r="A28" s="166"/>
      <c r="B28" s="48" t="s">
        <v>706</v>
      </c>
      <c r="C28" s="722"/>
      <c r="D28" s="722">
        <v>4511</v>
      </c>
      <c r="E28" s="722">
        <v>4510</v>
      </c>
      <c r="F28" s="145">
        <f>E28/D28</f>
        <v>0.9997783196630459</v>
      </c>
      <c r="N28" s="5"/>
    </row>
    <row r="29" spans="1:14" ht="16.5">
      <c r="A29" s="166"/>
      <c r="B29" s="48" t="s">
        <v>707</v>
      </c>
      <c r="C29" s="722"/>
      <c r="D29" s="722">
        <v>108</v>
      </c>
      <c r="E29" s="722">
        <v>108</v>
      </c>
      <c r="F29" s="145">
        <f>E29/D29</f>
        <v>1</v>
      </c>
      <c r="N29" s="5"/>
    </row>
    <row r="30" spans="1:14" ht="16.5">
      <c r="A30" s="166"/>
      <c r="B30" s="48"/>
      <c r="C30" s="722"/>
      <c r="D30" s="722"/>
      <c r="E30" s="722"/>
      <c r="F30" s="145"/>
      <c r="N30" s="5"/>
    </row>
    <row r="31" spans="1:14" ht="16.5">
      <c r="A31" s="13">
        <v>2</v>
      </c>
      <c r="B31" s="49" t="s">
        <v>33</v>
      </c>
      <c r="C31" s="723">
        <f>SUM(C32:C32)</f>
        <v>0</v>
      </c>
      <c r="D31" s="723">
        <f>SUM(D32:D32)</f>
        <v>329</v>
      </c>
      <c r="E31" s="723">
        <f>SUM(E32:E32)</f>
        <v>329</v>
      </c>
      <c r="F31" s="167">
        <f>E31/D31</f>
        <v>1</v>
      </c>
      <c r="N31" s="5"/>
    </row>
    <row r="32" spans="1:14" ht="16.5">
      <c r="A32" s="166"/>
      <c r="B32" s="48" t="s">
        <v>285</v>
      </c>
      <c r="C32" s="722"/>
      <c r="D32" s="722">
        <v>329</v>
      </c>
      <c r="E32" s="722">
        <v>329</v>
      </c>
      <c r="F32" s="145">
        <f>E32/D32</f>
        <v>1</v>
      </c>
      <c r="N32" s="5"/>
    </row>
    <row r="33" spans="1:14" ht="16.5">
      <c r="A33" s="166"/>
      <c r="B33" s="48"/>
      <c r="C33" s="722"/>
      <c r="D33" s="722"/>
      <c r="E33" s="722"/>
      <c r="F33" s="145"/>
      <c r="N33" s="5"/>
    </row>
    <row r="34" spans="1:14" ht="16.5">
      <c r="A34" s="13">
        <v>3</v>
      </c>
      <c r="B34" s="49" t="s">
        <v>828</v>
      </c>
      <c r="C34" s="723">
        <f>SUM(C35)</f>
        <v>0</v>
      </c>
      <c r="D34" s="723">
        <f>SUM(D35)</f>
        <v>0</v>
      </c>
      <c r="E34" s="723">
        <f>SUM(E35)</f>
        <v>0</v>
      </c>
      <c r="F34" s="145"/>
      <c r="N34" s="5"/>
    </row>
    <row r="35" spans="1:14" ht="16.5">
      <c r="A35" s="166"/>
      <c r="B35" s="48" t="s">
        <v>708</v>
      </c>
      <c r="C35" s="722"/>
      <c r="D35" s="722">
        <v>0</v>
      </c>
      <c r="E35" s="722">
        <v>0</v>
      </c>
      <c r="F35" s="145"/>
      <c r="N35" s="5"/>
    </row>
    <row r="36" spans="1:14" ht="16.5">
      <c r="A36" s="166"/>
      <c r="B36" s="48"/>
      <c r="C36" s="722"/>
      <c r="D36" s="722"/>
      <c r="E36" s="722"/>
      <c r="F36" s="145"/>
      <c r="N36" s="5"/>
    </row>
    <row r="37" spans="1:14" ht="16.5">
      <c r="A37" s="13">
        <v>4</v>
      </c>
      <c r="B37" s="49" t="s">
        <v>829</v>
      </c>
      <c r="C37" s="723">
        <f>SUM(C38)</f>
        <v>0</v>
      </c>
      <c r="D37" s="723">
        <f>SUM(D38)</f>
        <v>0</v>
      </c>
      <c r="E37" s="723">
        <f>SUM(E38)</f>
        <v>0</v>
      </c>
      <c r="F37" s="145"/>
      <c r="N37" s="5"/>
    </row>
    <row r="38" spans="1:14" ht="16.5">
      <c r="A38" s="166"/>
      <c r="B38" s="48" t="s">
        <v>709</v>
      </c>
      <c r="C38" s="722"/>
      <c r="D38" s="722">
        <v>0</v>
      </c>
      <c r="E38" s="722">
        <v>0</v>
      </c>
      <c r="F38" s="145"/>
      <c r="N38" s="5"/>
    </row>
    <row r="39" spans="1:14" ht="16.5">
      <c r="A39" s="166"/>
      <c r="B39" s="48"/>
      <c r="C39" s="722"/>
      <c r="D39" s="722"/>
      <c r="E39" s="722"/>
      <c r="F39" s="145"/>
      <c r="N39" s="5"/>
    </row>
    <row r="40" spans="1:14" ht="16.5">
      <c r="A40" s="13">
        <v>5</v>
      </c>
      <c r="B40" s="49" t="s">
        <v>42</v>
      </c>
      <c r="C40" s="723">
        <f>SUM(C41:C45)</f>
        <v>0</v>
      </c>
      <c r="D40" s="723">
        <f>SUM(D41:D45)</f>
        <v>10291</v>
      </c>
      <c r="E40" s="723">
        <f>SUM(E41:E45)</f>
        <v>9391</v>
      </c>
      <c r="F40" s="145">
        <f aca="true" t="shared" si="1" ref="F40:F45">E40/D40</f>
        <v>0.9125449421824896</v>
      </c>
      <c r="N40" s="5"/>
    </row>
    <row r="41" spans="1:14" ht="16.5">
      <c r="A41" s="166"/>
      <c r="B41" s="48" t="s">
        <v>710</v>
      </c>
      <c r="C41" s="722">
        <v>0</v>
      </c>
      <c r="D41" s="722">
        <v>1393</v>
      </c>
      <c r="E41" s="722">
        <v>1393</v>
      </c>
      <c r="F41" s="145">
        <f t="shared" si="1"/>
        <v>1</v>
      </c>
      <c r="N41" s="5"/>
    </row>
    <row r="42" spans="1:14" ht="16.5">
      <c r="A42" s="166"/>
      <c r="B42" s="48" t="s">
        <v>831</v>
      </c>
      <c r="C42" s="722"/>
      <c r="D42" s="722">
        <v>325</v>
      </c>
      <c r="E42" s="722">
        <v>325</v>
      </c>
      <c r="F42" s="145">
        <f t="shared" si="1"/>
        <v>1</v>
      </c>
      <c r="N42" s="5"/>
    </row>
    <row r="43" spans="1:14" ht="16.5">
      <c r="A43" s="166"/>
      <c r="B43" s="48" t="s">
        <v>832</v>
      </c>
      <c r="C43" s="722"/>
      <c r="D43" s="722">
        <v>5224</v>
      </c>
      <c r="E43" s="722">
        <v>5224</v>
      </c>
      <c r="F43" s="145">
        <f t="shared" si="1"/>
        <v>1</v>
      </c>
      <c r="N43" s="5"/>
    </row>
    <row r="44" spans="1:14" ht="16.5">
      <c r="A44" s="13"/>
      <c r="B44" s="48" t="s">
        <v>711</v>
      </c>
      <c r="C44" s="722"/>
      <c r="D44" s="722">
        <v>449</v>
      </c>
      <c r="E44" s="722">
        <v>449</v>
      </c>
      <c r="F44" s="145">
        <f t="shared" si="1"/>
        <v>1</v>
      </c>
      <c r="N44" s="5"/>
    </row>
    <row r="45" spans="1:14" ht="16.5">
      <c r="A45" s="13"/>
      <c r="B45" s="48" t="s">
        <v>712</v>
      </c>
      <c r="C45" s="722">
        <v>0</v>
      </c>
      <c r="D45" s="722">
        <v>2900</v>
      </c>
      <c r="E45" s="722">
        <v>2000</v>
      </c>
      <c r="F45" s="145">
        <f t="shared" si="1"/>
        <v>0.6896551724137931</v>
      </c>
      <c r="N45" s="5"/>
    </row>
    <row r="46" spans="1:6" s="46" customFormat="1" ht="16.5">
      <c r="A46" s="13"/>
      <c r="B46" s="50"/>
      <c r="C46" s="722"/>
      <c r="D46" s="722"/>
      <c r="E46" s="722"/>
      <c r="F46" s="145"/>
    </row>
    <row r="47" spans="1:6" s="737" customFormat="1" ht="15">
      <c r="A47" s="13"/>
      <c r="B47" s="51" t="s">
        <v>250</v>
      </c>
      <c r="C47" s="774">
        <f>SUM(C27+C31+C34+C37+C40)</f>
        <v>0</v>
      </c>
      <c r="D47" s="723">
        <f>D27+D31+D34+D37+D40</f>
        <v>15239</v>
      </c>
      <c r="E47" s="723">
        <f>E27+E31+E34+E37+E40</f>
        <v>14338</v>
      </c>
      <c r="F47" s="167">
        <f>E47/D47</f>
        <v>0.9408753855239845</v>
      </c>
    </row>
    <row r="48" spans="1:14" ht="17.25" thickBot="1">
      <c r="A48" s="14"/>
      <c r="B48" s="57" t="s">
        <v>263</v>
      </c>
      <c r="C48" s="731">
        <f>SUM(C23+C47)</f>
        <v>11245</v>
      </c>
      <c r="D48" s="731">
        <f>SUM(D23+D47)</f>
        <v>38636</v>
      </c>
      <c r="E48" s="731">
        <f>SUM(E23+E47)</f>
        <v>29449</v>
      </c>
      <c r="F48" s="154">
        <f>E48/D48</f>
        <v>0.7622165855678642</v>
      </c>
      <c r="N48" s="5"/>
    </row>
  </sheetData>
  <sheetProtection/>
  <mergeCells count="2">
    <mergeCell ref="A2:C2"/>
    <mergeCell ref="A25:C25"/>
  </mergeCells>
  <printOptions/>
  <pageMargins left="0.4330708661417323" right="0.2755905511811024" top="1.08" bottom="0.2" header="0.45" footer="0.31496062992125984"/>
  <pageSetup horizontalDpi="600" verticalDpi="600" orientation="portrait" paperSize="9" scale="85" r:id="rId1"/>
  <headerFooter alignWithMargins="0">
    <oddHeader>&amp;C&amp;"Book Antiqua,Félkövér"&amp;11Keszthely Város Önkormányzata
felújítási előirányzatai célonként&amp;R&amp;"Book Antiqua,Félkövér"&amp;11 9/2. sz.melléklet
eFt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25390625" style="18" customWidth="1"/>
    <col min="2" max="2" width="45.25390625" style="4" customWidth="1"/>
    <col min="3" max="4" width="12.125" style="4" bestFit="1" customWidth="1"/>
    <col min="5" max="5" width="11.125" style="4" bestFit="1" customWidth="1"/>
    <col min="6" max="6" width="8.75390625" style="4" bestFit="1" customWidth="1"/>
    <col min="7" max="16384" width="9.125" style="4" customWidth="1"/>
  </cols>
  <sheetData>
    <row r="1" spans="1:12" ht="30.75" thickBot="1">
      <c r="A1" s="43" t="s">
        <v>106</v>
      </c>
      <c r="B1" s="53" t="s">
        <v>105</v>
      </c>
      <c r="C1" s="112" t="s">
        <v>125</v>
      </c>
      <c r="D1" s="53" t="s">
        <v>151</v>
      </c>
      <c r="E1" s="135" t="s">
        <v>267</v>
      </c>
      <c r="F1" s="56" t="s">
        <v>269</v>
      </c>
      <c r="L1" s="5"/>
    </row>
    <row r="2" spans="1:12" ht="16.5">
      <c r="A2" s="1281" t="s">
        <v>713</v>
      </c>
      <c r="B2" s="1282"/>
      <c r="C2" s="1283"/>
      <c r="D2" s="85"/>
      <c r="E2" s="168"/>
      <c r="F2" s="126"/>
      <c r="L2" s="5"/>
    </row>
    <row r="3" spans="1:12" ht="16.5">
      <c r="A3" s="13"/>
      <c r="B3" s="47"/>
      <c r="C3" s="107"/>
      <c r="D3" s="6"/>
      <c r="E3" s="134"/>
      <c r="F3" s="111"/>
      <c r="L3" s="5"/>
    </row>
    <row r="4" spans="1:12" ht="16.5">
      <c r="A4" s="13">
        <v>1</v>
      </c>
      <c r="B4" s="49" t="s">
        <v>225</v>
      </c>
      <c r="C4" s="113">
        <f>SUM(C5:C5)</f>
        <v>8932</v>
      </c>
      <c r="D4" s="113">
        <f>SUM(D5:D6)</f>
        <v>18127</v>
      </c>
      <c r="E4" s="113">
        <f>SUM(E5:E6)</f>
        <v>9195</v>
      </c>
      <c r="F4" s="167">
        <f>E4/D4</f>
        <v>0.5072543719313731</v>
      </c>
      <c r="L4" s="5"/>
    </row>
    <row r="5" spans="1:12" ht="33">
      <c r="A5" s="13"/>
      <c r="B5" s="48" t="s">
        <v>169</v>
      </c>
      <c r="C5" s="114">
        <v>8932</v>
      </c>
      <c r="D5" s="114">
        <v>8932</v>
      </c>
      <c r="E5" s="109">
        <v>0</v>
      </c>
      <c r="F5" s="145">
        <f>E5/D5</f>
        <v>0</v>
      </c>
      <c r="L5" s="5"/>
    </row>
    <row r="6" spans="1:12" ht="16.5">
      <c r="A6" s="13"/>
      <c r="B6" s="48" t="s">
        <v>714</v>
      </c>
      <c r="C6" s="114">
        <v>0</v>
      </c>
      <c r="D6" s="114">
        <v>9195</v>
      </c>
      <c r="E6" s="109">
        <v>9195</v>
      </c>
      <c r="F6" s="145"/>
      <c r="L6" s="5"/>
    </row>
    <row r="7" spans="1:12" ht="16.5">
      <c r="A7" s="13"/>
      <c r="B7" s="50"/>
      <c r="C7" s="115"/>
      <c r="D7" s="125"/>
      <c r="E7" s="109"/>
      <c r="F7" s="145"/>
      <c r="L7" s="5"/>
    </row>
    <row r="8" spans="1:12" ht="30.75">
      <c r="A8" s="13">
        <v>2</v>
      </c>
      <c r="B8" s="49" t="s">
        <v>227</v>
      </c>
      <c r="C8" s="116">
        <f>SUM(C9:C9)</f>
        <v>4000</v>
      </c>
      <c r="D8" s="116">
        <f>SUM(D9:D9)</f>
        <v>4000</v>
      </c>
      <c r="E8" s="108">
        <f>SUM(E9)</f>
        <v>4000</v>
      </c>
      <c r="F8" s="193">
        <f>E8/D8</f>
        <v>1</v>
      </c>
      <c r="L8" s="5"/>
    </row>
    <row r="9" spans="1:12" ht="16.5">
      <c r="A9" s="13"/>
      <c r="B9" s="48" t="s">
        <v>240</v>
      </c>
      <c r="C9" s="117">
        <v>4000</v>
      </c>
      <c r="D9" s="117">
        <v>4000</v>
      </c>
      <c r="E9" s="109">
        <v>4000</v>
      </c>
      <c r="F9" s="192">
        <f>E9/D9</f>
        <v>1</v>
      </c>
      <c r="L9" s="5"/>
    </row>
    <row r="10" spans="1:12" ht="16.5">
      <c r="A10" s="13"/>
      <c r="B10" s="48"/>
      <c r="C10" s="117"/>
      <c r="D10" s="125"/>
      <c r="E10" s="109"/>
      <c r="F10" s="145"/>
      <c r="L10" s="5"/>
    </row>
    <row r="11" spans="1:12" ht="16.5">
      <c r="A11" s="13"/>
      <c r="B11" s="51" t="s">
        <v>249</v>
      </c>
      <c r="C11" s="116">
        <f>SUM(C8+C4)</f>
        <v>12932</v>
      </c>
      <c r="D11" s="116">
        <f>SUM(D8+D4)</f>
        <v>22127</v>
      </c>
      <c r="E11" s="116">
        <f>SUM(E8+E4)</f>
        <v>13195</v>
      </c>
      <c r="F11" s="167">
        <f>E11/D11</f>
        <v>0.5963302752293578</v>
      </c>
      <c r="L11" s="5"/>
    </row>
    <row r="12" spans="1:12" ht="16.5">
      <c r="A12" s="13"/>
      <c r="B12" s="51"/>
      <c r="C12" s="116"/>
      <c r="D12" s="125"/>
      <c r="E12" s="109"/>
      <c r="F12" s="145"/>
      <c r="L12" s="5"/>
    </row>
    <row r="13" spans="1:12" ht="16.5">
      <c r="A13" s="1284" t="s">
        <v>715</v>
      </c>
      <c r="B13" s="1285"/>
      <c r="C13" s="108">
        <v>0</v>
      </c>
      <c r="D13" s="125"/>
      <c r="E13" s="109"/>
      <c r="F13" s="145"/>
      <c r="L13" s="5"/>
    </row>
    <row r="14" spans="1:12" ht="16.5">
      <c r="A14" s="13"/>
      <c r="B14" s="9"/>
      <c r="C14" s="109"/>
      <c r="D14" s="125"/>
      <c r="E14" s="109"/>
      <c r="F14" s="145"/>
      <c r="L14" s="5"/>
    </row>
    <row r="15" spans="1:12" ht="16.5">
      <c r="A15" s="13"/>
      <c r="B15" s="51" t="s">
        <v>249</v>
      </c>
      <c r="C15" s="116">
        <f>SUM(C13)</f>
        <v>0</v>
      </c>
      <c r="D15" s="125"/>
      <c r="E15" s="109">
        <f>SUM(C15:D15)</f>
        <v>0</v>
      </c>
      <c r="F15" s="145"/>
      <c r="L15" s="5"/>
    </row>
    <row r="16" spans="1:6" ht="16.5">
      <c r="A16" s="13"/>
      <c r="B16" s="7"/>
      <c r="C16" s="117"/>
      <c r="D16" s="125"/>
      <c r="E16" s="109"/>
      <c r="F16" s="145"/>
    </row>
    <row r="17" spans="1:6" ht="17.25" thickBot="1">
      <c r="A17" s="14"/>
      <c r="B17" s="57" t="s">
        <v>263</v>
      </c>
      <c r="C17" s="118">
        <f>SUM(C13+C11)</f>
        <v>12932</v>
      </c>
      <c r="D17" s="118">
        <f>SUM(D13+D11)</f>
        <v>22127</v>
      </c>
      <c r="E17" s="118">
        <f>SUM(E13+E11)</f>
        <v>13195</v>
      </c>
      <c r="F17" s="154">
        <f>E17/D17</f>
        <v>0.5963302752293578</v>
      </c>
    </row>
    <row r="19" ht="16.5">
      <c r="B19" s="55"/>
    </row>
    <row r="20" ht="16.5">
      <c r="B20" s="54"/>
    </row>
    <row r="21" ht="16.5">
      <c r="B21" s="55"/>
    </row>
    <row r="22" ht="16.5">
      <c r="B22" s="54"/>
    </row>
  </sheetData>
  <sheetProtection/>
  <mergeCells count="2">
    <mergeCell ref="A2:C2"/>
    <mergeCell ref="A13:B13"/>
  </mergeCells>
  <printOptions/>
  <pageMargins left="0.31496062992125984" right="0.35433070866141736" top="1.4566929133858268" bottom="0.984251968503937" header="0.5118110236220472" footer="0.5118110236220472"/>
  <pageSetup horizontalDpi="600" verticalDpi="600" orientation="portrait" paperSize="9" r:id="rId1"/>
  <headerFooter alignWithMargins="0">
    <oddHeader>&amp;C&amp;"Book Antiqua,Félkövér"&amp;11Keszthely Város Önkormányzata
felhalmozási célú végleges pénzeszköz átadásai&amp;R&amp;"Book Antiqua,Félkövér"&amp;11 9/3. sz. melléklet
eFt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25390625" style="18" customWidth="1"/>
    <col min="2" max="2" width="45.875" style="4" customWidth="1"/>
    <col min="3" max="4" width="12.125" style="4" bestFit="1" customWidth="1"/>
    <col min="5" max="5" width="10.75390625" style="4" bestFit="1" customWidth="1"/>
    <col min="6" max="6" width="8.75390625" style="4" bestFit="1" customWidth="1"/>
    <col min="7" max="16384" width="9.125" style="4" customWidth="1"/>
  </cols>
  <sheetData>
    <row r="1" spans="1:12" ht="30.75" thickBot="1">
      <c r="A1" s="169" t="s">
        <v>106</v>
      </c>
      <c r="B1" s="106" t="s">
        <v>243</v>
      </c>
      <c r="C1" s="106" t="s">
        <v>125</v>
      </c>
      <c r="D1" s="106" t="s">
        <v>151</v>
      </c>
      <c r="E1" s="106" t="s">
        <v>267</v>
      </c>
      <c r="F1" s="44" t="s">
        <v>269</v>
      </c>
      <c r="L1" s="5"/>
    </row>
    <row r="2" spans="1:12" ht="16.5">
      <c r="A2" s="11"/>
      <c r="B2" s="1278" t="s">
        <v>239</v>
      </c>
      <c r="C2" s="1286"/>
      <c r="D2" s="85"/>
      <c r="E2" s="168"/>
      <c r="F2" s="110"/>
      <c r="L2" s="5"/>
    </row>
    <row r="3" spans="1:12" ht="16.5">
      <c r="A3" s="13"/>
      <c r="B3" s="47"/>
      <c r="C3" s="107"/>
      <c r="D3" s="6"/>
      <c r="E3" s="134"/>
      <c r="F3" s="111"/>
      <c r="L3" s="5"/>
    </row>
    <row r="4" spans="1:12" ht="16.5">
      <c r="A4" s="13">
        <v>1</v>
      </c>
      <c r="B4" s="49" t="s">
        <v>145</v>
      </c>
      <c r="C4" s="116">
        <f>SUM(C5:C5)</f>
        <v>1000</v>
      </c>
      <c r="D4" s="116">
        <f>SUM(D5:D5)</f>
        <v>604</v>
      </c>
      <c r="E4" s="116">
        <f>SUM(E5)</f>
        <v>0</v>
      </c>
      <c r="F4" s="193">
        <f>E4/D4</f>
        <v>0</v>
      </c>
      <c r="L4" s="5"/>
    </row>
    <row r="5" spans="1:12" ht="16.5">
      <c r="A5" s="13"/>
      <c r="B5" s="48" t="s">
        <v>146</v>
      </c>
      <c r="C5" s="117">
        <v>1000</v>
      </c>
      <c r="D5" s="117">
        <v>604</v>
      </c>
      <c r="E5" s="117">
        <v>0</v>
      </c>
      <c r="F5" s="192">
        <f>E5/D5</f>
        <v>0</v>
      </c>
      <c r="L5" s="5"/>
    </row>
    <row r="6" spans="1:12" ht="16.5">
      <c r="A6" s="13"/>
      <c r="B6" s="48"/>
      <c r="C6" s="120"/>
      <c r="D6" s="116"/>
      <c r="E6" s="116"/>
      <c r="F6" s="145"/>
      <c r="L6" s="5"/>
    </row>
    <row r="7" spans="1:12" ht="16.5">
      <c r="A7" s="13"/>
      <c r="B7" s="51" t="s">
        <v>249</v>
      </c>
      <c r="C7" s="119">
        <f>SUM(C4)</f>
        <v>1000</v>
      </c>
      <c r="D7" s="119">
        <f>SUM(D4)</f>
        <v>604</v>
      </c>
      <c r="E7" s="119">
        <f>SUM(E4)</f>
        <v>0</v>
      </c>
      <c r="F7" s="193">
        <f>E7/D7</f>
        <v>0</v>
      </c>
      <c r="L7" s="5"/>
    </row>
    <row r="8" spans="1:12" ht="16.5">
      <c r="A8" s="13"/>
      <c r="B8" s="51"/>
      <c r="C8" s="119"/>
      <c r="D8" s="116"/>
      <c r="E8" s="116"/>
      <c r="F8" s="145"/>
      <c r="L8" s="5"/>
    </row>
    <row r="9" spans="1:12" ht="16.5">
      <c r="A9" s="13"/>
      <c r="B9" s="8" t="s">
        <v>258</v>
      </c>
      <c r="C9" s="121">
        <v>0</v>
      </c>
      <c r="D9" s="116"/>
      <c r="E9" s="116">
        <f>SUM(C9:D9)</f>
        <v>0</v>
      </c>
      <c r="F9" s="145"/>
      <c r="L9" s="5"/>
    </row>
    <row r="10" spans="1:12" ht="16.5">
      <c r="A10" s="13"/>
      <c r="B10" s="9"/>
      <c r="C10" s="122"/>
      <c r="D10" s="116"/>
      <c r="E10" s="116">
        <f>SUM(C10:D10)</f>
        <v>0</v>
      </c>
      <c r="F10" s="145"/>
      <c r="L10" s="5"/>
    </row>
    <row r="11" spans="1:12" ht="16.5">
      <c r="A11" s="13"/>
      <c r="B11" s="51" t="s">
        <v>249</v>
      </c>
      <c r="C11" s="123">
        <f>SUM(C9)</f>
        <v>0</v>
      </c>
      <c r="D11" s="123">
        <f>SUM(D9)</f>
        <v>0</v>
      </c>
      <c r="E11" s="123">
        <f>SUM(E9)</f>
        <v>0</v>
      </c>
      <c r="F11" s="145"/>
      <c r="L11" s="5"/>
    </row>
    <row r="12" spans="1:6" ht="16.5">
      <c r="A12" s="13"/>
      <c r="B12" s="7"/>
      <c r="C12" s="120"/>
      <c r="D12" s="116"/>
      <c r="E12" s="116">
        <f>SUM(C12:D12)</f>
        <v>0</v>
      </c>
      <c r="F12" s="145"/>
    </row>
    <row r="13" spans="1:6" ht="17.25" thickBot="1">
      <c r="A13" s="14"/>
      <c r="B13" s="57" t="s">
        <v>263</v>
      </c>
      <c r="C13" s="124">
        <f>SUM(C9+C7)</f>
        <v>1000</v>
      </c>
      <c r="D13" s="118">
        <f>SUM(D9+D7)</f>
        <v>604</v>
      </c>
      <c r="E13" s="118">
        <f>SUM(E9+E7)</f>
        <v>0</v>
      </c>
      <c r="F13" s="235">
        <f>E13/D13</f>
        <v>0</v>
      </c>
    </row>
    <row r="15" spans="2:6" ht="16.5">
      <c r="B15" s="55"/>
      <c r="E15" s="243"/>
      <c r="F15" s="243"/>
    </row>
    <row r="16" ht="16.5">
      <c r="B16" s="54"/>
    </row>
    <row r="17" ht="16.5">
      <c r="B17" s="55"/>
    </row>
    <row r="18" ht="16.5">
      <c r="B18" s="54"/>
    </row>
  </sheetData>
  <sheetProtection/>
  <mergeCells count="1">
    <mergeCell ref="B2:C2"/>
  </mergeCells>
  <printOptions/>
  <pageMargins left="0.4330708661417323" right="0.1968503937007874" top="1.4173228346456694" bottom="0.984251968503937" header="0.5118110236220472" footer="0.5118110236220472"/>
  <pageSetup horizontalDpi="600" verticalDpi="600" orientation="portrait" paperSize="9" r:id="rId1"/>
  <headerFooter alignWithMargins="0">
    <oddHeader>&amp;C&amp;"Book Antiqua,Félkövér"&amp;11Keszthely Város Önkormányzata
felhalmozási célú támogatásértékű kiadásai&amp;R&amp;"Book Antiqua,Félkövér"&amp;11 9/4.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34">
      <selection activeCell="H80" sqref="H80"/>
    </sheetView>
  </sheetViews>
  <sheetFormatPr defaultColWidth="9.00390625" defaultRowHeight="12.75"/>
  <cols>
    <col min="1" max="1" width="6.625" style="18" customWidth="1"/>
    <col min="2" max="2" width="59.375" style="45" customWidth="1"/>
    <col min="3" max="3" width="12.25390625" style="54" bestFit="1" customWidth="1"/>
    <col min="4" max="4" width="12.25390625" style="4" bestFit="1" customWidth="1"/>
    <col min="5" max="5" width="11.875" style="4" bestFit="1" customWidth="1"/>
    <col min="6" max="6" width="9.875" style="4" bestFit="1" customWidth="1"/>
    <col min="7" max="16384" width="9.125" style="4" customWidth="1"/>
  </cols>
  <sheetData>
    <row r="1" spans="1:9" ht="30.75" thickBot="1">
      <c r="A1" s="405" t="s">
        <v>106</v>
      </c>
      <c r="B1" s="556" t="s">
        <v>105</v>
      </c>
      <c r="C1" s="742" t="s">
        <v>125</v>
      </c>
      <c r="D1" s="742" t="s">
        <v>151</v>
      </c>
      <c r="E1" s="742" t="s">
        <v>267</v>
      </c>
      <c r="F1" s="743" t="s">
        <v>271</v>
      </c>
      <c r="I1" s="5"/>
    </row>
    <row r="2" spans="1:9" ht="16.5" customHeight="1">
      <c r="A2" s="1277" t="s">
        <v>647</v>
      </c>
      <c r="B2" s="1278"/>
      <c r="C2" s="744"/>
      <c r="D2" s="85"/>
      <c r="E2" s="85"/>
      <c r="F2" s="110"/>
      <c r="I2" s="5"/>
    </row>
    <row r="3" spans="1:9" ht="16.5" customHeight="1">
      <c r="A3" s="13">
        <v>1</v>
      </c>
      <c r="B3" s="47" t="s">
        <v>738</v>
      </c>
      <c r="C3" s="745">
        <f>SUM(C4)</f>
        <v>0</v>
      </c>
      <c r="D3" s="745">
        <f>SUM(D4:D5)</f>
        <v>1707</v>
      </c>
      <c r="E3" s="745">
        <f>SUM(E4:E5)</f>
        <v>1605</v>
      </c>
      <c r="F3" s="167">
        <f>E3/D3</f>
        <v>0.9402460456942003</v>
      </c>
      <c r="I3" s="5"/>
    </row>
    <row r="4" spans="1:9" ht="16.5" customHeight="1">
      <c r="A4" s="166"/>
      <c r="B4" s="48" t="s">
        <v>739</v>
      </c>
      <c r="C4" s="746"/>
      <c r="D4" s="746">
        <v>1605</v>
      </c>
      <c r="E4" s="746">
        <v>1605</v>
      </c>
      <c r="F4" s="145">
        <f aca="true" t="shared" si="0" ref="F4:F90">E4/D4</f>
        <v>1</v>
      </c>
      <c r="I4" s="5"/>
    </row>
    <row r="5" spans="1:9" ht="16.5" customHeight="1">
      <c r="A5" s="166"/>
      <c r="B5" s="48" t="s">
        <v>740</v>
      </c>
      <c r="C5" s="746">
        <v>0</v>
      </c>
      <c r="D5" s="746">
        <v>102</v>
      </c>
      <c r="E5" s="746"/>
      <c r="F5" s="145">
        <f t="shared" si="0"/>
        <v>0</v>
      </c>
      <c r="I5" s="5"/>
    </row>
    <row r="6" spans="1:9" ht="16.5">
      <c r="A6" s="13"/>
      <c r="B6" s="47"/>
      <c r="C6" s="246"/>
      <c r="D6" s="6"/>
      <c r="E6" s="6"/>
      <c r="F6" s="145"/>
      <c r="I6" s="5"/>
    </row>
    <row r="7" spans="1:9" ht="16.5">
      <c r="A7" s="13">
        <v>2</v>
      </c>
      <c r="B7" s="47" t="s">
        <v>741</v>
      </c>
      <c r="C7" s="745">
        <f>SUM(C8)</f>
        <v>8600</v>
      </c>
      <c r="D7" s="745">
        <f>SUM(D8)</f>
        <v>10505</v>
      </c>
      <c r="E7" s="745">
        <f>SUM(E8)</f>
        <v>4405</v>
      </c>
      <c r="F7" s="167">
        <f t="shared" si="0"/>
        <v>0.4193241313660162</v>
      </c>
      <c r="I7" s="5"/>
    </row>
    <row r="8" spans="1:9" ht="16.5">
      <c r="A8" s="13"/>
      <c r="B8" s="48" t="s">
        <v>142</v>
      </c>
      <c r="C8" s="746">
        <v>8600</v>
      </c>
      <c r="D8" s="746">
        <v>10505</v>
      </c>
      <c r="E8" s="735">
        <v>4405</v>
      </c>
      <c r="F8" s="145">
        <f t="shared" si="0"/>
        <v>0.4193241313660162</v>
      </c>
      <c r="I8" s="5"/>
    </row>
    <row r="9" spans="1:9" ht="16.5">
      <c r="A9" s="13"/>
      <c r="B9" s="48"/>
      <c r="C9" s="745"/>
      <c r="D9" s="745"/>
      <c r="E9" s="740"/>
      <c r="F9" s="167"/>
      <c r="I9" s="5"/>
    </row>
    <row r="10" spans="1:9" ht="16.5">
      <c r="A10" s="13">
        <v>3</v>
      </c>
      <c r="B10" s="47" t="s">
        <v>226</v>
      </c>
      <c r="C10" s="745">
        <f>SUM(C11:C16)</f>
        <v>0</v>
      </c>
      <c r="D10" s="745">
        <f>SUM(D11:D16)</f>
        <v>8575</v>
      </c>
      <c r="E10" s="745">
        <f>SUM(E11:E16)</f>
        <v>6080</v>
      </c>
      <c r="F10" s="167">
        <f t="shared" si="0"/>
        <v>0.7090379008746356</v>
      </c>
      <c r="I10" s="5"/>
    </row>
    <row r="11" spans="1:9" ht="16.5">
      <c r="A11" s="13"/>
      <c r="B11" s="48" t="s">
        <v>742</v>
      </c>
      <c r="C11" s="746"/>
      <c r="D11" s="746">
        <v>400</v>
      </c>
      <c r="E11" s="735">
        <v>400</v>
      </c>
      <c r="F11" s="145">
        <f t="shared" si="0"/>
        <v>1</v>
      </c>
      <c r="I11" s="5"/>
    </row>
    <row r="12" spans="1:9" ht="16.5">
      <c r="A12" s="13"/>
      <c r="B12" s="48" t="s">
        <v>743</v>
      </c>
      <c r="C12" s="746"/>
      <c r="D12" s="746">
        <v>1600</v>
      </c>
      <c r="E12" s="735">
        <v>800</v>
      </c>
      <c r="F12" s="145">
        <f t="shared" si="0"/>
        <v>0.5</v>
      </c>
      <c r="I12" s="5"/>
    </row>
    <row r="13" spans="1:9" ht="16.5">
      <c r="A13" s="13"/>
      <c r="B13" s="48" t="s">
        <v>744</v>
      </c>
      <c r="C13" s="746"/>
      <c r="D13" s="746">
        <v>1685</v>
      </c>
      <c r="E13" s="735">
        <v>1685</v>
      </c>
      <c r="F13" s="145">
        <f t="shared" si="0"/>
        <v>1</v>
      </c>
      <c r="I13" s="5"/>
    </row>
    <row r="14" spans="1:9" ht="16.5">
      <c r="A14" s="13"/>
      <c r="B14" s="48" t="s">
        <v>255</v>
      </c>
      <c r="C14" s="746"/>
      <c r="D14" s="746">
        <v>1680</v>
      </c>
      <c r="E14" s="735">
        <v>840</v>
      </c>
      <c r="F14" s="145">
        <f t="shared" si="0"/>
        <v>0.5</v>
      </c>
      <c r="I14" s="5"/>
    </row>
    <row r="15" spans="1:9" ht="16.5">
      <c r="A15" s="13"/>
      <c r="B15" s="48" t="s">
        <v>745</v>
      </c>
      <c r="C15" s="746"/>
      <c r="D15" s="746">
        <v>1500</v>
      </c>
      <c r="E15" s="735">
        <v>1500</v>
      </c>
      <c r="F15" s="145">
        <f t="shared" si="0"/>
        <v>1</v>
      </c>
      <c r="I15" s="5"/>
    </row>
    <row r="16" spans="1:9" ht="16.5">
      <c r="A16" s="13"/>
      <c r="B16" s="48" t="s">
        <v>746</v>
      </c>
      <c r="C16" s="746"/>
      <c r="D16" s="746">
        <v>1710</v>
      </c>
      <c r="E16" s="735">
        <v>855</v>
      </c>
      <c r="F16" s="145">
        <f t="shared" si="0"/>
        <v>0.5</v>
      </c>
      <c r="I16" s="5"/>
    </row>
    <row r="17" spans="1:9" ht="16.5">
      <c r="A17" s="13"/>
      <c r="B17" s="48"/>
      <c r="C17" s="746"/>
      <c r="D17" s="746"/>
      <c r="E17" s="735"/>
      <c r="F17" s="145"/>
      <c r="I17" s="5"/>
    </row>
    <row r="18" spans="1:9" ht="16.5">
      <c r="A18" s="13">
        <v>4</v>
      </c>
      <c r="B18" s="49" t="s">
        <v>277</v>
      </c>
      <c r="C18" s="745">
        <f>SUM(C19:C22)</f>
        <v>0</v>
      </c>
      <c r="D18" s="745">
        <f>SUM(D19:D22)</f>
        <v>1948</v>
      </c>
      <c r="E18" s="745">
        <f>SUM(E19:E22)</f>
        <v>1548</v>
      </c>
      <c r="F18" s="167">
        <f t="shared" si="0"/>
        <v>0.7946611909650924</v>
      </c>
      <c r="I18" s="5"/>
    </row>
    <row r="19" spans="1:9" ht="16.5">
      <c r="A19" s="13"/>
      <c r="B19" s="48" t="s">
        <v>747</v>
      </c>
      <c r="C19" s="746">
        <v>0</v>
      </c>
      <c r="D19" s="746">
        <v>0</v>
      </c>
      <c r="E19" s="746"/>
      <c r="F19" s="192"/>
      <c r="I19" s="5"/>
    </row>
    <row r="20" spans="1:9" ht="16.5">
      <c r="A20" s="13"/>
      <c r="B20" s="48" t="s">
        <v>748</v>
      </c>
      <c r="C20" s="746">
        <v>0</v>
      </c>
      <c r="D20" s="746">
        <v>100</v>
      </c>
      <c r="E20" s="746">
        <v>100</v>
      </c>
      <c r="F20" s="145">
        <f t="shared" si="0"/>
        <v>1</v>
      </c>
      <c r="I20" s="5"/>
    </row>
    <row r="21" spans="1:9" ht="16.5">
      <c r="A21" s="13"/>
      <c r="B21" s="48" t="s">
        <v>833</v>
      </c>
      <c r="C21" s="746"/>
      <c r="D21" s="746">
        <v>1448</v>
      </c>
      <c r="E21" s="746">
        <v>1448</v>
      </c>
      <c r="F21" s="145">
        <f t="shared" si="0"/>
        <v>1</v>
      </c>
      <c r="I21" s="5"/>
    </row>
    <row r="22" spans="1:9" ht="16.5">
      <c r="A22" s="13"/>
      <c r="B22" s="48" t="s">
        <v>749</v>
      </c>
      <c r="C22" s="746">
        <v>0</v>
      </c>
      <c r="D22" s="746">
        <v>400</v>
      </c>
      <c r="E22" s="746"/>
      <c r="F22" s="145">
        <f t="shared" si="0"/>
        <v>0</v>
      </c>
      <c r="I22" s="5"/>
    </row>
    <row r="23" spans="1:9" ht="16.5">
      <c r="A23" s="13"/>
      <c r="B23" s="48"/>
      <c r="C23" s="746"/>
      <c r="D23" s="6"/>
      <c r="E23" s="735"/>
      <c r="F23" s="145"/>
      <c r="I23" s="5"/>
    </row>
    <row r="24" spans="1:9" ht="16.5">
      <c r="A24" s="13">
        <v>5</v>
      </c>
      <c r="B24" s="47" t="s">
        <v>278</v>
      </c>
      <c r="C24" s="745">
        <f>SUM(C25:C28)</f>
        <v>27000</v>
      </c>
      <c r="D24" s="745">
        <f>SUM(D25:D28)</f>
        <v>27542</v>
      </c>
      <c r="E24" s="745">
        <f>SUM(E25:E28)</f>
        <v>27543</v>
      </c>
      <c r="F24" s="167">
        <f t="shared" si="0"/>
        <v>1.0000363081838646</v>
      </c>
      <c r="I24" s="5"/>
    </row>
    <row r="25" spans="1:9" ht="16.5">
      <c r="A25" s="13"/>
      <c r="B25" s="48" t="s">
        <v>750</v>
      </c>
      <c r="C25" s="746">
        <v>27000</v>
      </c>
      <c r="D25" s="746">
        <v>27000</v>
      </c>
      <c r="E25" s="735">
        <v>27000</v>
      </c>
      <c r="F25" s="145">
        <f t="shared" si="0"/>
        <v>1</v>
      </c>
      <c r="I25" s="5"/>
    </row>
    <row r="26" spans="1:9" ht="33">
      <c r="A26" s="13"/>
      <c r="B26" s="48" t="s">
        <v>751</v>
      </c>
      <c r="C26" s="746">
        <v>0</v>
      </c>
      <c r="D26" s="746">
        <v>441</v>
      </c>
      <c r="E26" s="735">
        <v>441</v>
      </c>
      <c r="F26" s="145">
        <f t="shared" si="0"/>
        <v>1</v>
      </c>
      <c r="I26" s="5"/>
    </row>
    <row r="27" spans="1:9" ht="33">
      <c r="A27" s="13"/>
      <c r="B27" s="48" t="s">
        <v>752</v>
      </c>
      <c r="C27" s="746">
        <v>0</v>
      </c>
      <c r="D27" s="746">
        <v>61</v>
      </c>
      <c r="E27" s="735">
        <v>61</v>
      </c>
      <c r="F27" s="145">
        <f t="shared" si="0"/>
        <v>1</v>
      </c>
      <c r="I27" s="5"/>
    </row>
    <row r="28" spans="1:9" ht="16.5">
      <c r="A28" s="13"/>
      <c r="B28" s="48" t="s">
        <v>834</v>
      </c>
      <c r="C28" s="746">
        <v>0</v>
      </c>
      <c r="D28" s="746">
        <v>40</v>
      </c>
      <c r="E28" s="735">
        <v>41</v>
      </c>
      <c r="F28" s="145">
        <f t="shared" si="0"/>
        <v>1.025</v>
      </c>
      <c r="I28" s="5"/>
    </row>
    <row r="29" spans="1:9" ht="16.5">
      <c r="A29" s="13"/>
      <c r="B29" s="82"/>
      <c r="C29" s="746"/>
      <c r="D29" s="6"/>
      <c r="E29" s="735"/>
      <c r="F29" s="145"/>
      <c r="I29" s="5"/>
    </row>
    <row r="30" spans="1:9" ht="16.5">
      <c r="A30" s="13">
        <v>6</v>
      </c>
      <c r="B30" s="47" t="s">
        <v>158</v>
      </c>
      <c r="C30" s="745">
        <f>SUM(C31:C32)</f>
        <v>3000</v>
      </c>
      <c r="D30" s="745">
        <f>SUM(D31:D32)</f>
        <v>1041</v>
      </c>
      <c r="E30" s="745">
        <f>SUM(E31:E32)</f>
        <v>1041</v>
      </c>
      <c r="F30" s="167">
        <f t="shared" si="0"/>
        <v>1</v>
      </c>
      <c r="I30" s="5"/>
    </row>
    <row r="31" spans="1:9" ht="16.5">
      <c r="A31" s="13"/>
      <c r="B31" s="48" t="s">
        <v>149</v>
      </c>
      <c r="C31" s="746">
        <v>3000</v>
      </c>
      <c r="D31" s="746">
        <v>1000</v>
      </c>
      <c r="E31" s="735">
        <v>1000</v>
      </c>
      <c r="F31" s="145">
        <f t="shared" si="0"/>
        <v>1</v>
      </c>
      <c r="I31" s="5"/>
    </row>
    <row r="32" spans="1:9" ht="33">
      <c r="A32" s="13"/>
      <c r="B32" s="48" t="s">
        <v>753</v>
      </c>
      <c r="C32" s="746"/>
      <c r="D32" s="746">
        <v>41</v>
      </c>
      <c r="E32" s="735">
        <v>41</v>
      </c>
      <c r="F32" s="145">
        <f t="shared" si="0"/>
        <v>1</v>
      </c>
      <c r="I32" s="5"/>
    </row>
    <row r="33" spans="1:9" ht="16.5">
      <c r="A33" s="13"/>
      <c r="B33" s="7"/>
      <c r="C33" s="746"/>
      <c r="D33" s="6"/>
      <c r="E33" s="735"/>
      <c r="F33" s="145"/>
      <c r="I33" s="5"/>
    </row>
    <row r="34" spans="1:9" ht="16.5">
      <c r="A34" s="13">
        <v>7</v>
      </c>
      <c r="B34" s="49" t="s">
        <v>229</v>
      </c>
      <c r="C34" s="745">
        <f>SUM(C35:C69)</f>
        <v>33431</v>
      </c>
      <c r="D34" s="745">
        <f>SUM(D35:D69)</f>
        <v>35488</v>
      </c>
      <c r="E34" s="745">
        <f>SUM(E35:E69)</f>
        <v>34579</v>
      </c>
      <c r="F34" s="167">
        <f t="shared" si="0"/>
        <v>0.9743857078449053</v>
      </c>
      <c r="I34" s="5"/>
    </row>
    <row r="35" spans="1:9" ht="16.5">
      <c r="A35" s="13"/>
      <c r="B35" s="48" t="s">
        <v>143</v>
      </c>
      <c r="C35" s="746">
        <v>3000</v>
      </c>
      <c r="D35" s="746">
        <v>0</v>
      </c>
      <c r="E35" s="735">
        <v>0</v>
      </c>
      <c r="F35" s="145"/>
      <c r="I35" s="5"/>
    </row>
    <row r="36" spans="1:9" ht="16.5">
      <c r="A36" s="13"/>
      <c r="B36" s="48" t="s">
        <v>746</v>
      </c>
      <c r="C36" s="746">
        <v>10000</v>
      </c>
      <c r="D36" s="746">
        <v>10000</v>
      </c>
      <c r="E36" s="735">
        <v>10000</v>
      </c>
      <c r="F36" s="145">
        <f t="shared" si="0"/>
        <v>1</v>
      </c>
      <c r="I36" s="5"/>
    </row>
    <row r="37" spans="1:9" ht="16.5">
      <c r="A37" s="13"/>
      <c r="B37" s="48" t="s">
        <v>144</v>
      </c>
      <c r="C37" s="746">
        <v>7646</v>
      </c>
      <c r="D37" s="746">
        <v>7646</v>
      </c>
      <c r="E37" s="735">
        <v>7646</v>
      </c>
      <c r="F37" s="145">
        <f t="shared" si="0"/>
        <v>1</v>
      </c>
      <c r="I37" s="5"/>
    </row>
    <row r="38" spans="1:9" ht="16.5">
      <c r="A38" s="13"/>
      <c r="B38" s="48" t="s">
        <v>835</v>
      </c>
      <c r="C38" s="746">
        <v>0</v>
      </c>
      <c r="D38" s="746">
        <v>1413</v>
      </c>
      <c r="E38" s="735">
        <v>1263</v>
      </c>
      <c r="F38" s="145">
        <f t="shared" si="0"/>
        <v>0.8938428874734607</v>
      </c>
      <c r="I38" s="5"/>
    </row>
    <row r="39" spans="1:9" ht="17.25" thickBot="1">
      <c r="A39" s="14"/>
      <c r="B39" s="358" t="s">
        <v>754</v>
      </c>
      <c r="C39" s="747">
        <v>240</v>
      </c>
      <c r="D39" s="747">
        <v>240</v>
      </c>
      <c r="E39" s="748">
        <v>81</v>
      </c>
      <c r="F39" s="170">
        <f t="shared" si="0"/>
        <v>0.3375</v>
      </c>
      <c r="I39" s="5"/>
    </row>
    <row r="40" spans="1:9" ht="16.5">
      <c r="A40" s="15"/>
      <c r="B40" s="244" t="s">
        <v>951</v>
      </c>
      <c r="C40" s="749">
        <v>11475</v>
      </c>
      <c r="D40" s="749">
        <v>11875</v>
      </c>
      <c r="E40" s="750">
        <v>11875</v>
      </c>
      <c r="F40" s="1017">
        <f t="shared" si="0"/>
        <v>1</v>
      </c>
      <c r="I40" s="5"/>
    </row>
    <row r="41" spans="1:9" ht="16.5">
      <c r="A41" s="13"/>
      <c r="B41" s="48" t="s">
        <v>755</v>
      </c>
      <c r="C41" s="746">
        <v>600</v>
      </c>
      <c r="D41" s="746">
        <v>600</v>
      </c>
      <c r="E41" s="735">
        <v>600</v>
      </c>
      <c r="F41" s="145">
        <f t="shared" si="0"/>
        <v>1</v>
      </c>
      <c r="I41" s="5"/>
    </row>
    <row r="42" spans="1:9" ht="16.5">
      <c r="A42" s="15"/>
      <c r="B42" s="244" t="s">
        <v>241</v>
      </c>
      <c r="C42" s="749">
        <v>300</v>
      </c>
      <c r="D42" s="749">
        <v>300</v>
      </c>
      <c r="E42" s="750">
        <v>300</v>
      </c>
      <c r="F42" s="1017">
        <f t="shared" si="0"/>
        <v>1</v>
      </c>
      <c r="I42" s="5"/>
    </row>
    <row r="43" spans="1:9" ht="33">
      <c r="A43" s="13"/>
      <c r="B43" s="48" t="s">
        <v>836</v>
      </c>
      <c r="C43" s="746">
        <v>0</v>
      </c>
      <c r="D43" s="746">
        <v>250</v>
      </c>
      <c r="E43" s="735">
        <v>250</v>
      </c>
      <c r="F43" s="145">
        <f t="shared" si="0"/>
        <v>1</v>
      </c>
      <c r="I43" s="5"/>
    </row>
    <row r="44" spans="1:9" ht="33">
      <c r="A44" s="13"/>
      <c r="B44" s="48" t="s">
        <v>837</v>
      </c>
      <c r="C44" s="746"/>
      <c r="D44" s="746">
        <v>40</v>
      </c>
      <c r="E44" s="735">
        <v>40</v>
      </c>
      <c r="F44" s="145">
        <f t="shared" si="0"/>
        <v>1</v>
      </c>
      <c r="I44" s="5"/>
    </row>
    <row r="45" spans="1:9" ht="33">
      <c r="A45" s="13"/>
      <c r="B45" s="48" t="s">
        <v>756</v>
      </c>
      <c r="C45" s="746">
        <v>50</v>
      </c>
      <c r="D45" s="746">
        <v>50</v>
      </c>
      <c r="E45" s="1015">
        <v>50</v>
      </c>
      <c r="F45" s="145">
        <f t="shared" si="0"/>
        <v>1</v>
      </c>
      <c r="I45" s="5"/>
    </row>
    <row r="46" spans="1:9" ht="33">
      <c r="A46" s="13"/>
      <c r="B46" s="48" t="s">
        <v>757</v>
      </c>
      <c r="C46" s="746">
        <v>20</v>
      </c>
      <c r="D46" s="746">
        <v>20</v>
      </c>
      <c r="E46" s="1015">
        <v>20</v>
      </c>
      <c r="F46" s="145">
        <f t="shared" si="0"/>
        <v>1</v>
      </c>
      <c r="I46" s="5"/>
    </row>
    <row r="47" spans="1:9" ht="33">
      <c r="A47" s="13"/>
      <c r="B47" s="48" t="s">
        <v>758</v>
      </c>
      <c r="C47" s="746">
        <v>100</v>
      </c>
      <c r="D47" s="746">
        <v>100</v>
      </c>
      <c r="E47" s="1015">
        <v>100</v>
      </c>
      <c r="F47" s="145">
        <f t="shared" si="0"/>
        <v>1</v>
      </c>
      <c r="I47" s="5"/>
    </row>
    <row r="48" spans="1:9" ht="16.5">
      <c r="A48" s="13"/>
      <c r="B48" s="48" t="s">
        <v>759</v>
      </c>
      <c r="C48" s="746">
        <v>0</v>
      </c>
      <c r="D48" s="746">
        <v>100</v>
      </c>
      <c r="E48" s="1015">
        <v>100</v>
      </c>
      <c r="F48" s="145">
        <f t="shared" si="0"/>
        <v>1</v>
      </c>
      <c r="I48" s="5"/>
    </row>
    <row r="49" spans="1:9" ht="16.5">
      <c r="A49" s="15"/>
      <c r="B49" s="244" t="s">
        <v>760</v>
      </c>
      <c r="C49" s="749">
        <v>0</v>
      </c>
      <c r="D49" s="749">
        <v>90</v>
      </c>
      <c r="E49" s="1016">
        <v>90</v>
      </c>
      <c r="F49" s="1017">
        <f t="shared" si="0"/>
        <v>1</v>
      </c>
      <c r="I49" s="5"/>
    </row>
    <row r="50" spans="1:9" ht="16.5">
      <c r="A50" s="13"/>
      <c r="B50" s="48" t="s">
        <v>761</v>
      </c>
      <c r="C50" s="746">
        <v>0</v>
      </c>
      <c r="D50" s="746">
        <v>100</v>
      </c>
      <c r="E50" s="1015">
        <v>100</v>
      </c>
      <c r="F50" s="145">
        <f t="shared" si="0"/>
        <v>1</v>
      </c>
      <c r="I50" s="5"/>
    </row>
    <row r="51" spans="1:9" ht="16.5">
      <c r="A51" s="13"/>
      <c r="B51" s="48" t="s">
        <v>762</v>
      </c>
      <c r="C51" s="746">
        <v>0</v>
      </c>
      <c r="D51" s="746">
        <v>100</v>
      </c>
      <c r="E51" s="1015">
        <v>100</v>
      </c>
      <c r="F51" s="145">
        <f t="shared" si="0"/>
        <v>1</v>
      </c>
      <c r="I51" s="5"/>
    </row>
    <row r="52" spans="1:9" ht="33">
      <c r="A52" s="13"/>
      <c r="B52" s="48" t="s">
        <v>838</v>
      </c>
      <c r="C52" s="746">
        <v>0</v>
      </c>
      <c r="D52" s="746">
        <v>330</v>
      </c>
      <c r="E52" s="1015">
        <v>210</v>
      </c>
      <c r="F52" s="145">
        <f t="shared" si="0"/>
        <v>0.6363636363636364</v>
      </c>
      <c r="I52" s="5"/>
    </row>
    <row r="53" spans="1:9" ht="16.5">
      <c r="A53" s="13"/>
      <c r="B53" s="48" t="s">
        <v>124</v>
      </c>
      <c r="C53" s="746">
        <v>0</v>
      </c>
      <c r="D53" s="746">
        <v>345</v>
      </c>
      <c r="E53" s="1015">
        <v>345</v>
      </c>
      <c r="F53" s="145">
        <f t="shared" si="0"/>
        <v>1</v>
      </c>
      <c r="I53" s="5"/>
    </row>
    <row r="54" spans="1:9" ht="17.25" customHeight="1">
      <c r="A54" s="13"/>
      <c r="B54" s="48" t="s">
        <v>763</v>
      </c>
      <c r="C54" s="746">
        <v>0</v>
      </c>
      <c r="D54" s="746">
        <v>90</v>
      </c>
      <c r="E54" s="1015">
        <v>90</v>
      </c>
      <c r="F54" s="145">
        <f t="shared" si="0"/>
        <v>1</v>
      </c>
      <c r="I54" s="5"/>
    </row>
    <row r="55" spans="1:9" ht="16.5">
      <c r="A55" s="13"/>
      <c r="B55" s="48" t="s">
        <v>764</v>
      </c>
      <c r="C55" s="746">
        <v>0</v>
      </c>
      <c r="D55" s="746">
        <v>100</v>
      </c>
      <c r="E55" s="1015">
        <v>100</v>
      </c>
      <c r="F55" s="145">
        <f t="shared" si="0"/>
        <v>1</v>
      </c>
      <c r="I55" s="5"/>
    </row>
    <row r="56" spans="1:9" ht="14.25" customHeight="1">
      <c r="A56" s="13"/>
      <c r="B56" s="48" t="s">
        <v>765</v>
      </c>
      <c r="C56" s="746">
        <v>0</v>
      </c>
      <c r="D56" s="746">
        <v>100</v>
      </c>
      <c r="E56" s="1015">
        <v>100</v>
      </c>
      <c r="F56" s="145">
        <f t="shared" si="0"/>
        <v>1</v>
      </c>
      <c r="I56" s="5"/>
    </row>
    <row r="57" spans="1:9" ht="33">
      <c r="A57" s="13"/>
      <c r="B57" s="48" t="s">
        <v>839</v>
      </c>
      <c r="C57" s="746">
        <v>0</v>
      </c>
      <c r="D57" s="746">
        <v>130</v>
      </c>
      <c r="E57" s="1015">
        <v>130</v>
      </c>
      <c r="F57" s="145">
        <f t="shared" si="0"/>
        <v>1</v>
      </c>
      <c r="I57" s="5"/>
    </row>
    <row r="58" spans="1:9" ht="16.5">
      <c r="A58" s="13"/>
      <c r="B58" s="48" t="s">
        <v>766</v>
      </c>
      <c r="C58" s="746">
        <v>0</v>
      </c>
      <c r="D58" s="746">
        <v>159</v>
      </c>
      <c r="E58" s="1015">
        <v>159</v>
      </c>
      <c r="F58" s="145">
        <f t="shared" si="0"/>
        <v>1</v>
      </c>
      <c r="I58" s="5"/>
    </row>
    <row r="59" spans="1:9" ht="16.5">
      <c r="A59" s="13"/>
      <c r="B59" s="48" t="s">
        <v>767</v>
      </c>
      <c r="C59" s="746">
        <v>0</v>
      </c>
      <c r="D59" s="746">
        <v>100</v>
      </c>
      <c r="E59" s="1015">
        <v>100</v>
      </c>
      <c r="F59" s="145">
        <f t="shared" si="0"/>
        <v>1</v>
      </c>
      <c r="I59" s="5"/>
    </row>
    <row r="60" spans="1:9" ht="16.5">
      <c r="A60" s="13"/>
      <c r="B60" s="48" t="s">
        <v>768</v>
      </c>
      <c r="C60" s="746">
        <v>0</v>
      </c>
      <c r="D60" s="746">
        <v>50</v>
      </c>
      <c r="E60" s="1015">
        <v>50</v>
      </c>
      <c r="F60" s="145">
        <f t="shared" si="0"/>
        <v>1</v>
      </c>
      <c r="I60" s="5"/>
    </row>
    <row r="61" spans="1:9" ht="16.5">
      <c r="A61" s="13"/>
      <c r="B61" s="48" t="s">
        <v>840</v>
      </c>
      <c r="C61" s="746"/>
      <c r="D61" s="746">
        <v>90</v>
      </c>
      <c r="E61" s="1015">
        <v>90</v>
      </c>
      <c r="F61" s="145">
        <f t="shared" si="0"/>
        <v>1</v>
      </c>
      <c r="I61" s="5"/>
    </row>
    <row r="62" spans="1:9" ht="16.5">
      <c r="A62" s="13"/>
      <c r="B62" s="48" t="s">
        <v>841</v>
      </c>
      <c r="C62" s="746"/>
      <c r="D62" s="746">
        <v>50</v>
      </c>
      <c r="E62" s="1015">
        <v>50</v>
      </c>
      <c r="F62" s="145">
        <f t="shared" si="0"/>
        <v>1</v>
      </c>
      <c r="I62" s="5"/>
    </row>
    <row r="63" spans="1:9" ht="16.5">
      <c r="A63" s="13"/>
      <c r="B63" s="48" t="s">
        <v>842</v>
      </c>
      <c r="C63" s="746"/>
      <c r="D63" s="746">
        <v>60</v>
      </c>
      <c r="E63" s="1015">
        <v>60</v>
      </c>
      <c r="F63" s="145">
        <f t="shared" si="0"/>
        <v>1</v>
      </c>
      <c r="I63" s="5"/>
    </row>
    <row r="64" spans="1:9" ht="16.5">
      <c r="A64" s="13"/>
      <c r="B64" s="48" t="s">
        <v>843</v>
      </c>
      <c r="C64" s="746"/>
      <c r="D64" s="746">
        <v>150</v>
      </c>
      <c r="E64" s="1015">
        <v>150</v>
      </c>
      <c r="F64" s="145">
        <f t="shared" si="0"/>
        <v>1</v>
      </c>
      <c r="I64" s="5"/>
    </row>
    <row r="65" spans="1:9" ht="16.5">
      <c r="A65" s="13"/>
      <c r="B65" s="48" t="s">
        <v>844</v>
      </c>
      <c r="C65" s="746"/>
      <c r="D65" s="1013">
        <v>250</v>
      </c>
      <c r="E65" s="1015">
        <v>0</v>
      </c>
      <c r="F65" s="145">
        <f t="shared" si="0"/>
        <v>0</v>
      </c>
      <c r="I65" s="5"/>
    </row>
    <row r="66" spans="1:9" ht="16.5">
      <c r="A66" s="13"/>
      <c r="B66" s="48" t="s">
        <v>845</v>
      </c>
      <c r="C66" s="746"/>
      <c r="D66" s="746">
        <v>30</v>
      </c>
      <c r="E66" s="1015"/>
      <c r="F66" s="145">
        <f t="shared" si="0"/>
        <v>0</v>
      </c>
      <c r="I66" s="5"/>
    </row>
    <row r="67" spans="1:9" ht="16.5">
      <c r="A67" s="13"/>
      <c r="B67" s="48" t="s">
        <v>846</v>
      </c>
      <c r="C67" s="746"/>
      <c r="D67" s="746">
        <v>200</v>
      </c>
      <c r="E67" s="1015">
        <v>0</v>
      </c>
      <c r="F67" s="145">
        <f t="shared" si="0"/>
        <v>0</v>
      </c>
      <c r="I67" s="5"/>
    </row>
    <row r="68" spans="1:9" ht="16.5">
      <c r="A68" s="13"/>
      <c r="B68" s="48" t="s">
        <v>769</v>
      </c>
      <c r="C68" s="746">
        <v>0</v>
      </c>
      <c r="D68" s="746">
        <v>300</v>
      </c>
      <c r="E68" s="1015">
        <v>300</v>
      </c>
      <c r="F68" s="145">
        <f t="shared" si="0"/>
        <v>1</v>
      </c>
      <c r="I68" s="5"/>
    </row>
    <row r="69" spans="1:9" ht="16.5">
      <c r="A69" s="13"/>
      <c r="B69" s="48" t="s">
        <v>770</v>
      </c>
      <c r="C69" s="746">
        <v>0</v>
      </c>
      <c r="D69" s="746">
        <v>30</v>
      </c>
      <c r="E69" s="1015">
        <v>30</v>
      </c>
      <c r="F69" s="145">
        <f t="shared" si="0"/>
        <v>1</v>
      </c>
      <c r="I69" s="5"/>
    </row>
    <row r="70" spans="1:9" ht="16.5">
      <c r="A70" s="13"/>
      <c r="B70" s="48"/>
      <c r="C70" s="746"/>
      <c r="D70" s="746"/>
      <c r="E70" s="1015"/>
      <c r="F70" s="145"/>
      <c r="I70" s="5"/>
    </row>
    <row r="71" spans="1:9" ht="16.5">
      <c r="A71" s="13">
        <v>8</v>
      </c>
      <c r="B71" s="49" t="s">
        <v>170</v>
      </c>
      <c r="C71" s="745">
        <f>SUM(C72:C73)</f>
        <v>0</v>
      </c>
      <c r="D71" s="745">
        <f>SUM(D72:D73)</f>
        <v>430</v>
      </c>
      <c r="E71" s="745">
        <f>SUM(E72:E73)</f>
        <v>430</v>
      </c>
      <c r="F71" s="167">
        <f t="shared" si="0"/>
        <v>1</v>
      </c>
      <c r="I71" s="5"/>
    </row>
    <row r="72" spans="1:9" ht="16.5">
      <c r="A72" s="13"/>
      <c r="B72" s="48" t="s">
        <v>771</v>
      </c>
      <c r="C72" s="746"/>
      <c r="D72" s="746">
        <v>400</v>
      </c>
      <c r="E72" s="735">
        <v>400</v>
      </c>
      <c r="F72" s="145">
        <f t="shared" si="0"/>
        <v>1</v>
      </c>
      <c r="I72" s="5"/>
    </row>
    <row r="73" spans="1:9" ht="33">
      <c r="A73" s="13"/>
      <c r="B73" s="48" t="s">
        <v>772</v>
      </c>
      <c r="C73" s="746"/>
      <c r="D73" s="746">
        <v>30</v>
      </c>
      <c r="E73" s="735">
        <v>30</v>
      </c>
      <c r="F73" s="145">
        <f t="shared" si="0"/>
        <v>1</v>
      </c>
      <c r="I73" s="5"/>
    </row>
    <row r="74" spans="1:9" ht="16.5">
      <c r="A74" s="13"/>
      <c r="B74" s="48"/>
      <c r="C74" s="746"/>
      <c r="D74" s="6"/>
      <c r="E74" s="735"/>
      <c r="F74" s="145"/>
      <c r="I74" s="5"/>
    </row>
    <row r="75" spans="1:9" ht="16.5">
      <c r="A75" s="13">
        <v>9</v>
      </c>
      <c r="B75" s="49" t="s">
        <v>159</v>
      </c>
      <c r="C75" s="745">
        <f>SUM(C76:C83)</f>
        <v>6000</v>
      </c>
      <c r="D75" s="745">
        <f>SUM(D76:D83)</f>
        <v>6750</v>
      </c>
      <c r="E75" s="745">
        <f>SUM(E76:E83)</f>
        <v>6650</v>
      </c>
      <c r="F75" s="167">
        <f t="shared" si="0"/>
        <v>0.9851851851851852</v>
      </c>
      <c r="I75" s="5"/>
    </row>
    <row r="76" spans="1:9" ht="16.5">
      <c r="A76" s="13"/>
      <c r="B76" s="48" t="s">
        <v>168</v>
      </c>
      <c r="C76" s="746">
        <v>6000</v>
      </c>
      <c r="D76" s="746">
        <v>5700</v>
      </c>
      <c r="E76" s="735">
        <v>5700</v>
      </c>
      <c r="F76" s="145">
        <f t="shared" si="0"/>
        <v>1</v>
      </c>
      <c r="I76" s="5"/>
    </row>
    <row r="77" spans="1:9" ht="16.5">
      <c r="A77" s="13"/>
      <c r="B77" s="48" t="s">
        <v>773</v>
      </c>
      <c r="C77" s="746">
        <v>0</v>
      </c>
      <c r="D77" s="746">
        <v>280</v>
      </c>
      <c r="E77" s="735">
        <v>280</v>
      </c>
      <c r="F77" s="145">
        <f t="shared" si="0"/>
        <v>1</v>
      </c>
      <c r="I77" s="5"/>
    </row>
    <row r="78" spans="1:9" ht="17.25" thickBot="1">
      <c r="A78" s="14"/>
      <c r="B78" s="358" t="s">
        <v>774</v>
      </c>
      <c r="C78" s="747">
        <v>0</v>
      </c>
      <c r="D78" s="747">
        <v>300</v>
      </c>
      <c r="E78" s="748">
        <v>300</v>
      </c>
      <c r="F78" s="170">
        <f t="shared" si="0"/>
        <v>1</v>
      </c>
      <c r="I78" s="5"/>
    </row>
    <row r="79" spans="1:9" ht="16.5">
      <c r="A79" s="15"/>
      <c r="B79" s="244" t="s">
        <v>775</v>
      </c>
      <c r="C79" s="749">
        <v>0</v>
      </c>
      <c r="D79" s="749">
        <v>50</v>
      </c>
      <c r="E79" s="750">
        <v>50</v>
      </c>
      <c r="F79" s="1017">
        <f t="shared" si="0"/>
        <v>1</v>
      </c>
      <c r="I79" s="5"/>
    </row>
    <row r="80" spans="1:9" ht="16.5">
      <c r="A80" s="13"/>
      <c r="B80" s="48" t="s">
        <v>776</v>
      </c>
      <c r="C80" s="746">
        <v>0</v>
      </c>
      <c r="D80" s="746">
        <v>50</v>
      </c>
      <c r="E80" s="735">
        <v>50</v>
      </c>
      <c r="F80" s="145">
        <f t="shared" si="0"/>
        <v>1</v>
      </c>
      <c r="I80" s="5"/>
    </row>
    <row r="81" spans="1:9" ht="16.5">
      <c r="A81" s="13"/>
      <c r="B81" s="48" t="s">
        <v>847</v>
      </c>
      <c r="C81" s="746"/>
      <c r="D81" s="746">
        <v>220</v>
      </c>
      <c r="E81" s="735">
        <v>120</v>
      </c>
      <c r="F81" s="145">
        <f t="shared" si="0"/>
        <v>0.5454545454545454</v>
      </c>
      <c r="I81" s="5"/>
    </row>
    <row r="82" spans="1:9" ht="16.5">
      <c r="A82" s="13"/>
      <c r="B82" s="48" t="s">
        <v>848</v>
      </c>
      <c r="C82" s="746"/>
      <c r="D82" s="746">
        <v>100</v>
      </c>
      <c r="E82" s="1014">
        <v>100</v>
      </c>
      <c r="F82" s="145">
        <f t="shared" si="0"/>
        <v>1</v>
      </c>
      <c r="I82" s="5"/>
    </row>
    <row r="83" spans="1:9" ht="16.5">
      <c r="A83" s="13"/>
      <c r="B83" s="48" t="s">
        <v>777</v>
      </c>
      <c r="C83" s="746">
        <v>0</v>
      </c>
      <c r="D83" s="746">
        <v>50</v>
      </c>
      <c r="E83" s="735">
        <v>50</v>
      </c>
      <c r="F83" s="145">
        <f t="shared" si="0"/>
        <v>1</v>
      </c>
      <c r="I83" s="5"/>
    </row>
    <row r="84" spans="1:9" ht="16.5">
      <c r="A84" s="13"/>
      <c r="B84" s="82"/>
      <c r="C84" s="746"/>
      <c r="D84" s="6"/>
      <c r="E84" s="735"/>
      <c r="F84" s="145"/>
      <c r="I84" s="5"/>
    </row>
    <row r="85" spans="1:9" ht="16.5">
      <c r="A85" s="13"/>
      <c r="B85" s="51" t="s">
        <v>249</v>
      </c>
      <c r="C85" s="738">
        <f>SUM(C75+C34+C30+C24+C7+C71+C18+C3+C10)</f>
        <v>78031</v>
      </c>
      <c r="D85" s="738">
        <f>SUM(D75+D34+D30+D24+D7+D71+D18+D3+D10)</f>
        <v>93986</v>
      </c>
      <c r="E85" s="738">
        <f>SUM(E75+E34+E30+E24+E7+E71+E18+E3+E10)</f>
        <v>83881</v>
      </c>
      <c r="F85" s="167">
        <f t="shared" si="0"/>
        <v>0.8924839869767838</v>
      </c>
      <c r="I85" s="5"/>
    </row>
    <row r="86" spans="1:9" ht="16.5">
      <c r="A86" s="13"/>
      <c r="B86" s="51"/>
      <c r="C86" s="746"/>
      <c r="D86" s="6"/>
      <c r="E86" s="735"/>
      <c r="F86" s="145"/>
      <c r="I86" s="5"/>
    </row>
    <row r="87" spans="1:9" ht="16.5">
      <c r="A87" s="1287" t="s">
        <v>555</v>
      </c>
      <c r="B87" s="1288"/>
      <c r="C87" s="746"/>
      <c r="D87" s="6"/>
      <c r="E87" s="735"/>
      <c r="F87" s="145"/>
      <c r="I87" s="5"/>
    </row>
    <row r="88" spans="1:6" ht="16.5">
      <c r="A88" s="13"/>
      <c r="B88" s="51" t="s">
        <v>249</v>
      </c>
      <c r="C88" s="738">
        <v>0</v>
      </c>
      <c r="D88" s="6"/>
      <c r="E88" s="735">
        <f>SUM(C88:D88)</f>
        <v>0</v>
      </c>
      <c r="F88" s="145"/>
    </row>
    <row r="89" spans="1:6" ht="16.5">
      <c r="A89" s="13"/>
      <c r="B89" s="7"/>
      <c r="C89" s="746"/>
      <c r="D89" s="6"/>
      <c r="E89" s="735"/>
      <c r="F89" s="145"/>
    </row>
    <row r="90" spans="1:6" ht="17.25" thickBot="1">
      <c r="A90" s="14"/>
      <c r="B90" s="57" t="s">
        <v>263</v>
      </c>
      <c r="C90" s="741">
        <f>SUM(C88+C85)</f>
        <v>78031</v>
      </c>
      <c r="D90" s="741">
        <f>SUM(D88+D85)</f>
        <v>93986</v>
      </c>
      <c r="E90" s="741">
        <f>SUM(E88+E85)</f>
        <v>83881</v>
      </c>
      <c r="F90" s="154">
        <f t="shared" si="0"/>
        <v>0.8924839869767838</v>
      </c>
    </row>
    <row r="92" ht="16.5">
      <c r="B92" s="4"/>
    </row>
  </sheetData>
  <sheetProtection/>
  <mergeCells count="2">
    <mergeCell ref="A2:B2"/>
    <mergeCell ref="A87:B87"/>
  </mergeCells>
  <printOptions/>
  <pageMargins left="0.1968503937007874" right="0.2362204724409449" top="1.1023622047244095" bottom="0.6299212598425197" header="0.31496062992125984" footer="0.35433070866141736"/>
  <pageSetup horizontalDpi="600" verticalDpi="600" orientation="portrait" paperSize="9" scale="90" r:id="rId1"/>
  <headerFooter alignWithMargins="0">
    <oddHeader>&amp;C&amp;"Book Antiqua,Félkövér"&amp;11Keszthely Város Önkormányzata
működési célú végleges pénzeszköz átadásai 
államháztartáson kívülre&amp;R&amp;"Book Antiqua,Félkövér"&amp;11 10/1. sz.melléklet</oddHeader>
    <oddFooter>&amp;C&amp;P</oddFooter>
  </headerFooter>
  <rowBreaks count="2" manualBreakCount="2">
    <brk id="39" max="255" man="1"/>
    <brk id="78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7.00390625" style="18" customWidth="1"/>
    <col min="2" max="2" width="56.625" style="4" customWidth="1"/>
    <col min="3" max="4" width="12.25390625" style="4" bestFit="1" customWidth="1"/>
    <col min="5" max="5" width="11.875" style="4" bestFit="1" customWidth="1"/>
    <col min="6" max="6" width="11.00390625" style="4" customWidth="1"/>
    <col min="7" max="16384" width="9.125" style="4" customWidth="1"/>
  </cols>
  <sheetData>
    <row r="1" spans="1:6" ht="30.75" thickBot="1">
      <c r="A1" s="43" t="s">
        <v>106</v>
      </c>
      <c r="B1" s="53" t="s">
        <v>243</v>
      </c>
      <c r="C1" s="53" t="s">
        <v>125</v>
      </c>
      <c r="D1" s="53" t="s">
        <v>151</v>
      </c>
      <c r="E1" s="53" t="s">
        <v>267</v>
      </c>
      <c r="F1" s="56" t="s">
        <v>269</v>
      </c>
    </row>
    <row r="2" spans="1:6" ht="16.5">
      <c r="A2" s="1277" t="s">
        <v>647</v>
      </c>
      <c r="B2" s="1278"/>
      <c r="C2" s="85"/>
      <c r="D2" s="85"/>
      <c r="E2" s="85"/>
      <c r="F2" s="110"/>
    </row>
    <row r="3" spans="1:6" ht="16.5">
      <c r="A3" s="13">
        <v>1</v>
      </c>
      <c r="B3" s="779" t="s">
        <v>849</v>
      </c>
      <c r="C3" s="781"/>
      <c r="D3" s="738">
        <f>SUM(D4)</f>
        <v>396</v>
      </c>
      <c r="E3" s="738">
        <f>SUM(E4)</f>
        <v>396</v>
      </c>
      <c r="F3" s="145">
        <f>E3/D3</f>
        <v>1</v>
      </c>
    </row>
    <row r="4" spans="1:6" ht="16.5">
      <c r="A4" s="15"/>
      <c r="B4" s="48" t="s">
        <v>850</v>
      </c>
      <c r="C4" s="780"/>
      <c r="D4" s="739">
        <v>396</v>
      </c>
      <c r="E4" s="739">
        <v>396</v>
      </c>
      <c r="F4" s="145">
        <f>E4/D4</f>
        <v>1</v>
      </c>
    </row>
    <row r="5" spans="1:6" ht="16.5">
      <c r="A5" s="778"/>
      <c r="B5" s="779"/>
      <c r="C5" s="780"/>
      <c r="D5" s="780"/>
      <c r="E5" s="780"/>
      <c r="F5" s="1018"/>
    </row>
    <row r="6" spans="1:6" ht="16.5">
      <c r="A6" s="13">
        <v>2</v>
      </c>
      <c r="B6" s="49" t="s">
        <v>277</v>
      </c>
      <c r="C6" s="738">
        <f>SUM(C7:C12)</f>
        <v>300</v>
      </c>
      <c r="D6" s="738">
        <f>SUM(D7:D12)</f>
        <v>4813</v>
      </c>
      <c r="E6" s="738">
        <f>SUM(E7:E12)</f>
        <v>4812</v>
      </c>
      <c r="F6" s="167">
        <f>E6/D6</f>
        <v>0.9997922293787659</v>
      </c>
    </row>
    <row r="7" spans="1:6" ht="16.5">
      <c r="A7" s="13"/>
      <c r="B7" s="48" t="s">
        <v>716</v>
      </c>
      <c r="C7" s="739">
        <v>300</v>
      </c>
      <c r="D7" s="739">
        <v>582</v>
      </c>
      <c r="E7" s="739">
        <v>581</v>
      </c>
      <c r="F7" s="145">
        <f aca="true" t="shared" si="0" ref="F7:F50">E7/D7</f>
        <v>0.9982817869415808</v>
      </c>
    </row>
    <row r="8" spans="1:8" ht="16.5">
      <c r="A8" s="13"/>
      <c r="B8" s="48" t="s">
        <v>717</v>
      </c>
      <c r="C8" s="739">
        <v>0</v>
      </c>
      <c r="D8" s="739">
        <v>250</v>
      </c>
      <c r="E8" s="739">
        <v>250</v>
      </c>
      <c r="F8" s="145">
        <f t="shared" si="0"/>
        <v>1</v>
      </c>
      <c r="G8" s="54"/>
      <c r="H8" s="54"/>
    </row>
    <row r="9" spans="1:8" ht="16.5">
      <c r="A9" s="13"/>
      <c r="B9" s="48" t="s">
        <v>718</v>
      </c>
      <c r="C9" s="739"/>
      <c r="D9" s="739">
        <v>56</v>
      </c>
      <c r="E9" s="739">
        <v>56</v>
      </c>
      <c r="F9" s="145">
        <f t="shared" si="0"/>
        <v>1</v>
      </c>
      <c r="G9" s="54"/>
      <c r="H9" s="54"/>
    </row>
    <row r="10" spans="1:8" ht="16.5">
      <c r="A10" s="13"/>
      <c r="B10" s="48" t="s">
        <v>719</v>
      </c>
      <c r="C10" s="739"/>
      <c r="D10" s="739">
        <v>2867</v>
      </c>
      <c r="E10" s="739">
        <v>2867</v>
      </c>
      <c r="F10" s="145">
        <f t="shared" si="0"/>
        <v>1</v>
      </c>
      <c r="G10" s="54"/>
      <c r="H10" s="54"/>
    </row>
    <row r="11" spans="1:8" ht="16.5">
      <c r="A11" s="13"/>
      <c r="B11" s="48" t="s">
        <v>851</v>
      </c>
      <c r="C11" s="739"/>
      <c r="D11" s="739">
        <v>100</v>
      </c>
      <c r="E11" s="739">
        <v>100</v>
      </c>
      <c r="F11" s="145">
        <f t="shared" si="0"/>
        <v>1</v>
      </c>
      <c r="G11" s="54"/>
      <c r="H11" s="54"/>
    </row>
    <row r="12" spans="1:8" ht="16.5">
      <c r="A12" s="13"/>
      <c r="B12" s="48" t="s">
        <v>720</v>
      </c>
      <c r="C12" s="739">
        <v>0</v>
      </c>
      <c r="D12" s="739">
        <v>958</v>
      </c>
      <c r="E12" s="739">
        <v>958</v>
      </c>
      <c r="F12" s="145">
        <f t="shared" si="0"/>
        <v>1</v>
      </c>
      <c r="G12" s="54"/>
      <c r="H12" s="54"/>
    </row>
    <row r="13" spans="1:8" ht="16.5">
      <c r="A13" s="13"/>
      <c r="B13" s="48"/>
      <c r="C13" s="739"/>
      <c r="D13" s="739"/>
      <c r="E13" s="739"/>
      <c r="F13" s="145"/>
      <c r="G13" s="54"/>
      <c r="H13" s="54"/>
    </row>
    <row r="14" spans="1:8" ht="16.5">
      <c r="A14" s="13">
        <v>3</v>
      </c>
      <c r="B14" s="47" t="s">
        <v>721</v>
      </c>
      <c r="C14" s="738"/>
      <c r="D14" s="738">
        <f>SUM(D15)</f>
        <v>500</v>
      </c>
      <c r="E14" s="738">
        <f>SUM(E15)</f>
        <v>500</v>
      </c>
      <c r="F14" s="145">
        <v>0</v>
      </c>
      <c r="G14" s="54"/>
      <c r="H14" s="54"/>
    </row>
    <row r="15" spans="1:8" ht="33">
      <c r="A15" s="13"/>
      <c r="B15" s="48" t="s">
        <v>722</v>
      </c>
      <c r="C15" s="739"/>
      <c r="D15" s="739">
        <v>500</v>
      </c>
      <c r="E15" s="739">
        <v>500</v>
      </c>
      <c r="F15" s="145"/>
      <c r="G15" s="54"/>
      <c r="H15" s="54"/>
    </row>
    <row r="16" spans="1:8" ht="16.5">
      <c r="A16" s="13"/>
      <c r="B16" s="48"/>
      <c r="C16" s="739"/>
      <c r="D16" s="246"/>
      <c r="E16" s="739"/>
      <c r="F16" s="145"/>
      <c r="G16" s="54"/>
      <c r="H16" s="54"/>
    </row>
    <row r="17" spans="1:8" ht="16.5">
      <c r="A17" s="13">
        <v>4</v>
      </c>
      <c r="B17" s="49" t="s">
        <v>723</v>
      </c>
      <c r="C17" s="738">
        <f>SUM(C18)</f>
        <v>0</v>
      </c>
      <c r="D17" s="738">
        <f>SUM(D18)</f>
        <v>20201</v>
      </c>
      <c r="E17" s="738">
        <f>SUM(E18)</f>
        <v>20201</v>
      </c>
      <c r="F17" s="167">
        <f t="shared" si="0"/>
        <v>1</v>
      </c>
      <c r="G17" s="54"/>
      <c r="H17" s="54"/>
    </row>
    <row r="18" spans="1:8" ht="16.5">
      <c r="A18" s="13"/>
      <c r="B18" s="48" t="s">
        <v>724</v>
      </c>
      <c r="C18" s="739">
        <v>0</v>
      </c>
      <c r="D18" s="739">
        <v>20201</v>
      </c>
      <c r="E18" s="739">
        <v>20201</v>
      </c>
      <c r="F18" s="145">
        <f t="shared" si="0"/>
        <v>1</v>
      </c>
      <c r="G18" s="54"/>
      <c r="H18" s="54"/>
    </row>
    <row r="19" spans="1:8" ht="16.5">
      <c r="A19" s="13"/>
      <c r="B19" s="48"/>
      <c r="C19" s="739"/>
      <c r="D19" s="246"/>
      <c r="E19" s="739"/>
      <c r="F19" s="145"/>
      <c r="G19" s="54"/>
      <c r="H19" s="54"/>
    </row>
    <row r="20" spans="1:8" ht="16.5">
      <c r="A20" s="13">
        <v>5</v>
      </c>
      <c r="B20" s="47" t="s">
        <v>725</v>
      </c>
      <c r="C20" s="723">
        <f>SUM(C21)</f>
        <v>80</v>
      </c>
      <c r="D20" s="723">
        <f>SUM(D21)</f>
        <v>201</v>
      </c>
      <c r="E20" s="723">
        <f>SUM(E21)</f>
        <v>202</v>
      </c>
      <c r="F20" s="167">
        <f t="shared" si="0"/>
        <v>1.0049751243781095</v>
      </c>
      <c r="G20" s="54"/>
      <c r="H20" s="54"/>
    </row>
    <row r="21" spans="1:8" ht="33">
      <c r="A21" s="13"/>
      <c r="B21" s="48" t="s">
        <v>726</v>
      </c>
      <c r="C21" s="722">
        <v>80</v>
      </c>
      <c r="D21" s="722">
        <v>201</v>
      </c>
      <c r="E21" s="739">
        <v>202</v>
      </c>
      <c r="F21" s="145">
        <f t="shared" si="0"/>
        <v>1.0049751243781095</v>
      </c>
      <c r="G21" s="54"/>
      <c r="H21" s="54"/>
    </row>
    <row r="22" spans="1:8" ht="16.5">
      <c r="A22" s="13"/>
      <c r="B22" s="48"/>
      <c r="C22" s="722"/>
      <c r="D22" s="246"/>
      <c r="E22" s="739"/>
      <c r="F22" s="145"/>
      <c r="G22" s="54"/>
      <c r="H22" s="54"/>
    </row>
    <row r="23" spans="1:8" ht="16.5">
      <c r="A23" s="13">
        <v>6</v>
      </c>
      <c r="B23" s="47" t="s">
        <v>727</v>
      </c>
      <c r="C23" s="723">
        <f>SUM(C24:C27)</f>
        <v>0</v>
      </c>
      <c r="D23" s="723">
        <f>SUM(D24:D27)</f>
        <v>604</v>
      </c>
      <c r="E23" s="723">
        <f>SUM(E24:E27)</f>
        <v>604</v>
      </c>
      <c r="F23" s="167">
        <f t="shared" si="0"/>
        <v>1</v>
      </c>
      <c r="G23" s="54"/>
      <c r="H23" s="54"/>
    </row>
    <row r="24" spans="1:8" ht="16.5">
      <c r="A24" s="13"/>
      <c r="B24" s="48" t="s">
        <v>728</v>
      </c>
      <c r="C24" s="722"/>
      <c r="D24" s="722">
        <v>152</v>
      </c>
      <c r="E24" s="722">
        <v>152</v>
      </c>
      <c r="F24" s="145">
        <f t="shared" si="0"/>
        <v>1</v>
      </c>
      <c r="G24" s="54"/>
      <c r="H24" s="54"/>
    </row>
    <row r="25" spans="1:8" ht="16.5">
      <c r="A25" s="13"/>
      <c r="B25" s="48" t="s">
        <v>729</v>
      </c>
      <c r="C25" s="722"/>
      <c r="D25" s="722">
        <v>96</v>
      </c>
      <c r="E25" s="722">
        <v>96</v>
      </c>
      <c r="F25" s="145">
        <f t="shared" si="0"/>
        <v>1</v>
      </c>
      <c r="G25" s="54"/>
      <c r="H25" s="54"/>
    </row>
    <row r="26" spans="1:8" ht="16.5">
      <c r="A26" s="13"/>
      <c r="B26" s="48" t="s">
        <v>730</v>
      </c>
      <c r="C26" s="722"/>
      <c r="D26" s="722">
        <v>261</v>
      </c>
      <c r="E26" s="722">
        <v>261</v>
      </c>
      <c r="F26" s="145">
        <f t="shared" si="0"/>
        <v>1</v>
      </c>
      <c r="G26" s="54"/>
      <c r="H26" s="54"/>
    </row>
    <row r="27" spans="1:8" ht="33">
      <c r="A27" s="13"/>
      <c r="B27" s="48" t="s">
        <v>731</v>
      </c>
      <c r="C27" s="722"/>
      <c r="D27" s="722">
        <v>95</v>
      </c>
      <c r="E27" s="722">
        <v>95</v>
      </c>
      <c r="F27" s="145">
        <f t="shared" si="0"/>
        <v>1</v>
      </c>
      <c r="G27" s="54"/>
      <c r="H27" s="54"/>
    </row>
    <row r="28" spans="1:8" ht="16.5">
      <c r="A28" s="13"/>
      <c r="B28" s="48"/>
      <c r="C28" s="722"/>
      <c r="D28" s="722"/>
      <c r="E28" s="722"/>
      <c r="F28" s="145"/>
      <c r="G28" s="54"/>
      <c r="H28" s="54"/>
    </row>
    <row r="29" spans="1:8" ht="16.5">
      <c r="A29" s="13">
        <v>7</v>
      </c>
      <c r="B29" s="49" t="s">
        <v>732</v>
      </c>
      <c r="C29" s="723">
        <f>SUM(C30)</f>
        <v>0</v>
      </c>
      <c r="D29" s="723">
        <f>SUM(D30)</f>
        <v>3000</v>
      </c>
      <c r="E29" s="723">
        <f>SUM(E30)</f>
        <v>2655</v>
      </c>
      <c r="F29" s="145"/>
      <c r="G29" s="54"/>
      <c r="H29" s="54"/>
    </row>
    <row r="30" spans="1:8" ht="16.5">
      <c r="A30" s="13"/>
      <c r="B30" s="48" t="s">
        <v>143</v>
      </c>
      <c r="C30" s="722"/>
      <c r="D30" s="722">
        <v>3000</v>
      </c>
      <c r="E30" s="722">
        <v>2655</v>
      </c>
      <c r="F30" s="145"/>
      <c r="G30" s="54"/>
      <c r="H30" s="54"/>
    </row>
    <row r="31" spans="1:8" ht="16.5">
      <c r="A31" s="13"/>
      <c r="B31" s="48"/>
      <c r="C31" s="722"/>
      <c r="D31" s="722"/>
      <c r="E31" s="722"/>
      <c r="F31" s="145"/>
      <c r="G31" s="54"/>
      <c r="H31" s="54"/>
    </row>
    <row r="32" spans="1:6" ht="16.5">
      <c r="A32" s="13">
        <v>8</v>
      </c>
      <c r="B32" s="49" t="s">
        <v>679</v>
      </c>
      <c r="C32" s="723">
        <f>SUM(C33)</f>
        <v>0</v>
      </c>
      <c r="D32" s="723">
        <f>SUM(D33)</f>
        <v>1391</v>
      </c>
      <c r="E32" s="723">
        <f>SUM(E33)</f>
        <v>1391</v>
      </c>
      <c r="F32" s="167">
        <f t="shared" si="0"/>
        <v>1</v>
      </c>
    </row>
    <row r="33" spans="1:6" ht="16.5">
      <c r="A33" s="13"/>
      <c r="B33" s="48" t="s">
        <v>733</v>
      </c>
      <c r="C33" s="722"/>
      <c r="D33" s="722">
        <v>1391</v>
      </c>
      <c r="E33" s="722">
        <v>1391</v>
      </c>
      <c r="F33" s="145">
        <f t="shared" si="0"/>
        <v>1</v>
      </c>
    </row>
    <row r="34" spans="1:6" ht="16.5">
      <c r="A34" s="13"/>
      <c r="B34" s="48"/>
      <c r="C34" s="722"/>
      <c r="D34" s="722"/>
      <c r="E34" s="722"/>
      <c r="F34" s="145"/>
    </row>
    <row r="35" spans="1:6" ht="16.5">
      <c r="A35" s="13">
        <v>9</v>
      </c>
      <c r="B35" s="49" t="s">
        <v>734</v>
      </c>
      <c r="C35" s="723">
        <f>SUM(C36)</f>
        <v>0</v>
      </c>
      <c r="D35" s="723">
        <f>SUM(D36)</f>
        <v>80</v>
      </c>
      <c r="E35" s="723">
        <f>SUM(E36)</f>
        <v>80</v>
      </c>
      <c r="F35" s="167">
        <f t="shared" si="0"/>
        <v>1</v>
      </c>
    </row>
    <row r="36" spans="1:6" ht="16.5">
      <c r="A36" s="13"/>
      <c r="B36" s="48" t="s">
        <v>735</v>
      </c>
      <c r="C36" s="722"/>
      <c r="D36" s="722">
        <v>80</v>
      </c>
      <c r="E36" s="722">
        <v>80</v>
      </c>
      <c r="F36" s="145">
        <f t="shared" si="0"/>
        <v>1</v>
      </c>
    </row>
    <row r="37" spans="1:6" ht="16.5">
      <c r="A37" s="13"/>
      <c r="B37" s="7"/>
      <c r="C37" s="739"/>
      <c r="D37" s="246"/>
      <c r="E37" s="738"/>
      <c r="F37" s="145"/>
    </row>
    <row r="38" spans="1:6" ht="16.5">
      <c r="A38" s="13"/>
      <c r="B38" s="51" t="s">
        <v>249</v>
      </c>
      <c r="C38" s="738">
        <f>SUM(C6+C20+C35+C32+C23+C17+C29+C14)</f>
        <v>380</v>
      </c>
      <c r="D38" s="738">
        <f>SUM(D6+D20+D35+D32+D23+D17+D29+D14+D3)</f>
        <v>31186</v>
      </c>
      <c r="E38" s="738">
        <f>SUM(E6+E20+E35+E32+E23+E17+E29+E14+E3)</f>
        <v>30841</v>
      </c>
      <c r="F38" s="167">
        <f t="shared" si="0"/>
        <v>0.9889373436798563</v>
      </c>
    </row>
    <row r="39" spans="1:6" ht="16.5">
      <c r="A39" s="1279" t="s">
        <v>555</v>
      </c>
      <c r="B39" s="1280"/>
      <c r="C39" s="739"/>
      <c r="D39" s="6"/>
      <c r="E39" s="738"/>
      <c r="F39" s="145"/>
    </row>
    <row r="40" spans="1:6" ht="16.5">
      <c r="A40" s="166"/>
      <c r="B40" s="47"/>
      <c r="C40" s="739"/>
      <c r="D40" s="6"/>
      <c r="E40" s="738"/>
      <c r="F40" s="145"/>
    </row>
    <row r="41" spans="1:6" ht="30.75">
      <c r="A41" s="13">
        <v>1</v>
      </c>
      <c r="B41" s="47" t="s">
        <v>681</v>
      </c>
      <c r="C41" s="740">
        <f>SUM(C43)</f>
        <v>1900</v>
      </c>
      <c r="D41" s="740">
        <f>SUM(D43)</f>
        <v>1400</v>
      </c>
      <c r="E41" s="740">
        <f>SUM(E43)</f>
        <v>400</v>
      </c>
      <c r="F41" s="167">
        <f t="shared" si="0"/>
        <v>0.2857142857142857</v>
      </c>
    </row>
    <row r="42" spans="1:6" ht="16.5">
      <c r="A42" s="13"/>
      <c r="B42" s="52" t="s">
        <v>736</v>
      </c>
      <c r="C42" s="740">
        <f>SUM(C43)</f>
        <v>1900</v>
      </c>
      <c r="D42" s="740">
        <f>SUM(D43)</f>
        <v>1400</v>
      </c>
      <c r="E42" s="740">
        <f>SUM(E43)</f>
        <v>400</v>
      </c>
      <c r="F42" s="167">
        <f t="shared" si="0"/>
        <v>0.2857142857142857</v>
      </c>
    </row>
    <row r="43" spans="1:6" ht="33">
      <c r="A43" s="13"/>
      <c r="B43" s="50" t="s">
        <v>737</v>
      </c>
      <c r="C43" s="722">
        <v>1900</v>
      </c>
      <c r="D43" s="722">
        <v>1400</v>
      </c>
      <c r="E43" s="739">
        <v>400</v>
      </c>
      <c r="F43" s="145">
        <f t="shared" si="0"/>
        <v>0.2857142857142857</v>
      </c>
    </row>
    <row r="44" spans="1:6" ht="16.5">
      <c r="A44" s="13"/>
      <c r="B44" s="50"/>
      <c r="C44" s="722"/>
      <c r="D44" s="722"/>
      <c r="E44" s="739"/>
      <c r="F44" s="145"/>
    </row>
    <row r="45" spans="1:6" ht="16.5">
      <c r="A45" s="13">
        <v>2</v>
      </c>
      <c r="B45" s="49" t="s">
        <v>42</v>
      </c>
      <c r="C45" s="723">
        <v>0</v>
      </c>
      <c r="D45" s="723">
        <v>0</v>
      </c>
      <c r="E45" s="723">
        <f>SUM(E46)</f>
        <v>15286</v>
      </c>
      <c r="F45" s="145"/>
    </row>
    <row r="46" spans="1:6" ht="16.5">
      <c r="A46" s="13"/>
      <c r="B46" s="50" t="s">
        <v>952</v>
      </c>
      <c r="C46" s="722">
        <v>0</v>
      </c>
      <c r="D46" s="722">
        <v>0</v>
      </c>
      <c r="E46" s="739">
        <v>15286</v>
      </c>
      <c r="F46" s="145"/>
    </row>
    <row r="47" spans="1:6" ht="16.5">
      <c r="A47" s="13"/>
      <c r="B47" s="50"/>
      <c r="C47" s="722"/>
      <c r="D47" s="722"/>
      <c r="E47" s="739"/>
      <c r="F47" s="145"/>
    </row>
    <row r="48" spans="1:6" ht="16.5">
      <c r="A48" s="13"/>
      <c r="B48" s="51" t="s">
        <v>249</v>
      </c>
      <c r="C48" s="738">
        <f>SUM(C41+C45)</f>
        <v>1900</v>
      </c>
      <c r="D48" s="738">
        <f>SUM(D41+D45)</f>
        <v>1400</v>
      </c>
      <c r="E48" s="738">
        <f>SUM(E41+E45)</f>
        <v>15686</v>
      </c>
      <c r="F48" s="167">
        <f t="shared" si="0"/>
        <v>11.204285714285714</v>
      </c>
    </row>
    <row r="49" spans="1:6" ht="16.5">
      <c r="A49" s="13"/>
      <c r="B49" s="7"/>
      <c r="C49" s="739"/>
      <c r="D49" s="6"/>
      <c r="E49" s="738"/>
      <c r="F49" s="167"/>
    </row>
    <row r="50" spans="1:6" ht="17.25" thickBot="1">
      <c r="A50" s="14"/>
      <c r="B50" s="57" t="s">
        <v>263</v>
      </c>
      <c r="C50" s="741">
        <f>SUM(C38+C48)</f>
        <v>2280</v>
      </c>
      <c r="D50" s="741">
        <f>SUM(D38+D48)</f>
        <v>32586</v>
      </c>
      <c r="E50" s="741">
        <f>SUM(E38+E48)</f>
        <v>46527</v>
      </c>
      <c r="F50" s="154">
        <f t="shared" si="0"/>
        <v>1.4278217639477075</v>
      </c>
    </row>
  </sheetData>
  <sheetProtection/>
  <mergeCells count="2">
    <mergeCell ref="A2:B2"/>
    <mergeCell ref="A39:B39"/>
  </mergeCells>
  <printOptions/>
  <pageMargins left="0.29" right="0.1968503937007874" top="0.7480314960629921" bottom="0.5118110236220472" header="0.2362204724409449" footer="0.2362204724409449"/>
  <pageSetup horizontalDpi="120" verticalDpi="120" orientation="portrait" paperSize="9" scale="80" r:id="rId1"/>
  <headerFooter alignWithMargins="0">
    <oddHeader>&amp;C&amp;"Book Antiqua,Félkövér"&amp;11Keszthely Város Önkormányzata
működési célú támogatásértékű kiadásai &amp;R&amp;"Book Antiqua,Félkövér"&amp;11 10/2.sz.melléklet
eFt</oddHeader>
    <oddFooter>&amp;C&amp;P</oddFooter>
  </headerFooter>
  <rowBreaks count="1" manualBreakCount="1">
    <brk id="7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4">
      <selection activeCell="F23" sqref="F23"/>
    </sheetView>
  </sheetViews>
  <sheetFormatPr defaultColWidth="9.00390625" defaultRowHeight="12.75"/>
  <cols>
    <col min="1" max="1" width="4.875" style="248" customWidth="1"/>
    <col min="2" max="2" width="52.00390625" style="248" customWidth="1"/>
    <col min="3" max="3" width="12.125" style="248" customWidth="1"/>
    <col min="4" max="4" width="12.25390625" style="248" customWidth="1"/>
    <col min="5" max="5" width="13.125" style="248" bestFit="1" customWidth="1"/>
    <col min="6" max="7" width="10.625" style="248" bestFit="1" customWidth="1"/>
    <col min="8" max="8" width="12.125" style="248" customWidth="1"/>
    <col min="9" max="9" width="10.75390625" style="248" customWidth="1"/>
    <col min="10" max="10" width="13.125" style="248" customWidth="1"/>
    <col min="11" max="11" width="12.00390625" style="248" bestFit="1" customWidth="1"/>
    <col min="12" max="12" width="10.625" style="248" customWidth="1"/>
    <col min="13" max="13" width="11.75390625" style="248" customWidth="1"/>
    <col min="14" max="14" width="12.875" style="248" customWidth="1"/>
    <col min="15" max="16384" width="9.125" style="248" customWidth="1"/>
  </cols>
  <sheetData>
    <row r="1" spans="1:14" ht="13.5">
      <c r="A1" s="1313" t="s">
        <v>854</v>
      </c>
      <c r="B1" s="1313"/>
      <c r="C1" s="1313"/>
      <c r="D1" s="795"/>
      <c r="E1" s="782"/>
      <c r="F1" s="782"/>
      <c r="G1" s="782"/>
      <c r="H1" s="782"/>
      <c r="I1" s="782"/>
      <c r="J1" s="782"/>
      <c r="K1" s="862"/>
      <c r="L1" s="863"/>
      <c r="M1" s="863"/>
      <c r="N1" s="863"/>
    </row>
    <row r="2" spans="1:14" s="1" customFormat="1" ht="15.75" thickBot="1">
      <c r="A2" s="1313" t="s">
        <v>60</v>
      </c>
      <c r="B2" s="1313"/>
      <c r="C2" s="782"/>
      <c r="D2" s="782"/>
      <c r="E2" s="782"/>
      <c r="F2" s="782"/>
      <c r="G2" s="782"/>
      <c r="H2" s="782"/>
      <c r="I2" s="782"/>
      <c r="J2" s="782"/>
      <c r="K2" s="862"/>
      <c r="L2" s="864"/>
      <c r="M2" s="2"/>
      <c r="N2" s="2"/>
    </row>
    <row r="3" spans="1:14" s="1" customFormat="1" ht="15">
      <c r="A3" s="1314" t="s">
        <v>106</v>
      </c>
      <c r="B3" s="1317" t="s">
        <v>248</v>
      </c>
      <c r="C3" s="1319" t="s">
        <v>72</v>
      </c>
      <c r="D3" s="1320"/>
      <c r="E3" s="1320"/>
      <c r="F3" s="1320"/>
      <c r="G3" s="1320"/>
      <c r="H3" s="1320"/>
      <c r="I3" s="1320"/>
      <c r="J3" s="1292" t="s">
        <v>250</v>
      </c>
      <c r="K3" s="796"/>
      <c r="L3" s="864"/>
      <c r="M3" s="2"/>
      <c r="N3" s="2"/>
    </row>
    <row r="4" spans="1:14" s="1" customFormat="1" ht="15">
      <c r="A4" s="1315"/>
      <c r="B4" s="1318"/>
      <c r="C4" s="1309" t="s">
        <v>73</v>
      </c>
      <c r="D4" s="1308">
        <v>2012</v>
      </c>
      <c r="E4" s="1308"/>
      <c r="F4" s="1309" t="s">
        <v>75</v>
      </c>
      <c r="G4" s="1300" t="s">
        <v>76</v>
      </c>
      <c r="H4" s="1300" t="s">
        <v>77</v>
      </c>
      <c r="I4" s="1300" t="s">
        <v>78</v>
      </c>
      <c r="J4" s="1293"/>
      <c r="K4" s="796"/>
      <c r="L4" s="864"/>
      <c r="M4" s="2"/>
      <c r="N4" s="2"/>
    </row>
    <row r="5" spans="1:14" s="1" customFormat="1" ht="15.75" customHeight="1" thickBot="1">
      <c r="A5" s="1316"/>
      <c r="B5" s="1301"/>
      <c r="C5" s="1310"/>
      <c r="D5" s="815" t="s">
        <v>958</v>
      </c>
      <c r="E5" s="815" t="s">
        <v>86</v>
      </c>
      <c r="F5" s="1310"/>
      <c r="G5" s="1301"/>
      <c r="H5" s="1301"/>
      <c r="I5" s="1301"/>
      <c r="J5" s="1294"/>
      <c r="K5" s="796"/>
      <c r="L5" s="376"/>
      <c r="M5" s="2"/>
      <c r="N5" s="2"/>
    </row>
    <row r="6" spans="1:14" s="1" customFormat="1" ht="27.75">
      <c r="A6" s="867">
        <v>1</v>
      </c>
      <c r="B6" s="868" t="s">
        <v>855</v>
      </c>
      <c r="C6" s="821">
        <v>15761</v>
      </c>
      <c r="D6" s="821">
        <v>25000</v>
      </c>
      <c r="E6" s="861">
        <v>0</v>
      </c>
      <c r="F6" s="821">
        <v>25000</v>
      </c>
      <c r="G6" s="866">
        <v>25000</v>
      </c>
      <c r="H6" s="791">
        <v>25000</v>
      </c>
      <c r="I6" s="830">
        <v>0</v>
      </c>
      <c r="J6" s="831">
        <v>100000</v>
      </c>
      <c r="K6" s="801"/>
      <c r="L6" s="376"/>
      <c r="M6" s="2"/>
      <c r="N6" s="2"/>
    </row>
    <row r="7" spans="1:14" s="1" customFormat="1" ht="81.75">
      <c r="A7" s="802">
        <v>2</v>
      </c>
      <c r="B7" s="803" t="s">
        <v>856</v>
      </c>
      <c r="C7" s="804">
        <v>0</v>
      </c>
      <c r="D7" s="804"/>
      <c r="E7" s="793">
        <v>0</v>
      </c>
      <c r="F7" s="804">
        <v>6416</v>
      </c>
      <c r="G7" s="806">
        <v>6585</v>
      </c>
      <c r="H7" s="806">
        <v>6585</v>
      </c>
      <c r="I7" s="806">
        <v>65935</v>
      </c>
      <c r="J7" s="807">
        <v>85521</v>
      </c>
      <c r="K7" s="801"/>
      <c r="L7" s="376"/>
      <c r="M7" s="2"/>
      <c r="N7" s="2"/>
    </row>
    <row r="8" spans="1:14" s="1" customFormat="1" ht="15">
      <c r="A8" s="802">
        <v>3</v>
      </c>
      <c r="B8" s="803" t="s">
        <v>857</v>
      </c>
      <c r="C8" s="804">
        <v>0</v>
      </c>
      <c r="D8" s="804"/>
      <c r="E8" s="793">
        <v>0</v>
      </c>
      <c r="F8" s="804">
        <v>3000</v>
      </c>
      <c r="G8" s="806">
        <v>3000</v>
      </c>
      <c r="H8" s="806">
        <v>3000</v>
      </c>
      <c r="I8" s="806">
        <v>6000</v>
      </c>
      <c r="J8" s="807">
        <v>15000</v>
      </c>
      <c r="K8" s="801"/>
      <c r="L8" s="376"/>
      <c r="M8" s="2"/>
      <c r="N8" s="2"/>
    </row>
    <row r="9" spans="1:14" s="1" customFormat="1" ht="28.5" thickBot="1">
      <c r="A9" s="802">
        <v>4</v>
      </c>
      <c r="B9" s="803" t="s">
        <v>858</v>
      </c>
      <c r="C9" s="804">
        <v>0</v>
      </c>
      <c r="D9" s="804"/>
      <c r="E9" s="793">
        <v>0</v>
      </c>
      <c r="F9" s="804">
        <v>1000</v>
      </c>
      <c r="G9" s="866">
        <v>1000</v>
      </c>
      <c r="H9" s="806">
        <v>1000</v>
      </c>
      <c r="I9" s="806">
        <v>9000</v>
      </c>
      <c r="J9" s="807">
        <v>12000</v>
      </c>
      <c r="K9" s="801"/>
      <c r="L9" s="376"/>
      <c r="M9" s="2"/>
      <c r="N9" s="2"/>
    </row>
    <row r="10" spans="1:14" s="3" customFormat="1" ht="15.75" thickBot="1">
      <c r="A10" s="808"/>
      <c r="B10" s="809" t="s">
        <v>859</v>
      </c>
      <c r="C10" s="810">
        <f>SUM(C6:C9)</f>
        <v>15761</v>
      </c>
      <c r="D10" s="810">
        <f>SUM(D6:D9)</f>
        <v>25000</v>
      </c>
      <c r="E10" s="810">
        <f>SUM(E6:E9)</f>
        <v>0</v>
      </c>
      <c r="F10" s="810">
        <f>SUM(F6:F9)</f>
        <v>35416</v>
      </c>
      <c r="G10" s="810">
        <f>SUM(G6:G9)</f>
        <v>35585</v>
      </c>
      <c r="H10" s="810">
        <v>35585</v>
      </c>
      <c r="I10" s="810">
        <v>80935</v>
      </c>
      <c r="J10" s="811">
        <v>212521</v>
      </c>
      <c r="K10" s="801"/>
      <c r="L10" s="376"/>
      <c r="M10" s="40"/>
      <c r="N10" s="40"/>
    </row>
    <row r="11" spans="1:14" s="247" customFormat="1" ht="15">
      <c r="A11" s="789"/>
      <c r="B11" s="812"/>
      <c r="C11" s="813"/>
      <c r="D11" s="813"/>
      <c r="E11" s="813"/>
      <c r="F11" s="813"/>
      <c r="G11" s="813"/>
      <c r="H11" s="813"/>
      <c r="I11" s="813"/>
      <c r="J11" s="813"/>
      <c r="K11" s="813"/>
      <c r="L11" s="330"/>
      <c r="M11" s="330"/>
      <c r="N11" s="330"/>
    </row>
    <row r="12" spans="1:14" ht="14.25" thickBot="1">
      <c r="A12" s="1313" t="s">
        <v>860</v>
      </c>
      <c r="B12" s="1313"/>
      <c r="C12" s="782"/>
      <c r="D12" s="782"/>
      <c r="E12" s="782"/>
      <c r="F12" s="782"/>
      <c r="G12" s="782"/>
      <c r="H12" s="782"/>
      <c r="I12" s="782"/>
      <c r="J12" s="782"/>
      <c r="K12" s="862"/>
      <c r="L12" s="863"/>
      <c r="M12" s="863"/>
      <c r="N12" s="863"/>
    </row>
    <row r="13" spans="1:14" s="328" customFormat="1" ht="15.75" customHeight="1">
      <c r="A13" s="1343" t="s">
        <v>106</v>
      </c>
      <c r="B13" s="1295" t="s">
        <v>248</v>
      </c>
      <c r="C13" s="1298" t="s">
        <v>72</v>
      </c>
      <c r="D13" s="1299"/>
      <c r="E13" s="1299"/>
      <c r="F13" s="1299"/>
      <c r="G13" s="1299"/>
      <c r="H13" s="1299"/>
      <c r="I13" s="1299"/>
      <c r="J13" s="1340" t="s">
        <v>250</v>
      </c>
      <c r="K13" s="814"/>
      <c r="L13" s="329"/>
      <c r="M13" s="329"/>
      <c r="N13" s="329"/>
    </row>
    <row r="14" spans="1:12" s="1" customFormat="1" ht="15">
      <c r="A14" s="1344"/>
      <c r="B14" s="1296"/>
      <c r="C14" s="1321" t="s">
        <v>73</v>
      </c>
      <c r="D14" s="1321" t="s">
        <v>74</v>
      </c>
      <c r="E14" s="1321"/>
      <c r="F14" s="1308" t="s">
        <v>75</v>
      </c>
      <c r="G14" s="1308" t="s">
        <v>76</v>
      </c>
      <c r="H14" s="1308" t="s">
        <v>77</v>
      </c>
      <c r="I14" s="1336" t="s">
        <v>881</v>
      </c>
      <c r="J14" s="1341"/>
      <c r="K14" s="814"/>
      <c r="L14" s="865"/>
    </row>
    <row r="15" spans="1:12" s="1" customFormat="1" ht="20.25" customHeight="1" thickBot="1">
      <c r="A15" s="1345"/>
      <c r="B15" s="1297"/>
      <c r="C15" s="1322"/>
      <c r="D15" s="1043" t="s">
        <v>953</v>
      </c>
      <c r="E15" s="1043" t="s">
        <v>86</v>
      </c>
      <c r="F15" s="1335"/>
      <c r="G15" s="1335"/>
      <c r="H15" s="1335"/>
      <c r="I15" s="1337"/>
      <c r="J15" s="1342"/>
      <c r="K15" s="814"/>
      <c r="L15" s="865"/>
    </row>
    <row r="16" spans="1:12" s="1" customFormat="1" ht="27.75">
      <c r="A16" s="1020">
        <v>1</v>
      </c>
      <c r="B16" s="1021" t="s">
        <v>861</v>
      </c>
      <c r="C16" s="830">
        <v>11285</v>
      </c>
      <c r="D16" s="830">
        <v>11286</v>
      </c>
      <c r="E16" s="830">
        <v>11286</v>
      </c>
      <c r="F16" s="830">
        <v>11286</v>
      </c>
      <c r="G16" s="830">
        <v>8465</v>
      </c>
      <c r="H16" s="830"/>
      <c r="I16" s="799">
        <v>0</v>
      </c>
      <c r="J16" s="816">
        <f>D16+F16+G16+H16+I16</f>
        <v>31037</v>
      </c>
      <c r="K16" s="801"/>
      <c r="L16" s="865"/>
    </row>
    <row r="17" spans="1:12" s="1" customFormat="1" ht="27.75">
      <c r="A17" s="1305">
        <v>2</v>
      </c>
      <c r="B17" s="1022" t="s">
        <v>862</v>
      </c>
      <c r="C17" s="804"/>
      <c r="D17" s="804"/>
      <c r="E17" s="804"/>
      <c r="F17" s="804"/>
      <c r="G17" s="804"/>
      <c r="H17" s="804"/>
      <c r="I17" s="804"/>
      <c r="J17" s="807">
        <f aca="true" t="shared" si="0" ref="J17:J23">D17+F17+G17+H17+I17</f>
        <v>0</v>
      </c>
      <c r="K17" s="801"/>
      <c r="L17" s="865"/>
    </row>
    <row r="18" spans="1:12" s="1" customFormat="1" ht="68.25" customHeight="1">
      <c r="A18" s="1306"/>
      <c r="B18" s="1023" t="s">
        <v>863</v>
      </c>
      <c r="C18" s="806">
        <v>0</v>
      </c>
      <c r="D18" s="806"/>
      <c r="E18" s="806">
        <v>0</v>
      </c>
      <c r="F18" s="806">
        <v>15969</v>
      </c>
      <c r="G18" s="806">
        <v>63877</v>
      </c>
      <c r="H18" s="806">
        <v>63876</v>
      </c>
      <c r="I18" s="806">
        <v>830399</v>
      </c>
      <c r="J18" s="807">
        <f t="shared" si="0"/>
        <v>974121</v>
      </c>
      <c r="K18" s="801"/>
      <c r="L18" s="794"/>
    </row>
    <row r="19" spans="1:12" s="1" customFormat="1" ht="15">
      <c r="A19" s="1307"/>
      <c r="B19" s="1023" t="s">
        <v>79</v>
      </c>
      <c r="C19" s="806">
        <v>0</v>
      </c>
      <c r="D19" s="806"/>
      <c r="E19" s="806">
        <v>0</v>
      </c>
      <c r="F19" s="806">
        <v>901</v>
      </c>
      <c r="G19" s="806">
        <v>3606</v>
      </c>
      <c r="H19" s="806">
        <v>3606</v>
      </c>
      <c r="I19" s="806">
        <v>46873</v>
      </c>
      <c r="J19" s="807">
        <f t="shared" si="0"/>
        <v>54986</v>
      </c>
      <c r="K19" s="801"/>
      <c r="L19" s="782"/>
    </row>
    <row r="20" spans="1:12" s="1" customFormat="1" ht="29.25" customHeight="1">
      <c r="A20" s="820">
        <v>3</v>
      </c>
      <c r="B20" s="1024" t="s">
        <v>864</v>
      </c>
      <c r="C20" s="821"/>
      <c r="D20" s="821"/>
      <c r="E20" s="821"/>
      <c r="F20" s="821"/>
      <c r="G20" s="821"/>
      <c r="H20" s="821">
        <v>12326</v>
      </c>
      <c r="I20" s="821">
        <v>175653</v>
      </c>
      <c r="J20" s="807">
        <f t="shared" si="0"/>
        <v>187979</v>
      </c>
      <c r="K20" s="801"/>
      <c r="L20" s="782"/>
    </row>
    <row r="21" spans="1:12" s="1" customFormat="1" ht="15">
      <c r="A21" s="822">
        <v>4</v>
      </c>
      <c r="B21" s="1022" t="s">
        <v>865</v>
      </c>
      <c r="C21" s="806">
        <v>445967</v>
      </c>
      <c r="D21" s="806"/>
      <c r="E21" s="806">
        <v>0</v>
      </c>
      <c r="F21" s="823">
        <v>0</v>
      </c>
      <c r="G21" s="806">
        <v>0</v>
      </c>
      <c r="H21" s="804">
        <v>0</v>
      </c>
      <c r="I21" s="804">
        <v>0</v>
      </c>
      <c r="J21" s="807">
        <f t="shared" si="0"/>
        <v>0</v>
      </c>
      <c r="K21" s="801"/>
      <c r="L21" s="782"/>
    </row>
    <row r="22" spans="1:12" s="1" customFormat="1" ht="41.25">
      <c r="A22" s="824">
        <v>5</v>
      </c>
      <c r="B22" s="1025" t="s">
        <v>866</v>
      </c>
      <c r="C22" s="806"/>
      <c r="D22" s="806">
        <v>318113</v>
      </c>
      <c r="E22" s="806">
        <v>318113</v>
      </c>
      <c r="F22" s="823"/>
      <c r="G22" s="806"/>
      <c r="H22" s="806"/>
      <c r="I22" s="806"/>
      <c r="J22" s="807">
        <f t="shared" si="0"/>
        <v>318113</v>
      </c>
      <c r="K22" s="801"/>
      <c r="L22" s="782"/>
    </row>
    <row r="23" spans="1:12" s="1" customFormat="1" ht="15.75" thickBot="1">
      <c r="A23" s="824"/>
      <c r="B23" s="1025"/>
      <c r="C23" s="806"/>
      <c r="D23" s="806"/>
      <c r="E23" s="806"/>
      <c r="F23" s="806"/>
      <c r="G23" s="806"/>
      <c r="H23" s="806"/>
      <c r="I23" s="806"/>
      <c r="J23" s="819">
        <f t="shared" si="0"/>
        <v>0</v>
      </c>
      <c r="K23" s="801"/>
      <c r="L23" s="782"/>
    </row>
    <row r="24" spans="1:12" s="1" customFormat="1" ht="15.75" thickBot="1">
      <c r="A24" s="825"/>
      <c r="B24" s="1026" t="s">
        <v>249</v>
      </c>
      <c r="C24" s="810">
        <f aca="true" t="shared" si="1" ref="C24:J24">SUM(C16:C23)</f>
        <v>457252</v>
      </c>
      <c r="D24" s="810">
        <f t="shared" si="1"/>
        <v>329399</v>
      </c>
      <c r="E24" s="810">
        <f t="shared" si="1"/>
        <v>329399</v>
      </c>
      <c r="F24" s="810">
        <f t="shared" si="1"/>
        <v>28156</v>
      </c>
      <c r="G24" s="810">
        <f t="shared" si="1"/>
        <v>75948</v>
      </c>
      <c r="H24" s="810">
        <f t="shared" si="1"/>
        <v>79808</v>
      </c>
      <c r="I24" s="810">
        <f t="shared" si="1"/>
        <v>1052925</v>
      </c>
      <c r="J24" s="811">
        <f t="shared" si="1"/>
        <v>1566236</v>
      </c>
      <c r="K24" s="813"/>
      <c r="L24" s="784"/>
    </row>
    <row r="25" spans="1:12" s="1" customFormat="1" ht="13.5">
      <c r="A25" s="782"/>
      <c r="B25" s="782"/>
      <c r="C25" s="782"/>
      <c r="D25" s="782"/>
      <c r="E25" s="782"/>
      <c r="F25" s="782"/>
      <c r="G25" s="782"/>
      <c r="H25" s="782"/>
      <c r="I25" s="782"/>
      <c r="J25" s="782"/>
      <c r="K25" s="787"/>
      <c r="L25" s="782"/>
    </row>
    <row r="26" spans="1:12" s="1" customFormat="1" ht="14.25" thickBot="1">
      <c r="A26" s="1289" t="s">
        <v>492</v>
      </c>
      <c r="B26" s="1289"/>
      <c r="C26" s="782"/>
      <c r="D26" s="782"/>
      <c r="E26" s="782"/>
      <c r="F26" s="782"/>
      <c r="G26" s="782"/>
      <c r="H26" s="782"/>
      <c r="I26" s="782"/>
      <c r="J26" s="782"/>
      <c r="K26" s="787"/>
      <c r="L26" s="782"/>
    </row>
    <row r="27" spans="1:12" s="1" customFormat="1" ht="15" customHeight="1">
      <c r="A27" s="1295" t="s">
        <v>106</v>
      </c>
      <c r="B27" s="1329" t="s">
        <v>248</v>
      </c>
      <c r="C27" s="1290" t="s">
        <v>72</v>
      </c>
      <c r="D27" s="1291"/>
      <c r="E27" s="1291"/>
      <c r="F27" s="1291"/>
      <c r="G27" s="1291"/>
      <c r="H27" s="1291"/>
      <c r="I27" s="1291"/>
      <c r="J27" s="1340" t="s">
        <v>250</v>
      </c>
      <c r="K27" s="826"/>
      <c r="L27" s="784"/>
    </row>
    <row r="28" spans="1:12" s="1" customFormat="1" ht="15">
      <c r="A28" s="1296"/>
      <c r="B28" s="1330"/>
      <c r="C28" s="1338" t="s">
        <v>73</v>
      </c>
      <c r="D28" s="1321" t="s">
        <v>74</v>
      </c>
      <c r="E28" s="1321"/>
      <c r="F28" s="1338" t="s">
        <v>75</v>
      </c>
      <c r="G28" s="1338" t="s">
        <v>76</v>
      </c>
      <c r="H28" s="1338" t="s">
        <v>77</v>
      </c>
      <c r="I28" s="1338" t="s">
        <v>494</v>
      </c>
      <c r="J28" s="1341"/>
      <c r="K28" s="827"/>
      <c r="L28" s="784"/>
    </row>
    <row r="29" spans="1:12" s="1" customFormat="1" ht="15.75" thickBot="1">
      <c r="A29" s="1297"/>
      <c r="B29" s="1331"/>
      <c r="C29" s="1339"/>
      <c r="D29" s="1019" t="s">
        <v>956</v>
      </c>
      <c r="E29" s="1019" t="s">
        <v>86</v>
      </c>
      <c r="F29" s="1339"/>
      <c r="G29" s="1339"/>
      <c r="H29" s="1339"/>
      <c r="I29" s="1339"/>
      <c r="J29" s="1342"/>
      <c r="K29" s="827"/>
      <c r="L29" s="784"/>
    </row>
    <row r="30" spans="1:12" s="3" customFormat="1" ht="27.75">
      <c r="A30" s="828">
        <v>1</v>
      </c>
      <c r="B30" s="829" t="s">
        <v>493</v>
      </c>
      <c r="C30" s="830">
        <v>5000</v>
      </c>
      <c r="D30" s="830">
        <v>5000</v>
      </c>
      <c r="E30" s="791">
        <v>5000</v>
      </c>
      <c r="F30" s="791">
        <v>5000</v>
      </c>
      <c r="G30" s="791">
        <v>5000</v>
      </c>
      <c r="H30" s="791">
        <v>5000</v>
      </c>
      <c r="I30" s="791">
        <v>71438</v>
      </c>
      <c r="J30" s="831">
        <v>91438</v>
      </c>
      <c r="K30" s="832"/>
      <c r="L30" s="787"/>
    </row>
    <row r="31" spans="1:14" s="328" customFormat="1" ht="15.75" customHeight="1" thickBot="1">
      <c r="A31" s="833"/>
      <c r="B31" s="788" t="s">
        <v>249</v>
      </c>
      <c r="C31" s="834">
        <v>5000</v>
      </c>
      <c r="D31" s="834">
        <v>5000</v>
      </c>
      <c r="E31" s="834">
        <v>5000</v>
      </c>
      <c r="F31" s="834">
        <v>5000</v>
      </c>
      <c r="G31" s="834">
        <v>5000</v>
      </c>
      <c r="H31" s="834">
        <v>5000</v>
      </c>
      <c r="I31" s="834">
        <v>71438</v>
      </c>
      <c r="J31" s="835">
        <v>91438</v>
      </c>
      <c r="K31" s="789"/>
      <c r="L31" s="784"/>
      <c r="M31" s="329"/>
      <c r="N31" s="329"/>
    </row>
    <row r="32" spans="1:12" ht="13.5">
      <c r="A32" s="782"/>
      <c r="B32" s="782"/>
      <c r="C32" s="782"/>
      <c r="D32" s="782"/>
      <c r="E32" s="782"/>
      <c r="F32" s="782"/>
      <c r="G32" s="782"/>
      <c r="H32" s="782"/>
      <c r="I32" s="782"/>
      <c r="J32" s="782"/>
      <c r="K32" s="787"/>
      <c r="L32" s="782"/>
    </row>
    <row r="33" spans="1:12" ht="14.25" thickBot="1">
      <c r="A33" s="1289" t="s">
        <v>867</v>
      </c>
      <c r="B33" s="1323"/>
      <c r="C33" s="782"/>
      <c r="D33" s="782"/>
      <c r="E33" s="782"/>
      <c r="F33" s="782"/>
      <c r="G33" s="782"/>
      <c r="H33" s="782"/>
      <c r="I33" s="782"/>
      <c r="J33" s="782"/>
      <c r="K33" s="787"/>
      <c r="L33" s="782"/>
    </row>
    <row r="34" spans="1:12" ht="15" customHeight="1">
      <c r="A34" s="1324" t="s">
        <v>106</v>
      </c>
      <c r="B34" s="1326" t="s">
        <v>248</v>
      </c>
      <c r="C34" s="1346" t="s">
        <v>954</v>
      </c>
      <c r="D34" s="1346"/>
      <c r="E34" s="1328" t="s">
        <v>868</v>
      </c>
      <c r="F34" s="1328"/>
      <c r="G34" s="1328"/>
      <c r="H34" s="1311" t="s">
        <v>250</v>
      </c>
      <c r="I34" s="814"/>
      <c r="J34" s="782"/>
      <c r="K34" s="787"/>
      <c r="L34" s="782"/>
    </row>
    <row r="35" spans="1:11" ht="15.75" thickBot="1">
      <c r="A35" s="1325"/>
      <c r="B35" s="1327"/>
      <c r="C35" s="1044" t="s">
        <v>958</v>
      </c>
      <c r="D35" s="1044" t="s">
        <v>86</v>
      </c>
      <c r="E35" s="1044" t="s">
        <v>869</v>
      </c>
      <c r="F35" s="1044" t="s">
        <v>870</v>
      </c>
      <c r="G35" s="1044" t="s">
        <v>871</v>
      </c>
      <c r="H35" s="1312"/>
      <c r="I35" s="814"/>
      <c r="J35" s="782"/>
      <c r="K35" s="787"/>
    </row>
    <row r="36" spans="1:11" ht="15">
      <c r="A36" s="1034">
        <v>1</v>
      </c>
      <c r="B36" s="1037" t="s">
        <v>872</v>
      </c>
      <c r="C36" s="836">
        <v>832948</v>
      </c>
      <c r="D36" s="836">
        <v>861062</v>
      </c>
      <c r="E36" s="836">
        <v>831500</v>
      </c>
      <c r="F36" s="836">
        <v>831500</v>
      </c>
      <c r="G36" s="836">
        <v>831500</v>
      </c>
      <c r="H36" s="837">
        <f>C36+E36+F36+G36</f>
        <v>3327448</v>
      </c>
      <c r="I36" s="838"/>
      <c r="J36" s="782"/>
      <c r="K36" s="787"/>
    </row>
    <row r="37" spans="1:11" ht="15">
      <c r="A37" s="1035">
        <v>2</v>
      </c>
      <c r="B37" s="1038" t="s">
        <v>873</v>
      </c>
      <c r="C37" s="840">
        <v>8401</v>
      </c>
      <c r="D37" s="840">
        <v>8401</v>
      </c>
      <c r="E37" s="840"/>
      <c r="F37" s="840"/>
      <c r="G37" s="840"/>
      <c r="H37" s="837">
        <f aca="true" t="shared" si="2" ref="H37:H43">C37+E37+F37+G37</f>
        <v>8401</v>
      </c>
      <c r="I37" s="838"/>
      <c r="J37" s="782"/>
      <c r="K37" s="787"/>
    </row>
    <row r="38" spans="1:11" ht="15">
      <c r="A38" s="1035">
        <v>3</v>
      </c>
      <c r="B38" s="1038" t="s">
        <v>874</v>
      </c>
      <c r="C38" s="840">
        <v>142982</v>
      </c>
      <c r="D38" s="840">
        <v>118137</v>
      </c>
      <c r="E38" s="840">
        <v>142000</v>
      </c>
      <c r="F38" s="840">
        <v>142000</v>
      </c>
      <c r="G38" s="840">
        <v>142000</v>
      </c>
      <c r="H38" s="837">
        <f t="shared" si="2"/>
        <v>568982</v>
      </c>
      <c r="I38" s="838"/>
      <c r="J38" s="782"/>
      <c r="K38" s="787"/>
    </row>
    <row r="39" spans="1:11" ht="27.75">
      <c r="A39" s="1035">
        <v>4</v>
      </c>
      <c r="B39" s="1039" t="s">
        <v>875</v>
      </c>
      <c r="C39" s="840">
        <v>49192</v>
      </c>
      <c r="D39" s="840">
        <v>45307</v>
      </c>
      <c r="E39" s="840">
        <v>10000</v>
      </c>
      <c r="F39" s="840">
        <v>10000</v>
      </c>
      <c r="G39" s="840">
        <v>10000</v>
      </c>
      <c r="H39" s="837">
        <f t="shared" si="2"/>
        <v>79192</v>
      </c>
      <c r="I39" s="838"/>
      <c r="J39" s="782"/>
      <c r="K39" s="787"/>
    </row>
    <row r="40" spans="1:11" ht="15">
      <c r="A40" s="1035">
        <v>5</v>
      </c>
      <c r="B40" s="1038" t="s">
        <v>876</v>
      </c>
      <c r="C40" s="840">
        <v>0</v>
      </c>
      <c r="D40" s="840">
        <v>0</v>
      </c>
      <c r="E40" s="840"/>
      <c r="F40" s="840"/>
      <c r="G40" s="840"/>
      <c r="H40" s="837">
        <f t="shared" si="2"/>
        <v>0</v>
      </c>
      <c r="I40" s="838"/>
      <c r="J40" s="782"/>
      <c r="K40" s="787"/>
    </row>
    <row r="41" spans="1:11" ht="15">
      <c r="A41" s="1035">
        <v>6</v>
      </c>
      <c r="B41" s="1038" t="s">
        <v>877</v>
      </c>
      <c r="C41" s="840">
        <v>0</v>
      </c>
      <c r="D41" s="840">
        <v>0</v>
      </c>
      <c r="E41" s="840"/>
      <c r="F41" s="840"/>
      <c r="G41" s="840"/>
      <c r="H41" s="837">
        <f t="shared" si="2"/>
        <v>0</v>
      </c>
      <c r="I41" s="838"/>
      <c r="J41" s="782"/>
      <c r="K41" s="787"/>
    </row>
    <row r="42" spans="1:11" ht="15">
      <c r="A42" s="1035">
        <v>7</v>
      </c>
      <c r="B42" s="1039" t="s">
        <v>878</v>
      </c>
      <c r="C42" s="840">
        <v>0</v>
      </c>
      <c r="D42" s="840">
        <v>0</v>
      </c>
      <c r="E42" s="840"/>
      <c r="F42" s="840"/>
      <c r="G42" s="840"/>
      <c r="H42" s="837">
        <f t="shared" si="2"/>
        <v>0</v>
      </c>
      <c r="I42" s="838"/>
      <c r="J42" s="782"/>
      <c r="K42" s="787"/>
    </row>
    <row r="43" spans="1:11" ht="15">
      <c r="A43" s="1035">
        <v>8</v>
      </c>
      <c r="B43" s="1040" t="s">
        <v>867</v>
      </c>
      <c r="C43" s="841">
        <f>SUM(C36:C42)</f>
        <v>1033523</v>
      </c>
      <c r="D43" s="841">
        <f>SUM(D36:D42)</f>
        <v>1032907</v>
      </c>
      <c r="E43" s="841">
        <v>983500</v>
      </c>
      <c r="F43" s="841">
        <v>983500</v>
      </c>
      <c r="G43" s="841">
        <v>983500</v>
      </c>
      <c r="H43" s="837">
        <f t="shared" si="2"/>
        <v>3984023</v>
      </c>
      <c r="I43" s="838"/>
      <c r="J43" s="782"/>
      <c r="K43" s="787"/>
    </row>
    <row r="44" spans="1:11" ht="15.75" thickBot="1">
      <c r="A44" s="1036">
        <v>9</v>
      </c>
      <c r="B44" s="1041" t="s">
        <v>879</v>
      </c>
      <c r="C44" s="842">
        <f aca="true" t="shared" si="3" ref="C44:H44">C43/2</f>
        <v>516761.5</v>
      </c>
      <c r="D44" s="842">
        <f t="shared" si="3"/>
        <v>516453.5</v>
      </c>
      <c r="E44" s="842">
        <f t="shared" si="3"/>
        <v>491750</v>
      </c>
      <c r="F44" s="842">
        <f t="shared" si="3"/>
        <v>491750</v>
      </c>
      <c r="G44" s="842">
        <f t="shared" si="3"/>
        <v>491750</v>
      </c>
      <c r="H44" s="1042">
        <f t="shared" si="3"/>
        <v>1992011.5</v>
      </c>
      <c r="I44" s="838"/>
      <c r="J44" s="782"/>
      <c r="K44" s="787"/>
    </row>
    <row r="45" spans="1:11" ht="13.5">
      <c r="A45" s="782"/>
      <c r="B45" s="782"/>
      <c r="C45" s="782"/>
      <c r="D45" s="782"/>
      <c r="E45" s="782"/>
      <c r="F45" s="782"/>
      <c r="G45" s="782"/>
      <c r="H45" s="782"/>
      <c r="I45" s="782"/>
      <c r="J45" s="782"/>
      <c r="K45" s="787"/>
    </row>
    <row r="46" spans="1:11" ht="14.25" thickBot="1">
      <c r="A46" s="1289" t="s">
        <v>880</v>
      </c>
      <c r="B46" s="1289"/>
      <c r="C46" s="782"/>
      <c r="D46" s="782"/>
      <c r="E46" s="782"/>
      <c r="F46" s="782"/>
      <c r="G46" s="782"/>
      <c r="H46" s="782"/>
      <c r="I46" s="782"/>
      <c r="J46" s="782"/>
      <c r="K46" s="787"/>
    </row>
    <row r="47" spans="1:11" ht="15" customHeight="1">
      <c r="A47" s="1343" t="s">
        <v>106</v>
      </c>
      <c r="B47" s="1295" t="s">
        <v>248</v>
      </c>
      <c r="C47" s="1290" t="s">
        <v>72</v>
      </c>
      <c r="D47" s="1291"/>
      <c r="E47" s="1291"/>
      <c r="F47" s="1291"/>
      <c r="G47" s="1291"/>
      <c r="H47" s="1291"/>
      <c r="I47" s="1291"/>
      <c r="J47" s="1340" t="s">
        <v>250</v>
      </c>
      <c r="K47" s="787"/>
    </row>
    <row r="48" spans="1:11" ht="15">
      <c r="A48" s="1344"/>
      <c r="B48" s="1296"/>
      <c r="C48" s="1347" t="s">
        <v>73</v>
      </c>
      <c r="D48" s="1321" t="s">
        <v>74</v>
      </c>
      <c r="E48" s="1321"/>
      <c r="F48" s="1338" t="s">
        <v>75</v>
      </c>
      <c r="G48" s="1338" t="s">
        <v>76</v>
      </c>
      <c r="H48" s="1338" t="s">
        <v>77</v>
      </c>
      <c r="I48" s="1338" t="s">
        <v>881</v>
      </c>
      <c r="J48" s="1341"/>
      <c r="K48" s="787"/>
    </row>
    <row r="49" spans="1:11" ht="15.75" thickBot="1">
      <c r="A49" s="1345"/>
      <c r="B49" s="1297"/>
      <c r="C49" s="1348"/>
      <c r="D49" s="1043" t="s">
        <v>957</v>
      </c>
      <c r="E49" s="1043" t="s">
        <v>86</v>
      </c>
      <c r="F49" s="1339"/>
      <c r="G49" s="1339"/>
      <c r="H49" s="1339"/>
      <c r="I49" s="1339"/>
      <c r="J49" s="1342"/>
      <c r="K49" s="787"/>
    </row>
    <row r="50" spans="1:11" ht="15">
      <c r="A50" s="828">
        <v>1</v>
      </c>
      <c r="B50" s="1027" t="s">
        <v>882</v>
      </c>
      <c r="C50" s="830">
        <v>1059</v>
      </c>
      <c r="D50" s="830">
        <v>823</v>
      </c>
      <c r="E50" s="791">
        <v>603</v>
      </c>
      <c r="F50" s="791">
        <v>476</v>
      </c>
      <c r="G50" s="791">
        <v>129</v>
      </c>
      <c r="H50" s="791">
        <v>0</v>
      </c>
      <c r="I50" s="791">
        <v>0</v>
      </c>
      <c r="J50" s="831">
        <v>1428</v>
      </c>
      <c r="K50" s="787"/>
    </row>
    <row r="51" spans="1:11" ht="15">
      <c r="A51" s="1302">
        <v>2</v>
      </c>
      <c r="B51" s="817" t="s">
        <v>883</v>
      </c>
      <c r="C51" s="804"/>
      <c r="D51" s="804"/>
      <c r="E51" s="793"/>
      <c r="F51" s="793"/>
      <c r="G51" s="793"/>
      <c r="H51" s="793"/>
      <c r="I51" s="793"/>
      <c r="J51" s="807">
        <v>0</v>
      </c>
      <c r="K51" s="787"/>
    </row>
    <row r="52" spans="1:11" ht="56.25">
      <c r="A52" s="1303"/>
      <c r="B52" s="818" t="s">
        <v>884</v>
      </c>
      <c r="C52" s="804">
        <v>6460</v>
      </c>
      <c r="D52" s="804">
        <v>22964</v>
      </c>
      <c r="E52" s="1332">
        <v>24850</v>
      </c>
      <c r="F52" s="793">
        <v>43328</v>
      </c>
      <c r="G52" s="793">
        <v>41546</v>
      </c>
      <c r="H52" s="793">
        <v>38704</v>
      </c>
      <c r="I52" s="793">
        <v>244828</v>
      </c>
      <c r="J52" s="807">
        <v>391370</v>
      </c>
      <c r="K52" s="787"/>
    </row>
    <row r="53" spans="1:11" ht="15">
      <c r="A53" s="1304"/>
      <c r="B53" s="818" t="s">
        <v>885</v>
      </c>
      <c r="C53" s="804">
        <v>0</v>
      </c>
      <c r="D53" s="804">
        <v>0</v>
      </c>
      <c r="E53" s="1333"/>
      <c r="F53" s="793">
        <v>2446</v>
      </c>
      <c r="G53" s="793">
        <v>2345</v>
      </c>
      <c r="H53" s="793">
        <v>2185</v>
      </c>
      <c r="I53" s="793">
        <v>13820</v>
      </c>
      <c r="J53" s="807">
        <v>20796</v>
      </c>
      <c r="K53" s="787"/>
    </row>
    <row r="54" spans="1:11" ht="15">
      <c r="A54" s="843">
        <v>3</v>
      </c>
      <c r="B54" s="844" t="s">
        <v>886</v>
      </c>
      <c r="C54" s="804">
        <v>0</v>
      </c>
      <c r="D54" s="804">
        <v>2213</v>
      </c>
      <c r="E54" s="1334"/>
      <c r="F54" s="793">
        <v>8779</v>
      </c>
      <c r="G54" s="793">
        <v>8153</v>
      </c>
      <c r="H54" s="793">
        <v>8562</v>
      </c>
      <c r="I54" s="793">
        <v>59514</v>
      </c>
      <c r="J54" s="807">
        <v>87221</v>
      </c>
      <c r="K54" s="787"/>
    </row>
    <row r="55" spans="1:11" ht="15">
      <c r="A55" s="839">
        <v>4</v>
      </c>
      <c r="B55" s="844" t="s">
        <v>887</v>
      </c>
      <c r="C55" s="806">
        <v>19873</v>
      </c>
      <c r="D55" s="806">
        <v>25000</v>
      </c>
      <c r="E55" s="792">
        <v>20032</v>
      </c>
      <c r="F55" s="792">
        <v>0</v>
      </c>
      <c r="G55" s="792">
        <v>0</v>
      </c>
      <c r="H55" s="792">
        <v>0</v>
      </c>
      <c r="I55" s="792">
        <v>0</v>
      </c>
      <c r="J55" s="807">
        <v>25000</v>
      </c>
      <c r="K55" s="787"/>
    </row>
    <row r="56" spans="1:13" ht="15" customHeight="1" thickBot="1">
      <c r="A56" s="845"/>
      <c r="B56" s="785" t="s">
        <v>249</v>
      </c>
      <c r="C56" s="846">
        <f aca="true" t="shared" si="4" ref="C56:J56">SUM(C50:C55)</f>
        <v>27392</v>
      </c>
      <c r="D56" s="846">
        <f t="shared" si="4"/>
        <v>51000</v>
      </c>
      <c r="E56" s="846">
        <f t="shared" si="4"/>
        <v>45485</v>
      </c>
      <c r="F56" s="846">
        <f t="shared" si="4"/>
        <v>55029</v>
      </c>
      <c r="G56" s="846">
        <f t="shared" si="4"/>
        <v>52173</v>
      </c>
      <c r="H56" s="846">
        <f t="shared" si="4"/>
        <v>49451</v>
      </c>
      <c r="I56" s="846">
        <f t="shared" si="4"/>
        <v>318162</v>
      </c>
      <c r="J56" s="846">
        <f t="shared" si="4"/>
        <v>525815</v>
      </c>
      <c r="K56" s="787"/>
      <c r="L56" s="864"/>
      <c r="M56" s="863"/>
    </row>
    <row r="57" spans="1:13" ht="15.75" thickBot="1">
      <c r="A57" s="1313" t="s">
        <v>888</v>
      </c>
      <c r="B57" s="1313"/>
      <c r="C57" s="782"/>
      <c r="D57" s="782"/>
      <c r="E57" s="782"/>
      <c r="F57" s="782"/>
      <c r="G57" s="782"/>
      <c r="H57" s="782"/>
      <c r="I57" s="782"/>
      <c r="J57" s="782"/>
      <c r="K57" s="787"/>
      <c r="L57" s="864"/>
      <c r="M57" s="863"/>
    </row>
    <row r="58" spans="1:13" ht="15.75" customHeight="1">
      <c r="A58" s="1351" t="s">
        <v>106</v>
      </c>
      <c r="B58" s="1354" t="s">
        <v>248</v>
      </c>
      <c r="C58" s="1319" t="s">
        <v>72</v>
      </c>
      <c r="D58" s="1320"/>
      <c r="E58" s="1320"/>
      <c r="F58" s="1320"/>
      <c r="G58" s="1320"/>
      <c r="H58" s="1320"/>
      <c r="I58" s="1320"/>
      <c r="J58" s="1292" t="s">
        <v>250</v>
      </c>
      <c r="K58" s="787"/>
      <c r="L58" s="864"/>
      <c r="M58" s="863"/>
    </row>
    <row r="59" spans="1:13" ht="15">
      <c r="A59" s="1352"/>
      <c r="B59" s="1355"/>
      <c r="C59" s="1336" t="s">
        <v>73</v>
      </c>
      <c r="D59" s="1308" t="s">
        <v>74</v>
      </c>
      <c r="E59" s="1308"/>
      <c r="F59" s="1336" t="s">
        <v>75</v>
      </c>
      <c r="G59" s="1309" t="s">
        <v>76</v>
      </c>
      <c r="H59" s="1309" t="s">
        <v>77</v>
      </c>
      <c r="I59" s="1309" t="s">
        <v>78</v>
      </c>
      <c r="J59" s="1293"/>
      <c r="K59" s="787"/>
      <c r="L59" s="376"/>
      <c r="M59" s="863"/>
    </row>
    <row r="60" spans="1:13" ht="15.75" thickBot="1">
      <c r="A60" s="1353"/>
      <c r="B60" s="1356"/>
      <c r="C60" s="1337"/>
      <c r="D60" s="815" t="s">
        <v>955</v>
      </c>
      <c r="E60" s="815" t="s">
        <v>86</v>
      </c>
      <c r="F60" s="1337"/>
      <c r="G60" s="1310"/>
      <c r="H60" s="1310"/>
      <c r="I60" s="1310"/>
      <c r="J60" s="1294"/>
      <c r="K60" s="787"/>
      <c r="L60" s="376"/>
      <c r="M60" s="863"/>
    </row>
    <row r="61" spans="1:13" s="249" customFormat="1" ht="27.75">
      <c r="A61" s="1030">
        <v>1</v>
      </c>
      <c r="B61" s="1032" t="s">
        <v>855</v>
      </c>
      <c r="C61" s="797">
        <v>0</v>
      </c>
      <c r="D61" s="821">
        <v>0</v>
      </c>
      <c r="E61" s="861">
        <v>0</v>
      </c>
      <c r="F61" s="797">
        <v>0</v>
      </c>
      <c r="G61" s="798">
        <v>0</v>
      </c>
      <c r="H61" s="790">
        <v>0</v>
      </c>
      <c r="I61" s="799">
        <v>0</v>
      </c>
      <c r="J61" s="800">
        <v>0</v>
      </c>
      <c r="K61" s="787"/>
      <c r="L61" s="376"/>
      <c r="M61" s="1029"/>
    </row>
    <row r="62" spans="1:13" ht="81.75">
      <c r="A62" s="1031">
        <v>2</v>
      </c>
      <c r="B62" s="1033" t="s">
        <v>889</v>
      </c>
      <c r="C62" s="804">
        <v>0</v>
      </c>
      <c r="D62" s="804">
        <v>3000</v>
      </c>
      <c r="E62" s="1049">
        <v>0</v>
      </c>
      <c r="F62" s="804">
        <v>3103</v>
      </c>
      <c r="G62" s="805">
        <v>2933</v>
      </c>
      <c r="H62" s="806">
        <v>2679</v>
      </c>
      <c r="I62" s="806">
        <v>12757</v>
      </c>
      <c r="J62" s="807">
        <v>24472</v>
      </c>
      <c r="K62" s="787"/>
      <c r="L62" s="863"/>
      <c r="M62" s="863"/>
    </row>
    <row r="63" spans="1:11" ht="15">
      <c r="A63" s="1031">
        <v>3</v>
      </c>
      <c r="B63" s="1033" t="s">
        <v>857</v>
      </c>
      <c r="C63" s="804">
        <v>0</v>
      </c>
      <c r="D63" s="804">
        <v>413</v>
      </c>
      <c r="E63" s="793">
        <v>0</v>
      </c>
      <c r="F63" s="804">
        <v>1549</v>
      </c>
      <c r="G63" s="805">
        <v>1215</v>
      </c>
      <c r="H63" s="806">
        <v>882</v>
      </c>
      <c r="I63" s="806">
        <v>766</v>
      </c>
      <c r="J63" s="807">
        <v>4825</v>
      </c>
      <c r="K63" s="787"/>
    </row>
    <row r="64" spans="1:11" ht="28.5" thickBot="1">
      <c r="A64" s="1031">
        <v>4</v>
      </c>
      <c r="B64" s="1033" t="s">
        <v>890</v>
      </c>
      <c r="C64" s="804">
        <v>0</v>
      </c>
      <c r="D64" s="804">
        <v>330</v>
      </c>
      <c r="E64" s="793">
        <v>0</v>
      </c>
      <c r="F64" s="804">
        <v>1326</v>
      </c>
      <c r="G64" s="805">
        <v>1215</v>
      </c>
      <c r="H64" s="806">
        <v>1105</v>
      </c>
      <c r="I64" s="806">
        <v>4946</v>
      </c>
      <c r="J64" s="807">
        <v>8922</v>
      </c>
      <c r="K64" s="787"/>
    </row>
    <row r="65" spans="1:11" ht="15.75" thickBot="1">
      <c r="A65" s="825"/>
      <c r="B65" s="1026" t="s">
        <v>249</v>
      </c>
      <c r="C65" s="810">
        <v>0</v>
      </c>
      <c r="D65" s="810">
        <f>SUM(D61:D64)</f>
        <v>3743</v>
      </c>
      <c r="E65" s="810">
        <f>SUM(E61:E64)</f>
        <v>0</v>
      </c>
      <c r="F65" s="810">
        <v>5978</v>
      </c>
      <c r="G65" s="810">
        <v>5363</v>
      </c>
      <c r="H65" s="810">
        <v>4666</v>
      </c>
      <c r="I65" s="810">
        <v>18469</v>
      </c>
      <c r="J65" s="811">
        <v>38219</v>
      </c>
      <c r="K65" s="787"/>
    </row>
    <row r="66" spans="1:11" ht="15">
      <c r="A66" s="789"/>
      <c r="B66" s="812"/>
      <c r="C66" s="813"/>
      <c r="D66" s="813"/>
      <c r="E66" s="813"/>
      <c r="F66" s="813"/>
      <c r="G66" s="813"/>
      <c r="H66" s="813"/>
      <c r="I66" s="813"/>
      <c r="J66" s="813"/>
      <c r="K66" s="787"/>
    </row>
    <row r="67" spans="1:12" ht="14.25" thickBot="1">
      <c r="A67" s="1313" t="s">
        <v>61</v>
      </c>
      <c r="B67" s="1313"/>
      <c r="C67" s="782"/>
      <c r="D67" s="782"/>
      <c r="E67" s="782"/>
      <c r="F67" s="782"/>
      <c r="G67" s="782"/>
      <c r="H67" s="782"/>
      <c r="I67" s="782"/>
      <c r="J67" s="782"/>
      <c r="K67" s="782"/>
      <c r="L67" s="782"/>
    </row>
    <row r="68" spans="1:12" ht="15" customHeight="1">
      <c r="A68" s="1295" t="s">
        <v>106</v>
      </c>
      <c r="B68" s="1329" t="s">
        <v>248</v>
      </c>
      <c r="C68" s="1290" t="s">
        <v>72</v>
      </c>
      <c r="D68" s="1291"/>
      <c r="E68" s="1291"/>
      <c r="F68" s="1291"/>
      <c r="G68" s="1291"/>
      <c r="H68" s="1291"/>
      <c r="I68" s="1291"/>
      <c r="J68" s="1340" t="s">
        <v>250</v>
      </c>
      <c r="K68" s="826"/>
      <c r="L68" s="784"/>
    </row>
    <row r="69" spans="1:12" ht="15">
      <c r="A69" s="1296"/>
      <c r="B69" s="1330"/>
      <c r="C69" s="1347" t="s">
        <v>73</v>
      </c>
      <c r="D69" s="1321" t="s">
        <v>74</v>
      </c>
      <c r="E69" s="1321"/>
      <c r="F69" s="1349" t="s">
        <v>75</v>
      </c>
      <c r="G69" s="1338" t="s">
        <v>76</v>
      </c>
      <c r="H69" s="1338" t="s">
        <v>77</v>
      </c>
      <c r="I69" s="1338" t="s">
        <v>891</v>
      </c>
      <c r="J69" s="1341"/>
      <c r="K69" s="827"/>
      <c r="L69" s="784"/>
    </row>
    <row r="70" spans="1:12" ht="15.75" thickBot="1">
      <c r="A70" s="1297"/>
      <c r="B70" s="1331"/>
      <c r="C70" s="1348"/>
      <c r="D70" s="1043" t="s">
        <v>956</v>
      </c>
      <c r="E70" s="1043" t="s">
        <v>86</v>
      </c>
      <c r="F70" s="1350"/>
      <c r="G70" s="1339"/>
      <c r="H70" s="1339"/>
      <c r="I70" s="1339"/>
      <c r="J70" s="1342"/>
      <c r="K70" s="827"/>
      <c r="L70" s="784"/>
    </row>
    <row r="71" spans="1:12" ht="15">
      <c r="A71" s="847">
        <v>1</v>
      </c>
      <c r="B71" s="848" t="s">
        <v>892</v>
      </c>
      <c r="C71" s="830">
        <v>2500</v>
      </c>
      <c r="D71" s="791">
        <v>8600</v>
      </c>
      <c r="E71" s="791">
        <v>2500</v>
      </c>
      <c r="F71" s="791">
        <v>0</v>
      </c>
      <c r="G71" s="791">
        <v>0</v>
      </c>
      <c r="H71" s="791">
        <v>0</v>
      </c>
      <c r="I71" s="1045">
        <v>0</v>
      </c>
      <c r="J71" s="831">
        <v>8600</v>
      </c>
      <c r="K71" s="832"/>
      <c r="L71" s="782"/>
    </row>
    <row r="72" spans="1:12" ht="27.75">
      <c r="A72" s="843">
        <v>2</v>
      </c>
      <c r="B72" s="849" t="s">
        <v>893</v>
      </c>
      <c r="C72" s="804">
        <v>280</v>
      </c>
      <c r="D72" s="793">
        <v>280</v>
      </c>
      <c r="E72" s="792">
        <v>280</v>
      </c>
      <c r="F72" s="793">
        <v>280</v>
      </c>
      <c r="G72" s="793">
        <v>280</v>
      </c>
      <c r="H72" s="793">
        <v>0</v>
      </c>
      <c r="I72" s="792">
        <v>0</v>
      </c>
      <c r="J72" s="807">
        <v>840</v>
      </c>
      <c r="K72" s="832"/>
      <c r="L72" s="782"/>
    </row>
    <row r="73" spans="1:12" ht="15">
      <c r="A73" s="843">
        <v>3</v>
      </c>
      <c r="B73" s="849" t="s">
        <v>80</v>
      </c>
      <c r="C73" s="804">
        <v>1500</v>
      </c>
      <c r="D73" s="793">
        <v>500</v>
      </c>
      <c r="E73" s="792">
        <v>211</v>
      </c>
      <c r="F73" s="793">
        <v>0</v>
      </c>
      <c r="G73" s="793">
        <v>0</v>
      </c>
      <c r="H73" s="793">
        <v>0</v>
      </c>
      <c r="I73" s="792"/>
      <c r="J73" s="807">
        <v>500</v>
      </c>
      <c r="K73" s="832"/>
      <c r="L73" s="782"/>
    </row>
    <row r="74" spans="1:12" ht="27.75">
      <c r="A74" s="843">
        <v>4</v>
      </c>
      <c r="B74" s="849" t="s">
        <v>81</v>
      </c>
      <c r="C74" s="804">
        <v>100</v>
      </c>
      <c r="D74" s="793">
        <v>0</v>
      </c>
      <c r="E74" s="792">
        <v>0</v>
      </c>
      <c r="F74" s="793">
        <v>0</v>
      </c>
      <c r="G74" s="793">
        <v>0</v>
      </c>
      <c r="H74" s="793">
        <v>0</v>
      </c>
      <c r="I74" s="792">
        <v>0</v>
      </c>
      <c r="J74" s="807">
        <v>0</v>
      </c>
      <c r="K74" s="832"/>
      <c r="L74" s="787"/>
    </row>
    <row r="75" spans="1:12" ht="15">
      <c r="A75" s="843">
        <v>5</v>
      </c>
      <c r="B75" s="849" t="s">
        <v>82</v>
      </c>
      <c r="C75" s="804">
        <v>0</v>
      </c>
      <c r="D75" s="793">
        <v>20</v>
      </c>
      <c r="E75" s="792">
        <v>20</v>
      </c>
      <c r="F75" s="793">
        <v>20</v>
      </c>
      <c r="G75" s="793">
        <v>20</v>
      </c>
      <c r="H75" s="793">
        <v>20</v>
      </c>
      <c r="I75" s="792">
        <v>20</v>
      </c>
      <c r="J75" s="807">
        <v>100</v>
      </c>
      <c r="K75" s="832"/>
      <c r="L75" s="787"/>
    </row>
    <row r="76" spans="1:12" ht="15">
      <c r="A76" s="843">
        <v>6</v>
      </c>
      <c r="B76" s="849" t="s">
        <v>83</v>
      </c>
      <c r="C76" s="804">
        <v>444018</v>
      </c>
      <c r="D76" s="793">
        <v>255982</v>
      </c>
      <c r="E76" s="792">
        <v>223895</v>
      </c>
      <c r="F76" s="793">
        <v>0</v>
      </c>
      <c r="G76" s="793">
        <v>0</v>
      </c>
      <c r="H76" s="793">
        <v>0</v>
      </c>
      <c r="I76" s="850">
        <v>0</v>
      </c>
      <c r="J76" s="807">
        <v>255982</v>
      </c>
      <c r="K76" s="832"/>
      <c r="L76" s="787"/>
    </row>
    <row r="77" spans="1:12" ht="15">
      <c r="A77" s="843">
        <v>7</v>
      </c>
      <c r="B77" s="849" t="s">
        <v>84</v>
      </c>
      <c r="C77" s="804">
        <v>27717</v>
      </c>
      <c r="D77" s="793">
        <v>297979</v>
      </c>
      <c r="E77" s="792">
        <v>64810</v>
      </c>
      <c r="F77" s="793">
        <v>0</v>
      </c>
      <c r="G77" s="793">
        <v>0</v>
      </c>
      <c r="H77" s="793">
        <v>0</v>
      </c>
      <c r="I77" s="851">
        <v>0</v>
      </c>
      <c r="J77" s="807">
        <v>297979</v>
      </c>
      <c r="K77" s="832"/>
      <c r="L77" s="787"/>
    </row>
    <row r="78" spans="1:12" ht="15">
      <c r="A78" s="843">
        <v>8</v>
      </c>
      <c r="B78" s="849" t="s">
        <v>85</v>
      </c>
      <c r="C78" s="804">
        <v>0</v>
      </c>
      <c r="D78" s="793">
        <v>170880</v>
      </c>
      <c r="E78" s="792">
        <v>0</v>
      </c>
      <c r="F78" s="793">
        <v>0</v>
      </c>
      <c r="G78" s="793">
        <v>0</v>
      </c>
      <c r="H78" s="793">
        <v>0</v>
      </c>
      <c r="I78" s="793">
        <v>0</v>
      </c>
      <c r="J78" s="807">
        <v>170880</v>
      </c>
      <c r="K78" s="832"/>
      <c r="L78" s="787"/>
    </row>
    <row r="79" spans="1:12" ht="15">
      <c r="A79" s="843">
        <v>9</v>
      </c>
      <c r="B79" s="849" t="s">
        <v>894</v>
      </c>
      <c r="C79" s="804">
        <v>0</v>
      </c>
      <c r="D79" s="793">
        <v>15240</v>
      </c>
      <c r="E79" s="792">
        <v>0</v>
      </c>
      <c r="F79" s="793">
        <v>15240</v>
      </c>
      <c r="G79" s="793">
        <v>7620</v>
      </c>
      <c r="H79" s="793">
        <v>0</v>
      </c>
      <c r="I79" s="793">
        <v>0</v>
      </c>
      <c r="J79" s="807">
        <v>38100</v>
      </c>
      <c r="K79" s="832"/>
      <c r="L79" s="787"/>
    </row>
    <row r="80" spans="1:12" ht="41.25">
      <c r="A80" s="843">
        <v>10</v>
      </c>
      <c r="B80" s="849" t="s">
        <v>895</v>
      </c>
      <c r="C80" s="804">
        <v>0</v>
      </c>
      <c r="D80" s="793">
        <v>3000</v>
      </c>
      <c r="E80" s="792">
        <v>0</v>
      </c>
      <c r="F80" s="793">
        <v>3000</v>
      </c>
      <c r="G80" s="793">
        <v>3000</v>
      </c>
      <c r="H80" s="793">
        <v>3000</v>
      </c>
      <c r="I80" s="793">
        <v>3000</v>
      </c>
      <c r="J80" s="807">
        <v>15000</v>
      </c>
      <c r="K80" s="832"/>
      <c r="L80" s="787"/>
    </row>
    <row r="81" spans="1:12" ht="15">
      <c r="A81" s="843">
        <v>11</v>
      </c>
      <c r="B81" s="849" t="s">
        <v>896</v>
      </c>
      <c r="C81" s="804">
        <v>0</v>
      </c>
      <c r="D81" s="793">
        <v>0</v>
      </c>
      <c r="E81" s="792">
        <v>0</v>
      </c>
      <c r="F81" s="793">
        <v>0</v>
      </c>
      <c r="G81" s="793">
        <v>330000</v>
      </c>
      <c r="H81" s="793">
        <v>0</v>
      </c>
      <c r="I81" s="793">
        <v>0</v>
      </c>
      <c r="J81" s="807">
        <v>330000</v>
      </c>
      <c r="K81" s="832"/>
      <c r="L81" s="787"/>
    </row>
    <row r="82" spans="1:12" ht="41.25">
      <c r="A82" s="843">
        <v>12</v>
      </c>
      <c r="B82" s="852" t="s">
        <v>897</v>
      </c>
      <c r="C82" s="804">
        <v>14966</v>
      </c>
      <c r="D82" s="793">
        <v>52176</v>
      </c>
      <c r="E82" s="792">
        <v>49170</v>
      </c>
      <c r="F82" s="793">
        <v>0</v>
      </c>
      <c r="G82" s="793">
        <v>0</v>
      </c>
      <c r="H82" s="793">
        <v>0</v>
      </c>
      <c r="I82" s="793">
        <v>0</v>
      </c>
      <c r="J82" s="807">
        <v>52176</v>
      </c>
      <c r="K82" s="832"/>
      <c r="L82" s="787"/>
    </row>
    <row r="83" spans="1:12" ht="27.75">
      <c r="A83" s="843">
        <v>13</v>
      </c>
      <c r="B83" s="852" t="s">
        <v>898</v>
      </c>
      <c r="C83" s="804">
        <v>0</v>
      </c>
      <c r="D83" s="793">
        <v>15000</v>
      </c>
      <c r="E83" s="792">
        <v>7197</v>
      </c>
      <c r="F83" s="793"/>
      <c r="G83" s="793"/>
      <c r="H83" s="793"/>
      <c r="I83" s="793"/>
      <c r="J83" s="807">
        <v>15000</v>
      </c>
      <c r="K83" s="832"/>
      <c r="L83" s="787"/>
    </row>
    <row r="84" spans="1:12" ht="27.75">
      <c r="A84" s="843">
        <v>14</v>
      </c>
      <c r="B84" s="852" t="s">
        <v>899</v>
      </c>
      <c r="C84" s="804">
        <v>0</v>
      </c>
      <c r="D84" s="793">
        <v>35000</v>
      </c>
      <c r="E84" s="792">
        <v>3525</v>
      </c>
      <c r="F84" s="793">
        <v>0</v>
      </c>
      <c r="G84" s="793">
        <v>0</v>
      </c>
      <c r="H84" s="793">
        <v>0</v>
      </c>
      <c r="I84" s="793">
        <v>0</v>
      </c>
      <c r="J84" s="807">
        <v>35000</v>
      </c>
      <c r="K84" s="832"/>
      <c r="L84" s="787"/>
    </row>
    <row r="85" spans="1:12" ht="27.75">
      <c r="A85" s="843">
        <v>15</v>
      </c>
      <c r="B85" s="853" t="s">
        <v>900</v>
      </c>
      <c r="C85" s="804">
        <v>155</v>
      </c>
      <c r="D85" s="793">
        <v>557</v>
      </c>
      <c r="E85" s="792">
        <v>557</v>
      </c>
      <c r="F85" s="793">
        <v>557</v>
      </c>
      <c r="G85" s="793">
        <v>557</v>
      </c>
      <c r="H85" s="793">
        <v>557</v>
      </c>
      <c r="I85" s="793">
        <v>3228</v>
      </c>
      <c r="J85" s="819">
        <v>5456</v>
      </c>
      <c r="K85" s="832"/>
      <c r="L85" s="787"/>
    </row>
    <row r="86" spans="1:12" ht="15.75" thickBot="1">
      <c r="A86" s="843">
        <v>16</v>
      </c>
      <c r="B86" s="849" t="s">
        <v>901</v>
      </c>
      <c r="C86" s="804">
        <v>2078</v>
      </c>
      <c r="D86" s="804">
        <v>3244</v>
      </c>
      <c r="E86" s="791">
        <v>3372</v>
      </c>
      <c r="F86" s="804">
        <v>0</v>
      </c>
      <c r="G86" s="804">
        <v>0</v>
      </c>
      <c r="H86" s="804">
        <v>0</v>
      </c>
      <c r="I86" s="804">
        <v>0</v>
      </c>
      <c r="J86" s="819">
        <v>3244</v>
      </c>
      <c r="K86" s="832"/>
      <c r="L86" s="787"/>
    </row>
    <row r="87" spans="1:12" ht="15.75" thickBot="1">
      <c r="A87" s="854"/>
      <c r="B87" s="855" t="s">
        <v>249</v>
      </c>
      <c r="C87" s="856">
        <f>SUM(C71:C86)</f>
        <v>493314</v>
      </c>
      <c r="D87" s="856">
        <f>SUM(D71:D86)</f>
        <v>858458</v>
      </c>
      <c r="E87" s="856">
        <f>SUM(E71:E86)</f>
        <v>355537</v>
      </c>
      <c r="F87" s="1028">
        <v>19097</v>
      </c>
      <c r="G87" s="856">
        <v>341477</v>
      </c>
      <c r="H87" s="856">
        <v>3577</v>
      </c>
      <c r="I87" s="856">
        <v>6248</v>
      </c>
      <c r="J87" s="857">
        <v>1228857</v>
      </c>
      <c r="K87" s="832"/>
      <c r="L87" s="789"/>
    </row>
    <row r="89" spans="1:12" ht="13.5">
      <c r="A89" s="782"/>
      <c r="B89" s="783"/>
      <c r="C89" s="782"/>
      <c r="D89" s="782"/>
      <c r="E89" s="782"/>
      <c r="F89" s="782"/>
      <c r="G89" s="782"/>
      <c r="H89" s="782"/>
      <c r="I89" s="782"/>
      <c r="J89" s="782"/>
      <c r="K89" s="782"/>
      <c r="L89" s="782"/>
    </row>
    <row r="90" spans="1:12" ht="13.5">
      <c r="A90" s="782"/>
      <c r="B90" s="782"/>
      <c r="C90" s="858"/>
      <c r="D90" s="858"/>
      <c r="E90" s="858"/>
      <c r="F90" s="782"/>
      <c r="G90" s="782"/>
      <c r="H90" s="782"/>
      <c r="I90" s="782"/>
      <c r="J90" s="782"/>
      <c r="K90" s="782"/>
      <c r="L90" s="782"/>
    </row>
    <row r="91" spans="1:12" ht="13.5">
      <c r="A91" s="782"/>
      <c r="B91" s="782"/>
      <c r="C91" s="858"/>
      <c r="D91" s="858"/>
      <c r="E91" s="858"/>
      <c r="F91" s="782"/>
      <c r="G91" s="782"/>
      <c r="H91" s="782"/>
      <c r="I91" s="782"/>
      <c r="J91" s="782"/>
      <c r="K91" s="782"/>
      <c r="L91" s="782"/>
    </row>
    <row r="92" spans="1:12" ht="13.5">
      <c r="A92" s="782"/>
      <c r="B92" s="782"/>
      <c r="C92" s="858"/>
      <c r="D92" s="858"/>
      <c r="E92" s="859"/>
      <c r="F92" s="782"/>
      <c r="G92" s="782"/>
      <c r="H92" s="782"/>
      <c r="I92" s="782"/>
      <c r="J92" s="782"/>
      <c r="K92" s="782"/>
      <c r="L92" s="782"/>
    </row>
    <row r="93" spans="1:12" ht="13.5">
      <c r="A93" s="782"/>
      <c r="B93" s="782"/>
      <c r="C93" s="858"/>
      <c r="D93" s="858"/>
      <c r="E93" s="859"/>
      <c r="F93" s="782"/>
      <c r="G93" s="782"/>
      <c r="H93" s="782"/>
      <c r="I93" s="782"/>
      <c r="J93" s="782"/>
      <c r="K93" s="782"/>
      <c r="L93" s="782"/>
    </row>
    <row r="94" spans="1:12" ht="13.5">
      <c r="A94" s="782"/>
      <c r="B94" s="782"/>
      <c r="C94" s="858"/>
      <c r="D94" s="858"/>
      <c r="E94" s="859"/>
      <c r="F94" s="782"/>
      <c r="G94" s="782"/>
      <c r="H94" s="782"/>
      <c r="I94" s="782"/>
      <c r="J94" s="782"/>
      <c r="K94" s="782"/>
      <c r="L94" s="782"/>
    </row>
    <row r="95" spans="1:12" ht="13.5">
      <c r="A95" s="782"/>
      <c r="B95" s="782"/>
      <c r="C95" s="858"/>
      <c r="D95" s="858"/>
      <c r="E95" s="859"/>
      <c r="F95" s="782"/>
      <c r="G95" s="782"/>
      <c r="H95" s="782"/>
      <c r="I95" s="782"/>
      <c r="J95" s="782"/>
      <c r="K95" s="782"/>
      <c r="L95" s="782"/>
    </row>
    <row r="96" spans="1:12" ht="13.5">
      <c r="A96" s="782"/>
      <c r="B96" s="782"/>
      <c r="C96" s="858"/>
      <c r="D96" s="858"/>
      <c r="E96" s="859"/>
      <c r="F96" s="782"/>
      <c r="G96" s="782"/>
      <c r="H96" s="782"/>
      <c r="I96" s="782"/>
      <c r="J96" s="782"/>
      <c r="K96" s="782"/>
      <c r="L96" s="782"/>
    </row>
    <row r="97" spans="1:12" ht="13.5">
      <c r="A97" s="782"/>
      <c r="B97" s="782"/>
      <c r="C97" s="858"/>
      <c r="D97" s="858"/>
      <c r="E97" s="859"/>
      <c r="F97" s="782"/>
      <c r="G97" s="782"/>
      <c r="H97" s="782"/>
      <c r="I97" s="782"/>
      <c r="J97" s="782"/>
      <c r="K97" s="782"/>
      <c r="L97" s="782"/>
    </row>
    <row r="98" spans="1:12" ht="13.5">
      <c r="A98" s="782"/>
      <c r="B98" s="782"/>
      <c r="C98" s="858"/>
      <c r="D98" s="858"/>
      <c r="E98" s="859"/>
      <c r="F98" s="782"/>
      <c r="G98" s="782"/>
      <c r="H98" s="782"/>
      <c r="I98" s="782"/>
      <c r="J98" s="782"/>
      <c r="K98" s="782"/>
      <c r="L98" s="782"/>
    </row>
    <row r="99" spans="1:12" ht="13.5">
      <c r="A99" s="782"/>
      <c r="B99" s="782"/>
      <c r="C99" s="858"/>
      <c r="D99" s="858"/>
      <c r="E99" s="859"/>
      <c r="F99" s="782"/>
      <c r="G99" s="782"/>
      <c r="H99" s="782"/>
      <c r="I99" s="782"/>
      <c r="J99" s="782"/>
      <c r="K99" s="782"/>
      <c r="L99" s="782"/>
    </row>
    <row r="100" spans="3:5" ht="13.5">
      <c r="C100" s="858"/>
      <c r="D100" s="858"/>
      <c r="E100" s="859"/>
    </row>
    <row r="101" spans="3:5" ht="13.5">
      <c r="C101" s="858"/>
      <c r="D101" s="858"/>
      <c r="E101" s="859"/>
    </row>
    <row r="102" spans="3:5" ht="13.5">
      <c r="C102" s="858"/>
      <c r="D102" s="858"/>
      <c r="E102" s="859"/>
    </row>
    <row r="103" spans="3:5" ht="13.5">
      <c r="C103" s="858"/>
      <c r="D103" s="858"/>
      <c r="E103" s="859"/>
    </row>
    <row r="104" spans="3:5" ht="15">
      <c r="C104" s="860"/>
      <c r="D104" s="860"/>
      <c r="E104" s="832"/>
    </row>
    <row r="105" spans="3:5" ht="13.5">
      <c r="C105" s="786"/>
      <c r="D105" s="786"/>
      <c r="E105" s="786"/>
    </row>
    <row r="106" spans="3:5" ht="13.5">
      <c r="C106" s="786"/>
      <c r="D106" s="786"/>
      <c r="E106" s="786"/>
    </row>
    <row r="107" spans="3:5" ht="13.5">
      <c r="C107" s="786"/>
      <c r="D107" s="786"/>
      <c r="E107" s="786"/>
    </row>
    <row r="108" spans="3:5" ht="13.5">
      <c r="C108" s="786"/>
      <c r="D108" s="786"/>
      <c r="E108" s="786"/>
    </row>
    <row r="109" spans="3:5" ht="13.5">
      <c r="C109" s="786"/>
      <c r="D109" s="786"/>
      <c r="E109" s="786"/>
    </row>
    <row r="110" spans="3:5" ht="13.5">
      <c r="C110" s="786"/>
      <c r="D110" s="786"/>
      <c r="E110" s="786"/>
    </row>
    <row r="111" spans="3:5" ht="13.5">
      <c r="C111" s="786"/>
      <c r="D111" s="786"/>
      <c r="E111" s="786"/>
    </row>
    <row r="112" spans="3:5" ht="13.5">
      <c r="C112" s="786"/>
      <c r="D112" s="786"/>
      <c r="E112" s="786"/>
    </row>
    <row r="113" spans="3:5" ht="13.5">
      <c r="C113" s="786"/>
      <c r="D113" s="786"/>
      <c r="E113" s="786"/>
    </row>
    <row r="114" spans="3:5" ht="13.5">
      <c r="C114" s="786"/>
      <c r="D114" s="786"/>
      <c r="E114" s="786"/>
    </row>
    <row r="115" spans="3:5" ht="13.5">
      <c r="C115" s="786"/>
      <c r="D115" s="786"/>
      <c r="E115" s="786"/>
    </row>
    <row r="116" spans="3:5" ht="13.5">
      <c r="C116" s="786"/>
      <c r="D116" s="786"/>
      <c r="E116" s="786"/>
    </row>
    <row r="117" spans="3:5" ht="13.5">
      <c r="C117" s="786"/>
      <c r="D117" s="786"/>
      <c r="E117" s="786"/>
    </row>
    <row r="118" spans="3:5" ht="13.5">
      <c r="C118" s="786"/>
      <c r="D118" s="786"/>
      <c r="E118" s="786"/>
    </row>
    <row r="119" spans="3:5" ht="13.5">
      <c r="C119" s="786"/>
      <c r="D119" s="786"/>
      <c r="E119" s="786"/>
    </row>
    <row r="120" spans="3:5" ht="13.5">
      <c r="C120" s="786"/>
      <c r="D120" s="786"/>
      <c r="E120" s="786"/>
    </row>
    <row r="121" spans="3:5" ht="13.5">
      <c r="C121" s="786"/>
      <c r="D121" s="786"/>
      <c r="E121" s="786"/>
    </row>
    <row r="122" spans="3:5" ht="13.5">
      <c r="C122" s="786"/>
      <c r="D122" s="786"/>
      <c r="E122" s="786"/>
    </row>
    <row r="123" spans="3:5" ht="13.5">
      <c r="C123" s="786"/>
      <c r="D123" s="786"/>
      <c r="E123" s="786"/>
    </row>
    <row r="124" spans="3:5" ht="13.5">
      <c r="C124" s="786"/>
      <c r="D124" s="786"/>
      <c r="E124" s="786"/>
    </row>
    <row r="125" spans="3:5" ht="13.5">
      <c r="C125" s="786"/>
      <c r="D125" s="786"/>
      <c r="E125" s="786"/>
    </row>
    <row r="126" spans="3:5" ht="13.5">
      <c r="C126" s="786"/>
      <c r="D126" s="786"/>
      <c r="E126" s="786"/>
    </row>
    <row r="127" spans="3:5" ht="13.5">
      <c r="C127" s="786"/>
      <c r="D127" s="786"/>
      <c r="E127" s="786"/>
    </row>
  </sheetData>
  <sheetProtection/>
  <mergeCells count="76">
    <mergeCell ref="J68:J70"/>
    <mergeCell ref="A58:A60"/>
    <mergeCell ref="B58:B60"/>
    <mergeCell ref="C59:C60"/>
    <mergeCell ref="D59:E59"/>
    <mergeCell ref="F59:F60"/>
    <mergeCell ref="G59:G60"/>
    <mergeCell ref="H59:H60"/>
    <mergeCell ref="I59:I60"/>
    <mergeCell ref="C69:C70"/>
    <mergeCell ref="D69:E69"/>
    <mergeCell ref="F69:F70"/>
    <mergeCell ref="G69:G70"/>
    <mergeCell ref="H69:H70"/>
    <mergeCell ref="I69:I70"/>
    <mergeCell ref="G28:G29"/>
    <mergeCell ref="H28:H29"/>
    <mergeCell ref="I28:I29"/>
    <mergeCell ref="C58:I58"/>
    <mergeCell ref="J27:J29"/>
    <mergeCell ref="C34:D34"/>
    <mergeCell ref="D48:E48"/>
    <mergeCell ref="C48:C49"/>
    <mergeCell ref="F48:F49"/>
    <mergeCell ref="G48:G49"/>
    <mergeCell ref="H48:H49"/>
    <mergeCell ref="J13:J15"/>
    <mergeCell ref="A47:A49"/>
    <mergeCell ref="B47:B49"/>
    <mergeCell ref="I48:I49"/>
    <mergeCell ref="J47:J49"/>
    <mergeCell ref="C27:I27"/>
    <mergeCell ref="D14:E14"/>
    <mergeCell ref="A27:A29"/>
    <mergeCell ref="A13:A15"/>
    <mergeCell ref="B27:B29"/>
    <mergeCell ref="B68:B70"/>
    <mergeCell ref="E52:E54"/>
    <mergeCell ref="A57:B57"/>
    <mergeCell ref="G14:G15"/>
    <mergeCell ref="H14:H15"/>
    <mergeCell ref="I14:I15"/>
    <mergeCell ref="C28:C29"/>
    <mergeCell ref="D28:E28"/>
    <mergeCell ref="F28:F29"/>
    <mergeCell ref="F14:F15"/>
    <mergeCell ref="C14:C15"/>
    <mergeCell ref="G4:G5"/>
    <mergeCell ref="H4:H5"/>
    <mergeCell ref="A12:B12"/>
    <mergeCell ref="A67:B67"/>
    <mergeCell ref="C68:I68"/>
    <mergeCell ref="A33:B33"/>
    <mergeCell ref="A34:A35"/>
    <mergeCell ref="B34:B35"/>
    <mergeCell ref="E34:G34"/>
    <mergeCell ref="D4:E4"/>
    <mergeCell ref="C4:C5"/>
    <mergeCell ref="H34:H35"/>
    <mergeCell ref="F4:F5"/>
    <mergeCell ref="A1:C1"/>
    <mergeCell ref="A2:B2"/>
    <mergeCell ref="A3:A5"/>
    <mergeCell ref="B3:B5"/>
    <mergeCell ref="C3:I3"/>
    <mergeCell ref="B13:B15"/>
    <mergeCell ref="A46:B46"/>
    <mergeCell ref="C47:I47"/>
    <mergeCell ref="J58:J60"/>
    <mergeCell ref="A68:A70"/>
    <mergeCell ref="J3:J5"/>
    <mergeCell ref="C13:I13"/>
    <mergeCell ref="I4:I5"/>
    <mergeCell ref="A26:B26"/>
    <mergeCell ref="A51:A53"/>
    <mergeCell ref="A17:A19"/>
  </mergeCells>
  <printOptions/>
  <pageMargins left="0.2755905511811024" right="0.2362204724409449" top="0.5905511811023623" bottom="0.31496062992125984" header="0.1968503937007874" footer="0.1968503937007874"/>
  <pageSetup horizontalDpi="600" verticalDpi="600" orientation="landscape" paperSize="9" scale="90" r:id="rId1"/>
  <headerFooter>
    <oddHeader>&amp;C&amp;"Book Antiqua,Félkövér"&amp;11K I M U T A T Á S
az Önkormányzat többéves kihatással járó várható kötezettségeiről&amp;R&amp;"Book Antiqua,Félkövér"&amp;11 11. sz. melléklet
eFt</oddHeader>
    <oddFooter>&amp;C&amp;P</oddFooter>
  </headerFooter>
  <rowBreaks count="2" manualBreakCount="2">
    <brk id="56" max="255" man="1"/>
    <brk id="6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3">
      <selection activeCell="D21" sqref="D21"/>
    </sheetView>
  </sheetViews>
  <sheetFormatPr defaultColWidth="9.00390625" defaultRowHeight="12.75"/>
  <cols>
    <col min="1" max="1" width="52.75390625" style="4" customWidth="1"/>
    <col min="2" max="2" width="20.00390625" style="4" customWidth="1"/>
    <col min="3" max="3" width="9.25390625" style="4" bestFit="1" customWidth="1"/>
    <col min="4" max="4" width="11.125" style="4" bestFit="1" customWidth="1"/>
    <col min="5" max="5" width="9.375" style="4" bestFit="1" customWidth="1"/>
    <col min="6" max="6" width="11.125" style="4" bestFit="1" customWidth="1"/>
    <col min="7" max="7" width="12.75390625" style="4" customWidth="1"/>
    <col min="8" max="16384" width="9.125" style="4" customWidth="1"/>
  </cols>
  <sheetData>
    <row r="1" spans="1:7" ht="20.25" customHeight="1">
      <c r="A1" s="1360" t="s">
        <v>45</v>
      </c>
      <c r="B1" s="1362" t="s">
        <v>103</v>
      </c>
      <c r="C1" s="1364" t="s">
        <v>46</v>
      </c>
      <c r="D1" s="1364"/>
      <c r="E1" s="1364" t="s">
        <v>47</v>
      </c>
      <c r="F1" s="1364"/>
      <c r="G1" s="1357" t="s">
        <v>48</v>
      </c>
    </row>
    <row r="2" spans="1:7" ht="34.5" customHeight="1" thickBot="1">
      <c r="A2" s="1361"/>
      <c r="B2" s="1363"/>
      <c r="C2" s="359" t="s">
        <v>49</v>
      </c>
      <c r="D2" s="359" t="s">
        <v>51</v>
      </c>
      <c r="E2" s="359" t="s">
        <v>50</v>
      </c>
      <c r="F2" s="359" t="s">
        <v>51</v>
      </c>
      <c r="G2" s="1358"/>
    </row>
    <row r="3" spans="1:7" ht="16.5">
      <c r="A3" s="360" t="s">
        <v>52</v>
      </c>
      <c r="B3" s="361" t="s">
        <v>490</v>
      </c>
      <c r="C3" s="906">
        <v>100</v>
      </c>
      <c r="D3" s="907">
        <v>787</v>
      </c>
      <c r="E3" s="906"/>
      <c r="F3" s="907"/>
      <c r="G3" s="908">
        <f aca="true" t="shared" si="0" ref="G3:G13">SUM(F3+D3)</f>
        <v>787</v>
      </c>
    </row>
    <row r="4" spans="1:7" ht="16.5">
      <c r="A4" s="363" t="s">
        <v>53</v>
      </c>
      <c r="B4" s="364" t="s">
        <v>490</v>
      </c>
      <c r="C4" s="909"/>
      <c r="D4" s="910"/>
      <c r="E4" s="909">
        <v>40</v>
      </c>
      <c r="F4" s="910">
        <v>14692</v>
      </c>
      <c r="G4" s="911">
        <f t="shared" si="0"/>
        <v>14692</v>
      </c>
    </row>
    <row r="5" spans="1:7" ht="16.5">
      <c r="A5" s="363" t="s">
        <v>54</v>
      </c>
      <c r="B5" s="364" t="s">
        <v>490</v>
      </c>
      <c r="C5" s="909">
        <v>100</v>
      </c>
      <c r="D5" s="910">
        <v>8084</v>
      </c>
      <c r="E5" s="909" t="s">
        <v>55</v>
      </c>
      <c r="F5" s="910">
        <v>7461</v>
      </c>
      <c r="G5" s="911">
        <f t="shared" si="0"/>
        <v>15545</v>
      </c>
    </row>
    <row r="6" spans="1:7" ht="16.5">
      <c r="A6" s="363" t="s">
        <v>68</v>
      </c>
      <c r="B6" s="367" t="s">
        <v>56</v>
      </c>
      <c r="C6" s="367">
        <v>100</v>
      </c>
      <c r="D6" s="368">
        <v>90</v>
      </c>
      <c r="E6" s="365"/>
      <c r="F6" s="33"/>
      <c r="G6" s="369">
        <f t="shared" si="0"/>
        <v>90</v>
      </c>
    </row>
    <row r="7" spans="1:7" ht="16.5">
      <c r="A7" s="363" t="s">
        <v>495</v>
      </c>
      <c r="B7" s="367" t="s">
        <v>496</v>
      </c>
      <c r="C7" s="367">
        <v>100</v>
      </c>
      <c r="D7" s="368">
        <v>1315</v>
      </c>
      <c r="E7" s="365"/>
      <c r="F7" s="33"/>
      <c r="G7" s="369">
        <f t="shared" si="0"/>
        <v>1315</v>
      </c>
    </row>
    <row r="8" spans="1:7" ht="16.5">
      <c r="A8" s="363" t="s">
        <v>69</v>
      </c>
      <c r="B8" s="364" t="s">
        <v>56</v>
      </c>
      <c r="C8" s="365">
        <v>100</v>
      </c>
      <c r="D8" s="33">
        <v>73</v>
      </c>
      <c r="E8" s="365"/>
      <c r="F8" s="33"/>
      <c r="G8" s="366">
        <f t="shared" si="0"/>
        <v>73</v>
      </c>
    </row>
    <row r="9" spans="1:7" ht="16.5">
      <c r="A9" s="363" t="s">
        <v>70</v>
      </c>
      <c r="B9" s="364" t="s">
        <v>56</v>
      </c>
      <c r="C9" s="365">
        <v>100</v>
      </c>
      <c r="D9" s="33">
        <v>613</v>
      </c>
      <c r="E9" s="365"/>
      <c r="F9" s="33"/>
      <c r="G9" s="366">
        <f t="shared" si="0"/>
        <v>613</v>
      </c>
    </row>
    <row r="10" spans="1:7" ht="16.5">
      <c r="A10" s="363" t="s">
        <v>57</v>
      </c>
      <c r="B10" s="364" t="s">
        <v>491</v>
      </c>
      <c r="C10" s="365">
        <v>100</v>
      </c>
      <c r="D10" s="33">
        <v>41518</v>
      </c>
      <c r="E10" s="365"/>
      <c r="F10" s="33"/>
      <c r="G10" s="366">
        <f t="shared" si="0"/>
        <v>41518</v>
      </c>
    </row>
    <row r="11" spans="1:7" ht="16.5">
      <c r="A11" s="370" t="s">
        <v>1097</v>
      </c>
      <c r="B11" s="371" t="s">
        <v>71</v>
      </c>
      <c r="C11" s="365">
        <v>100</v>
      </c>
      <c r="D11" s="33">
        <v>8265</v>
      </c>
      <c r="E11" s="365"/>
      <c r="F11" s="33"/>
      <c r="G11" s="366">
        <f t="shared" si="0"/>
        <v>8265</v>
      </c>
    </row>
    <row r="12" spans="1:7" ht="33">
      <c r="A12" s="370" t="s">
        <v>58</v>
      </c>
      <c r="B12" s="372"/>
      <c r="C12" s="33">
        <v>0</v>
      </c>
      <c r="D12" s="33"/>
      <c r="E12" s="33">
        <v>0</v>
      </c>
      <c r="F12" s="33"/>
      <c r="G12" s="366">
        <f t="shared" si="0"/>
        <v>0</v>
      </c>
    </row>
    <row r="13" spans="1:7" ht="16.5">
      <c r="A13" s="370" t="s">
        <v>59</v>
      </c>
      <c r="B13" s="371"/>
      <c r="C13" s="373">
        <v>0</v>
      </c>
      <c r="D13" s="373">
        <v>0</v>
      </c>
      <c r="E13" s="373">
        <v>0</v>
      </c>
      <c r="F13" s="373">
        <v>0</v>
      </c>
      <c r="G13" s="369">
        <f t="shared" si="0"/>
        <v>0</v>
      </c>
    </row>
    <row r="14" spans="1:7" s="5" customFormat="1" ht="15.75" thickBot="1">
      <c r="A14" s="374" t="s">
        <v>249</v>
      </c>
      <c r="B14" s="1359"/>
      <c r="C14" s="1359"/>
      <c r="D14" s="1359"/>
      <c r="E14" s="1359"/>
      <c r="F14" s="1359"/>
      <c r="G14" s="375">
        <f>SUM(G3:G13)</f>
        <v>82898</v>
      </c>
    </row>
    <row r="16" spans="3:4" ht="16.5">
      <c r="C16" s="243"/>
      <c r="D16" s="243"/>
    </row>
    <row r="18" ht="16.5">
      <c r="D18" s="58"/>
    </row>
    <row r="19" ht="16.5">
      <c r="D19" s="58"/>
    </row>
    <row r="20" ht="16.5">
      <c r="D20" s="58"/>
    </row>
    <row r="21" ht="16.5">
      <c r="D21" s="1128"/>
    </row>
  </sheetData>
  <sheetProtection/>
  <mergeCells count="6">
    <mergeCell ref="G1:G2"/>
    <mergeCell ref="B14:F14"/>
    <mergeCell ref="A1:A2"/>
    <mergeCell ref="B1:B2"/>
    <mergeCell ref="C1:D1"/>
    <mergeCell ref="E1:F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2012. évi közvetett támogatásai&amp;R&amp;"Book Antiqua,Félkövér"&amp;11 12. sz. melléklet
eFt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H9" sqref="H9"/>
    </sheetView>
  </sheetViews>
  <sheetFormatPr defaultColWidth="9.00390625" defaultRowHeight="12.75"/>
  <cols>
    <col min="1" max="1" width="5.875" style="1086" customWidth="1"/>
    <col min="2" max="2" width="63.00390625" style="1070" customWidth="1"/>
    <col min="3" max="5" width="12.00390625" style="1070" bestFit="1" customWidth="1"/>
    <col min="6" max="16384" width="9.125" style="1070" customWidth="1"/>
  </cols>
  <sheetData>
    <row r="1" spans="1:5" s="1065" customFormat="1" ht="30.75" thickBot="1">
      <c r="A1" s="1062" t="s">
        <v>106</v>
      </c>
      <c r="B1" s="1063" t="s">
        <v>248</v>
      </c>
      <c r="C1" s="1063" t="s">
        <v>125</v>
      </c>
      <c r="D1" s="1063" t="s">
        <v>151</v>
      </c>
      <c r="E1" s="1064" t="s">
        <v>267</v>
      </c>
    </row>
    <row r="2" spans="1:5" ht="13.5">
      <c r="A2" s="1066">
        <v>1</v>
      </c>
      <c r="B2" s="1067" t="s">
        <v>208</v>
      </c>
      <c r="C2" s="1068">
        <v>2285454</v>
      </c>
      <c r="D2" s="1068">
        <v>1796795</v>
      </c>
      <c r="E2" s="1069">
        <v>1764576</v>
      </c>
    </row>
    <row r="3" spans="1:5" ht="13.5">
      <c r="A3" s="1071">
        <v>2</v>
      </c>
      <c r="B3" s="1072" t="s">
        <v>976</v>
      </c>
      <c r="C3" s="1073">
        <v>596083</v>
      </c>
      <c r="D3" s="1073">
        <v>480508</v>
      </c>
      <c r="E3" s="1074">
        <v>465699</v>
      </c>
    </row>
    <row r="4" spans="1:5" ht="13.5">
      <c r="A4" s="1071">
        <v>3</v>
      </c>
      <c r="B4" s="1072" t="s">
        <v>977</v>
      </c>
      <c r="C4" s="1073">
        <v>1777353</v>
      </c>
      <c r="D4" s="1073">
        <v>1837454</v>
      </c>
      <c r="E4" s="1074">
        <v>1726432</v>
      </c>
    </row>
    <row r="5" spans="1:5" ht="13.5">
      <c r="A5" s="1071">
        <v>4</v>
      </c>
      <c r="B5" s="1072" t="s">
        <v>978</v>
      </c>
      <c r="C5" s="1073">
        <v>178556</v>
      </c>
      <c r="D5" s="1073">
        <v>210500</v>
      </c>
      <c r="E5" s="1074">
        <v>249427</v>
      </c>
    </row>
    <row r="6" spans="1:5" ht="13.5">
      <c r="A6" s="1071">
        <v>5</v>
      </c>
      <c r="B6" s="1072" t="s">
        <v>979</v>
      </c>
      <c r="C6" s="1073">
        <v>78031</v>
      </c>
      <c r="D6" s="1073">
        <v>93986</v>
      </c>
      <c r="E6" s="1074">
        <v>83881</v>
      </c>
    </row>
    <row r="7" spans="1:5" ht="13.5">
      <c r="A7" s="1071">
        <v>6</v>
      </c>
      <c r="B7" s="1072" t="s">
        <v>980</v>
      </c>
      <c r="C7" s="1073">
        <v>8000</v>
      </c>
      <c r="D7" s="1073">
        <v>8595</v>
      </c>
      <c r="E7" s="1074">
        <v>7995</v>
      </c>
    </row>
    <row r="8" spans="1:5" ht="13.5">
      <c r="A8" s="1071">
        <v>7</v>
      </c>
      <c r="B8" s="1072" t="s">
        <v>981</v>
      </c>
      <c r="C8" s="1073">
        <v>11245</v>
      </c>
      <c r="D8" s="1073">
        <v>38636</v>
      </c>
      <c r="E8" s="1074">
        <v>29449</v>
      </c>
    </row>
    <row r="9" spans="1:5" ht="13.5">
      <c r="A9" s="1071">
        <v>8</v>
      </c>
      <c r="B9" s="1072" t="s">
        <v>179</v>
      </c>
      <c r="C9" s="1073">
        <v>1784392</v>
      </c>
      <c r="D9" s="1073">
        <v>1850447</v>
      </c>
      <c r="E9" s="1074">
        <v>1231100</v>
      </c>
    </row>
    <row r="10" spans="1:5" ht="13.5">
      <c r="A10" s="1071">
        <v>9</v>
      </c>
      <c r="B10" s="1072" t="s">
        <v>982</v>
      </c>
      <c r="C10" s="1073">
        <v>1000</v>
      </c>
      <c r="D10" s="1073">
        <v>604</v>
      </c>
      <c r="E10" s="1074">
        <v>7450</v>
      </c>
    </row>
    <row r="11" spans="1:5" ht="13.5">
      <c r="A11" s="1071">
        <v>10</v>
      </c>
      <c r="B11" s="1072" t="s">
        <v>983</v>
      </c>
      <c r="C11" s="1073">
        <v>12932</v>
      </c>
      <c r="D11" s="1073">
        <v>22127</v>
      </c>
      <c r="E11" s="1074">
        <v>13195</v>
      </c>
    </row>
    <row r="12" spans="1:5" ht="13.5">
      <c r="A12" s="1071">
        <v>11</v>
      </c>
      <c r="B12" s="1072" t="s">
        <v>984</v>
      </c>
      <c r="C12" s="1073">
        <v>645</v>
      </c>
      <c r="D12" s="1073">
        <v>645</v>
      </c>
      <c r="E12" s="1074"/>
    </row>
    <row r="13" spans="1:5" ht="13.5">
      <c r="A13" s="1071">
        <v>12</v>
      </c>
      <c r="B13" s="1072" t="s">
        <v>985</v>
      </c>
      <c r="C13" s="1073"/>
      <c r="D13" s="1073"/>
      <c r="E13" s="1074"/>
    </row>
    <row r="14" spans="1:5" s="1079" customFormat="1" ht="30">
      <c r="A14" s="1075">
        <v>13</v>
      </c>
      <c r="B14" s="1076" t="s">
        <v>986</v>
      </c>
      <c r="C14" s="1077">
        <f>SUM(C2:C13)</f>
        <v>6733691</v>
      </c>
      <c r="D14" s="1077">
        <f>SUM(D2:D13)</f>
        <v>6340297</v>
      </c>
      <c r="E14" s="1078">
        <f>SUM(E2:E13)</f>
        <v>5579204</v>
      </c>
    </row>
    <row r="15" spans="1:5" ht="13.5">
      <c r="A15" s="1071">
        <v>14</v>
      </c>
      <c r="B15" s="1072" t="s">
        <v>987</v>
      </c>
      <c r="C15" s="1073">
        <v>11286</v>
      </c>
      <c r="D15" s="1073">
        <v>11286</v>
      </c>
      <c r="E15" s="1074">
        <v>11286</v>
      </c>
    </row>
    <row r="16" spans="1:5" ht="13.5">
      <c r="A16" s="1071">
        <v>15</v>
      </c>
      <c r="B16" s="1072" t="s">
        <v>988</v>
      </c>
      <c r="C16" s="1073">
        <v>318113</v>
      </c>
      <c r="D16" s="1073">
        <v>318113</v>
      </c>
      <c r="E16" s="1074">
        <v>318113</v>
      </c>
    </row>
    <row r="17" spans="1:5" ht="13.5">
      <c r="A17" s="1071">
        <v>16</v>
      </c>
      <c r="B17" s="1072" t="s">
        <v>989</v>
      </c>
      <c r="C17" s="1073"/>
      <c r="D17" s="1073"/>
      <c r="E17" s="1074"/>
    </row>
    <row r="18" spans="1:5" ht="13.5">
      <c r="A18" s="1071">
        <v>17</v>
      </c>
      <c r="B18" s="1072" t="s">
        <v>990</v>
      </c>
      <c r="C18" s="1073"/>
      <c r="D18" s="1073"/>
      <c r="E18" s="1074"/>
    </row>
    <row r="19" spans="1:5" ht="13.5">
      <c r="A19" s="1071">
        <v>18</v>
      </c>
      <c r="B19" s="1072" t="s">
        <v>991</v>
      </c>
      <c r="C19" s="1073"/>
      <c r="D19" s="1073"/>
      <c r="E19" s="1074"/>
    </row>
    <row r="20" spans="1:5" s="1079" customFormat="1" ht="15">
      <c r="A20" s="1080">
        <v>19</v>
      </c>
      <c r="B20" s="1081" t="s">
        <v>992</v>
      </c>
      <c r="C20" s="1077">
        <f>SUM(C15+C16+C18+C19)</f>
        <v>329399</v>
      </c>
      <c r="D20" s="1077">
        <f>SUM(D15+D16+D18+D19)</f>
        <v>329399</v>
      </c>
      <c r="E20" s="1078">
        <f>SUM(E15+E16+E18+E19)</f>
        <v>329399</v>
      </c>
    </row>
    <row r="21" spans="1:5" s="1079" customFormat="1" ht="15">
      <c r="A21" s="1080">
        <v>20</v>
      </c>
      <c r="B21" s="1081" t="s">
        <v>993</v>
      </c>
      <c r="C21" s="1077">
        <f>C14+C20</f>
        <v>7063090</v>
      </c>
      <c r="D21" s="1077">
        <f>D14+D20</f>
        <v>6669696</v>
      </c>
      <c r="E21" s="1078">
        <f>E14+E20</f>
        <v>5908603</v>
      </c>
    </row>
    <row r="22" spans="1:5" ht="13.5">
      <c r="A22" s="1071">
        <v>21</v>
      </c>
      <c r="B22" s="1072" t="s">
        <v>994</v>
      </c>
      <c r="C22" s="1073">
        <v>335458</v>
      </c>
      <c r="D22" s="1073">
        <v>301119</v>
      </c>
      <c r="E22" s="1074"/>
    </row>
    <row r="23" spans="1:5" ht="13.5">
      <c r="A23" s="1071">
        <v>22</v>
      </c>
      <c r="B23" s="1072" t="s">
        <v>995</v>
      </c>
      <c r="C23" s="1073"/>
      <c r="D23" s="1073"/>
      <c r="E23" s="1074">
        <v>-5001</v>
      </c>
    </row>
    <row r="24" spans="1:5" s="1079" customFormat="1" ht="15">
      <c r="A24" s="1080">
        <v>23</v>
      </c>
      <c r="B24" s="1081" t="s">
        <v>996</v>
      </c>
      <c r="C24" s="1077">
        <f>SUM(C21:C23)</f>
        <v>7398548</v>
      </c>
      <c r="D24" s="1077">
        <f>SUM(D21:D23)</f>
        <v>6970815</v>
      </c>
      <c r="E24" s="1078">
        <f>SUM(E21:E23)</f>
        <v>5903602</v>
      </c>
    </row>
    <row r="25" spans="1:5" ht="13.5">
      <c r="A25" s="1071">
        <v>24</v>
      </c>
      <c r="B25" s="1072" t="s">
        <v>538</v>
      </c>
      <c r="C25" s="1073">
        <v>516957</v>
      </c>
      <c r="D25" s="1073">
        <v>704415</v>
      </c>
      <c r="E25" s="1074">
        <v>716797</v>
      </c>
    </row>
    <row r="26" spans="1:5" ht="13.5">
      <c r="A26" s="1071">
        <v>25</v>
      </c>
      <c r="B26" s="1072" t="s">
        <v>997</v>
      </c>
      <c r="C26" s="1073">
        <v>1625473</v>
      </c>
      <c r="D26" s="1073">
        <v>1627763</v>
      </c>
      <c r="E26" s="1074">
        <v>1619251</v>
      </c>
    </row>
    <row r="27" spans="1:5" ht="13.5">
      <c r="A27" s="1071">
        <v>26</v>
      </c>
      <c r="B27" s="1072" t="s">
        <v>998</v>
      </c>
      <c r="C27" s="1073">
        <v>1700590</v>
      </c>
      <c r="D27" s="1073">
        <v>772665</v>
      </c>
      <c r="E27" s="1074">
        <v>820236</v>
      </c>
    </row>
    <row r="28" spans="1:5" ht="13.5">
      <c r="A28" s="1071">
        <v>27</v>
      </c>
      <c r="B28" s="1072" t="s">
        <v>999</v>
      </c>
      <c r="C28" s="1073">
        <v>7915</v>
      </c>
      <c r="D28" s="1073">
        <v>14300</v>
      </c>
      <c r="E28" s="1074">
        <v>15098</v>
      </c>
    </row>
    <row r="29" spans="1:5" ht="13.5">
      <c r="A29" s="1071">
        <v>28</v>
      </c>
      <c r="B29" s="1072" t="s">
        <v>1000</v>
      </c>
      <c r="C29" s="1073">
        <v>419567</v>
      </c>
      <c r="D29" s="1073">
        <v>57593</v>
      </c>
      <c r="E29" s="1074">
        <v>53708</v>
      </c>
    </row>
    <row r="30" spans="1:5" ht="13.5">
      <c r="A30" s="1071">
        <v>29</v>
      </c>
      <c r="B30" s="1072" t="s">
        <v>1001</v>
      </c>
      <c r="C30" s="1073">
        <v>10600</v>
      </c>
      <c r="D30" s="1073">
        <v>10600</v>
      </c>
      <c r="E30" s="1074">
        <v>6063</v>
      </c>
    </row>
    <row r="31" spans="1:5" ht="13.5">
      <c r="A31" s="1071">
        <v>30</v>
      </c>
      <c r="B31" s="1072" t="s">
        <v>1002</v>
      </c>
      <c r="C31" s="1073">
        <v>914152</v>
      </c>
      <c r="D31" s="1073">
        <v>915117</v>
      </c>
      <c r="E31" s="1074">
        <v>549437</v>
      </c>
    </row>
    <row r="32" spans="1:5" ht="13.5">
      <c r="A32" s="1071">
        <v>31</v>
      </c>
      <c r="B32" s="1072" t="s">
        <v>1003</v>
      </c>
      <c r="C32" s="1073">
        <v>15000</v>
      </c>
      <c r="D32" s="1073">
        <v>22823</v>
      </c>
      <c r="E32" s="1074">
        <v>7864</v>
      </c>
    </row>
    <row r="33" spans="1:5" ht="13.5">
      <c r="A33" s="1071">
        <v>32</v>
      </c>
      <c r="B33" s="1072" t="s">
        <v>1004</v>
      </c>
      <c r="C33" s="1073">
        <v>1164957</v>
      </c>
      <c r="D33" s="1073">
        <v>1432274</v>
      </c>
      <c r="E33" s="1074">
        <v>1432274</v>
      </c>
    </row>
    <row r="34" spans="1:5" ht="13.5">
      <c r="A34" s="1071">
        <v>33</v>
      </c>
      <c r="B34" s="1072" t="s">
        <v>1005</v>
      </c>
      <c r="C34" s="1073">
        <v>1164957</v>
      </c>
      <c r="D34" s="1073">
        <v>1432274</v>
      </c>
      <c r="E34" s="1074">
        <v>1432274</v>
      </c>
    </row>
    <row r="35" spans="1:5" ht="13.5">
      <c r="A35" s="1071">
        <v>34</v>
      </c>
      <c r="B35" s="1072" t="s">
        <v>1006</v>
      </c>
      <c r="C35" s="1073">
        <v>500</v>
      </c>
      <c r="D35" s="1073">
        <v>500</v>
      </c>
      <c r="E35" s="1074">
        <v>1106</v>
      </c>
    </row>
    <row r="36" spans="1:5" ht="13.5">
      <c r="A36" s="1071">
        <v>35</v>
      </c>
      <c r="B36" s="1072" t="s">
        <v>1007</v>
      </c>
      <c r="C36" s="1073">
        <v>44841</v>
      </c>
      <c r="D36" s="1073">
        <v>29341</v>
      </c>
      <c r="E36" s="1074">
        <v>29341</v>
      </c>
    </row>
    <row r="37" spans="1:5" s="1079" customFormat="1" ht="30">
      <c r="A37" s="1075">
        <v>36</v>
      </c>
      <c r="B37" s="1076" t="s">
        <v>1008</v>
      </c>
      <c r="C37" s="1077">
        <f>SUM(C25+C26+C27+C28+C29+C31+C32+C33+C35+C36)</f>
        <v>6409952</v>
      </c>
      <c r="D37" s="1077">
        <f>SUM(D25+D26+D27+D28+D29+D31+D32+D33+D35+D36)</f>
        <v>5576791</v>
      </c>
      <c r="E37" s="1078">
        <f>SUM(E25+E26+E27+E28+E29+E31+E32+E33+E35+E36)</f>
        <v>5245112</v>
      </c>
    </row>
    <row r="38" spans="1:5" ht="13.5">
      <c r="A38" s="1071">
        <v>37</v>
      </c>
      <c r="B38" s="1072" t="s">
        <v>1009</v>
      </c>
      <c r="C38" s="1073">
        <v>661160</v>
      </c>
      <c r="D38" s="1073">
        <v>683160</v>
      </c>
      <c r="E38" s="1074">
        <v>361104</v>
      </c>
    </row>
    <row r="39" spans="1:5" ht="13.5">
      <c r="A39" s="1071">
        <v>38</v>
      </c>
      <c r="B39" s="1072" t="s">
        <v>1010</v>
      </c>
      <c r="C39" s="1073"/>
      <c r="D39" s="1073">
        <v>320000</v>
      </c>
      <c r="E39" s="1074">
        <v>179500</v>
      </c>
    </row>
    <row r="40" spans="1:5" ht="13.5">
      <c r="A40" s="1071">
        <v>39</v>
      </c>
      <c r="B40" s="1072" t="s">
        <v>1011</v>
      </c>
      <c r="C40" s="1073"/>
      <c r="D40" s="1073"/>
      <c r="E40" s="1074"/>
    </row>
    <row r="41" spans="1:5" ht="13.5">
      <c r="A41" s="1071">
        <v>40</v>
      </c>
      <c r="B41" s="1072" t="s">
        <v>1012</v>
      </c>
      <c r="C41" s="1073"/>
      <c r="D41" s="1073"/>
      <c r="E41" s="1074"/>
    </row>
    <row r="42" spans="1:5" ht="13.5">
      <c r="A42" s="1071">
        <v>41</v>
      </c>
      <c r="B42" s="1072" t="s">
        <v>1013</v>
      </c>
      <c r="C42" s="1073"/>
      <c r="D42" s="1073"/>
      <c r="E42" s="1074"/>
    </row>
    <row r="43" spans="1:5" s="1079" customFormat="1" ht="15">
      <c r="A43" s="1080">
        <v>42</v>
      </c>
      <c r="B43" s="1081" t="s">
        <v>1014</v>
      </c>
      <c r="C43" s="1077">
        <f>SUM(C38+C39+C41+C42)</f>
        <v>661160</v>
      </c>
      <c r="D43" s="1077">
        <f>SUM(D38+D39+D41+D42)</f>
        <v>1003160</v>
      </c>
      <c r="E43" s="1078">
        <f>SUM(E38+E39+E41+E42)</f>
        <v>540604</v>
      </c>
    </row>
    <row r="44" spans="1:5" s="1079" customFormat="1" ht="15">
      <c r="A44" s="1080">
        <v>43</v>
      </c>
      <c r="B44" s="1081" t="s">
        <v>1015</v>
      </c>
      <c r="C44" s="1077">
        <f>SUM(C37+C43)</f>
        <v>7071112</v>
      </c>
      <c r="D44" s="1077">
        <f>SUM(D37+D43)</f>
        <v>6579951</v>
      </c>
      <c r="E44" s="1078">
        <f>SUM(E37+E43)</f>
        <v>5785716</v>
      </c>
    </row>
    <row r="45" spans="1:5" ht="13.5">
      <c r="A45" s="1071">
        <v>44</v>
      </c>
      <c r="B45" s="1072" t="s">
        <v>1016</v>
      </c>
      <c r="C45" s="1073">
        <v>327436</v>
      </c>
      <c r="D45" s="1073">
        <v>390864</v>
      </c>
      <c r="E45" s="1074">
        <v>230357</v>
      </c>
    </row>
    <row r="46" spans="1:5" ht="13.5">
      <c r="A46" s="1071">
        <v>45</v>
      </c>
      <c r="B46" s="1072" t="s">
        <v>1017</v>
      </c>
      <c r="C46" s="1073"/>
      <c r="D46" s="1073"/>
      <c r="E46" s="1074">
        <v>0</v>
      </c>
    </row>
    <row r="47" spans="1:5" ht="13.5">
      <c r="A47" s="1071">
        <v>46</v>
      </c>
      <c r="B47" s="1072" t="s">
        <v>1018</v>
      </c>
      <c r="C47" s="1073"/>
      <c r="D47" s="1073">
        <v>0</v>
      </c>
      <c r="E47" s="1074">
        <v>3344</v>
      </c>
    </row>
    <row r="48" spans="1:5" s="1079" customFormat="1" ht="15">
      <c r="A48" s="1080">
        <v>47</v>
      </c>
      <c r="B48" s="1081" t="s">
        <v>1019</v>
      </c>
      <c r="C48" s="1077">
        <f>SUM(C44:C47)</f>
        <v>7398548</v>
      </c>
      <c r="D48" s="1077">
        <f>SUM(D44:D47)</f>
        <v>6970815</v>
      </c>
      <c r="E48" s="1078">
        <f>SUM(E44:E47)</f>
        <v>6019417</v>
      </c>
    </row>
    <row r="49" spans="1:5" s="1079" customFormat="1" ht="45">
      <c r="A49" s="1075">
        <v>48</v>
      </c>
      <c r="B49" s="1076" t="s">
        <v>1020</v>
      </c>
      <c r="C49" s="1077">
        <f>C37-C14</f>
        <v>-323739</v>
      </c>
      <c r="D49" s="1077">
        <f>D37-D14</f>
        <v>-763506</v>
      </c>
      <c r="E49" s="1078">
        <f>E37-E14</f>
        <v>-334092</v>
      </c>
    </row>
    <row r="50" spans="1:5" s="1079" customFormat="1" ht="60">
      <c r="A50" s="1075">
        <v>49</v>
      </c>
      <c r="B50" s="1076" t="s">
        <v>1021</v>
      </c>
      <c r="C50" s="1077">
        <f>C49+C45-C22</f>
        <v>-331761</v>
      </c>
      <c r="D50" s="1077">
        <f>D49+D45-D22</f>
        <v>-673761</v>
      </c>
      <c r="E50" s="1078">
        <f>E49+E45-E22</f>
        <v>-103735</v>
      </c>
    </row>
    <row r="51" spans="1:5" s="1079" customFormat="1" ht="15">
      <c r="A51" s="1075">
        <v>50</v>
      </c>
      <c r="B51" s="1081" t="s">
        <v>1022</v>
      </c>
      <c r="C51" s="1077">
        <f>C43-C20</f>
        <v>331761</v>
      </c>
      <c r="D51" s="1077">
        <f>D43-D20</f>
        <v>673761</v>
      </c>
      <c r="E51" s="1078">
        <f>E43-E20</f>
        <v>211205</v>
      </c>
    </row>
    <row r="52" spans="1:5" s="1079" customFormat="1" ht="30.75" thickBot="1">
      <c r="A52" s="1082">
        <v>51</v>
      </c>
      <c r="B52" s="1083" t="s">
        <v>1023</v>
      </c>
      <c r="C52" s="1084">
        <f>C46+C47-C23</f>
        <v>0</v>
      </c>
      <c r="D52" s="1084">
        <f>D46+D47-D23</f>
        <v>0</v>
      </c>
      <c r="E52" s="1085">
        <f>E46+E47-E23</f>
        <v>8345</v>
      </c>
    </row>
  </sheetData>
  <sheetProtection/>
  <printOptions/>
  <pageMargins left="0.3937007874015748" right="0.35433070866141736" top="0.7480314960629921" bottom="0.4330708661417323" header="0.31496062992125984" footer="0.1968503937007874"/>
  <pageSetup horizontalDpi="600" verticalDpi="600" orientation="portrait" paperSize="9" scale="90" r:id="rId1"/>
  <headerFooter>
    <oddHeader>&amp;C&amp;"Book Antiqua,Félkövér"EGYSZERŰSÍTETT ÉVES PÉNZFORGALMI JELENTÉS&amp;R&amp;"Book Antiqua,Normál"13/1. sz. melléklet
ezer Forint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7.125" style="1070" customWidth="1"/>
    <col min="2" max="2" width="54.75390625" style="1070" customWidth="1"/>
    <col min="3" max="3" width="12.875" style="1070" customWidth="1"/>
    <col min="4" max="4" width="15.125" style="1070" customWidth="1"/>
    <col min="5" max="16384" width="9.125" style="1070" customWidth="1"/>
  </cols>
  <sheetData>
    <row r="1" spans="1:4" s="1065" customFormat="1" ht="45.75" thickBot="1">
      <c r="A1" s="1062" t="s">
        <v>106</v>
      </c>
      <c r="B1" s="1063" t="s">
        <v>248</v>
      </c>
      <c r="C1" s="1063" t="s">
        <v>1024</v>
      </c>
      <c r="D1" s="1064" t="s">
        <v>1025</v>
      </c>
    </row>
    <row r="2" spans="1:4" ht="13.5">
      <c r="A2" s="1066">
        <v>1</v>
      </c>
      <c r="B2" s="1067" t="s">
        <v>1026</v>
      </c>
      <c r="C2" s="1068">
        <v>356017</v>
      </c>
      <c r="D2" s="1069">
        <v>241475</v>
      </c>
    </row>
    <row r="3" spans="1:4" ht="13.5">
      <c r="A3" s="1071">
        <v>2</v>
      </c>
      <c r="B3" s="1072" t="s">
        <v>1027</v>
      </c>
      <c r="C3" s="1073">
        <v>0</v>
      </c>
      <c r="D3" s="1074">
        <v>0</v>
      </c>
    </row>
    <row r="4" spans="1:4" ht="13.5">
      <c r="A4" s="1071">
        <v>3</v>
      </c>
      <c r="B4" s="1072" t="s">
        <v>1028</v>
      </c>
      <c r="C4" s="1073">
        <v>25984</v>
      </c>
      <c r="D4" s="1074">
        <v>14422</v>
      </c>
    </row>
    <row r="5" spans="1:4" ht="13.5">
      <c r="A5" s="1071">
        <v>4</v>
      </c>
      <c r="B5" s="1072" t="s">
        <v>1029</v>
      </c>
      <c r="C5" s="1073">
        <v>241333</v>
      </c>
      <c r="D5" s="1074">
        <v>176527</v>
      </c>
    </row>
    <row r="6" spans="1:4" ht="13.5">
      <c r="A6" s="1071">
        <v>5</v>
      </c>
      <c r="B6" s="1072" t="s">
        <v>1030</v>
      </c>
      <c r="C6" s="1073">
        <v>0</v>
      </c>
      <c r="D6" s="1074">
        <v>0</v>
      </c>
    </row>
    <row r="7" spans="1:4" s="1079" customFormat="1" ht="15">
      <c r="A7" s="1080">
        <v>6</v>
      </c>
      <c r="B7" s="1081" t="s">
        <v>1031</v>
      </c>
      <c r="C7" s="1077">
        <f>C2+C3+C4-C5-C6</f>
        <v>140668</v>
      </c>
      <c r="D7" s="1078">
        <f>D2+D3+D4-D5-D6</f>
        <v>79370</v>
      </c>
    </row>
    <row r="8" spans="1:4" ht="13.5">
      <c r="A8" s="1071">
        <v>7</v>
      </c>
      <c r="B8" s="1072" t="s">
        <v>1032</v>
      </c>
      <c r="C8" s="1073">
        <v>-6119</v>
      </c>
      <c r="D8" s="1074">
        <v>6850</v>
      </c>
    </row>
    <row r="9" spans="1:4" ht="13.5">
      <c r="A9" s="1071">
        <v>8</v>
      </c>
      <c r="B9" s="1072" t="s">
        <v>1033</v>
      </c>
      <c r="C9" s="1073">
        <v>0</v>
      </c>
      <c r="D9" s="1074">
        <v>0</v>
      </c>
    </row>
    <row r="10" spans="1:4" s="1079" customFormat="1" ht="15">
      <c r="A10" s="1080">
        <v>9</v>
      </c>
      <c r="B10" s="1081" t="s">
        <v>1034</v>
      </c>
      <c r="C10" s="1077">
        <f>SUM(C7:C9)</f>
        <v>134549</v>
      </c>
      <c r="D10" s="1078">
        <f>SUM(D7:D9)</f>
        <v>86220</v>
      </c>
    </row>
    <row r="11" spans="1:4" ht="13.5">
      <c r="A11" s="1071">
        <v>10</v>
      </c>
      <c r="B11" s="1072" t="s">
        <v>1035</v>
      </c>
      <c r="C11" s="1073">
        <v>0</v>
      </c>
      <c r="D11" s="1074"/>
    </row>
    <row r="12" spans="1:4" ht="13.5">
      <c r="A12" s="1071">
        <v>11</v>
      </c>
      <c r="B12" s="1072" t="s">
        <v>1036</v>
      </c>
      <c r="C12" s="1073">
        <v>0</v>
      </c>
      <c r="D12" s="1074"/>
    </row>
    <row r="13" spans="1:4" s="1079" customFormat="1" ht="15">
      <c r="A13" s="1080">
        <v>12</v>
      </c>
      <c r="B13" s="1081" t="s">
        <v>1037</v>
      </c>
      <c r="C13" s="1077">
        <f>SUM(C10:C12)</f>
        <v>134549</v>
      </c>
      <c r="D13" s="1078">
        <f>SUM(D10:D12)</f>
        <v>86220</v>
      </c>
    </row>
    <row r="14" spans="1:4" ht="13.5">
      <c r="A14" s="1071">
        <v>13</v>
      </c>
      <c r="B14" s="1072" t="s">
        <v>1038</v>
      </c>
      <c r="C14" s="1073">
        <v>8000</v>
      </c>
      <c r="D14" s="1074">
        <v>8000</v>
      </c>
    </row>
    <row r="15" spans="1:4" ht="13.5">
      <c r="A15" s="1071">
        <v>14</v>
      </c>
      <c r="B15" s="1072" t="s">
        <v>1039</v>
      </c>
      <c r="C15" s="1073">
        <v>117512</v>
      </c>
      <c r="D15" s="1074">
        <v>43965</v>
      </c>
    </row>
    <row r="16" spans="1:4" ht="14.25" thickBot="1">
      <c r="A16" s="1087">
        <v>15</v>
      </c>
      <c r="B16" s="1088" t="s">
        <v>1040</v>
      </c>
      <c r="C16" s="1089">
        <v>9037</v>
      </c>
      <c r="D16" s="1090">
        <v>68137</v>
      </c>
    </row>
    <row r="18" ht="13.5">
      <c r="D18" s="1091"/>
    </row>
    <row r="19" ht="13.5">
      <c r="D19" s="10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&amp;C&amp;"Book Antiqua,Félkövér"EGYSZERŰSÍTETT PÉNZMARADVÁNY KIMUTATÁS&amp;R&amp;"Arial CE,Félkövér"13/2. sz. melléklet
ezer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61">
      <selection activeCell="A76" sqref="A76:E78"/>
    </sheetView>
  </sheetViews>
  <sheetFormatPr defaultColWidth="9.00390625" defaultRowHeight="12.75"/>
  <cols>
    <col min="1" max="1" width="6.00390625" style="17" customWidth="1"/>
    <col min="2" max="2" width="49.625" style="4" customWidth="1"/>
    <col min="3" max="3" width="14.75390625" style="10" customWidth="1"/>
    <col min="4" max="4" width="14.625" style="4" customWidth="1"/>
    <col min="5" max="5" width="14.75390625" style="4" bestFit="1" customWidth="1"/>
    <col min="6" max="6" width="10.125" style="4" bestFit="1" customWidth="1"/>
    <col min="7" max="7" width="14.125" style="4" bestFit="1" customWidth="1"/>
    <col min="8" max="16384" width="9.125" style="4" customWidth="1"/>
  </cols>
  <sheetData>
    <row r="1" spans="1:6" ht="45.75" thickBot="1">
      <c r="A1" s="936" t="s">
        <v>106</v>
      </c>
      <c r="B1" s="398" t="s">
        <v>248</v>
      </c>
      <c r="C1" s="937" t="s">
        <v>125</v>
      </c>
      <c r="D1" s="398" t="s">
        <v>151</v>
      </c>
      <c r="E1" s="556" t="s">
        <v>267</v>
      </c>
      <c r="F1" s="938" t="s">
        <v>269</v>
      </c>
    </row>
    <row r="2" spans="1:6" ht="16.5">
      <c r="A2" s="11" t="s">
        <v>256</v>
      </c>
      <c r="B2" s="558" t="s">
        <v>178</v>
      </c>
      <c r="C2" s="559">
        <f>SUM(C3:C12)</f>
        <v>4979459</v>
      </c>
      <c r="D2" s="559">
        <f>SUM(D3:D12)</f>
        <v>4510659</v>
      </c>
      <c r="E2" s="559">
        <f>SUM(E3:E12)</f>
        <v>4298010</v>
      </c>
      <c r="F2" s="560">
        <f>E2/D2</f>
        <v>0.9528563342961638</v>
      </c>
    </row>
    <row r="3" spans="1:6" ht="16.5">
      <c r="A3" s="12">
        <v>1</v>
      </c>
      <c r="B3" s="6" t="s">
        <v>208</v>
      </c>
      <c r="C3" s="33">
        <v>2285454</v>
      </c>
      <c r="D3" s="33">
        <v>1796795</v>
      </c>
      <c r="E3" s="66">
        <v>1764576</v>
      </c>
      <c r="F3" s="561">
        <f>E3/D3</f>
        <v>0.9820686277510791</v>
      </c>
    </row>
    <row r="4" spans="1:6" ht="33">
      <c r="A4" s="12">
        <v>2</v>
      </c>
      <c r="B4" s="7" t="s">
        <v>524</v>
      </c>
      <c r="C4" s="33">
        <v>596083</v>
      </c>
      <c r="D4" s="33">
        <v>480508</v>
      </c>
      <c r="E4" s="66">
        <v>465699</v>
      </c>
      <c r="F4" s="561">
        <f aca="true" t="shared" si="0" ref="F4:F67">E4/D4</f>
        <v>0.9691805339349189</v>
      </c>
    </row>
    <row r="5" spans="1:6" ht="16.5">
      <c r="A5" s="12">
        <v>3</v>
      </c>
      <c r="B5" s="6" t="s">
        <v>525</v>
      </c>
      <c r="C5" s="33">
        <v>1777353</v>
      </c>
      <c r="D5" s="33">
        <v>1837454</v>
      </c>
      <c r="E5" s="66">
        <v>1726432</v>
      </c>
      <c r="F5" s="561">
        <f t="shared" si="0"/>
        <v>0.9395783513492039</v>
      </c>
    </row>
    <row r="6" spans="1:6" ht="16.5">
      <c r="A6" s="12">
        <v>4</v>
      </c>
      <c r="B6" s="6" t="s">
        <v>174</v>
      </c>
      <c r="C6" s="33">
        <v>8000</v>
      </c>
      <c r="D6" s="33">
        <v>8595</v>
      </c>
      <c r="E6" s="66">
        <v>7995</v>
      </c>
      <c r="F6" s="561">
        <f t="shared" si="0"/>
        <v>0.9301919720767888</v>
      </c>
    </row>
    <row r="7" spans="1:6" ht="16.5">
      <c r="A7" s="12">
        <v>5</v>
      </c>
      <c r="B7" s="6" t="s">
        <v>199</v>
      </c>
      <c r="C7" s="33">
        <v>2280</v>
      </c>
      <c r="D7" s="33">
        <v>32586</v>
      </c>
      <c r="E7" s="66">
        <v>46527</v>
      </c>
      <c r="F7" s="561">
        <f t="shared" si="0"/>
        <v>1.4278217639477075</v>
      </c>
    </row>
    <row r="8" spans="1:6" ht="16.5">
      <c r="A8" s="12">
        <v>6</v>
      </c>
      <c r="B8" s="6" t="s">
        <v>200</v>
      </c>
      <c r="C8" s="33">
        <v>78031</v>
      </c>
      <c r="D8" s="33">
        <v>93986</v>
      </c>
      <c r="E8" s="66">
        <v>83881</v>
      </c>
      <c r="F8" s="561">
        <f t="shared" si="0"/>
        <v>0.8924839869767838</v>
      </c>
    </row>
    <row r="9" spans="1:6" ht="16.5">
      <c r="A9" s="12">
        <v>7</v>
      </c>
      <c r="B9" s="6" t="s">
        <v>279</v>
      </c>
      <c r="C9" s="33">
        <v>0</v>
      </c>
      <c r="D9" s="33">
        <v>0</v>
      </c>
      <c r="E9" s="66">
        <v>24987</v>
      </c>
      <c r="F9" s="561"/>
    </row>
    <row r="10" spans="1:6" ht="33">
      <c r="A10" s="12">
        <v>8</v>
      </c>
      <c r="B10" s="7" t="s">
        <v>526</v>
      </c>
      <c r="C10" s="33">
        <v>176276</v>
      </c>
      <c r="D10" s="33">
        <v>177914</v>
      </c>
      <c r="E10" s="66">
        <v>177913</v>
      </c>
      <c r="F10" s="561">
        <f t="shared" si="0"/>
        <v>0.9999943793068561</v>
      </c>
    </row>
    <row r="11" spans="1:6" ht="16.5">
      <c r="A11" s="12">
        <v>9</v>
      </c>
      <c r="B11" s="6" t="s">
        <v>230</v>
      </c>
      <c r="C11" s="33">
        <v>35000</v>
      </c>
      <c r="D11" s="33">
        <v>76345</v>
      </c>
      <c r="E11" s="66"/>
      <c r="F11" s="561">
        <f t="shared" si="0"/>
        <v>0</v>
      </c>
    </row>
    <row r="12" spans="1:6" ht="16.5">
      <c r="A12" s="12">
        <v>10</v>
      </c>
      <c r="B12" s="6" t="s">
        <v>231</v>
      </c>
      <c r="C12" s="33">
        <v>20982</v>
      </c>
      <c r="D12" s="33">
        <v>6476</v>
      </c>
      <c r="E12" s="66"/>
      <c r="F12" s="561">
        <f t="shared" si="0"/>
        <v>0</v>
      </c>
    </row>
    <row r="13" spans="1:6" ht="16.5">
      <c r="A13" s="12"/>
      <c r="B13" s="6"/>
      <c r="C13" s="33"/>
      <c r="D13" s="6"/>
      <c r="E13" s="134"/>
      <c r="F13" s="561"/>
    </row>
    <row r="14" spans="1:6" ht="16.5">
      <c r="A14" s="13" t="s">
        <v>180</v>
      </c>
      <c r="B14" s="8" t="s">
        <v>179</v>
      </c>
      <c r="C14" s="59">
        <f>SUM(C15:C21)</f>
        <v>2089045</v>
      </c>
      <c r="D14" s="59">
        <f>SUM(D15:D21)</f>
        <v>2130112</v>
      </c>
      <c r="E14" s="59">
        <f>SUM(E15:E21)</f>
        <v>1281194</v>
      </c>
      <c r="F14" s="562">
        <f t="shared" si="0"/>
        <v>0.601467904035093</v>
      </c>
    </row>
    <row r="15" spans="1:6" ht="16.5">
      <c r="A15" s="12">
        <v>1</v>
      </c>
      <c r="B15" s="6" t="s">
        <v>527</v>
      </c>
      <c r="C15" s="33">
        <v>1784392</v>
      </c>
      <c r="D15" s="33">
        <v>1850347</v>
      </c>
      <c r="E15" s="66">
        <v>1231000</v>
      </c>
      <c r="F15" s="561">
        <f t="shared" si="0"/>
        <v>0.6652806203376989</v>
      </c>
    </row>
    <row r="16" spans="1:6" ht="16.5">
      <c r="A16" s="12">
        <v>2</v>
      </c>
      <c r="B16" s="6" t="s">
        <v>528</v>
      </c>
      <c r="C16" s="33">
        <v>11245</v>
      </c>
      <c r="D16" s="33">
        <v>38636</v>
      </c>
      <c r="E16" s="66">
        <v>29449</v>
      </c>
      <c r="F16" s="561">
        <f t="shared" si="0"/>
        <v>0.7622165855678642</v>
      </c>
    </row>
    <row r="17" spans="1:6" ht="16.5">
      <c r="A17" s="12">
        <v>3</v>
      </c>
      <c r="B17" s="6" t="s">
        <v>201</v>
      </c>
      <c r="C17" s="33">
        <v>1000</v>
      </c>
      <c r="D17" s="33">
        <v>604</v>
      </c>
      <c r="E17" s="66">
        <v>0</v>
      </c>
      <c r="F17" s="561">
        <f t="shared" si="0"/>
        <v>0</v>
      </c>
    </row>
    <row r="18" spans="1:6" ht="16.5">
      <c r="A18" s="12">
        <v>4</v>
      </c>
      <c r="B18" s="6" t="s">
        <v>165</v>
      </c>
      <c r="C18" s="33">
        <v>12932</v>
      </c>
      <c r="D18" s="33">
        <v>22127</v>
      </c>
      <c r="E18" s="66">
        <v>13195</v>
      </c>
      <c r="F18" s="561">
        <f t="shared" si="0"/>
        <v>0.5963302752293578</v>
      </c>
    </row>
    <row r="19" spans="1:6" ht="16.5">
      <c r="A19" s="12">
        <v>5</v>
      </c>
      <c r="B19" s="6" t="s">
        <v>279</v>
      </c>
      <c r="C19" s="33">
        <v>0</v>
      </c>
      <c r="D19" s="33"/>
      <c r="E19" s="66">
        <v>7450</v>
      </c>
      <c r="F19" s="561"/>
    </row>
    <row r="20" spans="1:6" ht="16.5">
      <c r="A20" s="12">
        <v>6</v>
      </c>
      <c r="B20" s="6" t="s">
        <v>166</v>
      </c>
      <c r="C20" s="33">
        <v>0</v>
      </c>
      <c r="D20" s="33">
        <v>100</v>
      </c>
      <c r="E20" s="66">
        <v>100</v>
      </c>
      <c r="F20" s="561">
        <f t="shared" si="0"/>
        <v>1</v>
      </c>
    </row>
    <row r="21" spans="1:6" ht="16.5">
      <c r="A21" s="12">
        <v>7</v>
      </c>
      <c r="B21" s="6" t="s">
        <v>197</v>
      </c>
      <c r="C21" s="33">
        <v>279476</v>
      </c>
      <c r="D21" s="33">
        <v>218298</v>
      </c>
      <c r="E21" s="66"/>
      <c r="F21" s="561">
        <f t="shared" si="0"/>
        <v>0</v>
      </c>
    </row>
    <row r="22" spans="1:6" ht="16.5">
      <c r="A22" s="12"/>
      <c r="B22" s="6"/>
      <c r="C22" s="33"/>
      <c r="D22" s="6"/>
      <c r="E22" s="134"/>
      <c r="F22" s="561"/>
    </row>
    <row r="23" spans="1:6" s="5" customFormat="1" ht="15">
      <c r="A23" s="13" t="s">
        <v>203</v>
      </c>
      <c r="B23" s="8" t="s">
        <v>222</v>
      </c>
      <c r="C23" s="59">
        <v>645</v>
      </c>
      <c r="D23" s="59">
        <v>645</v>
      </c>
      <c r="E23" s="121">
        <v>0</v>
      </c>
      <c r="F23" s="562">
        <f t="shared" si="0"/>
        <v>0</v>
      </c>
    </row>
    <row r="24" spans="1:6" s="5" customFormat="1" ht="16.5">
      <c r="A24" s="13"/>
      <c r="B24" s="8"/>
      <c r="C24" s="59"/>
      <c r="D24" s="8"/>
      <c r="E24" s="563"/>
      <c r="F24" s="561"/>
    </row>
    <row r="25" spans="1:6" ht="16.5">
      <c r="A25" s="13" t="s">
        <v>254</v>
      </c>
      <c r="B25" s="8" t="s">
        <v>529</v>
      </c>
      <c r="C25" s="59">
        <f>SUM(C2+C14+C23)</f>
        <v>7069149</v>
      </c>
      <c r="D25" s="59">
        <f>SUM(D2+D14+D23)</f>
        <v>6641416</v>
      </c>
      <c r="E25" s="59">
        <f>SUM(E2+E14+E23)</f>
        <v>5579204</v>
      </c>
      <c r="F25" s="562">
        <f t="shared" si="0"/>
        <v>0.8400624204235965</v>
      </c>
    </row>
    <row r="26" spans="1:6" ht="16.5">
      <c r="A26" s="13"/>
      <c r="B26" s="564"/>
      <c r="C26" s="33"/>
      <c r="D26" s="6"/>
      <c r="E26" s="134"/>
      <c r="F26" s="562"/>
    </row>
    <row r="27" spans="1:6" s="5" customFormat="1" ht="15">
      <c r="A27" s="13" t="s">
        <v>256</v>
      </c>
      <c r="B27" s="8" t="s">
        <v>176</v>
      </c>
      <c r="C27" s="164">
        <f>SUM(C28+C43+C48+C50+C51)</f>
        <v>5015892</v>
      </c>
      <c r="D27" s="164">
        <f>SUM(D28+D43+D48+D50+D51)</f>
        <v>4551417</v>
      </c>
      <c r="E27" s="164">
        <f>SUM(E28+E43+E48+E50+E51+E52)</f>
        <v>4596206</v>
      </c>
      <c r="F27" s="562">
        <f t="shared" si="0"/>
        <v>1.0098406715974388</v>
      </c>
    </row>
    <row r="28" spans="1:6" ht="16.5">
      <c r="A28" s="12">
        <v>1</v>
      </c>
      <c r="B28" s="6" t="s">
        <v>530</v>
      </c>
      <c r="C28" s="33">
        <f>SUM(C29+C30+C36+C39+C40+C41+C42)</f>
        <v>1625473</v>
      </c>
      <c r="D28" s="33">
        <f>SUM(D29+D30+D36+D39+D40+D41+D42)</f>
        <v>1627763</v>
      </c>
      <c r="E28" s="33">
        <f>SUM(E29+E30+E36+E39+E40+E41+E42)</f>
        <v>1619251</v>
      </c>
      <c r="F28" s="561">
        <f t="shared" si="0"/>
        <v>0.9947707375090845</v>
      </c>
    </row>
    <row r="29" spans="1:6" ht="16.5">
      <c r="A29" s="12"/>
      <c r="B29" s="565" t="s">
        <v>531</v>
      </c>
      <c r="C29" s="33">
        <v>170000</v>
      </c>
      <c r="D29" s="33">
        <v>170000</v>
      </c>
      <c r="E29" s="33">
        <v>154666</v>
      </c>
      <c r="F29" s="561">
        <f t="shared" si="0"/>
        <v>0.9098</v>
      </c>
    </row>
    <row r="30" spans="1:6" ht="16.5">
      <c r="A30" s="12"/>
      <c r="B30" s="565" t="s">
        <v>107</v>
      </c>
      <c r="C30" s="165">
        <f>SUM(C31:C35)</f>
        <v>831500</v>
      </c>
      <c r="D30" s="165">
        <f>SUM(D31:D35)</f>
        <v>832948</v>
      </c>
      <c r="E30" s="165">
        <f>SUM(E31:E35)</f>
        <v>861062</v>
      </c>
      <c r="F30" s="561">
        <f t="shared" si="0"/>
        <v>1.033752407113049</v>
      </c>
    </row>
    <row r="31" spans="1:6" ht="16.5">
      <c r="A31" s="12"/>
      <c r="B31" s="6" t="s">
        <v>136</v>
      </c>
      <c r="C31" s="33">
        <v>160000</v>
      </c>
      <c r="D31" s="33">
        <v>160000</v>
      </c>
      <c r="E31" s="33">
        <v>154506</v>
      </c>
      <c r="F31" s="561">
        <f t="shared" si="0"/>
        <v>0.9656625</v>
      </c>
    </row>
    <row r="32" spans="1:6" ht="16.5">
      <c r="A32" s="12"/>
      <c r="B32" s="566" t="s">
        <v>532</v>
      </c>
      <c r="C32" s="33">
        <v>13500</v>
      </c>
      <c r="D32" s="33">
        <v>13500</v>
      </c>
      <c r="E32" s="33">
        <v>18163</v>
      </c>
      <c r="F32" s="561">
        <f t="shared" si="0"/>
        <v>1.3454074074074074</v>
      </c>
    </row>
    <row r="33" spans="1:6" ht="16.5">
      <c r="A33" s="12"/>
      <c r="B33" s="566" t="s">
        <v>134</v>
      </c>
      <c r="C33" s="33">
        <v>15000</v>
      </c>
      <c r="D33" s="33">
        <v>15000</v>
      </c>
      <c r="E33" s="33">
        <v>15224</v>
      </c>
      <c r="F33" s="561">
        <f t="shared" si="0"/>
        <v>1.0149333333333332</v>
      </c>
    </row>
    <row r="34" spans="1:6" ht="16.5">
      <c r="A34" s="12"/>
      <c r="B34" s="566" t="s">
        <v>533</v>
      </c>
      <c r="C34" s="33">
        <v>53000</v>
      </c>
      <c r="D34" s="33">
        <v>54448</v>
      </c>
      <c r="E34" s="33">
        <v>56473</v>
      </c>
      <c r="F34" s="561">
        <f t="shared" si="0"/>
        <v>1.0371914487217162</v>
      </c>
    </row>
    <row r="35" spans="1:6" ht="16.5">
      <c r="A35" s="12"/>
      <c r="B35" s="566" t="s">
        <v>135</v>
      </c>
      <c r="C35" s="33">
        <v>590000</v>
      </c>
      <c r="D35" s="33">
        <v>590000</v>
      </c>
      <c r="E35" s="33">
        <v>616696</v>
      </c>
      <c r="F35" s="561">
        <f t="shared" si="0"/>
        <v>1.0452474576271187</v>
      </c>
    </row>
    <row r="36" spans="1:6" ht="16.5">
      <c r="A36" s="12"/>
      <c r="B36" s="565" t="s">
        <v>534</v>
      </c>
      <c r="C36" s="165">
        <f>SUM(C37:C38)</f>
        <v>474533</v>
      </c>
      <c r="D36" s="33">
        <f>SUM(D37:D38)</f>
        <v>474533</v>
      </c>
      <c r="E36" s="33">
        <f>SUM(E37:E38)</f>
        <v>474533</v>
      </c>
      <c r="F36" s="561">
        <f t="shared" si="0"/>
        <v>1</v>
      </c>
    </row>
    <row r="37" spans="1:6" ht="16.5">
      <c r="A37" s="12"/>
      <c r="B37" s="6" t="s">
        <v>173</v>
      </c>
      <c r="C37" s="33">
        <v>201788</v>
      </c>
      <c r="D37" s="33">
        <v>201788</v>
      </c>
      <c r="E37" s="33">
        <v>201788</v>
      </c>
      <c r="F37" s="561">
        <f t="shared" si="0"/>
        <v>1</v>
      </c>
    </row>
    <row r="38" spans="1:6" ht="16.5">
      <c r="A38" s="12"/>
      <c r="B38" s="566" t="s">
        <v>137</v>
      </c>
      <c r="C38" s="33">
        <v>272745</v>
      </c>
      <c r="D38" s="33">
        <v>272745</v>
      </c>
      <c r="E38" s="33">
        <v>272745</v>
      </c>
      <c r="F38" s="561">
        <f t="shared" si="0"/>
        <v>1</v>
      </c>
    </row>
    <row r="39" spans="1:6" ht="16.5">
      <c r="A39" s="12"/>
      <c r="B39" s="565" t="s">
        <v>194</v>
      </c>
      <c r="C39" s="33">
        <v>9000</v>
      </c>
      <c r="D39" s="33">
        <v>8342</v>
      </c>
      <c r="E39" s="33">
        <v>5897</v>
      </c>
      <c r="F39" s="561">
        <f t="shared" si="0"/>
        <v>0.7069048189882522</v>
      </c>
    </row>
    <row r="40" spans="1:6" ht="16.5">
      <c r="A40" s="12"/>
      <c r="B40" s="48" t="s">
        <v>185</v>
      </c>
      <c r="C40" s="33">
        <v>1000</v>
      </c>
      <c r="D40" s="33">
        <v>1000</v>
      </c>
      <c r="E40" s="33">
        <v>1415</v>
      </c>
      <c r="F40" s="561">
        <f t="shared" si="0"/>
        <v>1.415</v>
      </c>
    </row>
    <row r="41" spans="1:6" ht="16.5">
      <c r="A41" s="12"/>
      <c r="B41" s="565" t="s">
        <v>535</v>
      </c>
      <c r="C41" s="165">
        <v>132140</v>
      </c>
      <c r="D41" s="33">
        <v>133640</v>
      </c>
      <c r="E41" s="33">
        <v>110825</v>
      </c>
      <c r="F41" s="561">
        <f t="shared" si="0"/>
        <v>0.8292801556420234</v>
      </c>
    </row>
    <row r="42" spans="1:6" ht="16.5">
      <c r="A42" s="12"/>
      <c r="B42" s="565" t="s">
        <v>536</v>
      </c>
      <c r="C42" s="165">
        <v>7300</v>
      </c>
      <c r="D42" s="33">
        <v>7300</v>
      </c>
      <c r="E42" s="33">
        <v>10853</v>
      </c>
      <c r="F42" s="561">
        <f t="shared" si="0"/>
        <v>1.4867123287671233</v>
      </c>
    </row>
    <row r="43" spans="1:6" ht="16.5">
      <c r="A43" s="12">
        <v>2</v>
      </c>
      <c r="B43" s="6" t="s">
        <v>537</v>
      </c>
      <c r="C43" s="165">
        <f>SUM(C44:C47)</f>
        <v>1164957</v>
      </c>
      <c r="D43" s="33">
        <f>SUM(D44:D47)</f>
        <v>1432274</v>
      </c>
      <c r="E43" s="33">
        <f>SUM(E44:E47)</f>
        <v>1432274</v>
      </c>
      <c r="F43" s="561">
        <f t="shared" si="0"/>
        <v>1</v>
      </c>
    </row>
    <row r="44" spans="1:6" ht="16.5">
      <c r="A44" s="12"/>
      <c r="B44" s="565" t="s">
        <v>181</v>
      </c>
      <c r="C44" s="33">
        <v>1036894</v>
      </c>
      <c r="D44" s="33">
        <v>963879</v>
      </c>
      <c r="E44" s="33">
        <v>963879</v>
      </c>
      <c r="F44" s="561">
        <f t="shared" si="0"/>
        <v>1</v>
      </c>
    </row>
    <row r="45" spans="1:6" ht="16.5">
      <c r="A45" s="12"/>
      <c r="B45" s="565" t="s">
        <v>183</v>
      </c>
      <c r="C45" s="33">
        <v>0</v>
      </c>
      <c r="D45" s="33">
        <v>59626</v>
      </c>
      <c r="E45" s="33">
        <v>59626</v>
      </c>
      <c r="F45" s="561">
        <f t="shared" si="0"/>
        <v>1</v>
      </c>
    </row>
    <row r="46" spans="1:6" ht="16.5">
      <c r="A46" s="69"/>
      <c r="B46" s="567" t="s">
        <v>182</v>
      </c>
      <c r="C46" s="333">
        <v>128063</v>
      </c>
      <c r="D46" s="33">
        <v>174151</v>
      </c>
      <c r="E46" s="33">
        <v>174151</v>
      </c>
      <c r="F46" s="561">
        <f t="shared" si="0"/>
        <v>1</v>
      </c>
    </row>
    <row r="47" spans="1:6" ht="17.25" thickBot="1">
      <c r="A47" s="80"/>
      <c r="B47" s="568" t="s">
        <v>275</v>
      </c>
      <c r="C47" s="245">
        <v>0</v>
      </c>
      <c r="D47" s="245">
        <v>234618</v>
      </c>
      <c r="E47" s="84">
        <v>234618</v>
      </c>
      <c r="F47" s="569">
        <f t="shared" si="0"/>
        <v>1</v>
      </c>
    </row>
    <row r="48" spans="1:6" ht="15.75" customHeight="1">
      <c r="A48" s="570">
        <v>3</v>
      </c>
      <c r="B48" s="85" t="s">
        <v>538</v>
      </c>
      <c r="C48" s="362">
        <v>516957</v>
      </c>
      <c r="D48" s="362">
        <v>704415</v>
      </c>
      <c r="E48" s="571">
        <v>716797</v>
      </c>
      <c r="F48" s="572">
        <f t="shared" si="0"/>
        <v>1.017577706323687</v>
      </c>
    </row>
    <row r="49" spans="1:6" ht="16.5">
      <c r="A49" s="1008"/>
      <c r="B49" s="780" t="s">
        <v>539</v>
      </c>
      <c r="C49" s="1009">
        <v>1410</v>
      </c>
      <c r="D49" s="1009">
        <v>1410</v>
      </c>
      <c r="E49" s="1010">
        <v>8513</v>
      </c>
      <c r="F49" s="1011">
        <f t="shared" si="0"/>
        <v>6.0375886524822695</v>
      </c>
    </row>
    <row r="50" spans="1:6" ht="16.5">
      <c r="A50" s="12">
        <v>4</v>
      </c>
      <c r="B50" s="6" t="s">
        <v>184</v>
      </c>
      <c r="C50" s="33">
        <v>1700590</v>
      </c>
      <c r="D50" s="33">
        <v>772665</v>
      </c>
      <c r="E50" s="66">
        <v>787944</v>
      </c>
      <c r="F50" s="561">
        <f t="shared" si="0"/>
        <v>1.019774417114791</v>
      </c>
    </row>
    <row r="51" spans="1:6" ht="16.5">
      <c r="A51" s="12">
        <v>5</v>
      </c>
      <c r="B51" s="6" t="s">
        <v>163</v>
      </c>
      <c r="C51" s="33">
        <v>7915</v>
      </c>
      <c r="D51" s="33">
        <v>14300</v>
      </c>
      <c r="E51" s="66">
        <v>15098</v>
      </c>
      <c r="F51" s="573">
        <f t="shared" si="0"/>
        <v>1.0558041958041957</v>
      </c>
    </row>
    <row r="52" spans="1:6" ht="16.5">
      <c r="A52" s="12">
        <v>6</v>
      </c>
      <c r="B52" s="6" t="s">
        <v>948</v>
      </c>
      <c r="C52" s="33">
        <v>0</v>
      </c>
      <c r="D52" s="33"/>
      <c r="E52" s="66">
        <v>24842</v>
      </c>
      <c r="F52" s="561"/>
    </row>
    <row r="53" spans="1:6" ht="16.5">
      <c r="A53" s="12"/>
      <c r="B53" s="6"/>
      <c r="C53" s="33"/>
      <c r="D53" s="6"/>
      <c r="E53" s="134"/>
      <c r="F53" s="561"/>
    </row>
    <row r="54" spans="1:6" ht="16.5">
      <c r="A54" s="13" t="s">
        <v>257</v>
      </c>
      <c r="B54" s="8" t="s">
        <v>177</v>
      </c>
      <c r="C54" s="59">
        <f>SUM(C55+C63+C64+C59+C58)</f>
        <v>1348719</v>
      </c>
      <c r="D54" s="59">
        <f>SUM(D55+D63+D64+D59+D58)</f>
        <v>995533</v>
      </c>
      <c r="E54" s="59">
        <f>SUM(E55+E63+E64+E59+E58+E65)</f>
        <v>618459</v>
      </c>
      <c r="F54" s="562">
        <f t="shared" si="0"/>
        <v>0.6212340525125737</v>
      </c>
    </row>
    <row r="55" spans="1:6" ht="16.5">
      <c r="A55" s="12">
        <v>1</v>
      </c>
      <c r="B55" s="7" t="s">
        <v>283</v>
      </c>
      <c r="C55" s="33">
        <f>SUM(C56:C56)</f>
        <v>111492</v>
      </c>
      <c r="D55" s="33">
        <f>SUM(D56:D56)</f>
        <v>38592</v>
      </c>
      <c r="E55" s="33">
        <f>SUM(E56:E57)</f>
        <v>39244</v>
      </c>
      <c r="F55" s="561">
        <f t="shared" si="0"/>
        <v>1.0168946932006633</v>
      </c>
    </row>
    <row r="56" spans="1:6" ht="16.5">
      <c r="A56" s="12"/>
      <c r="B56" s="9" t="s">
        <v>540</v>
      </c>
      <c r="C56" s="33">
        <v>111492</v>
      </c>
      <c r="D56" s="33">
        <v>38592</v>
      </c>
      <c r="E56" s="66">
        <v>39092</v>
      </c>
      <c r="F56" s="561">
        <f t="shared" si="0"/>
        <v>1.0129560530679933</v>
      </c>
    </row>
    <row r="57" spans="1:6" ht="16.5">
      <c r="A57" s="12"/>
      <c r="B57" s="9" t="s">
        <v>949</v>
      </c>
      <c r="C57" s="33"/>
      <c r="D57" s="33"/>
      <c r="E57" s="66">
        <v>152</v>
      </c>
      <c r="F57" s="561"/>
    </row>
    <row r="58" spans="1:6" ht="16.5">
      <c r="A58" s="12">
        <v>2</v>
      </c>
      <c r="B58" s="6" t="s">
        <v>541</v>
      </c>
      <c r="C58" s="33">
        <v>297475</v>
      </c>
      <c r="D58" s="33">
        <v>8401</v>
      </c>
      <c r="E58" s="33">
        <v>8401</v>
      </c>
      <c r="F58" s="561">
        <f t="shared" si="0"/>
        <v>1</v>
      </c>
    </row>
    <row r="59" spans="1:6" ht="33">
      <c r="A59" s="12">
        <v>3</v>
      </c>
      <c r="B59" s="7" t="s">
        <v>282</v>
      </c>
      <c r="C59" s="33">
        <f>SUM(C60:C62)</f>
        <v>10600</v>
      </c>
      <c r="D59" s="33">
        <f>SUM(D60:D62)</f>
        <v>10600</v>
      </c>
      <c r="E59" s="33">
        <f>SUM(E60:E62)</f>
        <v>6063</v>
      </c>
      <c r="F59" s="561">
        <f t="shared" si="0"/>
        <v>0.5719811320754717</v>
      </c>
    </row>
    <row r="60" spans="1:6" ht="16.5">
      <c r="A60" s="12"/>
      <c r="B60" s="9" t="s">
        <v>223</v>
      </c>
      <c r="C60" s="33">
        <v>8200</v>
      </c>
      <c r="D60" s="33">
        <v>8200</v>
      </c>
      <c r="E60" s="33">
        <v>2483</v>
      </c>
      <c r="F60" s="561">
        <f t="shared" si="0"/>
        <v>0.3028048780487805</v>
      </c>
    </row>
    <row r="61" spans="1:6" ht="16.5">
      <c r="A61" s="12"/>
      <c r="B61" s="574" t="s">
        <v>116</v>
      </c>
      <c r="C61" s="33">
        <v>1600</v>
      </c>
      <c r="D61" s="33">
        <v>1600</v>
      </c>
      <c r="E61" s="910">
        <v>2720</v>
      </c>
      <c r="F61" s="561">
        <f t="shared" si="0"/>
        <v>1.7</v>
      </c>
    </row>
    <row r="62" spans="1:6" ht="16.5">
      <c r="A62" s="12"/>
      <c r="B62" s="574" t="s">
        <v>117</v>
      </c>
      <c r="C62" s="33">
        <v>800</v>
      </c>
      <c r="D62" s="33">
        <v>800</v>
      </c>
      <c r="E62" s="910">
        <v>860</v>
      </c>
      <c r="F62" s="561">
        <f t="shared" si="0"/>
        <v>1.075</v>
      </c>
    </row>
    <row r="63" spans="1:6" ht="16.5">
      <c r="A63" s="12">
        <v>4</v>
      </c>
      <c r="B63" s="6" t="s">
        <v>198</v>
      </c>
      <c r="C63" s="33">
        <v>914152</v>
      </c>
      <c r="D63" s="33">
        <v>915117</v>
      </c>
      <c r="E63" s="66">
        <v>549437</v>
      </c>
      <c r="F63" s="561">
        <f t="shared" si="0"/>
        <v>0.6004008230641547</v>
      </c>
    </row>
    <row r="64" spans="1:6" ht="16.5">
      <c r="A64" s="12">
        <v>5</v>
      </c>
      <c r="B64" s="6" t="s">
        <v>193</v>
      </c>
      <c r="C64" s="33">
        <v>15000</v>
      </c>
      <c r="D64" s="33">
        <v>22823</v>
      </c>
      <c r="E64" s="66">
        <v>7864</v>
      </c>
      <c r="F64" s="561">
        <f t="shared" si="0"/>
        <v>0.34456469351093194</v>
      </c>
    </row>
    <row r="65" spans="1:6" ht="16.5">
      <c r="A65" s="12">
        <v>6</v>
      </c>
      <c r="B65" s="6" t="s">
        <v>948</v>
      </c>
      <c r="C65" s="33">
        <v>0</v>
      </c>
      <c r="D65" s="33"/>
      <c r="E65" s="66">
        <v>7450</v>
      </c>
      <c r="F65" s="561"/>
    </row>
    <row r="66" spans="1:6" ht="16.5">
      <c r="A66" s="12"/>
      <c r="B66" s="6"/>
      <c r="C66" s="33"/>
      <c r="D66" s="6"/>
      <c r="E66" s="134"/>
      <c r="F66" s="561"/>
    </row>
    <row r="67" spans="1:6" s="5" customFormat="1" ht="30">
      <c r="A67" s="13" t="s">
        <v>203</v>
      </c>
      <c r="B67" s="49" t="s">
        <v>543</v>
      </c>
      <c r="C67" s="59">
        <v>45341</v>
      </c>
      <c r="D67" s="59">
        <v>29841</v>
      </c>
      <c r="E67" s="83">
        <v>30447</v>
      </c>
      <c r="F67" s="562">
        <f t="shared" si="0"/>
        <v>1.020307630441339</v>
      </c>
    </row>
    <row r="68" spans="1:6" s="5" customFormat="1" ht="15">
      <c r="A68" s="13"/>
      <c r="B68" s="8"/>
      <c r="C68" s="59"/>
      <c r="D68" s="8"/>
      <c r="E68" s="563"/>
      <c r="F68" s="562"/>
    </row>
    <row r="69" spans="1:6" ht="16.5">
      <c r="A69" s="13" t="s">
        <v>259</v>
      </c>
      <c r="B69" s="8" t="s">
        <v>265</v>
      </c>
      <c r="C69" s="59">
        <f>C27+C54+C67</f>
        <v>6409952</v>
      </c>
      <c r="D69" s="59">
        <f>D27+D54+D67</f>
        <v>5576791</v>
      </c>
      <c r="E69" s="59">
        <f>E27+E54+E67</f>
        <v>5245112</v>
      </c>
      <c r="F69" s="562">
        <f aca="true" t="shared" si="1" ref="F69:F91">E69/D69</f>
        <v>0.9405251156086</v>
      </c>
    </row>
    <row r="70" spans="1:6" ht="16.5">
      <c r="A70" s="13"/>
      <c r="B70" s="8"/>
      <c r="C70" s="59"/>
      <c r="D70" s="246"/>
      <c r="E70" s="1482"/>
      <c r="F70" s="562"/>
    </row>
    <row r="71" spans="1:6" s="5" customFormat="1" ht="15">
      <c r="A71" s="13"/>
      <c r="B71" s="8" t="s">
        <v>1101</v>
      </c>
      <c r="C71" s="59">
        <f>SUM(C72:C74)</f>
        <v>-659197</v>
      </c>
      <c r="D71" s="59">
        <f>SUM(D72:D74)</f>
        <v>-1064625</v>
      </c>
      <c r="E71" s="59">
        <f>SUM(E72:E74)</f>
        <v>-334092</v>
      </c>
      <c r="F71" s="562">
        <f t="shared" si="1"/>
        <v>0.3138119056005636</v>
      </c>
    </row>
    <row r="72" spans="1:6" s="5" customFormat="1" ht="16.5">
      <c r="A72" s="13"/>
      <c r="B72" s="8" t="s">
        <v>1099</v>
      </c>
      <c r="C72" s="33">
        <f>C27-C2</f>
        <v>36433</v>
      </c>
      <c r="D72" s="33">
        <f>D27-D2</f>
        <v>40758</v>
      </c>
      <c r="E72" s="33">
        <f>E27-E2</f>
        <v>298196</v>
      </c>
      <c r="F72" s="561">
        <f t="shared" si="1"/>
        <v>7.31625693115462</v>
      </c>
    </row>
    <row r="73" spans="1:6" s="5" customFormat="1" ht="16.5">
      <c r="A73" s="13"/>
      <c r="B73" s="575" t="s">
        <v>112</v>
      </c>
      <c r="C73" s="33">
        <f>C54-C14</f>
        <v>-740326</v>
      </c>
      <c r="D73" s="33">
        <f>D54-D14</f>
        <v>-1134579</v>
      </c>
      <c r="E73" s="33">
        <f>E54-E14</f>
        <v>-662735</v>
      </c>
      <c r="F73" s="561">
        <f t="shared" si="1"/>
        <v>0.5841241553034209</v>
      </c>
    </row>
    <row r="74" spans="1:6" s="5" customFormat="1" ht="16.5">
      <c r="A74" s="13"/>
      <c r="B74" s="575" t="s">
        <v>544</v>
      </c>
      <c r="C74" s="33">
        <f>C67-C23</f>
        <v>44696</v>
      </c>
      <c r="D74" s="33">
        <f>D67-D23</f>
        <v>29196</v>
      </c>
      <c r="E74" s="33">
        <f>E67-E23</f>
        <v>30447</v>
      </c>
      <c r="F74" s="561">
        <f t="shared" si="1"/>
        <v>1.0428483353884093</v>
      </c>
    </row>
    <row r="75" spans="1:6" ht="16.5">
      <c r="A75" s="12"/>
      <c r="C75" s="33"/>
      <c r="D75" s="6"/>
      <c r="E75" s="134"/>
      <c r="F75" s="561"/>
    </row>
    <row r="76" spans="1:7" s="5" customFormat="1" ht="30">
      <c r="A76" s="1483" t="s">
        <v>138</v>
      </c>
      <c r="B76" s="1484" t="s">
        <v>1102</v>
      </c>
      <c r="C76" s="59">
        <f>SUM(C77:C78)</f>
        <v>327436</v>
      </c>
      <c r="D76" s="59">
        <f>SUM(D77:D78)</f>
        <v>390864</v>
      </c>
      <c r="E76" s="59">
        <f>SUM(E77:E78)</f>
        <v>230357</v>
      </c>
      <c r="F76" s="562">
        <f t="shared" si="1"/>
        <v>0.589353330058537</v>
      </c>
      <c r="G76" s="81"/>
    </row>
    <row r="77" spans="1:7" s="5" customFormat="1" ht="16.5">
      <c r="A77" s="1485">
        <v>1</v>
      </c>
      <c r="B77" s="246" t="s">
        <v>221</v>
      </c>
      <c r="C77" s="33">
        <v>5861</v>
      </c>
      <c r="D77" s="33">
        <v>61484</v>
      </c>
      <c r="E77" s="33">
        <v>89785</v>
      </c>
      <c r="F77" s="561">
        <f t="shared" si="1"/>
        <v>1.460298614273632</v>
      </c>
      <c r="G77" s="81"/>
    </row>
    <row r="78" spans="1:7" s="5" customFormat="1" ht="16.5">
      <c r="A78" s="1485">
        <v>2</v>
      </c>
      <c r="B78" s="246" t="s">
        <v>542</v>
      </c>
      <c r="C78" s="33">
        <v>321575</v>
      </c>
      <c r="D78" s="33">
        <v>329380</v>
      </c>
      <c r="E78" s="33">
        <v>140572</v>
      </c>
      <c r="F78" s="561">
        <f t="shared" si="1"/>
        <v>0.42677758212399053</v>
      </c>
      <c r="G78" s="81"/>
    </row>
    <row r="79" spans="1:7" s="5" customFormat="1" ht="16.5">
      <c r="A79" s="13"/>
      <c r="B79" s="6"/>
      <c r="C79" s="59"/>
      <c r="D79" s="59"/>
      <c r="E79" s="59"/>
      <c r="F79" s="561"/>
      <c r="G79" s="81"/>
    </row>
    <row r="80" spans="1:7" s="5" customFormat="1" ht="15">
      <c r="A80" s="13" t="s">
        <v>260</v>
      </c>
      <c r="B80" s="8" t="s">
        <v>171</v>
      </c>
      <c r="C80" s="59"/>
      <c r="D80" s="59"/>
      <c r="E80" s="59"/>
      <c r="F80" s="562"/>
      <c r="G80" s="81"/>
    </row>
    <row r="81" spans="1:7" s="5" customFormat="1" ht="15">
      <c r="A81" s="13" t="s">
        <v>256</v>
      </c>
      <c r="B81" s="8" t="s">
        <v>232</v>
      </c>
      <c r="C81" s="59">
        <f>C82+C85</f>
        <v>661160</v>
      </c>
      <c r="D81" s="59">
        <f>D82+D85</f>
        <v>1003160</v>
      </c>
      <c r="E81" s="59">
        <f>E82+E85</f>
        <v>540604</v>
      </c>
      <c r="F81" s="562">
        <f t="shared" si="1"/>
        <v>0.5389010726105506</v>
      </c>
      <c r="G81" s="81"/>
    </row>
    <row r="82" spans="1:7" ht="16.5">
      <c r="A82" s="12">
        <v>1</v>
      </c>
      <c r="B82" s="6" t="s">
        <v>545</v>
      </c>
      <c r="C82" s="33">
        <f>SUM(C84+C83)</f>
        <v>0</v>
      </c>
      <c r="D82" s="33">
        <f>SUM(D84+D83)</f>
        <v>320000</v>
      </c>
      <c r="E82" s="33">
        <f>SUM(E84+E83)</f>
        <v>179500</v>
      </c>
      <c r="F82" s="561">
        <f t="shared" si="1"/>
        <v>0.5609375</v>
      </c>
      <c r="G82" s="58"/>
    </row>
    <row r="83" spans="1:7" ht="16.5">
      <c r="A83" s="12"/>
      <c r="B83" s="417" t="s">
        <v>546</v>
      </c>
      <c r="C83" s="33">
        <v>0</v>
      </c>
      <c r="D83" s="33">
        <v>320000</v>
      </c>
      <c r="E83" s="66">
        <v>179500</v>
      </c>
      <c r="F83" s="561">
        <f t="shared" si="1"/>
        <v>0.5609375</v>
      </c>
      <c r="G83" s="58"/>
    </row>
    <row r="84" spans="1:7" ht="16.5">
      <c r="A84" s="12"/>
      <c r="B84" s="564" t="s">
        <v>547</v>
      </c>
      <c r="C84" s="33">
        <v>0</v>
      </c>
      <c r="D84" s="33"/>
      <c r="E84" s="66"/>
      <c r="F84" s="561"/>
      <c r="G84" s="58"/>
    </row>
    <row r="85" spans="1:7" ht="16.5">
      <c r="A85" s="12">
        <v>2</v>
      </c>
      <c r="B85" s="6" t="s">
        <v>548</v>
      </c>
      <c r="C85" s="33">
        <v>661160</v>
      </c>
      <c r="D85" s="33">
        <v>683160</v>
      </c>
      <c r="E85" s="33">
        <v>361104</v>
      </c>
      <c r="F85" s="561">
        <f t="shared" si="1"/>
        <v>0.5285789566133848</v>
      </c>
      <c r="G85" s="58"/>
    </row>
    <row r="86" spans="1:6" ht="16.5">
      <c r="A86" s="12"/>
      <c r="B86" s="6"/>
      <c r="C86" s="33"/>
      <c r="D86" s="6"/>
      <c r="E86" s="134"/>
      <c r="F86" s="561"/>
    </row>
    <row r="87" spans="1:7" s="5" customFormat="1" ht="16.5">
      <c r="A87" s="13" t="s">
        <v>257</v>
      </c>
      <c r="B87" s="8" t="s">
        <v>139</v>
      </c>
      <c r="C87" s="59">
        <f>SUM(C88+C91)</f>
        <v>329399</v>
      </c>
      <c r="D87" s="59">
        <f>SUM(D88+D91)</f>
        <v>329399</v>
      </c>
      <c r="E87" s="59">
        <f>SUM(E88+E91)</f>
        <v>329399</v>
      </c>
      <c r="F87" s="562">
        <f t="shared" si="1"/>
        <v>1</v>
      </c>
      <c r="G87" s="4"/>
    </row>
    <row r="88" spans="1:6" ht="16.5">
      <c r="A88" s="12">
        <v>1</v>
      </c>
      <c r="B88" s="6" t="s">
        <v>549</v>
      </c>
      <c r="C88" s="33">
        <f>SUM(C90+C89)</f>
        <v>318113</v>
      </c>
      <c r="D88" s="33">
        <f>SUM(D90+D89)</f>
        <v>318113</v>
      </c>
      <c r="E88" s="33">
        <f>SUM(E90+E89)</f>
        <v>318113</v>
      </c>
      <c r="F88" s="561">
        <f t="shared" si="1"/>
        <v>1</v>
      </c>
    </row>
    <row r="89" spans="1:6" ht="16.5">
      <c r="A89" s="12"/>
      <c r="B89" s="6" t="s">
        <v>550</v>
      </c>
      <c r="C89" s="33">
        <v>318113</v>
      </c>
      <c r="D89" s="33">
        <v>318113</v>
      </c>
      <c r="E89" s="33">
        <v>318113</v>
      </c>
      <c r="F89" s="561">
        <f t="shared" si="1"/>
        <v>1</v>
      </c>
    </row>
    <row r="90" spans="1:6" ht="16.5">
      <c r="A90" s="12"/>
      <c r="B90" s="564" t="s">
        <v>551</v>
      </c>
      <c r="C90" s="33">
        <v>0</v>
      </c>
      <c r="D90" s="33">
        <v>0</v>
      </c>
      <c r="E90" s="33"/>
      <c r="F90" s="561"/>
    </row>
    <row r="91" spans="1:6" ht="16.5">
      <c r="A91" s="12">
        <v>2</v>
      </c>
      <c r="B91" s="6" t="s">
        <v>552</v>
      </c>
      <c r="C91" s="33">
        <v>11286</v>
      </c>
      <c r="D91" s="33">
        <v>11286</v>
      </c>
      <c r="E91" s="33">
        <v>11286</v>
      </c>
      <c r="F91" s="561">
        <f t="shared" si="1"/>
        <v>1</v>
      </c>
    </row>
    <row r="92" spans="1:6" ht="16.5">
      <c r="A92" s="12"/>
      <c r="B92" s="6"/>
      <c r="C92" s="33"/>
      <c r="D92" s="6"/>
      <c r="E92" s="134"/>
      <c r="F92" s="576"/>
    </row>
    <row r="93" spans="1:6" ht="16.5">
      <c r="A93" s="13" t="s">
        <v>140</v>
      </c>
      <c r="B93" s="8" t="s">
        <v>553</v>
      </c>
      <c r="C93" s="59">
        <f>SUM(C94:C95)</f>
        <v>943</v>
      </c>
      <c r="D93" s="59">
        <f>SUM(D94:D95)</f>
        <v>936</v>
      </c>
      <c r="E93" s="59">
        <f>SUM(E94:E95)</f>
        <v>936</v>
      </c>
      <c r="F93" s="561">
        <f>E93/D93</f>
        <v>1</v>
      </c>
    </row>
    <row r="94" spans="1:6" ht="16.5">
      <c r="A94" s="12"/>
      <c r="B94" s="7" t="s">
        <v>554</v>
      </c>
      <c r="C94" s="33">
        <v>1</v>
      </c>
      <c r="D94" s="33">
        <v>1</v>
      </c>
      <c r="E94" s="33">
        <v>1</v>
      </c>
      <c r="F94" s="561">
        <f>E94/D94</f>
        <v>1</v>
      </c>
    </row>
    <row r="95" spans="1:6" ht="17.25" thickBot="1">
      <c r="A95" s="80"/>
      <c r="B95" s="577" t="s">
        <v>555</v>
      </c>
      <c r="C95" s="245">
        <v>942</v>
      </c>
      <c r="D95" s="245">
        <v>935</v>
      </c>
      <c r="E95" s="84">
        <v>935</v>
      </c>
      <c r="F95" s="569">
        <f>E95/D95</f>
        <v>1</v>
      </c>
    </row>
  </sheetData>
  <sheetProtection/>
  <printOptions/>
  <pageMargins left="0.4330708661417323" right="0.1968503937007874" top="0.6" bottom="0.14" header="0.2362204724409449" footer="0.14"/>
  <pageSetup horizontalDpi="600" verticalDpi="600" orientation="portrait" paperSize="9" scale="89" r:id="rId1"/>
  <headerFooter alignWithMargins="0">
    <oddHeader>&amp;C&amp;"Book Antiqua,Félkövér"&amp;11Keszthely Város Önkormányzata
2012. évi bevételei és kiadásai főbb jogcímcsoportonkénti részletezettségben&amp;R&amp;"Book Antiqua,Félkövér"2. sz. melléklet
eFt</oddHeader>
    <oddFooter>&amp;C&amp;P</oddFooter>
  </headerFooter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M18" sqref="L15:M18"/>
    </sheetView>
  </sheetViews>
  <sheetFormatPr defaultColWidth="9.00390625" defaultRowHeight="12.75"/>
  <cols>
    <col min="1" max="1" width="6.375" style="1116" customWidth="1"/>
    <col min="2" max="2" width="52.125" style="1104" bestFit="1" customWidth="1"/>
    <col min="3" max="4" width="15.25390625" style="1104" bestFit="1" customWidth="1"/>
    <col min="5" max="16384" width="9.125" style="1104" customWidth="1"/>
  </cols>
  <sheetData>
    <row r="1" spans="1:4" s="1095" customFormat="1" ht="30.75" thickBot="1">
      <c r="A1" s="1092" t="s">
        <v>106</v>
      </c>
      <c r="B1" s="1093" t="s">
        <v>248</v>
      </c>
      <c r="C1" s="1093" t="s">
        <v>1041</v>
      </c>
      <c r="D1" s="1094" t="s">
        <v>1042</v>
      </c>
    </row>
    <row r="2" spans="1:4" s="1095" customFormat="1" ht="16.5">
      <c r="A2" s="1096"/>
      <c r="B2" s="1097" t="s">
        <v>404</v>
      </c>
      <c r="C2" s="1098"/>
      <c r="D2" s="1099"/>
    </row>
    <row r="3" spans="1:4" ht="16.5">
      <c r="A3" s="1100">
        <v>1</v>
      </c>
      <c r="B3" s="1101" t="s">
        <v>1043</v>
      </c>
      <c r="C3" s="1102">
        <v>35095262</v>
      </c>
      <c r="D3" s="1103">
        <v>34149901</v>
      </c>
    </row>
    <row r="4" spans="1:4" ht="16.5">
      <c r="A4" s="1100">
        <v>2</v>
      </c>
      <c r="B4" s="1101" t="s">
        <v>1044</v>
      </c>
      <c r="C4" s="1102">
        <v>23207</v>
      </c>
      <c r="D4" s="1103">
        <v>11782</v>
      </c>
    </row>
    <row r="5" spans="1:4" ht="16.5">
      <c r="A5" s="1100">
        <v>3</v>
      </c>
      <c r="B5" s="1101" t="s">
        <v>1045</v>
      </c>
      <c r="C5" s="1102">
        <v>31437886</v>
      </c>
      <c r="D5" s="1103">
        <v>30604960</v>
      </c>
    </row>
    <row r="6" spans="1:4" ht="16.5">
      <c r="A6" s="1100">
        <v>4</v>
      </c>
      <c r="B6" s="1101" t="s">
        <v>1046</v>
      </c>
      <c r="C6" s="1102">
        <v>879144</v>
      </c>
      <c r="D6" s="1103">
        <v>801632</v>
      </c>
    </row>
    <row r="7" spans="1:4" ht="16.5">
      <c r="A7" s="1100">
        <v>5</v>
      </c>
      <c r="B7" s="1101" t="s">
        <v>1047</v>
      </c>
      <c r="C7" s="1102">
        <v>2755025</v>
      </c>
      <c r="D7" s="1103">
        <v>2731527</v>
      </c>
    </row>
    <row r="8" spans="1:4" ht="16.5">
      <c r="A8" s="1100">
        <v>6</v>
      </c>
      <c r="B8" s="1101" t="s">
        <v>1048</v>
      </c>
      <c r="C8" s="1102">
        <v>707941</v>
      </c>
      <c r="D8" s="1103">
        <v>651351</v>
      </c>
    </row>
    <row r="9" spans="1:4" ht="16.5">
      <c r="A9" s="1100">
        <v>7</v>
      </c>
      <c r="B9" s="1101" t="s">
        <v>1049</v>
      </c>
      <c r="C9" s="1102">
        <v>17058</v>
      </c>
      <c r="D9" s="1103">
        <v>7166</v>
      </c>
    </row>
    <row r="10" spans="1:4" ht="16.5">
      <c r="A10" s="1100">
        <v>8</v>
      </c>
      <c r="B10" s="1101" t="s">
        <v>1050</v>
      </c>
      <c r="C10" s="1102">
        <v>302902</v>
      </c>
      <c r="D10" s="1103">
        <v>378495</v>
      </c>
    </row>
    <row r="11" spans="1:4" ht="16.5">
      <c r="A11" s="1100">
        <v>9</v>
      </c>
      <c r="B11" s="1101" t="s">
        <v>1051</v>
      </c>
      <c r="C11" s="1102">
        <v>0</v>
      </c>
      <c r="D11" s="1103">
        <v>0</v>
      </c>
    </row>
    <row r="12" spans="1:4" ht="16.5">
      <c r="A12" s="1100">
        <v>10</v>
      </c>
      <c r="B12" s="1101" t="s">
        <v>1052</v>
      </c>
      <c r="C12" s="1102">
        <v>360197</v>
      </c>
      <c r="D12" s="1103">
        <v>246262</v>
      </c>
    </row>
    <row r="13" spans="1:4" ht="16.5">
      <c r="A13" s="1100">
        <v>11</v>
      </c>
      <c r="B13" s="1101" t="s">
        <v>1053</v>
      </c>
      <c r="C13" s="1102">
        <v>27784</v>
      </c>
      <c r="D13" s="1103">
        <v>19428</v>
      </c>
    </row>
    <row r="14" spans="1:5" s="1110" customFormat="1" ht="15">
      <c r="A14" s="1105">
        <v>12</v>
      </c>
      <c r="B14" s="1106" t="s">
        <v>1054</v>
      </c>
      <c r="C14" s="1107">
        <f>SUM(C3+C8)</f>
        <v>35803203</v>
      </c>
      <c r="D14" s="1108">
        <f>SUM(D3+D8)</f>
        <v>34801252</v>
      </c>
      <c r="E14" s="1109"/>
    </row>
    <row r="15" spans="1:4" s="1110" customFormat="1" ht="15">
      <c r="A15" s="1105"/>
      <c r="B15" s="1106" t="s">
        <v>348</v>
      </c>
      <c r="C15" s="1107"/>
      <c r="D15" s="1108"/>
    </row>
    <row r="16" spans="1:4" ht="16.5">
      <c r="A16" s="1100">
        <v>13</v>
      </c>
      <c r="B16" s="1101" t="s">
        <v>1055</v>
      </c>
      <c r="C16" s="1102">
        <v>33716459</v>
      </c>
      <c r="D16" s="1103">
        <v>32685863</v>
      </c>
    </row>
    <row r="17" spans="1:4" ht="16.5">
      <c r="A17" s="1100">
        <v>14</v>
      </c>
      <c r="B17" s="1101" t="s">
        <v>1056</v>
      </c>
      <c r="C17" s="1102">
        <v>33742273</v>
      </c>
      <c r="D17" s="1103">
        <v>32069749</v>
      </c>
    </row>
    <row r="18" spans="1:4" ht="16.5">
      <c r="A18" s="1100">
        <v>15</v>
      </c>
      <c r="B18" s="1101" t="s">
        <v>1057</v>
      </c>
      <c r="C18" s="1102">
        <v>-25814</v>
      </c>
      <c r="D18" s="1103">
        <v>616114</v>
      </c>
    </row>
    <row r="19" spans="1:4" ht="16.5">
      <c r="A19" s="1100">
        <v>16</v>
      </c>
      <c r="B19" s="1101" t="s">
        <v>1058</v>
      </c>
      <c r="C19" s="1102">
        <v>0</v>
      </c>
      <c r="D19" s="1103">
        <v>0</v>
      </c>
    </row>
    <row r="20" spans="1:4" ht="16.5">
      <c r="A20" s="1100">
        <v>17</v>
      </c>
      <c r="B20" s="1101" t="s">
        <v>1059</v>
      </c>
      <c r="C20" s="1102">
        <v>382001</v>
      </c>
      <c r="D20" s="1103">
        <v>255897</v>
      </c>
    </row>
    <row r="21" spans="1:4" ht="16.5">
      <c r="A21" s="1100">
        <v>18</v>
      </c>
      <c r="B21" s="1101" t="s">
        <v>1060</v>
      </c>
      <c r="C21" s="1102">
        <v>382001</v>
      </c>
      <c r="D21" s="1103">
        <v>255897</v>
      </c>
    </row>
    <row r="22" spans="1:4" ht="16.5">
      <c r="A22" s="1100">
        <v>19</v>
      </c>
      <c r="B22" s="1101" t="s">
        <v>1061</v>
      </c>
      <c r="C22" s="1102">
        <v>0</v>
      </c>
      <c r="D22" s="1103">
        <v>0</v>
      </c>
    </row>
    <row r="23" spans="1:5" ht="16.5">
      <c r="A23" s="1100">
        <v>20</v>
      </c>
      <c r="B23" s="1101" t="s">
        <v>1062</v>
      </c>
      <c r="C23" s="1102">
        <v>1704743</v>
      </c>
      <c r="D23" s="1103">
        <v>1859492</v>
      </c>
      <c r="E23" s="1111"/>
    </row>
    <row r="24" spans="1:4" ht="16.5">
      <c r="A24" s="1100">
        <v>21</v>
      </c>
      <c r="B24" s="1101" t="s">
        <v>1063</v>
      </c>
      <c r="C24" s="1102">
        <v>532675</v>
      </c>
      <c r="D24" s="1103">
        <v>866596</v>
      </c>
    </row>
    <row r="25" spans="1:4" ht="16.5">
      <c r="A25" s="1100">
        <v>22</v>
      </c>
      <c r="B25" s="1101" t="s">
        <v>1064</v>
      </c>
      <c r="C25" s="1102">
        <v>1166088</v>
      </c>
      <c r="D25" s="1103">
        <v>983103</v>
      </c>
    </row>
    <row r="26" spans="1:4" ht="16.5">
      <c r="A26" s="1100">
        <v>23</v>
      </c>
      <c r="B26" s="1101" t="s">
        <v>1065</v>
      </c>
      <c r="C26" s="1102">
        <v>5980</v>
      </c>
      <c r="D26" s="1103">
        <v>9793</v>
      </c>
    </row>
    <row r="27" spans="1:4" s="1110" customFormat="1" ht="15.75" thickBot="1">
      <c r="A27" s="1112">
        <v>24</v>
      </c>
      <c r="B27" s="1113" t="s">
        <v>1066</v>
      </c>
      <c r="C27" s="1114">
        <f>SUM(C16+C20+C23)</f>
        <v>35803203</v>
      </c>
      <c r="D27" s="1115">
        <f>SUM(D16+D20+D23)</f>
        <v>34801252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&amp;C&amp;"Book Antiqua,Félkövér"EGYSZERŰSÍTETT MÉRLEG&amp;R&amp;"Book Antiqua,Normál"13/3. sz. melléklet
ezer Forint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875" style="1070" customWidth="1"/>
    <col min="2" max="2" width="54.625" style="1070" bestFit="1" customWidth="1"/>
    <col min="3" max="3" width="12.375" style="1070" customWidth="1"/>
    <col min="4" max="4" width="13.75390625" style="1070" customWidth="1"/>
    <col min="5" max="16384" width="9.125" style="1070" customWidth="1"/>
  </cols>
  <sheetData>
    <row r="1" spans="1:4" s="1065" customFormat="1" ht="45.75" thickBot="1">
      <c r="A1" s="1062" t="s">
        <v>106</v>
      </c>
      <c r="B1" s="1063" t="s">
        <v>248</v>
      </c>
      <c r="C1" s="1063" t="s">
        <v>1024</v>
      </c>
      <c r="D1" s="1064" t="s">
        <v>1025</v>
      </c>
    </row>
    <row r="2" spans="1:4" ht="13.5">
      <c r="A2" s="1066">
        <v>1</v>
      </c>
      <c r="B2" s="1067" t="s">
        <v>1067</v>
      </c>
      <c r="C2" s="1068">
        <v>0</v>
      </c>
      <c r="D2" s="1069">
        <v>0</v>
      </c>
    </row>
    <row r="3" spans="1:4" ht="13.5">
      <c r="A3" s="1071">
        <v>2</v>
      </c>
      <c r="B3" s="1072" t="s">
        <v>1068</v>
      </c>
      <c r="C3" s="1073">
        <v>0</v>
      </c>
      <c r="D3" s="1074">
        <v>0</v>
      </c>
    </row>
    <row r="4" spans="1:4" ht="13.5">
      <c r="A4" s="1071">
        <v>3</v>
      </c>
      <c r="B4" s="1072" t="s">
        <v>1069</v>
      </c>
      <c r="C4" s="1073">
        <v>0</v>
      </c>
      <c r="D4" s="1074">
        <v>0</v>
      </c>
    </row>
    <row r="5" spans="1:4" ht="15">
      <c r="A5" s="1071">
        <v>4</v>
      </c>
      <c r="B5" s="1081" t="s">
        <v>1070</v>
      </c>
      <c r="C5" s="1073">
        <v>0</v>
      </c>
      <c r="D5" s="1074">
        <v>0</v>
      </c>
    </row>
    <row r="6" spans="1:4" ht="13.5">
      <c r="A6" s="1071">
        <v>5</v>
      </c>
      <c r="B6" s="1072" t="s">
        <v>1071</v>
      </c>
      <c r="C6" s="1073">
        <v>0</v>
      </c>
      <c r="D6" s="1074">
        <v>0</v>
      </c>
    </row>
    <row r="7" spans="1:4" s="1079" customFormat="1" ht="15">
      <c r="A7" s="1080">
        <v>6</v>
      </c>
      <c r="B7" s="1072" t="s">
        <v>1072</v>
      </c>
      <c r="C7" s="1077">
        <v>0</v>
      </c>
      <c r="D7" s="1078">
        <v>0</v>
      </c>
    </row>
    <row r="8" spans="1:4" ht="13.5">
      <c r="A8" s="1071">
        <v>7</v>
      </c>
      <c r="B8" s="1072" t="s">
        <v>1073</v>
      </c>
      <c r="C8" s="1073">
        <v>0</v>
      </c>
      <c r="D8" s="1074">
        <v>0</v>
      </c>
    </row>
    <row r="9" spans="1:4" ht="15">
      <c r="A9" s="1071">
        <v>8</v>
      </c>
      <c r="B9" s="1081" t="s">
        <v>1074</v>
      </c>
      <c r="C9" s="1073">
        <v>0</v>
      </c>
      <c r="D9" s="1074">
        <v>0</v>
      </c>
    </row>
    <row r="10" spans="1:4" ht="15">
      <c r="A10" s="1071">
        <v>9</v>
      </c>
      <c r="B10" s="1081" t="s">
        <v>1075</v>
      </c>
      <c r="C10" s="1073">
        <v>0</v>
      </c>
      <c r="D10" s="1074">
        <v>0</v>
      </c>
    </row>
    <row r="11" spans="1:4" s="1079" customFormat="1" ht="15">
      <c r="A11" s="1080">
        <v>10</v>
      </c>
      <c r="B11" s="1072" t="s">
        <v>1076</v>
      </c>
      <c r="C11" s="1077">
        <v>0</v>
      </c>
      <c r="D11" s="1078">
        <v>0</v>
      </c>
    </row>
    <row r="12" spans="1:4" ht="13.5">
      <c r="A12" s="1071">
        <v>11</v>
      </c>
      <c r="B12" s="1072" t="s">
        <v>1077</v>
      </c>
      <c r="C12" s="1073">
        <v>0</v>
      </c>
      <c r="D12" s="1074">
        <v>0</v>
      </c>
    </row>
    <row r="13" spans="1:4" ht="13.5">
      <c r="A13" s="1071">
        <v>12</v>
      </c>
      <c r="B13" s="1072" t="s">
        <v>1078</v>
      </c>
      <c r="C13" s="1073">
        <v>0</v>
      </c>
      <c r="D13" s="1074">
        <v>0</v>
      </c>
    </row>
    <row r="14" spans="1:4" s="1079" customFormat="1" ht="15">
      <c r="A14" s="1080">
        <v>13</v>
      </c>
      <c r="B14" s="1081" t="s">
        <v>1079</v>
      </c>
      <c r="C14" s="1077">
        <v>0</v>
      </c>
      <c r="D14" s="1078">
        <v>0</v>
      </c>
    </row>
    <row r="15" spans="1:4" ht="15">
      <c r="A15" s="1071">
        <v>14</v>
      </c>
      <c r="B15" s="1081" t="s">
        <v>1080</v>
      </c>
      <c r="C15" s="1073">
        <v>0</v>
      </c>
      <c r="D15" s="1074">
        <v>0</v>
      </c>
    </row>
    <row r="16" spans="1:4" ht="15.75" thickBot="1">
      <c r="A16" s="1087">
        <v>15</v>
      </c>
      <c r="B16" s="1117" t="s">
        <v>1081</v>
      </c>
      <c r="C16" s="1089">
        <v>0</v>
      </c>
      <c r="D16" s="1090">
        <v>0</v>
      </c>
    </row>
  </sheetData>
  <sheetProtection/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&amp;C&amp;"Book Antiqua,Félkövér"EGYSZERŰSÍTETT VÁLLALKOZÁSI MARADVÁNY KIMUTATÁS&amp;R&amp;"Book Antiqua,Félkövér"13/4. sz. melléklet 
ezer Forint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C16">
      <selection activeCell="E27" sqref="E27"/>
    </sheetView>
  </sheetViews>
  <sheetFormatPr defaultColWidth="9.00390625" defaultRowHeight="12.75"/>
  <cols>
    <col min="1" max="1" width="5.75390625" style="325" customWidth="1"/>
    <col min="2" max="2" width="22.375" style="265" customWidth="1"/>
    <col min="3" max="3" width="11.00390625" style="264" customWidth="1"/>
    <col min="4" max="4" width="12.125" style="265" customWidth="1"/>
    <col min="5" max="5" width="31.375" style="326" customWidth="1"/>
    <col min="6" max="6" width="10.875" style="265" customWidth="1"/>
    <col min="7" max="7" width="10.375" style="265" customWidth="1"/>
    <col min="8" max="8" width="10.625" style="327" bestFit="1" customWidth="1"/>
    <col min="9" max="10" width="10.00390625" style="265" bestFit="1" customWidth="1"/>
    <col min="11" max="11" width="11.125" style="265" customWidth="1"/>
    <col min="12" max="12" width="6.75390625" style="264" bestFit="1" customWidth="1"/>
    <col min="13" max="13" width="6.125" style="265" customWidth="1"/>
    <col min="14" max="14" width="4.125" style="265" customWidth="1"/>
    <col min="15" max="15" width="7.25390625" style="265" customWidth="1"/>
    <col min="16" max="16384" width="9.125" style="265" customWidth="1"/>
  </cols>
  <sheetData>
    <row r="1" spans="1:12" s="251" customFormat="1" ht="39" customHeight="1">
      <c r="A1" s="1390" t="s">
        <v>106</v>
      </c>
      <c r="B1" s="1392" t="s">
        <v>20</v>
      </c>
      <c r="C1" s="1394" t="s">
        <v>961</v>
      </c>
      <c r="D1" s="1392" t="s">
        <v>21</v>
      </c>
      <c r="E1" s="1383" t="s">
        <v>248</v>
      </c>
      <c r="F1" s="1383" t="s">
        <v>22</v>
      </c>
      <c r="G1" s="1385" t="s">
        <v>23</v>
      </c>
      <c r="H1" s="1386"/>
      <c r="I1" s="1387" t="s">
        <v>24</v>
      </c>
      <c r="J1" s="1388"/>
      <c r="K1" s="1389"/>
      <c r="L1" s="250"/>
    </row>
    <row r="2" spans="1:12" s="256" customFormat="1" ht="30.75" thickBot="1">
      <c r="A2" s="1391"/>
      <c r="B2" s="1393"/>
      <c r="C2" s="1395"/>
      <c r="D2" s="1393"/>
      <c r="E2" s="1384"/>
      <c r="F2" s="1384"/>
      <c r="G2" s="254" t="s">
        <v>25</v>
      </c>
      <c r="H2" s="254" t="s">
        <v>26</v>
      </c>
      <c r="I2" s="252" t="s">
        <v>27</v>
      </c>
      <c r="J2" s="253" t="s">
        <v>28</v>
      </c>
      <c r="K2" s="255" t="s">
        <v>29</v>
      </c>
      <c r="L2" s="250"/>
    </row>
    <row r="3" spans="1:13" ht="21" customHeight="1">
      <c r="A3" s="1374">
        <v>1</v>
      </c>
      <c r="B3" s="1365" t="s">
        <v>967</v>
      </c>
      <c r="C3" s="1368">
        <v>2151</v>
      </c>
      <c r="D3" s="1371">
        <v>2358</v>
      </c>
      <c r="E3" s="259" t="s">
        <v>30</v>
      </c>
      <c r="F3" s="262"/>
      <c r="G3" s="262">
        <v>489</v>
      </c>
      <c r="H3" s="262"/>
      <c r="I3" s="275"/>
      <c r="J3" s="275"/>
      <c r="K3" s="276"/>
      <c r="M3" s="273"/>
    </row>
    <row r="4" spans="1:13" ht="21" customHeight="1" thickBot="1">
      <c r="A4" s="1375"/>
      <c r="B4" s="1366"/>
      <c r="C4" s="1369"/>
      <c r="D4" s="1372"/>
      <c r="E4" s="270" t="s">
        <v>31</v>
      </c>
      <c r="F4" s="268"/>
      <c r="G4" s="268"/>
      <c r="H4" s="268"/>
      <c r="I4" s="277"/>
      <c r="J4" s="277"/>
      <c r="K4" s="278">
        <v>1869</v>
      </c>
      <c r="M4" s="273"/>
    </row>
    <row r="5" spans="1:13" ht="21" customHeight="1">
      <c r="A5" s="1374">
        <v>2</v>
      </c>
      <c r="B5" s="1365" t="s">
        <v>32</v>
      </c>
      <c r="C5" s="1368">
        <v>4589</v>
      </c>
      <c r="D5" s="1371">
        <v>5788</v>
      </c>
      <c r="E5" s="279" t="s">
        <v>30</v>
      </c>
      <c r="F5" s="261"/>
      <c r="G5" s="261">
        <v>284</v>
      </c>
      <c r="H5" s="261">
        <v>0</v>
      </c>
      <c r="I5" s="263"/>
      <c r="J5" s="263"/>
      <c r="K5" s="276"/>
      <c r="M5" s="273"/>
    </row>
    <row r="6" spans="1:13" ht="21" customHeight="1" thickBot="1">
      <c r="A6" s="1375"/>
      <c r="B6" s="1366"/>
      <c r="C6" s="1369"/>
      <c r="D6" s="1372"/>
      <c r="E6" s="280" t="s">
        <v>31</v>
      </c>
      <c r="F6" s="267"/>
      <c r="G6" s="267">
        <v>0</v>
      </c>
      <c r="H6" s="267"/>
      <c r="I6" s="269"/>
      <c r="J6" s="269"/>
      <c r="K6" s="278">
        <v>5504</v>
      </c>
      <c r="M6" s="273"/>
    </row>
    <row r="7" spans="1:13" ht="13.5">
      <c r="A7" s="1374">
        <v>3</v>
      </c>
      <c r="B7" s="1365" t="s">
        <v>33</v>
      </c>
      <c r="C7" s="1368">
        <v>3909</v>
      </c>
      <c r="D7" s="1371">
        <v>4395</v>
      </c>
      <c r="E7" s="262" t="s">
        <v>30</v>
      </c>
      <c r="F7" s="260"/>
      <c r="G7" s="260">
        <v>2243</v>
      </c>
      <c r="H7" s="262"/>
      <c r="I7" s="275"/>
      <c r="J7" s="275"/>
      <c r="K7" s="276"/>
      <c r="L7" s="274"/>
      <c r="M7" s="273"/>
    </row>
    <row r="8" spans="1:13" ht="27">
      <c r="A8" s="1375"/>
      <c r="B8" s="1366"/>
      <c r="C8" s="1369"/>
      <c r="D8" s="1372"/>
      <c r="E8" s="268" t="s">
        <v>1082</v>
      </c>
      <c r="F8" s="266"/>
      <c r="G8" s="266"/>
      <c r="H8" s="268">
        <v>1551</v>
      </c>
      <c r="I8" s="277"/>
      <c r="J8" s="277"/>
      <c r="K8" s="278"/>
      <c r="L8" s="274"/>
      <c r="M8" s="273"/>
    </row>
    <row r="9" spans="1:12" ht="14.25" customHeight="1" thickBot="1">
      <c r="A9" s="1375"/>
      <c r="B9" s="1366"/>
      <c r="C9" s="1369"/>
      <c r="D9" s="1372"/>
      <c r="E9" s="268" t="s">
        <v>31</v>
      </c>
      <c r="F9" s="266"/>
      <c r="G9" s="266"/>
      <c r="H9" s="268"/>
      <c r="I9" s="277"/>
      <c r="J9" s="277"/>
      <c r="K9" s="278">
        <v>601</v>
      </c>
      <c r="L9" s="274"/>
    </row>
    <row r="10" spans="1:12" ht="13.5">
      <c r="A10" s="1374">
        <v>4</v>
      </c>
      <c r="B10" s="1365" t="s">
        <v>34</v>
      </c>
      <c r="C10" s="1368">
        <v>1575</v>
      </c>
      <c r="D10" s="1371">
        <v>2171</v>
      </c>
      <c r="E10" s="262" t="s">
        <v>30</v>
      </c>
      <c r="F10" s="260"/>
      <c r="G10" s="260">
        <v>1028</v>
      </c>
      <c r="H10" s="262"/>
      <c r="I10" s="275"/>
      <c r="J10" s="275"/>
      <c r="K10" s="276"/>
      <c r="L10" s="274"/>
    </row>
    <row r="11" spans="1:12" ht="14.25" thickBot="1">
      <c r="A11" s="1375"/>
      <c r="B11" s="1366"/>
      <c r="C11" s="1369"/>
      <c r="D11" s="1372"/>
      <c r="E11" s="272" t="s">
        <v>31</v>
      </c>
      <c r="F11" s="266"/>
      <c r="G11" s="266"/>
      <c r="H11" s="268"/>
      <c r="I11" s="277"/>
      <c r="J11" s="277"/>
      <c r="K11" s="278">
        <v>1143</v>
      </c>
      <c r="L11" s="274"/>
    </row>
    <row r="12" spans="1:12" ht="13.5">
      <c r="A12" s="1396">
        <v>5</v>
      </c>
      <c r="B12" s="1365" t="s">
        <v>35</v>
      </c>
      <c r="C12" s="1368">
        <v>5010</v>
      </c>
      <c r="D12" s="1371">
        <v>10201</v>
      </c>
      <c r="E12" s="262" t="s">
        <v>30</v>
      </c>
      <c r="F12" s="260"/>
      <c r="G12" s="260">
        <v>6249</v>
      </c>
      <c r="H12" s="260"/>
      <c r="I12" s="260"/>
      <c r="J12" s="275"/>
      <c r="K12" s="276"/>
      <c r="L12" s="274"/>
    </row>
    <row r="13" spans="1:12" ht="17.25" customHeight="1">
      <c r="A13" s="1397"/>
      <c r="B13" s="1366"/>
      <c r="C13" s="1369"/>
      <c r="D13" s="1372"/>
      <c r="E13" s="268" t="s">
        <v>962</v>
      </c>
      <c r="F13" s="266"/>
      <c r="G13" s="266">
        <v>2000</v>
      </c>
      <c r="H13" s="266"/>
      <c r="I13" s="277"/>
      <c r="J13" s="277"/>
      <c r="K13" s="278"/>
      <c r="L13" s="274"/>
    </row>
    <row r="14" spans="1:12" ht="15" customHeight="1" thickBot="1">
      <c r="A14" s="1397"/>
      <c r="B14" s="1366"/>
      <c r="C14" s="1369"/>
      <c r="D14" s="1372"/>
      <c r="E14" s="268" t="s">
        <v>31</v>
      </c>
      <c r="F14" s="266"/>
      <c r="G14" s="266"/>
      <c r="H14" s="266"/>
      <c r="I14" s="277"/>
      <c r="J14" s="277"/>
      <c r="K14" s="278">
        <v>1952</v>
      </c>
      <c r="L14" s="274"/>
    </row>
    <row r="15" spans="1:12" ht="13.5">
      <c r="A15" s="1374">
        <v>6</v>
      </c>
      <c r="B15" s="1365" t="s">
        <v>36</v>
      </c>
      <c r="C15" s="1368">
        <v>2363</v>
      </c>
      <c r="D15" s="1371">
        <v>3355</v>
      </c>
      <c r="E15" s="262" t="s">
        <v>30</v>
      </c>
      <c r="F15" s="260"/>
      <c r="G15" s="260">
        <v>2709</v>
      </c>
      <c r="H15" s="262"/>
      <c r="I15" s="275"/>
      <c r="J15" s="275"/>
      <c r="K15" s="276"/>
      <c r="L15" s="274"/>
    </row>
    <row r="16" spans="1:11" ht="14.25" thickBot="1">
      <c r="A16" s="1375"/>
      <c r="B16" s="1366"/>
      <c r="C16" s="1369"/>
      <c r="D16" s="1372"/>
      <c r="E16" s="268" t="s">
        <v>31</v>
      </c>
      <c r="F16" s="281"/>
      <c r="G16" s="281"/>
      <c r="H16" s="268"/>
      <c r="I16" s="267"/>
      <c r="J16" s="269"/>
      <c r="K16" s="282">
        <v>646</v>
      </c>
    </row>
    <row r="17" spans="1:12" ht="16.5" customHeight="1">
      <c r="A17" s="1398">
        <v>7</v>
      </c>
      <c r="B17" s="1400" t="s">
        <v>37</v>
      </c>
      <c r="C17" s="1368">
        <v>0</v>
      </c>
      <c r="D17" s="1402">
        <v>4108</v>
      </c>
      <c r="E17" s="283" t="s">
        <v>1084</v>
      </c>
      <c r="F17" s="284"/>
      <c r="G17" s="261">
        <v>600</v>
      </c>
      <c r="H17" s="262"/>
      <c r="I17" s="261"/>
      <c r="J17" s="263"/>
      <c r="K17" s="285"/>
      <c r="L17" s="286"/>
    </row>
    <row r="18" spans="1:12" ht="14.25" thickBot="1">
      <c r="A18" s="1399"/>
      <c r="B18" s="1401"/>
      <c r="C18" s="1369"/>
      <c r="D18" s="1403"/>
      <c r="E18" s="287" t="s">
        <v>31</v>
      </c>
      <c r="F18" s="288"/>
      <c r="G18" s="271"/>
      <c r="H18" s="272"/>
      <c r="I18" s="289"/>
      <c r="J18" s="290"/>
      <c r="K18" s="282">
        <v>3508</v>
      </c>
      <c r="L18" s="286"/>
    </row>
    <row r="19" spans="1:11" ht="13.5">
      <c r="A19" s="1374">
        <v>8</v>
      </c>
      <c r="B19" s="1365" t="s">
        <v>38</v>
      </c>
      <c r="C19" s="1368">
        <v>107</v>
      </c>
      <c r="D19" s="1371">
        <v>141</v>
      </c>
      <c r="E19" s="1060" t="s">
        <v>30</v>
      </c>
      <c r="F19" s="261"/>
      <c r="G19" s="261">
        <v>10</v>
      </c>
      <c r="H19" s="261"/>
      <c r="I19" s="263"/>
      <c r="J19" s="263"/>
      <c r="K19" s="276"/>
    </row>
    <row r="20" spans="1:11" ht="14.25" customHeight="1" thickBot="1">
      <c r="A20" s="1375"/>
      <c r="B20" s="1366"/>
      <c r="C20" s="1369"/>
      <c r="D20" s="1372"/>
      <c r="E20" s="1061" t="s">
        <v>31</v>
      </c>
      <c r="F20" s="271"/>
      <c r="G20" s="267"/>
      <c r="H20" s="268"/>
      <c r="I20" s="277"/>
      <c r="J20" s="277"/>
      <c r="K20" s="278">
        <v>131</v>
      </c>
    </row>
    <row r="21" spans="1:11" ht="27">
      <c r="A21" s="1374">
        <v>9</v>
      </c>
      <c r="B21" s="1404" t="s">
        <v>39</v>
      </c>
      <c r="C21" s="1368">
        <v>5190</v>
      </c>
      <c r="D21" s="1406">
        <v>13665</v>
      </c>
      <c r="E21" s="1059" t="s">
        <v>40</v>
      </c>
      <c r="F21" s="258">
        <v>8000</v>
      </c>
      <c r="G21" s="291"/>
      <c r="H21" s="257"/>
      <c r="I21" s="292"/>
      <c r="J21" s="292"/>
      <c r="K21" s="293"/>
    </row>
    <row r="22" spans="1:11" ht="13.5">
      <c r="A22" s="1375"/>
      <c r="B22" s="1405"/>
      <c r="C22" s="1369"/>
      <c r="D22" s="1407"/>
      <c r="E22" s="294" t="s">
        <v>30</v>
      </c>
      <c r="F22" s="295"/>
      <c r="G22" s="296">
        <v>515</v>
      </c>
      <c r="H22" s="297"/>
      <c r="I22" s="298"/>
      <c r="J22" s="298"/>
      <c r="K22" s="299"/>
    </row>
    <row r="23" spans="1:13" ht="14.25" thickBot="1">
      <c r="A23" s="1375"/>
      <c r="B23" s="1405"/>
      <c r="C23" s="1369"/>
      <c r="D23" s="1407"/>
      <c r="E23" s="270" t="s">
        <v>31</v>
      </c>
      <c r="F23" s="288"/>
      <c r="G23" s="300"/>
      <c r="H23" s="301"/>
      <c r="I23" s="302"/>
      <c r="J23" s="302"/>
      <c r="K23" s="303">
        <v>5150</v>
      </c>
      <c r="M23" s="273"/>
    </row>
    <row r="24" spans="1:11" ht="13.5">
      <c r="A24" s="1374">
        <v>10</v>
      </c>
      <c r="B24" s="1365" t="s">
        <v>41</v>
      </c>
      <c r="C24" s="1368">
        <v>4943</v>
      </c>
      <c r="D24" s="1371">
        <v>6220</v>
      </c>
      <c r="E24" s="283" t="s">
        <v>30</v>
      </c>
      <c r="F24" s="261"/>
      <c r="G24" s="260">
        <v>5449</v>
      </c>
      <c r="H24" s="262"/>
      <c r="I24" s="275"/>
      <c r="J24" s="275"/>
      <c r="K24" s="276"/>
    </row>
    <row r="25" spans="1:11" ht="13.5" customHeight="1" thickBot="1">
      <c r="A25" s="1375"/>
      <c r="B25" s="1366"/>
      <c r="C25" s="1369"/>
      <c r="D25" s="1372"/>
      <c r="E25" s="304" t="s">
        <v>31</v>
      </c>
      <c r="F25" s="267"/>
      <c r="G25" s="266"/>
      <c r="H25" s="268"/>
      <c r="I25" s="277"/>
      <c r="J25" s="277"/>
      <c r="K25" s="278">
        <v>771</v>
      </c>
    </row>
    <row r="26" spans="1:11" ht="27">
      <c r="A26" s="1374">
        <v>11</v>
      </c>
      <c r="B26" s="1365" t="s">
        <v>42</v>
      </c>
      <c r="C26" s="1368">
        <v>10899</v>
      </c>
      <c r="D26" s="1371">
        <v>15096</v>
      </c>
      <c r="E26" s="283" t="s">
        <v>1083</v>
      </c>
      <c r="F26" s="261"/>
      <c r="G26" s="261">
        <v>12448</v>
      </c>
      <c r="H26" s="261">
        <v>900</v>
      </c>
      <c r="I26" s="263"/>
      <c r="J26" s="263"/>
      <c r="K26" s="305"/>
    </row>
    <row r="27" spans="1:11" ht="14.25" customHeight="1" thickBot="1">
      <c r="A27" s="1226"/>
      <c r="B27" s="1411"/>
      <c r="C27" s="1411"/>
      <c r="D27" s="1411"/>
      <c r="E27" s="1050" t="s">
        <v>1098</v>
      </c>
      <c r="F27" s="1051"/>
      <c r="G27" s="1051"/>
      <c r="H27" s="1051"/>
      <c r="I27" s="1052">
        <v>1748</v>
      </c>
      <c r="J27" s="1052"/>
      <c r="K27" s="1053"/>
    </row>
    <row r="28" spans="1:11" ht="16.5" customHeight="1">
      <c r="A28" s="1374">
        <v>12</v>
      </c>
      <c r="B28" s="1365" t="s">
        <v>960</v>
      </c>
      <c r="C28" s="1368">
        <v>48445</v>
      </c>
      <c r="D28" s="1371">
        <v>52604</v>
      </c>
      <c r="E28" s="1054" t="s">
        <v>30</v>
      </c>
      <c r="F28" s="1055"/>
      <c r="G28" s="1056">
        <v>2410</v>
      </c>
      <c r="H28" s="1055"/>
      <c r="I28" s="1055"/>
      <c r="J28" s="1055"/>
      <c r="K28" s="1057"/>
    </row>
    <row r="29" spans="1:11" ht="13.5" customHeight="1">
      <c r="A29" s="1375"/>
      <c r="B29" s="1366"/>
      <c r="C29" s="1369"/>
      <c r="D29" s="1372"/>
      <c r="E29" s="1048" t="s">
        <v>963</v>
      </c>
      <c r="F29" s="1000"/>
      <c r="G29" s="1047">
        <v>3878</v>
      </c>
      <c r="H29" s="1000"/>
      <c r="I29" s="1000"/>
      <c r="J29" s="1000"/>
      <c r="K29" s="546"/>
    </row>
    <row r="30" spans="1:11" ht="13.5" customHeight="1">
      <c r="A30" s="1375"/>
      <c r="B30" s="1366"/>
      <c r="C30" s="1369"/>
      <c r="D30" s="1372"/>
      <c r="E30" s="1046" t="s">
        <v>43</v>
      </c>
      <c r="F30" s="1000"/>
      <c r="G30" s="1000"/>
      <c r="H30" s="1047">
        <v>1202</v>
      </c>
      <c r="I30" s="1000"/>
      <c r="J30" s="1000"/>
      <c r="K30" s="546"/>
    </row>
    <row r="31" spans="1:11" ht="13.5" customHeight="1">
      <c r="A31" s="1376"/>
      <c r="B31" s="1367"/>
      <c r="C31" s="1370"/>
      <c r="D31" s="1373"/>
      <c r="E31" s="1046" t="s">
        <v>31</v>
      </c>
      <c r="F31" s="1000"/>
      <c r="G31" s="1000"/>
      <c r="H31" s="1000"/>
      <c r="I31" s="1000"/>
      <c r="J31" s="1000"/>
      <c r="K31" s="1058">
        <v>45114</v>
      </c>
    </row>
    <row r="32" spans="1:12" ht="27.75" customHeight="1">
      <c r="A32" s="1410">
        <v>13</v>
      </c>
      <c r="B32" s="1377" t="s">
        <v>959</v>
      </c>
      <c r="C32" s="1379">
        <v>0</v>
      </c>
      <c r="D32" s="1381">
        <v>-33874</v>
      </c>
      <c r="E32" s="304" t="s">
        <v>965</v>
      </c>
      <c r="F32" s="267"/>
      <c r="G32" s="306"/>
      <c r="H32" s="267"/>
      <c r="I32" s="267"/>
      <c r="J32" s="269"/>
      <c r="K32" s="282">
        <v>-66389</v>
      </c>
      <c r="L32" s="307"/>
    </row>
    <row r="33" spans="1:12" ht="15">
      <c r="A33" s="1410"/>
      <c r="B33" s="1378"/>
      <c r="C33" s="1380"/>
      <c r="D33" s="1382"/>
      <c r="E33" s="304" t="s">
        <v>30</v>
      </c>
      <c r="F33" s="267"/>
      <c r="G33" s="306"/>
      <c r="H33" s="267"/>
      <c r="I33" s="267">
        <v>3839</v>
      </c>
      <c r="J33" s="269"/>
      <c r="K33" s="282"/>
      <c r="L33" s="307"/>
    </row>
    <row r="34" spans="1:12" ht="15">
      <c r="A34" s="1410"/>
      <c r="B34" s="1378"/>
      <c r="C34" s="1380"/>
      <c r="D34" s="1382"/>
      <c r="E34" s="304" t="s">
        <v>966</v>
      </c>
      <c r="F34" s="281"/>
      <c r="G34" s="309"/>
      <c r="H34" s="267"/>
      <c r="I34" s="267"/>
      <c r="J34" s="269">
        <v>17710</v>
      </c>
      <c r="K34" s="282"/>
      <c r="L34" s="307"/>
    </row>
    <row r="35" spans="1:13" ht="15">
      <c r="A35" s="1410"/>
      <c r="B35" s="1378"/>
      <c r="C35" s="1380"/>
      <c r="D35" s="1382"/>
      <c r="E35" s="304" t="s">
        <v>99</v>
      </c>
      <c r="F35" s="267"/>
      <c r="G35" s="306"/>
      <c r="H35" s="267"/>
      <c r="I35" s="267"/>
      <c r="J35" s="269">
        <v>7069</v>
      </c>
      <c r="K35" s="282"/>
      <c r="L35" s="307"/>
      <c r="M35" s="273"/>
    </row>
    <row r="36" spans="1:12" ht="15.75" thickBot="1">
      <c r="A36" s="1410"/>
      <c r="B36" s="1378"/>
      <c r="C36" s="1380"/>
      <c r="D36" s="1382"/>
      <c r="E36" s="287" t="s">
        <v>964</v>
      </c>
      <c r="F36" s="300"/>
      <c r="G36" s="308"/>
      <c r="H36" s="272"/>
      <c r="I36" s="300">
        <v>3897</v>
      </c>
      <c r="J36" s="310"/>
      <c r="K36" s="311"/>
      <c r="L36" s="312"/>
    </row>
    <row r="37" spans="1:15" s="318" customFormat="1" ht="24.75" customHeight="1" thickBot="1">
      <c r="A37" s="1408" t="s">
        <v>44</v>
      </c>
      <c r="B37" s="1409"/>
      <c r="C37" s="313">
        <f>SUM(C3:C36)</f>
        <v>89181</v>
      </c>
      <c r="D37" s="313">
        <f>SUM(D3:D36)</f>
        <v>86228</v>
      </c>
      <c r="E37" s="314" t="s">
        <v>249</v>
      </c>
      <c r="F37" s="315">
        <f aca="true" t="shared" si="0" ref="F37:K37">SUM(F3:F36)</f>
        <v>8000</v>
      </c>
      <c r="G37" s="315">
        <f t="shared" si="0"/>
        <v>40312</v>
      </c>
      <c r="H37" s="315">
        <f t="shared" si="0"/>
        <v>3653</v>
      </c>
      <c r="I37" s="315">
        <f t="shared" si="0"/>
        <v>9484</v>
      </c>
      <c r="J37" s="315">
        <f t="shared" si="0"/>
        <v>24779</v>
      </c>
      <c r="K37" s="316">
        <f t="shared" si="0"/>
        <v>0</v>
      </c>
      <c r="L37" s="317"/>
      <c r="M37" s="317"/>
      <c r="N37" s="317"/>
      <c r="O37" s="317"/>
    </row>
    <row r="38" spans="1:8" ht="13.5">
      <c r="A38" s="319"/>
      <c r="D38" s="320"/>
      <c r="E38" s="321"/>
      <c r="F38" s="264"/>
      <c r="G38" s="264"/>
      <c r="H38" s="322"/>
    </row>
    <row r="39" spans="1:11" ht="13.5">
      <c r="A39" s="319"/>
      <c r="D39" s="264"/>
      <c r="E39" s="321"/>
      <c r="F39" s="264"/>
      <c r="G39" s="264"/>
      <c r="H39" s="322"/>
      <c r="I39" s="273"/>
      <c r="J39" s="273"/>
      <c r="K39" s="273"/>
    </row>
    <row r="40" spans="1:11" ht="16.5">
      <c r="A40" s="319"/>
      <c r="D40" s="264"/>
      <c r="E40" s="4"/>
      <c r="F40" s="323"/>
      <c r="G40" s="324"/>
      <c r="H40" s="322"/>
      <c r="I40" s="273"/>
      <c r="J40" s="273"/>
      <c r="K40" s="273"/>
    </row>
    <row r="41" spans="1:11" ht="13.5">
      <c r="A41" s="265"/>
      <c r="D41" s="264"/>
      <c r="E41" s="321"/>
      <c r="F41" s="264"/>
      <c r="G41" s="264"/>
      <c r="H41" s="322"/>
      <c r="I41" s="264"/>
      <c r="J41" s="264"/>
      <c r="K41" s="264"/>
    </row>
    <row r="42" spans="1:11" ht="13.5">
      <c r="A42" s="265"/>
      <c r="D42" s="264"/>
      <c r="E42" s="321"/>
      <c r="F42" s="264"/>
      <c r="G42" s="264"/>
      <c r="H42" s="322"/>
      <c r="I42" s="273"/>
      <c r="J42" s="273"/>
      <c r="K42" s="273"/>
    </row>
    <row r="43" spans="1:8" ht="13.5">
      <c r="A43" s="265"/>
      <c r="D43" s="264"/>
      <c r="E43" s="321"/>
      <c r="F43" s="264"/>
      <c r="G43" s="264"/>
      <c r="H43" s="322"/>
    </row>
    <row r="44" spans="1:8" ht="14.25" customHeight="1">
      <c r="A44" s="265"/>
      <c r="D44" s="264"/>
      <c r="E44" s="321"/>
      <c r="F44" s="264"/>
      <c r="G44" s="264"/>
      <c r="H44" s="322"/>
    </row>
  </sheetData>
  <sheetProtection/>
  <mergeCells count="61">
    <mergeCell ref="D24:D25"/>
    <mergeCell ref="A26:A27"/>
    <mergeCell ref="A37:B37"/>
    <mergeCell ref="A24:A25"/>
    <mergeCell ref="B24:B25"/>
    <mergeCell ref="C24:C25"/>
    <mergeCell ref="A32:A36"/>
    <mergeCell ref="B26:B27"/>
    <mergeCell ref="C26:C27"/>
    <mergeCell ref="D26:D27"/>
    <mergeCell ref="A19:A20"/>
    <mergeCell ref="B19:B20"/>
    <mergeCell ref="C19:C20"/>
    <mergeCell ref="D19:D20"/>
    <mergeCell ref="A21:A23"/>
    <mergeCell ref="B21:B23"/>
    <mergeCell ref="C21:C23"/>
    <mergeCell ref="D21:D23"/>
    <mergeCell ref="A15:A16"/>
    <mergeCell ref="B15:B16"/>
    <mergeCell ref="C15:C16"/>
    <mergeCell ref="D15:D16"/>
    <mergeCell ref="A17:A18"/>
    <mergeCell ref="B17:B18"/>
    <mergeCell ref="C17:C18"/>
    <mergeCell ref="D17:D18"/>
    <mergeCell ref="C5:C6"/>
    <mergeCell ref="D5:D6"/>
    <mergeCell ref="A12:A14"/>
    <mergeCell ref="B12:B14"/>
    <mergeCell ref="C12:C14"/>
    <mergeCell ref="D12:D14"/>
    <mergeCell ref="A10:A11"/>
    <mergeCell ref="B10:B11"/>
    <mergeCell ref="C10:C11"/>
    <mergeCell ref="D10:D11"/>
    <mergeCell ref="A3:A4"/>
    <mergeCell ref="B3:B4"/>
    <mergeCell ref="C3:C4"/>
    <mergeCell ref="D3:D4"/>
    <mergeCell ref="A7:A9"/>
    <mergeCell ref="B7:B9"/>
    <mergeCell ref="C7:C9"/>
    <mergeCell ref="D7:D9"/>
    <mergeCell ref="A5:A6"/>
    <mergeCell ref="B5:B6"/>
    <mergeCell ref="E1:E2"/>
    <mergeCell ref="F1:F2"/>
    <mergeCell ref="G1:H1"/>
    <mergeCell ref="I1:K1"/>
    <mergeCell ref="A1:A2"/>
    <mergeCell ref="B1:B2"/>
    <mergeCell ref="C1:C2"/>
    <mergeCell ref="D1:D2"/>
    <mergeCell ref="B28:B31"/>
    <mergeCell ref="C28:C31"/>
    <mergeCell ref="D28:D31"/>
    <mergeCell ref="A28:A31"/>
    <mergeCell ref="B32:B36"/>
    <mergeCell ref="C32:C36"/>
    <mergeCell ref="D32:D36"/>
  </mergeCells>
  <printOptions/>
  <pageMargins left="0.1968503937007874" right="0.2362204724409449" top="0.9448818897637796" bottom="0.5905511811023623" header="0.31496062992125984" footer="0.31496062992125984"/>
  <pageSetup horizontalDpi="600" verticalDpi="600" orientation="landscape" paperSize="9" r:id="rId2"/>
  <headerFooter>
    <oddHeader>&amp;C&amp;"Book Antiqua,Félkövér"&amp;11Kimutatás
az Önkormányzat 2012. évi pénzmaradványáról&amp;R&amp;"Book Antiqua,Félkövér"&amp;11 14. sz.melléklet
eFt</oddHeader>
    <oddFooter>&amp;C&amp;P</oddFooter>
  </headerFooter>
  <rowBreaks count="1" manualBreakCount="1">
    <brk id="27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C9">
      <selection activeCell="G26" sqref="G26"/>
    </sheetView>
  </sheetViews>
  <sheetFormatPr defaultColWidth="9.00390625" defaultRowHeight="12.75"/>
  <cols>
    <col min="1" max="1" width="6.125" style="4" bestFit="1" customWidth="1"/>
    <col min="2" max="2" width="41.25390625" style="4" customWidth="1"/>
    <col min="3" max="3" width="28.00390625" style="4" bestFit="1" customWidth="1"/>
    <col min="4" max="4" width="51.25390625" style="4" bestFit="1" customWidth="1"/>
    <col min="5" max="6" width="12.25390625" style="4" bestFit="1" customWidth="1"/>
    <col min="7" max="7" width="20.00390625" style="4" customWidth="1"/>
    <col min="8" max="16384" width="9.125" style="4" customWidth="1"/>
  </cols>
  <sheetData>
    <row r="1" spans="1:6" s="407" customFormat="1" ht="30.75" thickBot="1">
      <c r="A1" s="405" t="s">
        <v>106</v>
      </c>
      <c r="B1" s="398" t="s">
        <v>0</v>
      </c>
      <c r="C1" s="398" t="s">
        <v>1</v>
      </c>
      <c r="D1" s="1420" t="s">
        <v>2</v>
      </c>
      <c r="E1" s="1421"/>
      <c r="F1" s="406" t="s">
        <v>3</v>
      </c>
    </row>
    <row r="2" spans="1:6" ht="16.5">
      <c r="A2" s="1422" t="s">
        <v>4</v>
      </c>
      <c r="B2" s="1423"/>
      <c r="C2" s="1423"/>
      <c r="D2" s="1423"/>
      <c r="E2" s="1423"/>
      <c r="F2" s="1424"/>
    </row>
    <row r="3" spans="1:6" ht="33">
      <c r="A3" s="408">
        <v>1</v>
      </c>
      <c r="B3" s="409" t="s">
        <v>89</v>
      </c>
      <c r="C3" s="409" t="s">
        <v>95</v>
      </c>
      <c r="D3" s="1418"/>
      <c r="E3" s="1419"/>
      <c r="F3" s="410">
        <v>256560</v>
      </c>
    </row>
    <row r="4" spans="1:6" ht="16.5">
      <c r="A4" s="408">
        <v>2</v>
      </c>
      <c r="B4" s="422" t="s">
        <v>5</v>
      </c>
      <c r="C4" s="409" t="s">
        <v>98</v>
      </c>
      <c r="D4" s="1418"/>
      <c r="E4" s="1419"/>
      <c r="F4" s="410">
        <v>3000</v>
      </c>
    </row>
    <row r="5" spans="1:6" ht="16.5">
      <c r="A5" s="408">
        <v>3</v>
      </c>
      <c r="B5" s="422" t="s">
        <v>66</v>
      </c>
      <c r="C5" s="409" t="s">
        <v>97</v>
      </c>
      <c r="D5" s="1418"/>
      <c r="E5" s="1419"/>
      <c r="F5" s="410">
        <v>3000</v>
      </c>
    </row>
    <row r="6" spans="1:7" ht="16.5">
      <c r="A6" s="408">
        <v>4</v>
      </c>
      <c r="B6" s="422" t="s">
        <v>67</v>
      </c>
      <c r="C6" s="409" t="s">
        <v>96</v>
      </c>
      <c r="D6" s="1418"/>
      <c r="E6" s="1419"/>
      <c r="F6" s="410">
        <v>500</v>
      </c>
      <c r="G6" s="58"/>
    </row>
    <row r="7" spans="1:6" ht="16.5">
      <c r="A7" s="1412"/>
      <c r="B7" s="1413"/>
      <c r="C7" s="1413"/>
      <c r="D7" s="1413"/>
      <c r="E7" s="1413"/>
      <c r="F7" s="1414"/>
    </row>
    <row r="8" spans="1:6" ht="16.5">
      <c r="A8" s="1415" t="s">
        <v>87</v>
      </c>
      <c r="B8" s="1416"/>
      <c r="C8" s="1416"/>
      <c r="D8" s="1416"/>
      <c r="E8" s="1416"/>
      <c r="F8" s="1417"/>
    </row>
    <row r="9" spans="1:7" ht="16.5">
      <c r="A9" s="12">
        <v>1</v>
      </c>
      <c r="B9" s="7" t="s">
        <v>7</v>
      </c>
      <c r="C9" s="7" t="s">
        <v>95</v>
      </c>
      <c r="D9" s="1425"/>
      <c r="E9" s="1426"/>
      <c r="F9" s="412">
        <v>1530</v>
      </c>
      <c r="G9" s="58"/>
    </row>
    <row r="10" spans="1:7" ht="16.5">
      <c r="A10" s="1435"/>
      <c r="B10" s="1436"/>
      <c r="C10" s="1436"/>
      <c r="D10" s="1436"/>
      <c r="E10" s="1436"/>
      <c r="F10" s="1437"/>
      <c r="G10" s="58"/>
    </row>
    <row r="11" spans="1:7" ht="16.5">
      <c r="A11" s="1415" t="s">
        <v>88</v>
      </c>
      <c r="B11" s="1416"/>
      <c r="C11" s="1416"/>
      <c r="D11" s="1416"/>
      <c r="E11" s="1416"/>
      <c r="F11" s="1417"/>
      <c r="G11" s="58"/>
    </row>
    <row r="12" spans="1:7" ht="33">
      <c r="A12" s="408">
        <v>1</v>
      </c>
      <c r="B12" s="409" t="s">
        <v>6</v>
      </c>
      <c r="C12" s="409" t="s">
        <v>94</v>
      </c>
      <c r="D12" s="1418"/>
      <c r="E12" s="1419"/>
      <c r="F12" s="410">
        <v>1800</v>
      </c>
      <c r="G12" s="58"/>
    </row>
    <row r="13" spans="1:6" ht="16.5">
      <c r="A13" s="1435"/>
      <c r="B13" s="1436"/>
      <c r="C13" s="1436"/>
      <c r="D13" s="1436"/>
      <c r="E13" s="1436"/>
      <c r="F13" s="1437"/>
    </row>
    <row r="14" spans="1:6" ht="16.5">
      <c r="A14" s="1287" t="s">
        <v>8</v>
      </c>
      <c r="B14" s="1288"/>
      <c r="C14" s="1288"/>
      <c r="D14" s="1288"/>
      <c r="E14" s="1438"/>
      <c r="F14" s="1439"/>
    </row>
    <row r="15" spans="1:6" ht="16.5">
      <c r="A15" s="1440">
        <v>1</v>
      </c>
      <c r="B15" s="1446" t="s">
        <v>9</v>
      </c>
      <c r="C15" s="1446" t="s">
        <v>93</v>
      </c>
      <c r="D15" s="414" t="s">
        <v>10</v>
      </c>
      <c r="E15" s="415">
        <v>100</v>
      </c>
      <c r="F15" s="1433">
        <v>8000</v>
      </c>
    </row>
    <row r="16" spans="1:6" ht="16.5">
      <c r="A16" s="1441"/>
      <c r="B16" s="1447"/>
      <c r="C16" s="1447"/>
      <c r="D16" s="414" t="s">
        <v>11</v>
      </c>
      <c r="E16" s="415">
        <v>7000</v>
      </c>
      <c r="F16" s="1449"/>
    </row>
    <row r="17" spans="1:6" ht="16.5">
      <c r="A17" s="1442"/>
      <c r="B17" s="1448"/>
      <c r="C17" s="1448"/>
      <c r="D17" s="414" t="s">
        <v>12</v>
      </c>
      <c r="E17" s="415">
        <v>900</v>
      </c>
      <c r="F17" s="1434"/>
    </row>
    <row r="18" spans="1:6" ht="16.5">
      <c r="A18" s="1450">
        <v>2</v>
      </c>
      <c r="B18" s="1431" t="s">
        <v>13</v>
      </c>
      <c r="C18" s="1431" t="s">
        <v>92</v>
      </c>
      <c r="D18" s="414" t="s">
        <v>14</v>
      </c>
      <c r="E18" s="415">
        <v>215580</v>
      </c>
      <c r="F18" s="1433">
        <v>510740</v>
      </c>
    </row>
    <row r="19" spans="1:6" ht="16.5">
      <c r="A19" s="1451"/>
      <c r="B19" s="1432"/>
      <c r="C19" s="1432"/>
      <c r="D19" s="414" t="s">
        <v>15</v>
      </c>
      <c r="E19" s="415">
        <v>276240</v>
      </c>
      <c r="F19" s="1434"/>
    </row>
    <row r="20" spans="1:6" ht="16.5">
      <c r="A20" s="413">
        <v>3</v>
      </c>
      <c r="B20" s="416" t="s">
        <v>16</v>
      </c>
      <c r="C20" s="417" t="s">
        <v>91</v>
      </c>
      <c r="D20" s="414" t="s">
        <v>17</v>
      </c>
      <c r="E20" s="414"/>
      <c r="F20" s="410">
        <v>8950</v>
      </c>
    </row>
    <row r="21" spans="1:7" ht="33">
      <c r="A21" s="411">
        <v>4</v>
      </c>
      <c r="B21" s="418" t="s">
        <v>18</v>
      </c>
      <c r="C21" s="409" t="s">
        <v>90</v>
      </c>
      <c r="D21" s="1418"/>
      <c r="E21" s="1419"/>
      <c r="F21" s="419">
        <v>340</v>
      </c>
      <c r="G21" s="58"/>
    </row>
    <row r="22" spans="1:6" ht="33">
      <c r="A22" s="12">
        <v>5</v>
      </c>
      <c r="B22" s="7" t="s">
        <v>852</v>
      </c>
      <c r="C22" s="409" t="s">
        <v>853</v>
      </c>
      <c r="F22" s="410">
        <v>100</v>
      </c>
    </row>
    <row r="23" spans="1:6" ht="17.25" thickBot="1">
      <c r="A23" s="1443"/>
      <c r="B23" s="1444"/>
      <c r="C23" s="1444"/>
      <c r="D23" s="1444"/>
      <c r="E23" s="1444"/>
      <c r="F23" s="1445"/>
    </row>
    <row r="24" spans="1:6" ht="17.25" thickBot="1">
      <c r="A24" s="1427" t="s">
        <v>19</v>
      </c>
      <c r="B24" s="1428"/>
      <c r="C24" s="1428"/>
      <c r="D24" s="1429"/>
      <c r="E24" s="1430"/>
      <c r="F24" s="420">
        <f>F3+F6+F9+F15+F18+F20+F21+E28+F22+F4+F5+F12</f>
        <v>794520</v>
      </c>
    </row>
    <row r="25" spans="3:5" ht="16.5">
      <c r="C25" s="421"/>
      <c r="D25" s="421"/>
      <c r="E25" s="421"/>
    </row>
  </sheetData>
  <sheetProtection/>
  <mergeCells count="26">
    <mergeCell ref="A23:F23"/>
    <mergeCell ref="B15:B17"/>
    <mergeCell ref="C15:C17"/>
    <mergeCell ref="F15:F17"/>
    <mergeCell ref="A10:F10"/>
    <mergeCell ref="A18:A19"/>
    <mergeCell ref="D21:E21"/>
    <mergeCell ref="D12:E12"/>
    <mergeCell ref="D9:E9"/>
    <mergeCell ref="A11:F11"/>
    <mergeCell ref="A24:C24"/>
    <mergeCell ref="D24:E24"/>
    <mergeCell ref="B18:B19"/>
    <mergeCell ref="C18:C19"/>
    <mergeCell ref="F18:F19"/>
    <mergeCell ref="A13:F13"/>
    <mergeCell ref="A14:F14"/>
    <mergeCell ref="A15:A17"/>
    <mergeCell ref="A7:F7"/>
    <mergeCell ref="A8:F8"/>
    <mergeCell ref="D4:E4"/>
    <mergeCell ref="D5:E5"/>
    <mergeCell ref="D1:E1"/>
    <mergeCell ref="A2:F2"/>
    <mergeCell ref="D3:E3"/>
    <mergeCell ref="D6:E6"/>
  </mergeCells>
  <printOptions/>
  <pageMargins left="0.3937007874015748" right="0.2755905511811024" top="0.8661417322834646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Antiqua,Félkövér"&amp;11Részesedések
2012. év&amp;R&amp;"Book Antiqua,Félkövér"&amp;11 15.sz. melléklet
eFt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2.00390625" style="0" customWidth="1"/>
    <col min="2" max="3" width="17.25390625" style="0" customWidth="1"/>
    <col min="4" max="4" width="18.625" style="0" customWidth="1"/>
  </cols>
  <sheetData>
    <row r="1" spans="1:5" ht="15">
      <c r="A1" s="1360" t="s">
        <v>1085</v>
      </c>
      <c r="B1" s="1362" t="s">
        <v>1086</v>
      </c>
      <c r="C1" s="1362"/>
      <c r="D1" s="1452" t="s">
        <v>1087</v>
      </c>
      <c r="E1" s="1126"/>
    </row>
    <row r="2" spans="1:5" ht="15.75" thickBot="1">
      <c r="A2" s="1361"/>
      <c r="B2" s="1125">
        <v>40909</v>
      </c>
      <c r="C2" s="1125">
        <v>41274</v>
      </c>
      <c r="D2" s="1453"/>
      <c r="E2" s="1126"/>
    </row>
    <row r="3" spans="1:5" ht="24" customHeight="1">
      <c r="A3" s="1124" t="s">
        <v>1096</v>
      </c>
      <c r="B3" s="1118">
        <v>338456</v>
      </c>
      <c r="C3" s="1118">
        <v>226539</v>
      </c>
      <c r="D3" s="1118">
        <f>C3-B3</f>
        <v>-111917</v>
      </c>
      <c r="E3" s="1126"/>
    </row>
    <row r="4" spans="1:5" ht="33" customHeight="1">
      <c r="A4" s="1124" t="s">
        <v>960</v>
      </c>
      <c r="B4" s="1118">
        <v>0</v>
      </c>
      <c r="C4" s="1118">
        <v>1516</v>
      </c>
      <c r="D4" s="1121">
        <f>C4-B4</f>
        <v>1516</v>
      </c>
      <c r="E4" s="1122"/>
    </row>
    <row r="5" spans="1:5" ht="16.5">
      <c r="A5" s="1120" t="s">
        <v>1088</v>
      </c>
      <c r="B5" s="1118">
        <v>2988</v>
      </c>
      <c r="C5" s="1118">
        <v>0</v>
      </c>
      <c r="D5" s="1119">
        <f aca="true" t="shared" si="0" ref="D5:D17">C5-B5</f>
        <v>-2988</v>
      </c>
      <c r="E5" s="1122"/>
    </row>
    <row r="6" spans="1:5" ht="33.75" customHeight="1">
      <c r="A6" s="363" t="s">
        <v>1090</v>
      </c>
      <c r="B6" s="1118">
        <v>0</v>
      </c>
      <c r="C6" s="1118">
        <v>8210</v>
      </c>
      <c r="D6" s="1119">
        <f t="shared" si="0"/>
        <v>8210</v>
      </c>
      <c r="E6" s="1122"/>
    </row>
    <row r="7" spans="1:5" ht="24" customHeight="1">
      <c r="A7" s="363" t="s">
        <v>37</v>
      </c>
      <c r="B7" s="1118">
        <v>0</v>
      </c>
      <c r="C7" s="1118">
        <v>2</v>
      </c>
      <c r="D7" s="1119">
        <f t="shared" si="0"/>
        <v>2</v>
      </c>
      <c r="E7" s="1122"/>
    </row>
    <row r="8" spans="1:5" ht="36.75" customHeight="1">
      <c r="A8" s="363" t="s">
        <v>35</v>
      </c>
      <c r="B8" s="1118">
        <v>0</v>
      </c>
      <c r="C8" s="1118">
        <v>4762</v>
      </c>
      <c r="D8" s="1119">
        <f t="shared" si="0"/>
        <v>4762</v>
      </c>
      <c r="E8" s="1122"/>
    </row>
    <row r="9" spans="1:5" ht="21" customHeight="1">
      <c r="A9" s="363" t="s">
        <v>1092</v>
      </c>
      <c r="B9" s="1118">
        <v>0</v>
      </c>
      <c r="C9" s="1118">
        <v>111</v>
      </c>
      <c r="D9" s="1119">
        <f t="shared" si="0"/>
        <v>111</v>
      </c>
      <c r="E9" s="1122"/>
    </row>
    <row r="10" spans="1:5" ht="32.25" customHeight="1">
      <c r="A10" s="363" t="s">
        <v>1093</v>
      </c>
      <c r="B10" s="1118"/>
      <c r="C10" s="1118">
        <v>172</v>
      </c>
      <c r="D10" s="1119">
        <f t="shared" si="0"/>
        <v>172</v>
      </c>
      <c r="E10" s="1122"/>
    </row>
    <row r="11" spans="1:5" ht="48" customHeight="1">
      <c r="A11" s="363" t="s">
        <v>1094</v>
      </c>
      <c r="B11" s="1118">
        <v>0</v>
      </c>
      <c r="C11" s="1118">
        <v>483</v>
      </c>
      <c r="D11" s="1119">
        <f t="shared" si="0"/>
        <v>483</v>
      </c>
      <c r="E11" s="1122"/>
    </row>
    <row r="12" spans="1:5" ht="47.25" customHeight="1">
      <c r="A12" s="363" t="s">
        <v>1095</v>
      </c>
      <c r="B12" s="1118">
        <v>0</v>
      </c>
      <c r="C12" s="1118">
        <v>100</v>
      </c>
      <c r="D12" s="1119">
        <f t="shared" si="0"/>
        <v>100</v>
      </c>
      <c r="E12" s="1122"/>
    </row>
    <row r="13" spans="1:5" ht="19.5" customHeight="1">
      <c r="A13" s="363" t="s">
        <v>1091</v>
      </c>
      <c r="B13" s="1118">
        <v>0</v>
      </c>
      <c r="C13" s="1118">
        <v>577</v>
      </c>
      <c r="D13" s="1119">
        <f t="shared" si="0"/>
        <v>577</v>
      </c>
      <c r="E13" s="1122"/>
    </row>
    <row r="14" spans="1:5" ht="16.5" customHeight="1">
      <c r="A14" s="363" t="s">
        <v>38</v>
      </c>
      <c r="B14" s="1118">
        <v>0</v>
      </c>
      <c r="C14" s="1118">
        <v>1</v>
      </c>
      <c r="D14" s="1119">
        <f t="shared" si="0"/>
        <v>1</v>
      </c>
      <c r="E14" s="1122"/>
    </row>
    <row r="15" spans="1:5" ht="36" customHeight="1">
      <c r="A15" s="363" t="s">
        <v>1089</v>
      </c>
      <c r="B15" s="1118">
        <v>0</v>
      </c>
      <c r="C15" s="1118">
        <v>3689</v>
      </c>
      <c r="D15" s="1119">
        <f t="shared" si="0"/>
        <v>3689</v>
      </c>
      <c r="E15" s="1122"/>
    </row>
    <row r="16" spans="1:5" ht="33" customHeight="1">
      <c r="A16" s="363" t="s">
        <v>42</v>
      </c>
      <c r="B16" s="1118">
        <v>18753</v>
      </c>
      <c r="C16" s="1118">
        <v>100</v>
      </c>
      <c r="D16" s="1119">
        <f t="shared" si="0"/>
        <v>-18653</v>
      </c>
      <c r="E16" s="1122"/>
    </row>
    <row r="17" spans="1:5" ht="17.25" thickBot="1">
      <c r="A17" s="14" t="s">
        <v>249</v>
      </c>
      <c r="B17" s="1123">
        <f>SUM(B3:B16)</f>
        <v>360197</v>
      </c>
      <c r="C17" s="1123">
        <f>SUM(C3:C16)</f>
        <v>246262</v>
      </c>
      <c r="D17" s="1127">
        <f t="shared" si="0"/>
        <v>-113935</v>
      </c>
      <c r="E17" s="1122"/>
    </row>
    <row r="18" spans="1:5" ht="16.5">
      <c r="A18" s="4"/>
      <c r="B18" s="4"/>
      <c r="C18" s="4"/>
      <c r="D18" s="4"/>
      <c r="E18" s="4"/>
    </row>
    <row r="19" spans="1:5" ht="16.5">
      <c r="A19" s="4"/>
      <c r="B19" s="4"/>
      <c r="C19" s="4"/>
      <c r="D19" s="4"/>
      <c r="E19" s="4"/>
    </row>
    <row r="20" spans="1:5" ht="16.5">
      <c r="A20" s="4"/>
      <c r="B20" s="4"/>
      <c r="C20" s="4"/>
      <c r="D20" s="4"/>
      <c r="E20" s="4"/>
    </row>
    <row r="21" spans="1:5" ht="16.5">
      <c r="A21" s="4"/>
      <c r="B21" s="4"/>
      <c r="C21" s="4"/>
      <c r="D21" s="4"/>
      <c r="E21" s="4"/>
    </row>
    <row r="22" spans="1:5" ht="16.5">
      <c r="A22" s="4"/>
      <c r="B22" s="4"/>
      <c r="C22" s="4"/>
      <c r="D22" s="4"/>
      <c r="E22" s="4"/>
    </row>
    <row r="23" spans="1:5" ht="16.5">
      <c r="A23" s="4"/>
      <c r="B23" s="4"/>
      <c r="C23" s="4"/>
      <c r="D23" s="4"/>
      <c r="E23" s="4"/>
    </row>
    <row r="24" spans="1:5" ht="16.5">
      <c r="A24" s="4"/>
      <c r="B24" s="4"/>
      <c r="C24" s="4"/>
      <c r="D24" s="4"/>
      <c r="E24" s="4"/>
    </row>
    <row r="25" spans="1:5" ht="16.5">
      <c r="A25" s="4"/>
      <c r="B25" s="4"/>
      <c r="C25" s="4"/>
      <c r="D25" s="4"/>
      <c r="E25" s="4"/>
    </row>
    <row r="26" spans="1:5" ht="16.5">
      <c r="A26" s="4"/>
      <c r="B26" s="4"/>
      <c r="C26" s="4"/>
      <c r="D26" s="4"/>
      <c r="E26" s="4"/>
    </row>
    <row r="27" spans="1:5" ht="16.5">
      <c r="A27" s="4"/>
      <c r="B27" s="4"/>
      <c r="C27" s="4"/>
      <c r="D27" s="4"/>
      <c r="E27" s="4"/>
    </row>
    <row r="28" spans="1:5" ht="16.5">
      <c r="A28" s="4"/>
      <c r="B28" s="4"/>
      <c r="C28" s="4"/>
      <c r="D28" s="4"/>
      <c r="E28" s="4"/>
    </row>
    <row r="29" spans="1:5" ht="16.5">
      <c r="A29" s="4"/>
      <c r="B29" s="4"/>
      <c r="C29" s="4"/>
      <c r="D29" s="4"/>
      <c r="E29" s="4"/>
    </row>
    <row r="30" spans="1:5" ht="16.5">
      <c r="A30" s="4"/>
      <c r="B30" s="4"/>
      <c r="C30" s="4"/>
      <c r="D30" s="4"/>
      <c r="E30" s="4"/>
    </row>
    <row r="31" spans="1:5" ht="16.5">
      <c r="A31" s="4"/>
      <c r="B31" s="4"/>
      <c r="C31" s="4"/>
      <c r="D31" s="4"/>
      <c r="E31" s="4"/>
    </row>
    <row r="32" spans="1:5" ht="16.5">
      <c r="A32" s="4"/>
      <c r="B32" s="4"/>
      <c r="C32" s="4"/>
      <c r="D32" s="4"/>
      <c r="E32" s="4"/>
    </row>
    <row r="33" spans="1:5" ht="16.5">
      <c r="A33" s="4"/>
      <c r="B33" s="4"/>
      <c r="C33" s="4"/>
      <c r="D33" s="4"/>
      <c r="E33" s="4"/>
    </row>
    <row r="34" spans="1:5" ht="16.5">
      <c r="A34" s="4"/>
      <c r="B34" s="4"/>
      <c r="C34" s="4"/>
      <c r="D34" s="4"/>
      <c r="E34" s="4"/>
    </row>
    <row r="35" spans="1:5" ht="16.5">
      <c r="A35" s="4"/>
      <c r="B35" s="4"/>
      <c r="C35" s="4"/>
      <c r="D35" s="4"/>
      <c r="E35" s="4"/>
    </row>
  </sheetData>
  <sheetProtection/>
  <mergeCells count="3">
    <mergeCell ref="A1:A2"/>
    <mergeCell ref="B1:C1"/>
    <mergeCell ref="D1:D2"/>
  </mergeCells>
  <printOptions/>
  <pageMargins left="0.7086614173228347" right="0.7086614173228347" top="1.2598425196850394" bottom="0.7480314960629921" header="0.5905511811023623" footer="0.31496062992125984"/>
  <pageSetup horizontalDpi="600" verticalDpi="600" orientation="portrait" paperSize="9" r:id="rId1"/>
  <headerFooter>
    <oddHeader>&amp;C&amp;"Book Antiqua,Félkövér"&amp;12Pénzeszközök változásának bemutatása&amp;R&amp;"Book Antiqua,Normál"16. sz. melléklet&amp;"Arial CE,Normál"
 eFt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">
      <selection activeCell="P11" sqref="P11:P12"/>
    </sheetView>
  </sheetViews>
  <sheetFormatPr defaultColWidth="9.00390625" defaultRowHeight="12.75"/>
  <cols>
    <col min="1" max="1" width="3.75390625" style="1" customWidth="1"/>
    <col min="2" max="2" width="56.75390625" style="1" customWidth="1"/>
    <col min="3" max="3" width="19.75390625" style="1" customWidth="1"/>
    <col min="4" max="4" width="12.625" style="1" bestFit="1" customWidth="1"/>
    <col min="5" max="5" width="12.00390625" style="1" bestFit="1" customWidth="1"/>
    <col min="6" max="6" width="12.375" style="1" customWidth="1"/>
    <col min="7" max="8" width="12.00390625" style="1" bestFit="1" customWidth="1"/>
    <col min="9" max="9" width="11.00390625" style="1" bestFit="1" customWidth="1"/>
    <col min="10" max="16384" width="9.125" style="1" customWidth="1"/>
  </cols>
  <sheetData>
    <row r="1" spans="1:9" ht="12.75" customHeight="1">
      <c r="A1" s="380"/>
      <c r="B1" s="1457" t="s">
        <v>523</v>
      </c>
      <c r="C1" s="1457"/>
      <c r="D1" s="1457"/>
      <c r="E1" s="1457"/>
      <c r="F1" s="1457"/>
      <c r="G1" s="1457"/>
      <c r="H1" s="1457"/>
      <c r="I1" s="1457"/>
    </row>
    <row r="2" spans="1:9" ht="15">
      <c r="A2" s="380"/>
      <c r="B2" s="1457"/>
      <c r="C2" s="1457"/>
      <c r="D2" s="1457"/>
      <c r="E2" s="1457"/>
      <c r="F2" s="1457"/>
      <c r="G2" s="1457"/>
      <c r="H2" s="1457"/>
      <c r="I2" s="1457"/>
    </row>
    <row r="3" spans="1:9" ht="15">
      <c r="A3" s="380"/>
      <c r="B3" s="1012"/>
      <c r="C3" s="1012"/>
      <c r="D3" s="1012"/>
      <c r="E3" s="1012"/>
      <c r="F3" s="1012"/>
      <c r="G3" s="1012"/>
      <c r="H3" s="1012"/>
      <c r="I3" s="380"/>
    </row>
    <row r="4" spans="1:9" ht="15">
      <c r="A4" s="380"/>
      <c r="B4" s="1012"/>
      <c r="C4" s="1012"/>
      <c r="D4" s="1012"/>
      <c r="E4" s="1012"/>
      <c r="F4" s="1012"/>
      <c r="G4" s="1012"/>
      <c r="H4" s="1012"/>
      <c r="I4" s="380"/>
    </row>
    <row r="5" spans="1:9" ht="15.75" thickBot="1">
      <c r="A5" s="380"/>
      <c r="B5" s="1012"/>
      <c r="C5" s="1012"/>
      <c r="D5" s="1012"/>
      <c r="E5" s="1012"/>
      <c r="F5" s="1012"/>
      <c r="G5" s="1012"/>
      <c r="H5" s="1012"/>
      <c r="I5" s="380"/>
    </row>
    <row r="6" spans="1:9" s="3" customFormat="1" ht="12.75" customHeight="1">
      <c r="A6" s="1454" t="s">
        <v>349</v>
      </c>
      <c r="B6" s="1249" t="s">
        <v>248</v>
      </c>
      <c r="C6" s="1150" t="s">
        <v>489</v>
      </c>
      <c r="D6" s="1459" t="s">
        <v>973</v>
      </c>
      <c r="E6" s="1459"/>
      <c r="F6" s="1459"/>
      <c r="G6" s="1459"/>
      <c r="H6" s="1460"/>
      <c r="I6" s="1461"/>
    </row>
    <row r="7" spans="1:9" s="3" customFormat="1" ht="15">
      <c r="A7" s="1455"/>
      <c r="B7" s="1250"/>
      <c r="C7" s="1458"/>
      <c r="D7" s="1462" t="s">
        <v>974</v>
      </c>
      <c r="E7" s="1463"/>
      <c r="F7" s="1464"/>
      <c r="G7" s="1458" t="s">
        <v>975</v>
      </c>
      <c r="H7" s="1462"/>
      <c r="I7" s="1465"/>
    </row>
    <row r="8" spans="1:9" s="3" customFormat="1" ht="30.75" thickBot="1">
      <c r="A8" s="1456"/>
      <c r="B8" s="1251"/>
      <c r="C8" s="1151"/>
      <c r="D8" s="334" t="s">
        <v>125</v>
      </c>
      <c r="E8" s="334" t="s">
        <v>151</v>
      </c>
      <c r="F8" s="334" t="s">
        <v>267</v>
      </c>
      <c r="G8" s="334" t="s">
        <v>125</v>
      </c>
      <c r="H8" s="379" t="s">
        <v>151</v>
      </c>
      <c r="I8" s="335" t="s">
        <v>267</v>
      </c>
    </row>
    <row r="9" spans="1:9" ht="42" customHeight="1">
      <c r="A9" s="386">
        <v>1</v>
      </c>
      <c r="B9" s="387" t="s">
        <v>970</v>
      </c>
      <c r="C9" s="397" t="s">
        <v>522</v>
      </c>
      <c r="D9" s="381">
        <v>500431</v>
      </c>
      <c r="E9" s="381">
        <v>574973</v>
      </c>
      <c r="F9" s="381">
        <v>570807</v>
      </c>
      <c r="G9" s="381">
        <v>219453</v>
      </c>
      <c r="H9" s="381">
        <v>219453</v>
      </c>
      <c r="I9" s="382">
        <v>218877</v>
      </c>
    </row>
    <row r="10" spans="1:9" ht="40.5">
      <c r="A10" s="385">
        <v>2</v>
      </c>
      <c r="B10" s="388" t="s">
        <v>968</v>
      </c>
      <c r="C10" s="403" t="s">
        <v>498</v>
      </c>
      <c r="D10" s="383">
        <v>758924</v>
      </c>
      <c r="E10" s="383">
        <v>750349</v>
      </c>
      <c r="F10" s="383">
        <v>193251</v>
      </c>
      <c r="G10" s="383">
        <v>378878</v>
      </c>
      <c r="H10" s="383">
        <v>378878</v>
      </c>
      <c r="I10" s="384">
        <v>31966</v>
      </c>
    </row>
    <row r="11" spans="1:9" ht="40.5">
      <c r="A11" s="389">
        <v>3</v>
      </c>
      <c r="B11" s="378" t="s">
        <v>969</v>
      </c>
      <c r="C11" s="404" t="s">
        <v>497</v>
      </c>
      <c r="D11" s="390">
        <v>347840</v>
      </c>
      <c r="E11" s="390">
        <v>348367</v>
      </c>
      <c r="F11" s="390">
        <v>332682</v>
      </c>
      <c r="G11" s="390">
        <v>295664</v>
      </c>
      <c r="H11" s="390">
        <v>295664</v>
      </c>
      <c r="I11" s="391">
        <v>277646</v>
      </c>
    </row>
    <row r="12" spans="1:9" ht="27.75" thickBot="1">
      <c r="A12" s="385">
        <v>4</v>
      </c>
      <c r="B12" s="377" t="s">
        <v>971</v>
      </c>
      <c r="C12" s="383" t="s">
        <v>972</v>
      </c>
      <c r="D12" s="383">
        <v>40000</v>
      </c>
      <c r="E12" s="383">
        <v>40000</v>
      </c>
      <c r="F12" s="383">
        <v>35538</v>
      </c>
      <c r="G12" s="383">
        <v>19977</v>
      </c>
      <c r="H12" s="383">
        <v>19977</v>
      </c>
      <c r="I12" s="384">
        <v>19803</v>
      </c>
    </row>
    <row r="13" spans="1:9" ht="15.75" thickBot="1">
      <c r="A13" s="392"/>
      <c r="B13" s="393" t="s">
        <v>249</v>
      </c>
      <c r="C13" s="394"/>
      <c r="D13" s="395">
        <f aca="true" t="shared" si="0" ref="D13:I13">SUM(D9:D12)</f>
        <v>1647195</v>
      </c>
      <c r="E13" s="395">
        <f t="shared" si="0"/>
        <v>1713689</v>
      </c>
      <c r="F13" s="395">
        <f t="shared" si="0"/>
        <v>1132278</v>
      </c>
      <c r="G13" s="395">
        <f t="shared" si="0"/>
        <v>913972</v>
      </c>
      <c r="H13" s="395">
        <f t="shared" si="0"/>
        <v>913972</v>
      </c>
      <c r="I13" s="396">
        <f t="shared" si="0"/>
        <v>548292</v>
      </c>
    </row>
    <row r="16" ht="16.5">
      <c r="C16" s="4"/>
    </row>
  </sheetData>
  <sheetProtection/>
  <mergeCells count="7">
    <mergeCell ref="A6:A8"/>
    <mergeCell ref="B1:I2"/>
    <mergeCell ref="B6:B8"/>
    <mergeCell ref="C6:C8"/>
    <mergeCell ref="D6:I6"/>
    <mergeCell ref="D7:F7"/>
    <mergeCell ref="G7:I7"/>
  </mergeCells>
  <printOptions/>
  <pageMargins left="0.2362204724409449" right="0.31496062992125984" top="0.35433070866141736" bottom="0.2755905511811024" header="0.1968503937007874" footer="0.1968503937007874"/>
  <pageSetup horizontalDpi="600" verticalDpi="600" orientation="landscape" paperSize="9" scale="90" r:id="rId1"/>
  <headerFooter>
    <oddHeader>&amp;R&amp;"Book Antiqua,Félkövér"&amp;11 17. sz. melléklet
eFt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7">
      <selection activeCell="G13" sqref="G13"/>
    </sheetView>
  </sheetViews>
  <sheetFormatPr defaultColWidth="9.00390625" defaultRowHeight="12.75"/>
  <cols>
    <col min="1" max="1" width="49.125" style="1" customWidth="1"/>
    <col min="2" max="2" width="3.875" style="1" bestFit="1" customWidth="1"/>
    <col min="3" max="3" width="11.00390625" style="1" customWidth="1"/>
    <col min="4" max="4" width="10.75390625" style="1" bestFit="1" customWidth="1"/>
    <col min="5" max="5" width="12.625" style="1" bestFit="1" customWidth="1"/>
    <col min="6" max="16384" width="9.125" style="1" customWidth="1"/>
  </cols>
  <sheetData>
    <row r="1" spans="1:6" ht="15">
      <c r="A1" s="1466" t="s">
        <v>404</v>
      </c>
      <c r="B1" s="1468" t="s">
        <v>349</v>
      </c>
      <c r="C1" s="476" t="s">
        <v>350</v>
      </c>
      <c r="D1" s="516" t="s">
        <v>351</v>
      </c>
      <c r="E1" s="1470" t="s">
        <v>405</v>
      </c>
      <c r="F1" s="477"/>
    </row>
    <row r="2" spans="1:6" ht="14.25" thickBot="1">
      <c r="A2" s="1467"/>
      <c r="B2" s="1469"/>
      <c r="C2" s="1472" t="s">
        <v>353</v>
      </c>
      <c r="D2" s="1473"/>
      <c r="E2" s="1471"/>
      <c r="F2" s="478"/>
    </row>
    <row r="3" spans="1:6" ht="14.25" thickBot="1">
      <c r="A3" s="479" t="s">
        <v>354</v>
      </c>
      <c r="B3" s="480" t="s">
        <v>355</v>
      </c>
      <c r="C3" s="480" t="s">
        <v>406</v>
      </c>
      <c r="D3" s="517" t="s">
        <v>406</v>
      </c>
      <c r="E3" s="481" t="s">
        <v>357</v>
      </c>
      <c r="F3" s="482"/>
    </row>
    <row r="4" spans="1:6" ht="15" thickBot="1">
      <c r="A4" s="483" t="s">
        <v>407</v>
      </c>
      <c r="B4" s="484" t="s">
        <v>186</v>
      </c>
      <c r="C4" s="485">
        <v>23207</v>
      </c>
      <c r="D4" s="485">
        <v>11782</v>
      </c>
      <c r="E4" s="518">
        <f>D4/C4</f>
        <v>0.5076916447623562</v>
      </c>
      <c r="F4" s="486"/>
    </row>
    <row r="5" spans="1:6" ht="15" thickBot="1">
      <c r="A5" s="483" t="s">
        <v>917</v>
      </c>
      <c r="B5" s="484" t="s">
        <v>187</v>
      </c>
      <c r="C5" s="487">
        <f>C6+C25+C32</f>
        <v>31437886</v>
      </c>
      <c r="D5" s="487">
        <f>D6+D25+D32</f>
        <v>30604960</v>
      </c>
      <c r="E5" s="518">
        <f aca="true" t="shared" si="0" ref="E5:E54">D5/C5</f>
        <v>0.9735056612903298</v>
      </c>
      <c r="F5" s="885"/>
    </row>
    <row r="6" spans="1:6" ht="15" thickBot="1">
      <c r="A6" s="879" t="s">
        <v>916</v>
      </c>
      <c r="B6" s="871" t="s">
        <v>188</v>
      </c>
      <c r="C6" s="880">
        <f>C7+C18</f>
        <v>26270833</v>
      </c>
      <c r="D6" s="880">
        <f>D7+D18</f>
        <v>25148904</v>
      </c>
      <c r="E6" s="518">
        <f t="shared" si="0"/>
        <v>0.9572937409331482</v>
      </c>
      <c r="F6" s="885"/>
    </row>
    <row r="7" spans="1:6" ht="15" thickBot="1">
      <c r="A7" s="483" t="s">
        <v>918</v>
      </c>
      <c r="B7" s="484" t="s">
        <v>189</v>
      </c>
      <c r="C7" s="487">
        <f>C8+C10</f>
        <v>19388660</v>
      </c>
      <c r="D7" s="487">
        <f>D8+D10</f>
        <v>20608411</v>
      </c>
      <c r="E7" s="518">
        <f t="shared" si="0"/>
        <v>1.062910536365071</v>
      </c>
      <c r="F7" s="886"/>
    </row>
    <row r="8" spans="1:6" ht="14.25">
      <c r="A8" s="887" t="s">
        <v>910</v>
      </c>
      <c r="B8" s="491" t="s">
        <v>911</v>
      </c>
      <c r="C8" s="881">
        <f>C9</f>
        <v>15748</v>
      </c>
      <c r="D8" s="881">
        <f>D9</f>
        <v>15748</v>
      </c>
      <c r="E8" s="884">
        <f t="shared" si="0"/>
        <v>1</v>
      </c>
      <c r="F8" s="886"/>
    </row>
    <row r="9" spans="1:6" ht="13.5">
      <c r="A9" s="493" t="s">
        <v>905</v>
      </c>
      <c r="B9" s="494" t="s">
        <v>912</v>
      </c>
      <c r="C9" s="495">
        <v>15748</v>
      </c>
      <c r="D9" s="1005">
        <v>15748</v>
      </c>
      <c r="E9" s="514">
        <f t="shared" si="0"/>
        <v>1</v>
      </c>
      <c r="F9" s="886"/>
    </row>
    <row r="10" spans="1:6" ht="28.5">
      <c r="A10" s="888" t="s">
        <v>919</v>
      </c>
      <c r="B10" s="494" t="s">
        <v>913</v>
      </c>
      <c r="C10" s="883">
        <f>SUM(C11:C17)</f>
        <v>19372912</v>
      </c>
      <c r="D10" s="883">
        <f>SUM(D11:D17)</f>
        <v>20592663</v>
      </c>
      <c r="E10" s="514">
        <f t="shared" si="0"/>
        <v>1.0629616755601843</v>
      </c>
      <c r="F10" s="886"/>
    </row>
    <row r="11" spans="1:6" ht="13.5">
      <c r="A11" s="493" t="s">
        <v>408</v>
      </c>
      <c r="B11" s="494" t="s">
        <v>914</v>
      </c>
      <c r="C11" s="495">
        <v>16718931</v>
      </c>
      <c r="D11" s="521">
        <v>16692794</v>
      </c>
      <c r="E11" s="431">
        <f t="shared" si="0"/>
        <v>0.9984366823453007</v>
      </c>
      <c r="F11" s="886"/>
    </row>
    <row r="12" spans="1:6" ht="13.5">
      <c r="A12" s="493" t="s">
        <v>409</v>
      </c>
      <c r="B12" s="494" t="s">
        <v>915</v>
      </c>
      <c r="C12" s="495">
        <v>19944</v>
      </c>
      <c r="D12" s="521">
        <v>19197</v>
      </c>
      <c r="E12" s="514">
        <f t="shared" si="0"/>
        <v>0.9625451263537906</v>
      </c>
      <c r="F12" s="886"/>
    </row>
    <row r="13" spans="1:6" ht="13.5">
      <c r="A13" s="493" t="s">
        <v>410</v>
      </c>
      <c r="B13" s="494" t="s">
        <v>190</v>
      </c>
      <c r="C13" s="495">
        <v>2509651</v>
      </c>
      <c r="D13" s="521">
        <v>2450780</v>
      </c>
      <c r="E13" s="514">
        <f t="shared" si="0"/>
        <v>0.9765421566584358</v>
      </c>
      <c r="F13" s="886"/>
    </row>
    <row r="14" spans="1:6" ht="13.5">
      <c r="A14" s="493" t="s">
        <v>908</v>
      </c>
      <c r="B14" s="494" t="s">
        <v>191</v>
      </c>
      <c r="C14" s="495">
        <v>26551</v>
      </c>
      <c r="D14" s="521">
        <v>516</v>
      </c>
      <c r="E14" s="514">
        <f t="shared" si="0"/>
        <v>0.01943429626002787</v>
      </c>
      <c r="F14" s="886"/>
    </row>
    <row r="15" spans="1:6" ht="13.5">
      <c r="A15" s="493" t="s">
        <v>906</v>
      </c>
      <c r="B15" s="494" t="s">
        <v>164</v>
      </c>
      <c r="C15" s="495">
        <v>43318</v>
      </c>
      <c r="D15" s="521">
        <v>1376528</v>
      </c>
      <c r="E15" s="514">
        <f t="shared" si="0"/>
        <v>31.77727503578189</v>
      </c>
      <c r="F15" s="886"/>
    </row>
    <row r="16" spans="1:6" ht="13.5">
      <c r="A16" s="493" t="s">
        <v>907</v>
      </c>
      <c r="B16" s="494" t="s">
        <v>280</v>
      </c>
      <c r="C16" s="495">
        <v>46221</v>
      </c>
      <c r="D16" s="521">
        <v>44552</v>
      </c>
      <c r="E16" s="514">
        <f t="shared" si="0"/>
        <v>0.9638908721144068</v>
      </c>
      <c r="F16" s="885"/>
    </row>
    <row r="17" spans="1:6" ht="14.25" thickBot="1">
      <c r="A17" s="496" t="s">
        <v>909</v>
      </c>
      <c r="B17" s="497" t="s">
        <v>281</v>
      </c>
      <c r="C17" s="498">
        <v>8296</v>
      </c>
      <c r="D17" s="869">
        <v>8296</v>
      </c>
      <c r="E17" s="438">
        <f t="shared" si="0"/>
        <v>1</v>
      </c>
      <c r="F17" s="885"/>
    </row>
    <row r="18" spans="1:6" ht="15" thickBot="1">
      <c r="A18" s="483" t="s">
        <v>920</v>
      </c>
      <c r="B18" s="484" t="s">
        <v>412</v>
      </c>
      <c r="C18" s="487">
        <f>C19+C20+C21+C22+C23+C24</f>
        <v>6882173</v>
      </c>
      <c r="D18" s="487">
        <f>D19+D20+D21+D22+D23+D24</f>
        <v>4540493</v>
      </c>
      <c r="E18" s="446">
        <f t="shared" si="0"/>
        <v>0.6597470014194644</v>
      </c>
      <c r="F18" s="886"/>
    </row>
    <row r="19" spans="1:6" ht="13.5">
      <c r="A19" s="490" t="s">
        <v>408</v>
      </c>
      <c r="B19" s="491" t="s">
        <v>414</v>
      </c>
      <c r="C19" s="492">
        <v>2763077</v>
      </c>
      <c r="D19" s="520">
        <v>2349254</v>
      </c>
      <c r="E19" s="431">
        <f t="shared" si="0"/>
        <v>0.8502311010514727</v>
      </c>
      <c r="F19" s="486"/>
    </row>
    <row r="20" spans="1:6" ht="13.5">
      <c r="A20" s="499" t="s">
        <v>411</v>
      </c>
      <c r="B20" s="494" t="s">
        <v>416</v>
      </c>
      <c r="C20" s="500">
        <v>94921</v>
      </c>
      <c r="D20" s="524">
        <v>94921</v>
      </c>
      <c r="E20" s="514">
        <f t="shared" si="0"/>
        <v>1</v>
      </c>
      <c r="F20" s="486"/>
    </row>
    <row r="21" spans="1:6" ht="13.5">
      <c r="A21" s="493" t="s">
        <v>413</v>
      </c>
      <c r="B21" s="494" t="s">
        <v>418</v>
      </c>
      <c r="C21" s="495">
        <v>2721721</v>
      </c>
      <c r="D21" s="521">
        <v>1343210</v>
      </c>
      <c r="E21" s="514">
        <f t="shared" si="0"/>
        <v>0.49351494881363667</v>
      </c>
      <c r="F21" s="486"/>
    </row>
    <row r="22" spans="1:6" ht="13.5">
      <c r="A22" s="493" t="s">
        <v>415</v>
      </c>
      <c r="B22" s="494" t="s">
        <v>420</v>
      </c>
      <c r="C22" s="495"/>
      <c r="D22" s="521"/>
      <c r="E22" s="514"/>
      <c r="F22" s="486"/>
    </row>
    <row r="23" spans="1:6" ht="13.5">
      <c r="A23" s="493" t="s">
        <v>417</v>
      </c>
      <c r="B23" s="494" t="s">
        <v>421</v>
      </c>
      <c r="C23" s="495">
        <v>351964</v>
      </c>
      <c r="D23" s="521">
        <v>60438</v>
      </c>
      <c r="E23" s="514">
        <f t="shared" si="0"/>
        <v>0.17171642554352148</v>
      </c>
      <c r="F23" s="486"/>
    </row>
    <row r="24" spans="1:6" ht="14.25" thickBot="1">
      <c r="A24" s="889" t="s">
        <v>419</v>
      </c>
      <c r="B24" s="882" t="s">
        <v>422</v>
      </c>
      <c r="C24" s="890">
        <v>950490</v>
      </c>
      <c r="D24" s="522">
        <v>692670</v>
      </c>
      <c r="E24" s="438">
        <f t="shared" si="0"/>
        <v>0.7287504339866806</v>
      </c>
      <c r="F24" s="501"/>
    </row>
    <row r="25" spans="1:6" ht="15" thickBot="1">
      <c r="A25" s="489" t="s">
        <v>921</v>
      </c>
      <c r="B25" s="484" t="s">
        <v>424</v>
      </c>
      <c r="C25" s="502">
        <f>C26+C27+C28+C29+C30+C31</f>
        <v>4710866</v>
      </c>
      <c r="D25" s="525">
        <f>D26+D27+D28+D29+D30+D31</f>
        <v>5221792</v>
      </c>
      <c r="E25" s="441">
        <f t="shared" si="0"/>
        <v>1.1084569164140945</v>
      </c>
      <c r="F25" s="488"/>
    </row>
    <row r="26" spans="1:6" ht="13.5">
      <c r="A26" s="490" t="s">
        <v>408</v>
      </c>
      <c r="B26" s="491" t="s">
        <v>426</v>
      </c>
      <c r="C26" s="492">
        <v>3848258</v>
      </c>
      <c r="D26" s="520">
        <v>4401188</v>
      </c>
      <c r="E26" s="431">
        <f t="shared" si="0"/>
        <v>1.1436831937983367</v>
      </c>
      <c r="F26" s="486"/>
    </row>
    <row r="27" spans="1:6" ht="13.5">
      <c r="A27" s="493" t="s">
        <v>423</v>
      </c>
      <c r="B27" s="494" t="s">
        <v>428</v>
      </c>
      <c r="C27" s="495">
        <v>409114</v>
      </c>
      <c r="D27" s="521">
        <v>396383</v>
      </c>
      <c r="E27" s="514">
        <f t="shared" si="0"/>
        <v>0.9688815342422894</v>
      </c>
      <c r="F27" s="488"/>
    </row>
    <row r="28" spans="1:6" ht="13.5">
      <c r="A28" s="496" t="s">
        <v>425</v>
      </c>
      <c r="B28" s="494" t="s">
        <v>430</v>
      </c>
      <c r="C28" s="498">
        <v>8473</v>
      </c>
      <c r="D28" s="521">
        <v>3822</v>
      </c>
      <c r="E28" s="514">
        <f t="shared" si="0"/>
        <v>0.45107990086156025</v>
      </c>
      <c r="F28" s="488"/>
    </row>
    <row r="29" spans="1:6" ht="13.5">
      <c r="A29" s="496" t="s">
        <v>427</v>
      </c>
      <c r="B29" s="494" t="s">
        <v>432</v>
      </c>
      <c r="C29" s="498">
        <v>218657</v>
      </c>
      <c r="D29" s="521">
        <v>202688</v>
      </c>
      <c r="E29" s="514">
        <f t="shared" si="0"/>
        <v>0.9269678080280987</v>
      </c>
      <c r="F29" s="488"/>
    </row>
    <row r="30" spans="1:6" ht="13.5">
      <c r="A30" s="496" t="s">
        <v>429</v>
      </c>
      <c r="B30" s="494" t="s">
        <v>433</v>
      </c>
      <c r="C30" s="498">
        <v>210072</v>
      </c>
      <c r="D30" s="521">
        <v>201419</v>
      </c>
      <c r="E30" s="514">
        <f t="shared" si="0"/>
        <v>0.9588093606001752</v>
      </c>
      <c r="F30" s="488"/>
    </row>
    <row r="31" spans="1:6" ht="14.25" thickBot="1">
      <c r="A31" s="496" t="s">
        <v>431</v>
      </c>
      <c r="B31" s="497" t="s">
        <v>435</v>
      </c>
      <c r="C31" s="498">
        <v>16292</v>
      </c>
      <c r="D31" s="522">
        <v>16292</v>
      </c>
      <c r="E31" s="438">
        <f t="shared" si="0"/>
        <v>1</v>
      </c>
      <c r="F31" s="488"/>
    </row>
    <row r="32" spans="1:6" ht="15" thickBot="1">
      <c r="A32" s="877" t="s">
        <v>922</v>
      </c>
      <c r="B32" s="874" t="s">
        <v>437</v>
      </c>
      <c r="C32" s="878">
        <f>C33+C34+C35+C36</f>
        <v>456187</v>
      </c>
      <c r="D32" s="526">
        <f>D33+D34+D35+D36</f>
        <v>234264</v>
      </c>
      <c r="E32" s="441">
        <f t="shared" si="0"/>
        <v>0.5135262512960693</v>
      </c>
      <c r="F32" s="486"/>
    </row>
    <row r="33" spans="1:6" ht="13.5">
      <c r="A33" s="490" t="s">
        <v>434</v>
      </c>
      <c r="B33" s="491" t="s">
        <v>439</v>
      </c>
      <c r="C33" s="492">
        <v>426850</v>
      </c>
      <c r="D33" s="520">
        <v>213367</v>
      </c>
      <c r="E33" s="431">
        <f t="shared" si="0"/>
        <v>0.499864120885557</v>
      </c>
      <c r="F33" s="486"/>
    </row>
    <row r="34" spans="1:6" ht="13.5">
      <c r="A34" s="493" t="s">
        <v>436</v>
      </c>
      <c r="B34" s="494" t="s">
        <v>441</v>
      </c>
      <c r="C34" s="495">
        <v>29337</v>
      </c>
      <c r="D34" s="521">
        <v>20897</v>
      </c>
      <c r="E34" s="514">
        <f t="shared" si="0"/>
        <v>0.7123086886866414</v>
      </c>
      <c r="F34" s="486"/>
    </row>
    <row r="35" spans="1:6" ht="13.5">
      <c r="A35" s="493" t="s">
        <v>438</v>
      </c>
      <c r="B35" s="494" t="s">
        <v>443</v>
      </c>
      <c r="C35" s="503"/>
      <c r="D35" s="527">
        <v>0</v>
      </c>
      <c r="E35" s="514"/>
      <c r="F35" s="488"/>
    </row>
    <row r="36" spans="1:6" ht="13.5">
      <c r="A36" s="493" t="s">
        <v>440</v>
      </c>
      <c r="B36" s="494" t="s">
        <v>444</v>
      </c>
      <c r="C36" s="495"/>
      <c r="D36" s="521">
        <v>0</v>
      </c>
      <c r="E36" s="514"/>
      <c r="F36" s="488"/>
    </row>
    <row r="37" spans="1:6" ht="14.25">
      <c r="A37" s="504" t="s">
        <v>442</v>
      </c>
      <c r="B37" s="494" t="s">
        <v>445</v>
      </c>
      <c r="C37" s="505">
        <v>879144</v>
      </c>
      <c r="D37" s="528">
        <v>801632</v>
      </c>
      <c r="E37" s="514">
        <f t="shared" si="0"/>
        <v>0.9118324188073854</v>
      </c>
      <c r="F37" s="486"/>
    </row>
    <row r="38" spans="1:6" ht="15" thickBot="1">
      <c r="A38" s="506" t="s">
        <v>102</v>
      </c>
      <c r="B38" s="497" t="s">
        <v>447</v>
      </c>
      <c r="C38" s="507">
        <v>2755025</v>
      </c>
      <c r="D38" s="529">
        <v>2731527</v>
      </c>
      <c r="E38" s="438">
        <f t="shared" si="0"/>
        <v>0.9914708577962087</v>
      </c>
      <c r="F38" s="486"/>
    </row>
    <row r="39" spans="1:6" ht="15" thickBot="1">
      <c r="A39" s="872" t="s">
        <v>923</v>
      </c>
      <c r="B39" s="874" t="s">
        <v>448</v>
      </c>
      <c r="C39" s="873">
        <f>C4+C5+C37+C38</f>
        <v>35095262</v>
      </c>
      <c r="D39" s="523">
        <f>D4+D5+D37+D38</f>
        <v>34149901</v>
      </c>
      <c r="E39" s="530">
        <f t="shared" si="0"/>
        <v>0.973063002065635</v>
      </c>
      <c r="F39" s="486"/>
    </row>
    <row r="40" spans="1:6" ht="15" thickBot="1">
      <c r="A40" s="875" t="s">
        <v>446</v>
      </c>
      <c r="B40" s="874" t="s">
        <v>450</v>
      </c>
      <c r="C40" s="876">
        <v>17058</v>
      </c>
      <c r="D40" s="531">
        <v>7166</v>
      </c>
      <c r="E40" s="518">
        <f t="shared" si="0"/>
        <v>0.4200961425724</v>
      </c>
      <c r="F40" s="486"/>
    </row>
    <row r="41" spans="1:6" ht="15" thickBot="1">
      <c r="A41" s="877" t="s">
        <v>924</v>
      </c>
      <c r="B41" s="874" t="s">
        <v>452</v>
      </c>
      <c r="C41" s="878">
        <f>C42+C43+C48+C49</f>
        <v>302902</v>
      </c>
      <c r="D41" s="525">
        <f>D42+D43+D48+D49</f>
        <v>378495</v>
      </c>
      <c r="E41" s="441">
        <f t="shared" si="0"/>
        <v>1.249562564789932</v>
      </c>
      <c r="F41" s="486"/>
    </row>
    <row r="42" spans="1:6" ht="13.5">
      <c r="A42" s="490" t="s">
        <v>449</v>
      </c>
      <c r="B42" s="491" t="s">
        <v>454</v>
      </c>
      <c r="C42" s="492">
        <v>99874</v>
      </c>
      <c r="D42" s="520">
        <v>104455</v>
      </c>
      <c r="E42" s="431">
        <f t="shared" si="0"/>
        <v>1.045867793419709</v>
      </c>
      <c r="F42" s="486"/>
    </row>
    <row r="43" spans="1:6" ht="13.5">
      <c r="A43" s="493" t="s">
        <v>451</v>
      </c>
      <c r="B43" s="494" t="s">
        <v>456</v>
      </c>
      <c r="C43" s="495">
        <f>SUM(C44:C47)</f>
        <v>180721</v>
      </c>
      <c r="D43" s="495">
        <f>SUM(D44:D47)</f>
        <v>205407</v>
      </c>
      <c r="E43" s="514">
        <f t="shared" si="0"/>
        <v>1.1365972963850355</v>
      </c>
      <c r="F43" s="486"/>
    </row>
    <row r="44" spans="1:6" ht="13.5">
      <c r="A44" s="508" t="s">
        <v>453</v>
      </c>
      <c r="B44" s="494" t="s">
        <v>458</v>
      </c>
      <c r="C44" s="495">
        <v>163607</v>
      </c>
      <c r="D44" s="521">
        <v>199511</v>
      </c>
      <c r="E44" s="514">
        <f t="shared" si="0"/>
        <v>1.2194527129034822</v>
      </c>
      <c r="F44" s="486"/>
    </row>
    <row r="45" spans="1:6" ht="13.5">
      <c r="A45" s="509" t="s">
        <v>455</v>
      </c>
      <c r="B45" s="494" t="s">
        <v>460</v>
      </c>
      <c r="C45" s="500"/>
      <c r="D45" s="524"/>
      <c r="E45" s="514"/>
      <c r="F45" s="486"/>
    </row>
    <row r="46" spans="1:6" ht="13.5">
      <c r="A46" s="509" t="s">
        <v>457</v>
      </c>
      <c r="B46" s="494" t="s">
        <v>462</v>
      </c>
      <c r="C46" s="495">
        <v>13684</v>
      </c>
      <c r="D46" s="521">
        <v>4001</v>
      </c>
      <c r="E46" s="514">
        <f t="shared" si="0"/>
        <v>0.2923852674656533</v>
      </c>
      <c r="F46" s="486"/>
    </row>
    <row r="47" spans="1:6" ht="13.5">
      <c r="A47" s="509" t="s">
        <v>459</v>
      </c>
      <c r="B47" s="494" t="s">
        <v>464</v>
      </c>
      <c r="C47" s="495">
        <v>3430</v>
      </c>
      <c r="D47" s="521">
        <v>1895</v>
      </c>
      <c r="E47" s="514"/>
      <c r="F47" s="486"/>
    </row>
    <row r="48" spans="1:6" ht="13.5">
      <c r="A48" s="499" t="s">
        <v>461</v>
      </c>
      <c r="B48" s="494" t="s">
        <v>466</v>
      </c>
      <c r="C48" s="495">
        <v>21893</v>
      </c>
      <c r="D48" s="521">
        <v>67617</v>
      </c>
      <c r="E48" s="514">
        <f t="shared" si="0"/>
        <v>3.088521445210798</v>
      </c>
      <c r="F48" s="486"/>
    </row>
    <row r="49" spans="1:6" ht="13.5">
      <c r="A49" s="493" t="s">
        <v>463</v>
      </c>
      <c r="B49" s="494" t="s">
        <v>468</v>
      </c>
      <c r="C49" s="500">
        <v>414</v>
      </c>
      <c r="D49" s="524">
        <v>1016</v>
      </c>
      <c r="E49" s="514">
        <f t="shared" si="0"/>
        <v>2.4541062801932365</v>
      </c>
      <c r="F49" s="486"/>
    </row>
    <row r="50" spans="1:6" ht="14.25">
      <c r="A50" s="504" t="s">
        <v>465</v>
      </c>
      <c r="B50" s="494" t="s">
        <v>470</v>
      </c>
      <c r="C50" s="510"/>
      <c r="D50" s="532"/>
      <c r="E50" s="514"/>
      <c r="F50" s="511"/>
    </row>
    <row r="51" spans="1:6" ht="14.25">
      <c r="A51" s="504" t="s">
        <v>467</v>
      </c>
      <c r="B51" s="494" t="s">
        <v>471</v>
      </c>
      <c r="C51" s="512">
        <v>360197</v>
      </c>
      <c r="D51" s="533">
        <v>246262</v>
      </c>
      <c r="E51" s="514">
        <f t="shared" si="0"/>
        <v>0.6836869824012971</v>
      </c>
      <c r="F51" s="511"/>
    </row>
    <row r="52" spans="1:6" ht="15" thickBot="1">
      <c r="A52" s="506" t="s">
        <v>469</v>
      </c>
      <c r="B52" s="497" t="s">
        <v>472</v>
      </c>
      <c r="C52" s="507">
        <v>27784</v>
      </c>
      <c r="D52" s="534">
        <v>19428</v>
      </c>
      <c r="E52" s="530">
        <f t="shared" si="0"/>
        <v>0.6992513676936366</v>
      </c>
      <c r="F52" s="511"/>
    </row>
    <row r="53" spans="1:6" ht="15" thickBot="1">
      <c r="A53" s="872" t="s">
        <v>925</v>
      </c>
      <c r="B53" s="874" t="s">
        <v>358</v>
      </c>
      <c r="C53" s="873">
        <f>C40+C41+C50+C51+C52</f>
        <v>707941</v>
      </c>
      <c r="D53" s="519">
        <f>D40+D41+D50+D51+D52</f>
        <v>651351</v>
      </c>
      <c r="E53" s="518">
        <f t="shared" si="0"/>
        <v>0.9200639601322709</v>
      </c>
      <c r="F53" s="511"/>
    </row>
    <row r="54" spans="1:6" ht="15" thickBot="1">
      <c r="A54" s="872" t="s">
        <v>926</v>
      </c>
      <c r="B54" s="874" t="s">
        <v>360</v>
      </c>
      <c r="C54" s="873">
        <f>C39+C53</f>
        <v>35803203</v>
      </c>
      <c r="D54" s="519">
        <f>D39+D53</f>
        <v>34801252</v>
      </c>
      <c r="E54" s="441">
        <f t="shared" si="0"/>
        <v>0.9720150456929789</v>
      </c>
      <c r="F54" s="511"/>
    </row>
    <row r="56" spans="1:5" ht="13.5">
      <c r="A56" s="513"/>
      <c r="B56" s="513"/>
      <c r="C56" s="513"/>
      <c r="D56" s="513"/>
      <c r="E56" s="513"/>
    </row>
    <row r="57" ht="16.5">
      <c r="C57" s="4"/>
    </row>
  </sheetData>
  <sheetProtection/>
  <mergeCells count="4">
    <mergeCell ref="A1:A2"/>
    <mergeCell ref="B1:B2"/>
    <mergeCell ref="E1:E2"/>
    <mergeCell ref="C2:D2"/>
  </mergeCells>
  <printOptions/>
  <pageMargins left="0.75" right="0.7086614173228347" top="1.22" bottom="0.2755905511811024" header="0.31496062992125984" footer="0.31496062992125984"/>
  <pageSetup horizontalDpi="600" verticalDpi="600" orientation="portrait" paperSize="9" scale="95" r:id="rId1"/>
  <headerFooter>
    <oddHeader>&amp;C&amp;"Book Antiqua,Félkövér"&amp;11Vagyonkimutatás
2012.december 31.
(Nettó érték)&amp;R&amp;"Book Antiqua,Félkövér"&amp;11 18/1. sz. melléklet
eFt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0">
      <selection activeCell="G26" sqref="G26"/>
    </sheetView>
  </sheetViews>
  <sheetFormatPr defaultColWidth="9.00390625" defaultRowHeight="12.75"/>
  <cols>
    <col min="1" max="1" width="60.375" style="1" customWidth="1"/>
    <col min="2" max="2" width="3.375" style="1" bestFit="1" customWidth="1"/>
    <col min="3" max="4" width="10.75390625" style="1" bestFit="1" customWidth="1"/>
    <col min="5" max="5" width="9.00390625" style="1" bestFit="1" customWidth="1"/>
    <col min="6" max="16384" width="9.125" style="1" customWidth="1"/>
  </cols>
  <sheetData>
    <row r="1" spans="1:5" ht="13.5">
      <c r="A1" s="1474" t="s">
        <v>348</v>
      </c>
      <c r="B1" s="1476" t="s">
        <v>349</v>
      </c>
      <c r="C1" s="423" t="s">
        <v>350</v>
      </c>
      <c r="D1" s="423" t="s">
        <v>351</v>
      </c>
      <c r="E1" s="1478" t="s">
        <v>352</v>
      </c>
    </row>
    <row r="2" spans="1:5" ht="14.25" thickBot="1">
      <c r="A2" s="1475"/>
      <c r="B2" s="1477"/>
      <c r="C2" s="1480" t="s">
        <v>353</v>
      </c>
      <c r="D2" s="1481"/>
      <c r="E2" s="1479"/>
    </row>
    <row r="3" spans="1:5" ht="15" thickBot="1">
      <c r="A3" s="424" t="s">
        <v>354</v>
      </c>
      <c r="B3" s="425" t="s">
        <v>355</v>
      </c>
      <c r="C3" s="426" t="s">
        <v>356</v>
      </c>
      <c r="D3" s="426" t="s">
        <v>356</v>
      </c>
      <c r="E3" s="427" t="s">
        <v>357</v>
      </c>
    </row>
    <row r="4" spans="1:5" ht="13.5">
      <c r="A4" s="428" t="s">
        <v>947</v>
      </c>
      <c r="B4" s="429" t="s">
        <v>362</v>
      </c>
      <c r="C4" s="430">
        <v>33742273</v>
      </c>
      <c r="D4" s="430">
        <v>32069749</v>
      </c>
      <c r="E4" s="431">
        <f>D4/C4</f>
        <v>0.9504323849196525</v>
      </c>
    </row>
    <row r="5" spans="1:5" ht="13.5">
      <c r="A5" s="432" t="s">
        <v>359</v>
      </c>
      <c r="B5" s="429" t="s">
        <v>364</v>
      </c>
      <c r="C5" s="434">
        <v>-25814</v>
      </c>
      <c r="D5" s="434">
        <v>616114</v>
      </c>
      <c r="E5" s="431">
        <f aca="true" t="shared" si="0" ref="E5:E32">D5/C5</f>
        <v>-23.867436274889595</v>
      </c>
    </row>
    <row r="6" spans="1:5" ht="14.25" thickBot="1">
      <c r="A6" s="435" t="s">
        <v>361</v>
      </c>
      <c r="B6" s="893" t="s">
        <v>365</v>
      </c>
      <c r="C6" s="437"/>
      <c r="D6" s="437"/>
      <c r="E6" s="438"/>
    </row>
    <row r="7" spans="1:5" ht="15" thickBot="1">
      <c r="A7" s="891" t="s">
        <v>363</v>
      </c>
      <c r="B7" s="894" t="s">
        <v>366</v>
      </c>
      <c r="C7" s="892">
        <f>SUM(C4:C6)</f>
        <v>33716459</v>
      </c>
      <c r="D7" s="439">
        <f>SUM(D4:D6)</f>
        <v>32685863</v>
      </c>
      <c r="E7" s="440">
        <f t="shared" si="0"/>
        <v>0.969433444953398</v>
      </c>
    </row>
    <row r="8" spans="1:5" ht="15" thickBot="1">
      <c r="A8" s="891" t="s">
        <v>927</v>
      </c>
      <c r="B8" s="895" t="s">
        <v>367</v>
      </c>
      <c r="C8" s="905">
        <f>SUM(C9:C12)</f>
        <v>382001</v>
      </c>
      <c r="D8" s="892">
        <f>SUM(D9:D12)</f>
        <v>255897</v>
      </c>
      <c r="E8" s="441">
        <f t="shared" si="0"/>
        <v>0.6698856809275369</v>
      </c>
    </row>
    <row r="9" spans="1:5" ht="13.5">
      <c r="A9" s="442" t="s">
        <v>931</v>
      </c>
      <c r="B9" s="429" t="s">
        <v>368</v>
      </c>
      <c r="C9" s="443">
        <v>140668</v>
      </c>
      <c r="D9" s="443">
        <v>79370</v>
      </c>
      <c r="E9" s="884">
        <f t="shared" si="0"/>
        <v>0.5642363579492138</v>
      </c>
    </row>
    <row r="10" spans="1:5" ht="13.5">
      <c r="A10" s="450" t="s">
        <v>932</v>
      </c>
      <c r="B10" s="433" t="s">
        <v>370</v>
      </c>
      <c r="C10" s="445">
        <v>22537</v>
      </c>
      <c r="D10" s="445">
        <v>28656</v>
      </c>
      <c r="E10" s="870">
        <f t="shared" si="0"/>
        <v>1.2715090739672539</v>
      </c>
    </row>
    <row r="11" spans="1:5" ht="13.5">
      <c r="A11" s="442" t="s">
        <v>933</v>
      </c>
      <c r="B11" s="433" t="s">
        <v>372</v>
      </c>
      <c r="C11" s="515">
        <v>218796</v>
      </c>
      <c r="D11" s="455">
        <v>147871</v>
      </c>
      <c r="E11" s="514"/>
    </row>
    <row r="12" spans="1:5" ht="15" thickBot="1">
      <c r="A12" s="900" t="s">
        <v>928</v>
      </c>
      <c r="B12" s="903" t="s">
        <v>373</v>
      </c>
      <c r="C12" s="901">
        <f>SUM(C13:C14)</f>
        <v>0</v>
      </c>
      <c r="D12" s="902">
        <v>0</v>
      </c>
      <c r="E12" s="446"/>
    </row>
    <row r="13" spans="1:5" ht="13.5">
      <c r="A13" s="442" t="s">
        <v>369</v>
      </c>
      <c r="B13" s="429" t="s">
        <v>375</v>
      </c>
      <c r="C13" s="447"/>
      <c r="D13" s="447">
        <v>0</v>
      </c>
      <c r="E13" s="431"/>
    </row>
    <row r="14" spans="1:5" ht="14.25" thickBot="1">
      <c r="A14" s="444" t="s">
        <v>371</v>
      </c>
      <c r="B14" s="436" t="s">
        <v>377</v>
      </c>
      <c r="C14" s="448"/>
      <c r="D14" s="448">
        <v>0</v>
      </c>
      <c r="E14" s="438"/>
    </row>
    <row r="15" spans="1:5" ht="15" thickBot="1">
      <c r="A15" s="896" t="s">
        <v>473</v>
      </c>
      <c r="B15" s="894" t="s">
        <v>379</v>
      </c>
      <c r="C15" s="892">
        <f>SUM(C8+C12)</f>
        <v>382001</v>
      </c>
      <c r="D15" s="439">
        <f>SUM(D8+D12)</f>
        <v>255897</v>
      </c>
      <c r="E15" s="440">
        <f t="shared" si="0"/>
        <v>0.6698856809275369</v>
      </c>
    </row>
    <row r="16" spans="1:5" ht="15" thickBot="1">
      <c r="A16" s="897" t="s">
        <v>374</v>
      </c>
      <c r="B16" s="894" t="s">
        <v>381</v>
      </c>
      <c r="C16" s="898">
        <f>SUM(C17:C20)</f>
        <v>532675</v>
      </c>
      <c r="D16" s="449">
        <f>SUM(D17:D20)</f>
        <v>866596</v>
      </c>
      <c r="E16" s="441">
        <f t="shared" si="0"/>
        <v>1.6268756746609097</v>
      </c>
    </row>
    <row r="17" spans="1:5" ht="13.5">
      <c r="A17" s="442" t="s">
        <v>376</v>
      </c>
      <c r="B17" s="429" t="s">
        <v>383</v>
      </c>
      <c r="C17" s="443">
        <v>0</v>
      </c>
      <c r="D17" s="443"/>
      <c r="E17" s="431"/>
    </row>
    <row r="18" spans="1:5" ht="13.5">
      <c r="A18" s="450" t="s">
        <v>378</v>
      </c>
      <c r="B18" s="433" t="s">
        <v>385</v>
      </c>
      <c r="C18" s="451">
        <v>0</v>
      </c>
      <c r="D18" s="451"/>
      <c r="E18" s="431"/>
    </row>
    <row r="19" spans="1:5" ht="13.5">
      <c r="A19" s="450" t="s">
        <v>380</v>
      </c>
      <c r="B19" s="433" t="s">
        <v>387</v>
      </c>
      <c r="C19" s="452">
        <v>526591</v>
      </c>
      <c r="D19" s="452">
        <v>860440</v>
      </c>
      <c r="E19" s="431">
        <f t="shared" si="0"/>
        <v>1.6339815910260524</v>
      </c>
    </row>
    <row r="20" spans="1:5" ht="14.25" thickBot="1">
      <c r="A20" s="444" t="s">
        <v>382</v>
      </c>
      <c r="B20" s="436" t="s">
        <v>389</v>
      </c>
      <c r="C20" s="453">
        <v>6084</v>
      </c>
      <c r="D20" s="453">
        <v>6156</v>
      </c>
      <c r="E20" s="431">
        <f t="shared" si="0"/>
        <v>1.0118343195266273</v>
      </c>
    </row>
    <row r="21" spans="1:5" ht="15" thickBot="1">
      <c r="A21" s="897" t="s">
        <v>384</v>
      </c>
      <c r="B21" s="894" t="s">
        <v>391</v>
      </c>
      <c r="C21" s="898">
        <f>SUM(C22:C25)</f>
        <v>1166088</v>
      </c>
      <c r="D21" s="449">
        <f>SUM(D22:D25)</f>
        <v>983103</v>
      </c>
      <c r="E21" s="441">
        <f t="shared" si="0"/>
        <v>0.843077880914648</v>
      </c>
    </row>
    <row r="22" spans="1:5" ht="13.5">
      <c r="A22" s="442" t="s">
        <v>386</v>
      </c>
      <c r="B22" s="429" t="s">
        <v>393</v>
      </c>
      <c r="C22" s="454"/>
      <c r="D22" s="454"/>
      <c r="E22" s="431"/>
    </row>
    <row r="23" spans="1:5" ht="13.5">
      <c r="A23" s="450" t="s">
        <v>388</v>
      </c>
      <c r="B23" s="433" t="s">
        <v>394</v>
      </c>
      <c r="C23" s="452">
        <v>329399</v>
      </c>
      <c r="D23" s="452">
        <v>206755</v>
      </c>
      <c r="E23" s="431">
        <f t="shared" si="0"/>
        <v>0.6276734294882498</v>
      </c>
    </row>
    <row r="24" spans="1:5" ht="13.5">
      <c r="A24" s="450" t="s">
        <v>390</v>
      </c>
      <c r="B24" s="433" t="s">
        <v>395</v>
      </c>
      <c r="C24" s="455">
        <v>604607</v>
      </c>
      <c r="D24" s="455">
        <v>601697</v>
      </c>
      <c r="E24" s="431">
        <f t="shared" si="0"/>
        <v>0.99518695615499</v>
      </c>
    </row>
    <row r="25" spans="1:5" ht="14.25" customHeight="1">
      <c r="A25" s="450" t="s">
        <v>392</v>
      </c>
      <c r="B25" s="433" t="s">
        <v>396</v>
      </c>
      <c r="C25" s="455">
        <f>C26+C27+C28+C29</f>
        <v>232082</v>
      </c>
      <c r="D25" s="455">
        <f>D26+D27+D29</f>
        <v>174651</v>
      </c>
      <c r="E25" s="431">
        <f t="shared" si="0"/>
        <v>0.7525400504993924</v>
      </c>
    </row>
    <row r="26" spans="1:5" ht="13.5">
      <c r="A26" s="456" t="s">
        <v>474</v>
      </c>
      <c r="B26" s="433" t="s">
        <v>397</v>
      </c>
      <c r="C26" s="455">
        <v>69895</v>
      </c>
      <c r="D26" s="455">
        <v>56658</v>
      </c>
      <c r="E26" s="431">
        <f t="shared" si="0"/>
        <v>0.8106159238858287</v>
      </c>
    </row>
    <row r="27" spans="1:5" ht="13.5">
      <c r="A27" s="457" t="s">
        <v>100</v>
      </c>
      <c r="B27" s="433" t="s">
        <v>399</v>
      </c>
      <c r="C27" s="452">
        <v>156266</v>
      </c>
      <c r="D27" s="452">
        <v>117310</v>
      </c>
      <c r="E27" s="431">
        <f t="shared" si="0"/>
        <v>0.7507071275901348</v>
      </c>
    </row>
    <row r="28" spans="1:5" ht="13.5">
      <c r="A28" s="457" t="s">
        <v>475</v>
      </c>
      <c r="B28" s="433" t="s">
        <v>401</v>
      </c>
      <c r="C28" s="451">
        <v>0</v>
      </c>
      <c r="D28" s="452"/>
      <c r="E28" s="431"/>
    </row>
    <row r="29" spans="1:5" ht="13.5">
      <c r="A29" s="457" t="s">
        <v>476</v>
      </c>
      <c r="B29" s="433" t="s">
        <v>403</v>
      </c>
      <c r="C29" s="455">
        <v>5921</v>
      </c>
      <c r="D29" s="455">
        <v>683</v>
      </c>
      <c r="E29" s="431">
        <f t="shared" si="0"/>
        <v>0.11535213646343523</v>
      </c>
    </row>
    <row r="30" spans="1:5" ht="15" thickBot="1">
      <c r="A30" s="458" t="s">
        <v>398</v>
      </c>
      <c r="B30" s="436" t="s">
        <v>929</v>
      </c>
      <c r="C30" s="459">
        <v>5980</v>
      </c>
      <c r="D30" s="459">
        <v>9793</v>
      </c>
      <c r="E30" s="438">
        <f t="shared" si="0"/>
        <v>1.6376254180602006</v>
      </c>
    </row>
    <row r="31" spans="1:5" ht="15" thickBot="1">
      <c r="A31" s="899" t="s">
        <v>400</v>
      </c>
      <c r="B31" s="894" t="s">
        <v>930</v>
      </c>
      <c r="C31" s="892">
        <f>C16+C21+C30</f>
        <v>1704743</v>
      </c>
      <c r="D31" s="439">
        <f>D16+D21+D30</f>
        <v>1859492</v>
      </c>
      <c r="E31" s="440">
        <f t="shared" si="0"/>
        <v>1.090775559717799</v>
      </c>
    </row>
    <row r="32" spans="1:5" ht="15" thickBot="1">
      <c r="A32" s="891" t="s">
        <v>402</v>
      </c>
      <c r="B32" s="894" t="s">
        <v>934</v>
      </c>
      <c r="C32" s="892">
        <f>SUM(C31+C15+C7)</f>
        <v>35803203</v>
      </c>
      <c r="D32" s="439">
        <f>SUM(D31+D15+D7)</f>
        <v>34801252</v>
      </c>
      <c r="E32" s="440">
        <f t="shared" si="0"/>
        <v>0.9720150456929789</v>
      </c>
    </row>
    <row r="33" spans="1:7" ht="14.25">
      <c r="A33" s="460"/>
      <c r="B33" s="460"/>
      <c r="C33" s="460"/>
      <c r="D33" s="460"/>
      <c r="E33" s="461"/>
      <c r="G33" s="1" t="s">
        <v>935</v>
      </c>
    </row>
    <row r="34" spans="1:5" ht="15">
      <c r="A34" s="462" t="s">
        <v>477</v>
      </c>
      <c r="B34" s="463"/>
      <c r="C34" s="464"/>
      <c r="D34" s="465"/>
      <c r="E34" s="461"/>
    </row>
    <row r="35" spans="1:5" ht="14.25">
      <c r="A35" s="460"/>
      <c r="B35" s="460"/>
      <c r="C35" s="460"/>
      <c r="D35" s="460"/>
      <c r="E35" s="461"/>
    </row>
    <row r="36" spans="1:6" ht="14.25">
      <c r="A36" s="432" t="s">
        <v>478</v>
      </c>
      <c r="B36" s="433"/>
      <c r="C36" s="434">
        <v>1429754</v>
      </c>
      <c r="D36" s="434">
        <v>1093421</v>
      </c>
      <c r="E36" s="466">
        <f>D36/C36</f>
        <v>0.7647616303224191</v>
      </c>
      <c r="F36" s="30"/>
    </row>
    <row r="37" spans="1:6" ht="14.25">
      <c r="A37" s="432" t="s">
        <v>479</v>
      </c>
      <c r="B37" s="433"/>
      <c r="C37" s="434">
        <v>15761</v>
      </c>
      <c r="D37" s="434">
        <v>25000</v>
      </c>
      <c r="E37" s="466">
        <f>D37/C37</f>
        <v>1.5861937694308736</v>
      </c>
      <c r="F37" s="30"/>
    </row>
    <row r="38" spans="1:6" ht="14.25">
      <c r="A38" s="467"/>
      <c r="B38" s="468"/>
      <c r="C38" s="469"/>
      <c r="D38" s="469"/>
      <c r="E38" s="461"/>
      <c r="F38" s="30"/>
    </row>
    <row r="39" spans="1:6" ht="14.25">
      <c r="A39" s="467"/>
      <c r="B39" s="468"/>
      <c r="C39" s="469"/>
      <c r="D39" s="469"/>
      <c r="E39" s="461"/>
      <c r="F39" s="30"/>
    </row>
    <row r="40" spans="1:6" ht="15">
      <c r="A40" s="357" t="s">
        <v>480</v>
      </c>
      <c r="B40" s="401"/>
      <c r="C40" s="401"/>
      <c r="D40" s="401"/>
      <c r="E40" s="466"/>
      <c r="F40" s="30"/>
    </row>
    <row r="41" spans="1:6" ht="27">
      <c r="A41" s="378" t="s">
        <v>101</v>
      </c>
      <c r="B41" s="401"/>
      <c r="C41" s="470" t="s">
        <v>481</v>
      </c>
      <c r="D41" s="470" t="s">
        <v>481</v>
      </c>
      <c r="E41" s="470" t="s">
        <v>482</v>
      </c>
      <c r="F41" s="30"/>
    </row>
    <row r="42" spans="1:6" ht="15">
      <c r="A42" s="471" t="s">
        <v>483</v>
      </c>
      <c r="B42" s="472"/>
      <c r="C42" s="473">
        <v>125271</v>
      </c>
      <c r="D42" s="474">
        <v>119133</v>
      </c>
      <c r="E42" s="475">
        <f aca="true" t="shared" si="1" ref="E42:E47">D42/C42</f>
        <v>0.9510022271714922</v>
      </c>
      <c r="F42" s="30"/>
    </row>
    <row r="43" spans="1:6" ht="13.5">
      <c r="A43" s="401" t="s">
        <v>484</v>
      </c>
      <c r="B43" s="401"/>
      <c r="C43" s="473">
        <v>475</v>
      </c>
      <c r="D43" s="473">
        <v>475</v>
      </c>
      <c r="E43" s="475">
        <f t="shared" si="1"/>
        <v>1</v>
      </c>
      <c r="F43" s="30"/>
    </row>
    <row r="44" spans="1:6" ht="13.5">
      <c r="A44" s="401" t="s">
        <v>485</v>
      </c>
      <c r="B44" s="401"/>
      <c r="C44" s="473">
        <v>4601</v>
      </c>
      <c r="D44" s="473">
        <v>4585</v>
      </c>
      <c r="E44" s="475">
        <f t="shared" si="1"/>
        <v>0.9965224951097588</v>
      </c>
      <c r="F44" s="30"/>
    </row>
    <row r="45" spans="1:6" ht="13.5">
      <c r="A45" s="401" t="s">
        <v>486</v>
      </c>
      <c r="B45" s="401"/>
      <c r="C45" s="473">
        <v>2352</v>
      </c>
      <c r="D45" s="473">
        <v>2403</v>
      </c>
      <c r="E45" s="475">
        <f t="shared" si="1"/>
        <v>1.0216836734693877</v>
      </c>
      <c r="F45" s="30"/>
    </row>
    <row r="46" spans="1:6" ht="13.5">
      <c r="A46" s="401" t="s">
        <v>487</v>
      </c>
      <c r="B46" s="401"/>
      <c r="C46" s="473">
        <v>578</v>
      </c>
      <c r="D46" s="473">
        <v>575</v>
      </c>
      <c r="E46" s="475">
        <f t="shared" si="1"/>
        <v>0.9948096885813149</v>
      </c>
      <c r="F46" s="30"/>
    </row>
    <row r="47" spans="1:5" ht="13.5">
      <c r="A47" s="401" t="s">
        <v>488</v>
      </c>
      <c r="B47" s="401"/>
      <c r="C47" s="473">
        <f>SUM(C42:C46)</f>
        <v>133277</v>
      </c>
      <c r="D47" s="473">
        <f>SUM(D42:D46)</f>
        <v>127171</v>
      </c>
      <c r="E47" s="475">
        <f t="shared" si="1"/>
        <v>0.954185643434351</v>
      </c>
    </row>
    <row r="50" ht="16.5">
      <c r="C50" s="4"/>
    </row>
  </sheetData>
  <sheetProtection/>
  <mergeCells count="4">
    <mergeCell ref="A1:A2"/>
    <mergeCell ref="B1:B2"/>
    <mergeCell ref="E1:E2"/>
    <mergeCell ref="C2:D2"/>
  </mergeCells>
  <printOptions/>
  <pageMargins left="0.4724409448818898" right="0.2755905511811024" top="1.1023622047244095" bottom="0.7480314960629921" header="0.31496062992125984" footer="0.31496062992125984"/>
  <pageSetup horizontalDpi="600" verticalDpi="600" orientation="portrait" paperSize="9" r:id="rId1"/>
  <headerFooter>
    <oddHeader>&amp;C&amp;"Book Antiqua,Félkövér"&amp;11Vagyonkimutatás
2012.december 31.
(Nettó érték)&amp;R&amp;"Book Antiqua,Félkövér"&amp;11 18/2. sz.melléklet
eFt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7">
      <selection activeCell="E56" sqref="E56:E57"/>
    </sheetView>
  </sheetViews>
  <sheetFormatPr defaultColWidth="9.00390625" defaultRowHeight="12.75"/>
  <cols>
    <col min="1" max="1" width="49.125" style="1" customWidth="1"/>
    <col min="2" max="2" width="3.875" style="1" bestFit="1" customWidth="1"/>
    <col min="3" max="3" width="11.00390625" style="1" customWidth="1"/>
    <col min="4" max="4" width="10.75390625" style="1" bestFit="1" customWidth="1"/>
    <col min="5" max="5" width="12.625" style="1" bestFit="1" customWidth="1"/>
    <col min="6" max="16384" width="9.125" style="1" customWidth="1"/>
  </cols>
  <sheetData>
    <row r="1" spans="1:6" ht="15">
      <c r="A1" s="1466" t="s">
        <v>404</v>
      </c>
      <c r="B1" s="1468" t="s">
        <v>349</v>
      </c>
      <c r="C1" s="476" t="s">
        <v>350</v>
      </c>
      <c r="D1" s="516" t="s">
        <v>351</v>
      </c>
      <c r="E1" s="1470" t="s">
        <v>405</v>
      </c>
      <c r="F1" s="477"/>
    </row>
    <row r="2" spans="1:6" ht="14.25" thickBot="1">
      <c r="A2" s="1467"/>
      <c r="B2" s="1469"/>
      <c r="C2" s="1472" t="s">
        <v>353</v>
      </c>
      <c r="D2" s="1473"/>
      <c r="E2" s="1471"/>
      <c r="F2" s="478"/>
    </row>
    <row r="3" spans="1:6" ht="14.25" thickBot="1">
      <c r="A3" s="479" t="s">
        <v>354</v>
      </c>
      <c r="B3" s="480" t="s">
        <v>355</v>
      </c>
      <c r="C3" s="480" t="s">
        <v>406</v>
      </c>
      <c r="D3" s="517" t="s">
        <v>406</v>
      </c>
      <c r="E3" s="481" t="s">
        <v>357</v>
      </c>
      <c r="F3" s="482"/>
    </row>
    <row r="4" spans="1:6" ht="15" thickBot="1">
      <c r="A4" s="483" t="s">
        <v>407</v>
      </c>
      <c r="B4" s="484" t="s">
        <v>186</v>
      </c>
      <c r="C4" s="485">
        <v>158577</v>
      </c>
      <c r="D4" s="485">
        <v>145083</v>
      </c>
      <c r="E4" s="518">
        <f>D4/C4</f>
        <v>0.9149056925026958</v>
      </c>
      <c r="F4" s="486"/>
    </row>
    <row r="5" spans="1:6" ht="15" thickBot="1">
      <c r="A5" s="483" t="s">
        <v>917</v>
      </c>
      <c r="B5" s="484" t="s">
        <v>187</v>
      </c>
      <c r="C5" s="487">
        <f>C6+C25+C32</f>
        <v>34771802</v>
      </c>
      <c r="D5" s="487">
        <f>D6+D25+D32</f>
        <v>32976820</v>
      </c>
      <c r="E5" s="518">
        <f aca="true" t="shared" si="0" ref="E5:E54">D5/C5</f>
        <v>0.9483782290029145</v>
      </c>
      <c r="F5" s="885"/>
    </row>
    <row r="6" spans="1:6" ht="15" thickBot="1">
      <c r="A6" s="879" t="s">
        <v>916</v>
      </c>
      <c r="B6" s="871" t="s">
        <v>188</v>
      </c>
      <c r="C6" s="880">
        <f>C7+C18</f>
        <v>28123924</v>
      </c>
      <c r="D6" s="880">
        <f>D7+D18</f>
        <v>26754391</v>
      </c>
      <c r="E6" s="518">
        <f t="shared" si="0"/>
        <v>0.9513036303184434</v>
      </c>
      <c r="F6" s="885"/>
    </row>
    <row r="7" spans="1:6" ht="15" thickBot="1">
      <c r="A7" s="483" t="s">
        <v>918</v>
      </c>
      <c r="B7" s="484" t="s">
        <v>189</v>
      </c>
      <c r="C7" s="487">
        <f>C8+C10</f>
        <v>20302261</v>
      </c>
      <c r="D7" s="487">
        <f>D8+D10</f>
        <v>21653391</v>
      </c>
      <c r="E7" s="518">
        <f t="shared" si="0"/>
        <v>1.0665507157059995</v>
      </c>
      <c r="F7" s="886"/>
    </row>
    <row r="8" spans="1:6" ht="14.25">
      <c r="A8" s="887" t="s">
        <v>910</v>
      </c>
      <c r="B8" s="491" t="s">
        <v>911</v>
      </c>
      <c r="C8" s="881">
        <f>C9</f>
        <v>17373</v>
      </c>
      <c r="D8" s="881">
        <f>D9</f>
        <v>17373</v>
      </c>
      <c r="E8" s="884">
        <f t="shared" si="0"/>
        <v>1</v>
      </c>
      <c r="F8" s="886"/>
    </row>
    <row r="9" spans="1:6" ht="13.5">
      <c r="A9" s="493" t="s">
        <v>905</v>
      </c>
      <c r="B9" s="494" t="s">
        <v>912</v>
      </c>
      <c r="C9" s="495">
        <v>17373</v>
      </c>
      <c r="D9" s="1005">
        <v>17373</v>
      </c>
      <c r="E9" s="514">
        <f t="shared" si="0"/>
        <v>1</v>
      </c>
      <c r="F9" s="886"/>
    </row>
    <row r="10" spans="1:6" ht="28.5">
      <c r="A10" s="888" t="s">
        <v>919</v>
      </c>
      <c r="B10" s="494" t="s">
        <v>913</v>
      </c>
      <c r="C10" s="883">
        <f>SUM(C11:C17)</f>
        <v>20284888</v>
      </c>
      <c r="D10" s="883">
        <f>SUM(D11:D17)</f>
        <v>21636018</v>
      </c>
      <c r="E10" s="514">
        <f t="shared" si="0"/>
        <v>1.0666077130916374</v>
      </c>
      <c r="F10" s="886"/>
    </row>
    <row r="11" spans="1:6" ht="13.5">
      <c r="A11" s="493" t="s">
        <v>408</v>
      </c>
      <c r="B11" s="494" t="s">
        <v>914</v>
      </c>
      <c r="C11" s="495">
        <v>16728584</v>
      </c>
      <c r="D11" s="521">
        <v>16692794</v>
      </c>
      <c r="E11" s="431">
        <f t="shared" si="0"/>
        <v>0.9978605481492038</v>
      </c>
      <c r="F11" s="886"/>
    </row>
    <row r="12" spans="1:6" ht="13.5">
      <c r="A12" s="493" t="s">
        <v>409</v>
      </c>
      <c r="B12" s="494" t="s">
        <v>915</v>
      </c>
      <c r="C12" s="495">
        <v>24914</v>
      </c>
      <c r="D12" s="521">
        <v>24914</v>
      </c>
      <c r="E12" s="514">
        <f t="shared" si="0"/>
        <v>1</v>
      </c>
      <c r="F12" s="886"/>
    </row>
    <row r="13" spans="1:6" ht="13.5">
      <c r="A13" s="493" t="s">
        <v>410</v>
      </c>
      <c r="B13" s="494" t="s">
        <v>190</v>
      </c>
      <c r="C13" s="495">
        <v>3320551</v>
      </c>
      <c r="D13" s="521">
        <v>3358780</v>
      </c>
      <c r="E13" s="514">
        <f t="shared" si="0"/>
        <v>1.0115128483194507</v>
      </c>
      <c r="F13" s="886"/>
    </row>
    <row r="14" spans="1:6" ht="13.5">
      <c r="A14" s="493" t="s">
        <v>908</v>
      </c>
      <c r="B14" s="494" t="s">
        <v>191</v>
      </c>
      <c r="C14" s="495">
        <v>97360</v>
      </c>
      <c r="D14" s="521">
        <v>112540</v>
      </c>
      <c r="E14" s="514">
        <f t="shared" si="0"/>
        <v>1.1559161873459327</v>
      </c>
      <c r="F14" s="886"/>
    </row>
    <row r="15" spans="1:6" ht="13.5">
      <c r="A15" s="493" t="s">
        <v>906</v>
      </c>
      <c r="B15" s="494" t="s">
        <v>164</v>
      </c>
      <c r="C15" s="495">
        <v>49246</v>
      </c>
      <c r="D15" s="521">
        <v>1382757</v>
      </c>
      <c r="E15" s="514">
        <f t="shared" si="0"/>
        <v>28.07856475652845</v>
      </c>
      <c r="F15" s="886"/>
    </row>
    <row r="16" spans="1:6" ht="13.5">
      <c r="A16" s="493" t="s">
        <v>907</v>
      </c>
      <c r="B16" s="494" t="s">
        <v>280</v>
      </c>
      <c r="C16" s="495">
        <v>55937</v>
      </c>
      <c r="D16" s="521">
        <v>55937</v>
      </c>
      <c r="E16" s="514">
        <f t="shared" si="0"/>
        <v>1</v>
      </c>
      <c r="F16" s="885"/>
    </row>
    <row r="17" spans="1:6" ht="14.25" thickBot="1">
      <c r="A17" s="496" t="s">
        <v>909</v>
      </c>
      <c r="B17" s="497" t="s">
        <v>281</v>
      </c>
      <c r="C17" s="498">
        <v>8296</v>
      </c>
      <c r="D17" s="869">
        <v>8296</v>
      </c>
      <c r="E17" s="438">
        <f t="shared" si="0"/>
        <v>1</v>
      </c>
      <c r="F17" s="885"/>
    </row>
    <row r="18" spans="1:6" ht="15" thickBot="1">
      <c r="A18" s="483" t="s">
        <v>920</v>
      </c>
      <c r="B18" s="484" t="s">
        <v>412</v>
      </c>
      <c r="C18" s="487">
        <f>C19+C20+C21+C22+C23+C24</f>
        <v>7821663</v>
      </c>
      <c r="D18" s="519">
        <f>D19+D20+D21+D22+D23+D24</f>
        <v>5101000</v>
      </c>
      <c r="E18" s="446">
        <f t="shared" si="0"/>
        <v>0.6521631013762674</v>
      </c>
      <c r="F18" s="886"/>
    </row>
    <row r="19" spans="1:6" ht="13.5">
      <c r="A19" s="490" t="s">
        <v>408</v>
      </c>
      <c r="B19" s="491" t="s">
        <v>414</v>
      </c>
      <c r="C19" s="492">
        <v>2764873</v>
      </c>
      <c r="D19" s="520">
        <v>2351191</v>
      </c>
      <c r="E19" s="431">
        <f t="shared" si="0"/>
        <v>0.8503793845142255</v>
      </c>
      <c r="F19" s="486"/>
    </row>
    <row r="20" spans="1:6" ht="13.5">
      <c r="A20" s="499" t="s">
        <v>411</v>
      </c>
      <c r="B20" s="494" t="s">
        <v>416</v>
      </c>
      <c r="C20" s="500">
        <v>120009</v>
      </c>
      <c r="D20" s="524">
        <v>120009</v>
      </c>
      <c r="E20" s="514">
        <f t="shared" si="0"/>
        <v>1</v>
      </c>
      <c r="F20" s="486"/>
    </row>
    <row r="21" spans="1:6" ht="13.5">
      <c r="A21" s="493" t="s">
        <v>413</v>
      </c>
      <c r="B21" s="494" t="s">
        <v>418</v>
      </c>
      <c r="C21" s="495">
        <v>3552946</v>
      </c>
      <c r="D21" s="521">
        <v>1834401</v>
      </c>
      <c r="E21" s="514">
        <f t="shared" si="0"/>
        <v>0.5163042162757329</v>
      </c>
      <c r="F21" s="486"/>
    </row>
    <row r="22" spans="1:6" ht="13.5">
      <c r="A22" s="493" t="s">
        <v>415</v>
      </c>
      <c r="B22" s="494" t="s">
        <v>420</v>
      </c>
      <c r="C22" s="495"/>
      <c r="D22" s="521"/>
      <c r="E22" s="514"/>
      <c r="F22" s="486"/>
    </row>
    <row r="23" spans="1:6" ht="13.5">
      <c r="A23" s="493" t="s">
        <v>417</v>
      </c>
      <c r="B23" s="494" t="s">
        <v>421</v>
      </c>
      <c r="C23" s="495">
        <v>433345</v>
      </c>
      <c r="D23" s="521">
        <v>102729</v>
      </c>
      <c r="E23" s="514">
        <f t="shared" si="0"/>
        <v>0.23706054067775098</v>
      </c>
      <c r="F23" s="486"/>
    </row>
    <row r="24" spans="1:6" ht="14.25" thickBot="1">
      <c r="A24" s="889" t="s">
        <v>419</v>
      </c>
      <c r="B24" s="882" t="s">
        <v>422</v>
      </c>
      <c r="C24" s="890">
        <v>950490</v>
      </c>
      <c r="D24" s="522">
        <v>692670</v>
      </c>
      <c r="E24" s="438">
        <f t="shared" si="0"/>
        <v>0.7287504339866806</v>
      </c>
      <c r="F24" s="501"/>
    </row>
    <row r="25" spans="1:6" ht="15" thickBot="1">
      <c r="A25" s="489" t="s">
        <v>921</v>
      </c>
      <c r="B25" s="484" t="s">
        <v>424</v>
      </c>
      <c r="C25" s="502">
        <f>C26+C27+C28+C29+C30+C31</f>
        <v>4901916</v>
      </c>
      <c r="D25" s="502">
        <f>D26+D27+D28+D29+D30+D31</f>
        <v>5420275</v>
      </c>
      <c r="E25" s="441">
        <f t="shared" si="0"/>
        <v>1.1057462020973023</v>
      </c>
      <c r="F25" s="488"/>
    </row>
    <row r="26" spans="1:6" ht="13.5">
      <c r="A26" s="490" t="s">
        <v>408</v>
      </c>
      <c r="B26" s="491" t="s">
        <v>426</v>
      </c>
      <c r="C26" s="492">
        <v>3849699</v>
      </c>
      <c r="D26" s="520">
        <v>4401188</v>
      </c>
      <c r="E26" s="431">
        <f t="shared" si="0"/>
        <v>1.143255096047769</v>
      </c>
      <c r="F26" s="486"/>
    </row>
    <row r="27" spans="1:6" ht="13.5">
      <c r="A27" s="493" t="s">
        <v>423</v>
      </c>
      <c r="B27" s="494" t="s">
        <v>428</v>
      </c>
      <c r="C27" s="495">
        <v>409114</v>
      </c>
      <c r="D27" s="521">
        <v>396383</v>
      </c>
      <c r="E27" s="514">
        <f t="shared" si="0"/>
        <v>0.9688815342422894</v>
      </c>
      <c r="F27" s="488"/>
    </row>
    <row r="28" spans="1:6" ht="13.5">
      <c r="A28" s="496" t="s">
        <v>425</v>
      </c>
      <c r="B28" s="494" t="s">
        <v>430</v>
      </c>
      <c r="C28" s="498">
        <v>9421</v>
      </c>
      <c r="D28" s="521">
        <v>4757</v>
      </c>
      <c r="E28" s="514">
        <f t="shared" si="0"/>
        <v>0.5049357817641439</v>
      </c>
      <c r="F28" s="488"/>
    </row>
    <row r="29" spans="1:6" ht="13.5">
      <c r="A29" s="496" t="s">
        <v>427</v>
      </c>
      <c r="B29" s="494" t="s">
        <v>432</v>
      </c>
      <c r="C29" s="498">
        <v>311880</v>
      </c>
      <c r="D29" s="521">
        <v>290738</v>
      </c>
      <c r="E29" s="514">
        <f t="shared" si="0"/>
        <v>0.9322111068359625</v>
      </c>
      <c r="F29" s="488"/>
    </row>
    <row r="30" spans="1:6" ht="13.5">
      <c r="A30" s="496" t="s">
        <v>429</v>
      </c>
      <c r="B30" s="494" t="s">
        <v>433</v>
      </c>
      <c r="C30" s="498">
        <v>305510</v>
      </c>
      <c r="D30" s="521">
        <v>310917</v>
      </c>
      <c r="E30" s="514">
        <f t="shared" si="0"/>
        <v>1.0176982750155479</v>
      </c>
      <c r="F30" s="488"/>
    </row>
    <row r="31" spans="1:6" ht="14.25" thickBot="1">
      <c r="A31" s="496" t="s">
        <v>431</v>
      </c>
      <c r="B31" s="494" t="s">
        <v>435</v>
      </c>
      <c r="C31" s="498">
        <v>16292</v>
      </c>
      <c r="D31" s="522">
        <v>16292</v>
      </c>
      <c r="E31" s="438">
        <f t="shared" si="0"/>
        <v>1</v>
      </c>
      <c r="F31" s="488"/>
    </row>
    <row r="32" spans="1:6" ht="15" thickBot="1">
      <c r="A32" s="489" t="s">
        <v>922</v>
      </c>
      <c r="B32" s="494" t="s">
        <v>437</v>
      </c>
      <c r="C32" s="502">
        <f>C33+C34+C35+C36</f>
        <v>1745962</v>
      </c>
      <c r="D32" s="526">
        <f>D33+D34+D35+D36</f>
        <v>802154</v>
      </c>
      <c r="E32" s="441">
        <f t="shared" si="0"/>
        <v>0.4594338250202467</v>
      </c>
      <c r="F32" s="486"/>
    </row>
    <row r="33" spans="1:6" ht="13.5">
      <c r="A33" s="490" t="s">
        <v>434</v>
      </c>
      <c r="B33" s="494" t="s">
        <v>439</v>
      </c>
      <c r="C33" s="492">
        <v>1600415</v>
      </c>
      <c r="D33" s="520">
        <v>672856</v>
      </c>
      <c r="E33" s="431">
        <f t="shared" si="0"/>
        <v>0.42042595201869515</v>
      </c>
      <c r="F33" s="486"/>
    </row>
    <row r="34" spans="1:6" ht="13.5">
      <c r="A34" s="493" t="s">
        <v>436</v>
      </c>
      <c r="B34" s="494" t="s">
        <v>441</v>
      </c>
      <c r="C34" s="495">
        <v>145547</v>
      </c>
      <c r="D34" s="521">
        <v>129298</v>
      </c>
      <c r="E34" s="514">
        <f t="shared" si="0"/>
        <v>0.888359086755481</v>
      </c>
      <c r="F34" s="486"/>
    </row>
    <row r="35" spans="1:6" ht="13.5">
      <c r="A35" s="493" t="s">
        <v>438</v>
      </c>
      <c r="B35" s="494" t="s">
        <v>443</v>
      </c>
      <c r="C35" s="503"/>
      <c r="D35" s="527">
        <v>0</v>
      </c>
      <c r="E35" s="514"/>
      <c r="F35" s="488"/>
    </row>
    <row r="36" spans="1:6" ht="13.5">
      <c r="A36" s="493" t="s">
        <v>440</v>
      </c>
      <c r="B36" s="494" t="s">
        <v>444</v>
      </c>
      <c r="C36" s="495"/>
      <c r="D36" s="521">
        <v>0</v>
      </c>
      <c r="E36" s="514"/>
      <c r="F36" s="488"/>
    </row>
    <row r="37" spans="1:6" ht="14.25">
      <c r="A37" s="504" t="s">
        <v>442</v>
      </c>
      <c r="B37" s="494" t="s">
        <v>445</v>
      </c>
      <c r="C37" s="505">
        <v>879144</v>
      </c>
      <c r="D37" s="528">
        <v>801632</v>
      </c>
      <c r="E37" s="514">
        <f t="shared" si="0"/>
        <v>0.9118324188073854</v>
      </c>
      <c r="F37" s="486"/>
    </row>
    <row r="38" spans="1:6" ht="15" thickBot="1">
      <c r="A38" s="506" t="s">
        <v>102</v>
      </c>
      <c r="B38" s="497" t="s">
        <v>447</v>
      </c>
      <c r="C38" s="507">
        <v>3307388</v>
      </c>
      <c r="D38" s="529">
        <v>3325125</v>
      </c>
      <c r="E38" s="438">
        <f t="shared" si="0"/>
        <v>1.0053628422186933</v>
      </c>
      <c r="F38" s="486"/>
    </row>
    <row r="39" spans="1:6" ht="15" thickBot="1">
      <c r="A39" s="872" t="s">
        <v>923</v>
      </c>
      <c r="B39" s="874" t="s">
        <v>448</v>
      </c>
      <c r="C39" s="873">
        <f>C4+C5+C37+C38</f>
        <v>39116911</v>
      </c>
      <c r="D39" s="523">
        <f>D4+D5+D37+D38</f>
        <v>37248660</v>
      </c>
      <c r="E39" s="530">
        <f t="shared" si="0"/>
        <v>0.952239301308838</v>
      </c>
      <c r="F39" s="486"/>
    </row>
    <row r="40" spans="1:6" ht="15" thickBot="1">
      <c r="A40" s="875" t="s">
        <v>446</v>
      </c>
      <c r="B40" s="874" t="s">
        <v>450</v>
      </c>
      <c r="C40" s="876">
        <v>17058</v>
      </c>
      <c r="D40" s="531">
        <v>7166</v>
      </c>
      <c r="E40" s="518">
        <f t="shared" si="0"/>
        <v>0.4200961425724</v>
      </c>
      <c r="F40" s="486"/>
    </row>
    <row r="41" spans="1:6" ht="15" thickBot="1">
      <c r="A41" s="877" t="s">
        <v>924</v>
      </c>
      <c r="B41" s="874" t="s">
        <v>452</v>
      </c>
      <c r="C41" s="878">
        <f>C42+C43+C48+C49</f>
        <v>407541</v>
      </c>
      <c r="D41" s="525">
        <f>D42+D43+D48+D49</f>
        <v>459314</v>
      </c>
      <c r="E41" s="441">
        <f t="shared" si="0"/>
        <v>1.1270375250588285</v>
      </c>
      <c r="F41" s="486"/>
    </row>
    <row r="42" spans="1:6" ht="13.5">
      <c r="A42" s="490" t="s">
        <v>449</v>
      </c>
      <c r="B42" s="491" t="s">
        <v>454</v>
      </c>
      <c r="C42" s="492">
        <v>106617</v>
      </c>
      <c r="D42" s="520">
        <v>104455</v>
      </c>
      <c r="E42" s="431">
        <f t="shared" si="0"/>
        <v>0.9797218079668346</v>
      </c>
      <c r="F42" s="486"/>
    </row>
    <row r="43" spans="1:6" ht="13.5">
      <c r="A43" s="493" t="s">
        <v>451</v>
      </c>
      <c r="B43" s="494" t="s">
        <v>456</v>
      </c>
      <c r="C43" s="495">
        <f>SUM(C44:C47)</f>
        <v>278617</v>
      </c>
      <c r="D43" s="495">
        <f>SUM(D44:D47)</f>
        <v>286226</v>
      </c>
      <c r="E43" s="514">
        <f t="shared" si="0"/>
        <v>1.0273098913562346</v>
      </c>
      <c r="F43" s="486"/>
    </row>
    <row r="44" spans="1:6" ht="13.5">
      <c r="A44" s="508" t="s">
        <v>453</v>
      </c>
      <c r="B44" s="494" t="s">
        <v>458</v>
      </c>
      <c r="C44" s="495">
        <v>253112</v>
      </c>
      <c r="D44" s="521">
        <v>280330</v>
      </c>
      <c r="E44" s="514">
        <f t="shared" si="0"/>
        <v>1.1075334239388097</v>
      </c>
      <c r="F44" s="486"/>
    </row>
    <row r="45" spans="1:6" ht="13.5">
      <c r="A45" s="509" t="s">
        <v>455</v>
      </c>
      <c r="B45" s="494" t="s">
        <v>460</v>
      </c>
      <c r="C45" s="500"/>
      <c r="D45" s="524"/>
      <c r="E45" s="514"/>
      <c r="F45" s="486"/>
    </row>
    <row r="46" spans="1:6" ht="13.5">
      <c r="A46" s="509" t="s">
        <v>457</v>
      </c>
      <c r="B46" s="494" t="s">
        <v>462</v>
      </c>
      <c r="C46" s="495">
        <v>22075</v>
      </c>
      <c r="D46" s="521">
        <v>4001</v>
      </c>
      <c r="E46" s="514">
        <f t="shared" si="0"/>
        <v>0.1812457531143828</v>
      </c>
      <c r="F46" s="486"/>
    </row>
    <row r="47" spans="1:6" ht="13.5">
      <c r="A47" s="509" t="s">
        <v>459</v>
      </c>
      <c r="B47" s="494" t="s">
        <v>464</v>
      </c>
      <c r="C47" s="495">
        <v>3430</v>
      </c>
      <c r="D47" s="521">
        <v>1895</v>
      </c>
      <c r="E47" s="514"/>
      <c r="F47" s="486"/>
    </row>
    <row r="48" spans="1:6" ht="13.5">
      <c r="A48" s="499" t="s">
        <v>461</v>
      </c>
      <c r="B48" s="494" t="s">
        <v>466</v>
      </c>
      <c r="C48" s="495">
        <v>20554</v>
      </c>
      <c r="D48" s="521">
        <v>67617</v>
      </c>
      <c r="E48" s="514">
        <f t="shared" si="0"/>
        <v>3.289724627809672</v>
      </c>
      <c r="F48" s="486"/>
    </row>
    <row r="49" spans="1:6" ht="13.5">
      <c r="A49" s="493" t="s">
        <v>463</v>
      </c>
      <c r="B49" s="494" t="s">
        <v>468</v>
      </c>
      <c r="C49" s="500">
        <v>1753</v>
      </c>
      <c r="D49" s="524">
        <v>1016</v>
      </c>
      <c r="E49" s="514">
        <f t="shared" si="0"/>
        <v>0.5795778665145465</v>
      </c>
      <c r="F49" s="486"/>
    </row>
    <row r="50" spans="1:6" ht="14.25">
      <c r="A50" s="504" t="s">
        <v>465</v>
      </c>
      <c r="B50" s="494" t="s">
        <v>470</v>
      </c>
      <c r="C50" s="510"/>
      <c r="D50" s="532"/>
      <c r="E50" s="514"/>
      <c r="F50" s="511"/>
    </row>
    <row r="51" spans="1:6" ht="14.25">
      <c r="A51" s="504" t="s">
        <v>467</v>
      </c>
      <c r="B51" s="494" t="s">
        <v>471</v>
      </c>
      <c r="C51" s="512">
        <v>360197</v>
      </c>
      <c r="D51" s="533">
        <v>246262</v>
      </c>
      <c r="E51" s="514">
        <f t="shared" si="0"/>
        <v>0.6836869824012971</v>
      </c>
      <c r="F51" s="511"/>
    </row>
    <row r="52" spans="1:6" ht="15" thickBot="1">
      <c r="A52" s="506" t="s">
        <v>469</v>
      </c>
      <c r="B52" s="497" t="s">
        <v>472</v>
      </c>
      <c r="C52" s="507">
        <v>27784</v>
      </c>
      <c r="D52" s="534">
        <v>19428</v>
      </c>
      <c r="E52" s="530">
        <f t="shared" si="0"/>
        <v>0.6992513676936366</v>
      </c>
      <c r="F52" s="511"/>
    </row>
    <row r="53" spans="1:6" ht="15" thickBot="1">
      <c r="A53" s="872" t="s">
        <v>925</v>
      </c>
      <c r="B53" s="874" t="s">
        <v>358</v>
      </c>
      <c r="C53" s="873">
        <f>C40+C41+C50+C51+C52</f>
        <v>812580</v>
      </c>
      <c r="D53" s="519">
        <f>D40+D41+D50+D51+D52</f>
        <v>732170</v>
      </c>
      <c r="E53" s="518">
        <f t="shared" si="0"/>
        <v>0.9010435895542592</v>
      </c>
      <c r="F53" s="511"/>
    </row>
    <row r="54" spans="1:6" ht="15" thickBot="1">
      <c r="A54" s="872" t="s">
        <v>926</v>
      </c>
      <c r="B54" s="874" t="s">
        <v>360</v>
      </c>
      <c r="C54" s="873">
        <f>C39+C53</f>
        <v>39929491</v>
      </c>
      <c r="D54" s="519">
        <f>D39+D53</f>
        <v>37980830</v>
      </c>
      <c r="E54" s="441">
        <f t="shared" si="0"/>
        <v>0.9511974495242126</v>
      </c>
      <c r="F54" s="511"/>
    </row>
    <row r="56" spans="1:5" ht="13.5">
      <c r="A56" s="513"/>
      <c r="B56" s="513"/>
      <c r="C56" s="513"/>
      <c r="D56" s="513"/>
      <c r="E56" s="513"/>
    </row>
    <row r="57" ht="16.5">
      <c r="C57" s="4"/>
    </row>
  </sheetData>
  <sheetProtection/>
  <mergeCells count="4">
    <mergeCell ref="A1:A2"/>
    <mergeCell ref="B1:B2"/>
    <mergeCell ref="E1:E2"/>
    <mergeCell ref="C2:D2"/>
  </mergeCells>
  <printOptions/>
  <pageMargins left="0.77" right="0.3937007874015748" top="0.9448818897637796" bottom="0.35433070866141736" header="0.31496062992125984" footer="0.2362204724409449"/>
  <pageSetup horizontalDpi="600" verticalDpi="600" orientation="portrait" paperSize="9" scale="95" r:id="rId1"/>
  <headerFooter>
    <oddHeader>&amp;C&amp;"Book Antiqua,Félkövér"&amp;11Vagyonkimutatás
2012. december 31.
(Bruttó érték)&amp;R&amp;"Book Antiqua,Félkövér"&amp;11 18/3. sz. melléklet
eFt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0.375" style="1" customWidth="1"/>
    <col min="2" max="2" width="3.375" style="1" bestFit="1" customWidth="1"/>
    <col min="3" max="4" width="10.75390625" style="1" bestFit="1" customWidth="1"/>
    <col min="5" max="5" width="9.00390625" style="1" bestFit="1" customWidth="1"/>
    <col min="6" max="16384" width="9.125" style="1" customWidth="1"/>
  </cols>
  <sheetData>
    <row r="1" spans="1:5" ht="13.5">
      <c r="A1" s="1474" t="s">
        <v>348</v>
      </c>
      <c r="B1" s="1476" t="s">
        <v>349</v>
      </c>
      <c r="C1" s="423" t="s">
        <v>350</v>
      </c>
      <c r="D1" s="423" t="s">
        <v>351</v>
      </c>
      <c r="E1" s="1478" t="s">
        <v>352</v>
      </c>
    </row>
    <row r="2" spans="1:5" ht="14.25" thickBot="1">
      <c r="A2" s="1475"/>
      <c r="B2" s="1477"/>
      <c r="C2" s="1480" t="s">
        <v>353</v>
      </c>
      <c r="D2" s="1481"/>
      <c r="E2" s="1479"/>
    </row>
    <row r="3" spans="1:5" ht="15" thickBot="1">
      <c r="A3" s="424" t="s">
        <v>354</v>
      </c>
      <c r="B3" s="425" t="s">
        <v>355</v>
      </c>
      <c r="C3" s="426" t="s">
        <v>356</v>
      </c>
      <c r="D3" s="426" t="s">
        <v>356</v>
      </c>
      <c r="E3" s="427" t="s">
        <v>357</v>
      </c>
    </row>
    <row r="4" spans="1:5" ht="13.5">
      <c r="A4" s="428" t="s">
        <v>947</v>
      </c>
      <c r="B4" s="429" t="s">
        <v>362</v>
      </c>
      <c r="C4" s="430">
        <v>33742273</v>
      </c>
      <c r="D4" s="430">
        <v>32069749</v>
      </c>
      <c r="E4" s="431">
        <f>D4/C4</f>
        <v>0.9504323849196525</v>
      </c>
    </row>
    <row r="5" spans="1:5" ht="13.5">
      <c r="A5" s="432" t="s">
        <v>359</v>
      </c>
      <c r="B5" s="429" t="s">
        <v>364</v>
      </c>
      <c r="C5" s="434">
        <v>4100474</v>
      </c>
      <c r="D5" s="1007">
        <v>3795692</v>
      </c>
      <c r="E5" s="431">
        <f aca="true" t="shared" si="0" ref="E5:E32">D5/C5</f>
        <v>0.9256715199267207</v>
      </c>
    </row>
    <row r="6" spans="1:5" ht="14.25" thickBot="1">
      <c r="A6" s="435" t="s">
        <v>361</v>
      </c>
      <c r="B6" s="893" t="s">
        <v>365</v>
      </c>
      <c r="C6" s="437"/>
      <c r="D6" s="437"/>
      <c r="E6" s="438"/>
    </row>
    <row r="7" spans="1:5" ht="15" thickBot="1">
      <c r="A7" s="891" t="s">
        <v>363</v>
      </c>
      <c r="B7" s="894" t="s">
        <v>366</v>
      </c>
      <c r="C7" s="892">
        <f>SUM(C4:C6)</f>
        <v>37842747</v>
      </c>
      <c r="D7" s="439">
        <f>SUM(D4:D6)</f>
        <v>35865441</v>
      </c>
      <c r="E7" s="440">
        <f t="shared" si="0"/>
        <v>0.9477494062468562</v>
      </c>
    </row>
    <row r="8" spans="1:5" ht="15" thickBot="1">
      <c r="A8" s="891" t="s">
        <v>927</v>
      </c>
      <c r="B8" s="895" t="s">
        <v>367</v>
      </c>
      <c r="C8" s="892">
        <f>SUM(C9:C12)</f>
        <v>382001</v>
      </c>
      <c r="D8" s="1006">
        <f>SUM(D9:D12)</f>
        <v>255897</v>
      </c>
      <c r="E8" s="441">
        <f t="shared" si="0"/>
        <v>0.6698856809275369</v>
      </c>
    </row>
    <row r="9" spans="1:5" ht="13.5">
      <c r="A9" s="442" t="s">
        <v>931</v>
      </c>
      <c r="B9" s="429" t="s">
        <v>368</v>
      </c>
      <c r="C9" s="443">
        <v>140668</v>
      </c>
      <c r="D9" s="443">
        <v>79370</v>
      </c>
      <c r="E9" s="431">
        <f t="shared" si="0"/>
        <v>0.5642363579492138</v>
      </c>
    </row>
    <row r="10" spans="1:5" ht="13.5">
      <c r="A10" s="450" t="s">
        <v>932</v>
      </c>
      <c r="B10" s="433" t="s">
        <v>370</v>
      </c>
      <c r="C10" s="445">
        <v>22537</v>
      </c>
      <c r="D10" s="445">
        <v>28656</v>
      </c>
      <c r="E10" s="870">
        <f t="shared" si="0"/>
        <v>1.2715090739672539</v>
      </c>
    </row>
    <row r="11" spans="1:5" ht="13.5">
      <c r="A11" s="442" t="s">
        <v>933</v>
      </c>
      <c r="B11" s="433" t="s">
        <v>372</v>
      </c>
      <c r="C11" s="515">
        <v>218796</v>
      </c>
      <c r="D11" s="515">
        <v>147871</v>
      </c>
      <c r="E11" s="904"/>
    </row>
    <row r="12" spans="1:5" ht="15" thickBot="1">
      <c r="A12" s="900" t="s">
        <v>928</v>
      </c>
      <c r="B12" s="903" t="s">
        <v>373</v>
      </c>
      <c r="C12" s="901">
        <f>SUM(C13:C14)</f>
        <v>0</v>
      </c>
      <c r="D12" s="902">
        <v>0</v>
      </c>
      <c r="E12" s="446"/>
    </row>
    <row r="13" spans="1:5" ht="13.5">
      <c r="A13" s="442" t="s">
        <v>369</v>
      </c>
      <c r="B13" s="429" t="s">
        <v>375</v>
      </c>
      <c r="C13" s="447"/>
      <c r="D13" s="447">
        <v>0</v>
      </c>
      <c r="E13" s="431"/>
    </row>
    <row r="14" spans="1:5" ht="14.25" thickBot="1">
      <c r="A14" s="444" t="s">
        <v>371</v>
      </c>
      <c r="B14" s="436" t="s">
        <v>377</v>
      </c>
      <c r="C14" s="448"/>
      <c r="D14" s="448">
        <v>0</v>
      </c>
      <c r="E14" s="438"/>
    </row>
    <row r="15" spans="1:5" ht="15" thickBot="1">
      <c r="A15" s="896" t="s">
        <v>473</v>
      </c>
      <c r="B15" s="894" t="s">
        <v>379</v>
      </c>
      <c r="C15" s="892">
        <f>SUM(C8+C12)</f>
        <v>382001</v>
      </c>
      <c r="D15" s="439">
        <f>SUM(D8+D12)</f>
        <v>255897</v>
      </c>
      <c r="E15" s="440">
        <f t="shared" si="0"/>
        <v>0.6698856809275369</v>
      </c>
    </row>
    <row r="16" spans="1:5" ht="15" thickBot="1">
      <c r="A16" s="897" t="s">
        <v>374</v>
      </c>
      <c r="B16" s="894" t="s">
        <v>381</v>
      </c>
      <c r="C16" s="898">
        <f>SUM(C17:C20)</f>
        <v>532675</v>
      </c>
      <c r="D16" s="449">
        <f>SUM(D17:D20)</f>
        <v>866596</v>
      </c>
      <c r="E16" s="441">
        <f t="shared" si="0"/>
        <v>1.6268756746609097</v>
      </c>
    </row>
    <row r="17" spans="1:5" ht="13.5">
      <c r="A17" s="442" t="s">
        <v>376</v>
      </c>
      <c r="B17" s="429" t="s">
        <v>383</v>
      </c>
      <c r="C17" s="443">
        <v>0</v>
      </c>
      <c r="D17" s="443"/>
      <c r="E17" s="431"/>
    </row>
    <row r="18" spans="1:5" ht="13.5">
      <c r="A18" s="450" t="s">
        <v>378</v>
      </c>
      <c r="B18" s="433" t="s">
        <v>385</v>
      </c>
      <c r="C18" s="451">
        <v>0</v>
      </c>
      <c r="D18" s="451"/>
      <c r="E18" s="431"/>
    </row>
    <row r="19" spans="1:5" ht="13.5">
      <c r="A19" s="450" t="s">
        <v>380</v>
      </c>
      <c r="B19" s="433" t="s">
        <v>387</v>
      </c>
      <c r="C19" s="452">
        <v>526591</v>
      </c>
      <c r="D19" s="452">
        <v>860440</v>
      </c>
      <c r="E19" s="431">
        <f t="shared" si="0"/>
        <v>1.6339815910260524</v>
      </c>
    </row>
    <row r="20" spans="1:5" ht="14.25" thickBot="1">
      <c r="A20" s="444" t="s">
        <v>382</v>
      </c>
      <c r="B20" s="436" t="s">
        <v>389</v>
      </c>
      <c r="C20" s="453">
        <v>6084</v>
      </c>
      <c r="D20" s="453">
        <v>6156</v>
      </c>
      <c r="E20" s="431">
        <f t="shared" si="0"/>
        <v>1.0118343195266273</v>
      </c>
    </row>
    <row r="21" spans="1:5" ht="15" thickBot="1">
      <c r="A21" s="897" t="s">
        <v>384</v>
      </c>
      <c r="B21" s="894" t="s">
        <v>391</v>
      </c>
      <c r="C21" s="898">
        <f>SUM(C22:C25)</f>
        <v>1166088</v>
      </c>
      <c r="D21" s="449">
        <f>SUM(D22:D25)</f>
        <v>983103</v>
      </c>
      <c r="E21" s="441">
        <f t="shared" si="0"/>
        <v>0.843077880914648</v>
      </c>
    </row>
    <row r="22" spans="1:5" ht="13.5">
      <c r="A22" s="442" t="s">
        <v>386</v>
      </c>
      <c r="B22" s="429" t="s">
        <v>393</v>
      </c>
      <c r="C22" s="454"/>
      <c r="D22" s="454"/>
      <c r="E22" s="431"/>
    </row>
    <row r="23" spans="1:5" ht="13.5">
      <c r="A23" s="450" t="s">
        <v>388</v>
      </c>
      <c r="B23" s="433" t="s">
        <v>394</v>
      </c>
      <c r="C23" s="452">
        <v>329399</v>
      </c>
      <c r="D23" s="452">
        <v>206755</v>
      </c>
      <c r="E23" s="431">
        <f t="shared" si="0"/>
        <v>0.6276734294882498</v>
      </c>
    </row>
    <row r="24" spans="1:5" ht="13.5">
      <c r="A24" s="450" t="s">
        <v>390</v>
      </c>
      <c r="B24" s="433" t="s">
        <v>395</v>
      </c>
      <c r="C24" s="455">
        <v>604607</v>
      </c>
      <c r="D24" s="455">
        <v>601697</v>
      </c>
      <c r="E24" s="431">
        <f t="shared" si="0"/>
        <v>0.99518695615499</v>
      </c>
    </row>
    <row r="25" spans="1:5" ht="14.25" customHeight="1">
      <c r="A25" s="450" t="s">
        <v>392</v>
      </c>
      <c r="B25" s="433" t="s">
        <v>396</v>
      </c>
      <c r="C25" s="455">
        <f>C26+C27+C28+C29</f>
        <v>232082</v>
      </c>
      <c r="D25" s="455">
        <f>D26+D27+D29</f>
        <v>174651</v>
      </c>
      <c r="E25" s="431">
        <f t="shared" si="0"/>
        <v>0.7525400504993924</v>
      </c>
    </row>
    <row r="26" spans="1:5" ht="13.5">
      <c r="A26" s="456" t="s">
        <v>474</v>
      </c>
      <c r="B26" s="433" t="s">
        <v>397</v>
      </c>
      <c r="C26" s="455">
        <v>69895</v>
      </c>
      <c r="D26" s="455">
        <v>56658</v>
      </c>
      <c r="E26" s="431">
        <f t="shared" si="0"/>
        <v>0.8106159238858287</v>
      </c>
    </row>
    <row r="27" spans="1:5" ht="13.5">
      <c r="A27" s="457" t="s">
        <v>100</v>
      </c>
      <c r="B27" s="433" t="s">
        <v>399</v>
      </c>
      <c r="C27" s="452">
        <v>156266</v>
      </c>
      <c r="D27" s="452">
        <v>117310</v>
      </c>
      <c r="E27" s="431">
        <f t="shared" si="0"/>
        <v>0.7507071275901348</v>
      </c>
    </row>
    <row r="28" spans="1:5" ht="13.5">
      <c r="A28" s="457" t="s">
        <v>475</v>
      </c>
      <c r="B28" s="433" t="s">
        <v>401</v>
      </c>
      <c r="C28" s="451">
        <v>0</v>
      </c>
      <c r="D28" s="452"/>
      <c r="E28" s="431"/>
    </row>
    <row r="29" spans="1:5" ht="13.5">
      <c r="A29" s="457" t="s">
        <v>476</v>
      </c>
      <c r="B29" s="433" t="s">
        <v>403</v>
      </c>
      <c r="C29" s="455">
        <v>5921</v>
      </c>
      <c r="D29" s="455">
        <v>683</v>
      </c>
      <c r="E29" s="431">
        <f t="shared" si="0"/>
        <v>0.11535213646343523</v>
      </c>
    </row>
    <row r="30" spans="1:5" ht="15" thickBot="1">
      <c r="A30" s="458" t="s">
        <v>398</v>
      </c>
      <c r="B30" s="436" t="s">
        <v>929</v>
      </c>
      <c r="C30" s="459">
        <v>5980</v>
      </c>
      <c r="D30" s="459">
        <v>9793</v>
      </c>
      <c r="E30" s="438">
        <f t="shared" si="0"/>
        <v>1.6376254180602006</v>
      </c>
    </row>
    <row r="31" spans="1:5" ht="15" thickBot="1">
      <c r="A31" s="899" t="s">
        <v>400</v>
      </c>
      <c r="B31" s="894" t="s">
        <v>930</v>
      </c>
      <c r="C31" s="892">
        <f>C16+C21+C30</f>
        <v>1704743</v>
      </c>
      <c r="D31" s="439">
        <f>D16+D21+D30</f>
        <v>1859492</v>
      </c>
      <c r="E31" s="440">
        <f t="shared" si="0"/>
        <v>1.090775559717799</v>
      </c>
    </row>
    <row r="32" spans="1:5" ht="15" thickBot="1">
      <c r="A32" s="891" t="s">
        <v>402</v>
      </c>
      <c r="B32" s="894" t="s">
        <v>934</v>
      </c>
      <c r="C32" s="892">
        <f>SUM(C31+C15+C7)</f>
        <v>39929491</v>
      </c>
      <c r="D32" s="439">
        <f>SUM(D31+D15+D7)</f>
        <v>37980830</v>
      </c>
      <c r="E32" s="440">
        <f t="shared" si="0"/>
        <v>0.9511974495242126</v>
      </c>
    </row>
    <row r="33" spans="1:7" ht="14.25">
      <c r="A33" s="460"/>
      <c r="B33" s="460"/>
      <c r="C33" s="460"/>
      <c r="D33" s="460"/>
      <c r="E33" s="461"/>
      <c r="G33" s="1" t="s">
        <v>935</v>
      </c>
    </row>
    <row r="36" ht="16.5">
      <c r="C36" s="4"/>
    </row>
  </sheetData>
  <sheetProtection/>
  <mergeCells count="4">
    <mergeCell ref="A1:A2"/>
    <mergeCell ref="B1:B2"/>
    <mergeCell ref="E1:E2"/>
    <mergeCell ref="C2:D2"/>
  </mergeCells>
  <printOptions/>
  <pageMargins left="0.82" right="0.35433070866141736" top="1.4960629921259843" bottom="0.7480314960629921" header="0.31496062992125984" footer="0.31496062992125984"/>
  <pageSetup horizontalDpi="600" verticalDpi="600" orientation="portrait" paperSize="9" scale="95" r:id="rId1"/>
  <headerFooter>
    <oddHeader>&amp;C&amp;"Book Antiqua,Félkövér"&amp;11Vagyonkimutatás
2012. december 31.
(Bruttó érték)&amp;R&amp;"Book Antiqua,Félkövér"&amp;11 18/4. sz. melléklet
eFt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C14" sqref="C14"/>
    </sheetView>
  </sheetViews>
  <sheetFormatPr defaultColWidth="9.00390625" defaultRowHeight="12.75"/>
  <cols>
    <col min="1" max="1" width="44.875" style="549" bestFit="1" customWidth="1"/>
    <col min="2" max="2" width="11.00390625" style="248" bestFit="1" customWidth="1"/>
    <col min="3" max="3" width="12.25390625" style="248" customWidth="1"/>
    <col min="4" max="4" width="11.00390625" style="248" bestFit="1" customWidth="1"/>
    <col min="5" max="5" width="35.00390625" style="248" bestFit="1" customWidth="1"/>
    <col min="6" max="6" width="12.00390625" style="550" bestFit="1" customWidth="1"/>
    <col min="7" max="7" width="11.75390625" style="248" customWidth="1"/>
    <col min="8" max="8" width="12.00390625" style="248" bestFit="1" customWidth="1"/>
    <col min="9" max="16384" width="9.125" style="248" customWidth="1"/>
  </cols>
  <sheetData>
    <row r="1" spans="1:8" ht="30.75" thickBot="1">
      <c r="A1" s="536" t="s">
        <v>499</v>
      </c>
      <c r="B1" s="537" t="s">
        <v>803</v>
      </c>
      <c r="C1" s="537" t="s">
        <v>802</v>
      </c>
      <c r="D1" s="537" t="s">
        <v>267</v>
      </c>
      <c r="E1" s="537" t="s">
        <v>500</v>
      </c>
      <c r="F1" s="551" t="s">
        <v>803</v>
      </c>
      <c r="G1" s="537" t="s">
        <v>151</v>
      </c>
      <c r="H1" s="555" t="s">
        <v>267</v>
      </c>
    </row>
    <row r="2" spans="1:8" ht="15">
      <c r="A2" s="538" t="s">
        <v>501</v>
      </c>
      <c r="B2" s="539"/>
      <c r="C2" s="539"/>
      <c r="D2" s="539"/>
      <c r="E2" s="540" t="s">
        <v>502</v>
      </c>
      <c r="F2" s="552"/>
      <c r="G2" s="539"/>
      <c r="H2" s="751"/>
    </row>
    <row r="3" spans="1:8" ht="13.5">
      <c r="A3" s="541" t="s">
        <v>782</v>
      </c>
      <c r="B3" s="752">
        <v>1625473</v>
      </c>
      <c r="C3" s="753">
        <v>1627763</v>
      </c>
      <c r="D3" s="752">
        <v>1619251</v>
      </c>
      <c r="E3" s="752" t="s">
        <v>503</v>
      </c>
      <c r="F3" s="754">
        <v>2285454</v>
      </c>
      <c r="G3" s="752">
        <v>1796795</v>
      </c>
      <c r="H3" s="755">
        <v>1764576</v>
      </c>
    </row>
    <row r="4" spans="1:8" ht="27">
      <c r="A4" s="542" t="s">
        <v>783</v>
      </c>
      <c r="B4" s="756">
        <v>1164957</v>
      </c>
      <c r="C4" s="756">
        <v>1432274</v>
      </c>
      <c r="D4" s="752">
        <v>1432274</v>
      </c>
      <c r="E4" s="756" t="s">
        <v>784</v>
      </c>
      <c r="F4" s="757">
        <v>596083</v>
      </c>
      <c r="G4" s="756">
        <v>480508</v>
      </c>
      <c r="H4" s="755">
        <v>465699</v>
      </c>
    </row>
    <row r="5" spans="1:8" ht="13.5">
      <c r="A5" s="542" t="s">
        <v>785</v>
      </c>
      <c r="B5" s="756">
        <v>516957</v>
      </c>
      <c r="C5" s="756">
        <v>704415</v>
      </c>
      <c r="D5" s="752">
        <v>716797</v>
      </c>
      <c r="E5" s="756" t="s">
        <v>504</v>
      </c>
      <c r="F5" s="757">
        <v>1777353</v>
      </c>
      <c r="G5" s="756">
        <v>1837454</v>
      </c>
      <c r="H5" s="755">
        <v>1726432</v>
      </c>
    </row>
    <row r="6" spans="1:8" ht="13.5">
      <c r="A6" s="542" t="s">
        <v>505</v>
      </c>
      <c r="B6" s="756">
        <v>1700590</v>
      </c>
      <c r="C6" s="756">
        <v>772665</v>
      </c>
      <c r="D6" s="752">
        <v>787944</v>
      </c>
      <c r="E6" s="756" t="s">
        <v>506</v>
      </c>
      <c r="F6" s="757">
        <v>2280</v>
      </c>
      <c r="G6" s="756">
        <v>32586</v>
      </c>
      <c r="H6" s="755">
        <v>46527</v>
      </c>
    </row>
    <row r="7" spans="1:8" ht="13.5">
      <c r="A7" s="542" t="s">
        <v>507</v>
      </c>
      <c r="B7" s="756">
        <v>7915</v>
      </c>
      <c r="C7" s="756">
        <v>14300</v>
      </c>
      <c r="D7" s="752">
        <v>15098</v>
      </c>
      <c r="E7" s="756" t="s">
        <v>508</v>
      </c>
      <c r="F7" s="757">
        <v>78031</v>
      </c>
      <c r="G7" s="756">
        <v>93986</v>
      </c>
      <c r="H7" s="755">
        <v>83881</v>
      </c>
    </row>
    <row r="8" spans="1:8" ht="13.5">
      <c r="A8" s="542" t="s">
        <v>786</v>
      </c>
      <c r="B8" s="758">
        <v>45341</v>
      </c>
      <c r="C8" s="758">
        <v>29841</v>
      </c>
      <c r="D8" s="752">
        <v>30447</v>
      </c>
      <c r="E8" s="756" t="s">
        <v>787</v>
      </c>
      <c r="F8" s="757">
        <v>176276</v>
      </c>
      <c r="G8" s="758">
        <v>177914</v>
      </c>
      <c r="H8" s="755">
        <v>177913</v>
      </c>
    </row>
    <row r="9" spans="1:8" ht="13.5">
      <c r="A9" s="542" t="s">
        <v>788</v>
      </c>
      <c r="B9" s="756">
        <v>5861</v>
      </c>
      <c r="C9" s="756">
        <v>61484</v>
      </c>
      <c r="D9" s="752">
        <v>89785</v>
      </c>
      <c r="E9" s="756" t="s">
        <v>789</v>
      </c>
      <c r="F9" s="757">
        <v>55982</v>
      </c>
      <c r="G9" s="756">
        <v>82821</v>
      </c>
      <c r="H9" s="755">
        <v>0</v>
      </c>
    </row>
    <row r="10" spans="1:8" ht="13.5">
      <c r="A10" s="542" t="s">
        <v>790</v>
      </c>
      <c r="B10" s="756">
        <v>0</v>
      </c>
      <c r="C10" s="756">
        <v>320000</v>
      </c>
      <c r="D10" s="752">
        <v>179500</v>
      </c>
      <c r="E10" s="756" t="s">
        <v>791</v>
      </c>
      <c r="F10" s="757">
        <v>8000</v>
      </c>
      <c r="G10" s="756">
        <v>8595</v>
      </c>
      <c r="H10" s="755">
        <v>7995</v>
      </c>
    </row>
    <row r="11" spans="1:8" ht="13.5">
      <c r="A11" s="542" t="s">
        <v>943</v>
      </c>
      <c r="B11" s="756"/>
      <c r="C11" s="756"/>
      <c r="D11" s="752">
        <v>24842</v>
      </c>
      <c r="E11" s="756" t="s">
        <v>792</v>
      </c>
      <c r="F11" s="757">
        <v>318113</v>
      </c>
      <c r="G11" s="760">
        <v>318113</v>
      </c>
      <c r="H11" s="755">
        <v>318113</v>
      </c>
    </row>
    <row r="12" spans="1:8" ht="15">
      <c r="A12" s="543" t="s">
        <v>509</v>
      </c>
      <c r="B12" s="759">
        <f>SUM(B3:B10)</f>
        <v>5067094</v>
      </c>
      <c r="C12" s="759">
        <f>SUM(C3:C10)</f>
        <v>4962742</v>
      </c>
      <c r="D12" s="759">
        <f>SUM(D3:D11)</f>
        <v>4895938</v>
      </c>
      <c r="E12" s="1003" t="s">
        <v>945</v>
      </c>
      <c r="F12" s="1002"/>
      <c r="G12" s="996"/>
      <c r="H12" s="755">
        <v>24987</v>
      </c>
    </row>
    <row r="13" spans="1:8" ht="15">
      <c r="A13" s="542"/>
      <c r="B13" s="756"/>
      <c r="C13" s="756"/>
      <c r="D13" s="756"/>
      <c r="E13" s="761" t="s">
        <v>510</v>
      </c>
      <c r="F13" s="762">
        <f>SUM(F3:F11)</f>
        <v>5297572</v>
      </c>
      <c r="G13" s="762">
        <f>SUM(G3:G11)</f>
        <v>4828772</v>
      </c>
      <c r="H13" s="763">
        <f>SUM(H3:H12)</f>
        <v>4616123</v>
      </c>
    </row>
    <row r="14" spans="1:8" ht="15">
      <c r="A14" s="545" t="s">
        <v>511</v>
      </c>
      <c r="B14" s="758"/>
      <c r="C14" s="758"/>
      <c r="D14" s="758"/>
      <c r="E14" s="761"/>
      <c r="F14" s="764"/>
      <c r="G14" s="758"/>
      <c r="H14" s="765"/>
    </row>
    <row r="15" spans="1:9" ht="15">
      <c r="A15" s="542" t="s">
        <v>512</v>
      </c>
      <c r="B15" s="756">
        <v>111492</v>
      </c>
      <c r="C15" s="756">
        <v>38592</v>
      </c>
      <c r="D15" s="756">
        <v>39244</v>
      </c>
      <c r="E15" s="766" t="s">
        <v>513</v>
      </c>
      <c r="F15" s="767"/>
      <c r="G15" s="756"/>
      <c r="H15" s="768"/>
      <c r="I15" s="769"/>
    </row>
    <row r="16" spans="1:9" ht="13.5">
      <c r="A16" s="542" t="s">
        <v>793</v>
      </c>
      <c r="B16" s="756">
        <v>297475</v>
      </c>
      <c r="C16" s="756">
        <v>8401</v>
      </c>
      <c r="D16" s="756">
        <v>8401</v>
      </c>
      <c r="E16" s="756" t="s">
        <v>514</v>
      </c>
      <c r="F16" s="757">
        <v>1784392</v>
      </c>
      <c r="G16" s="756">
        <v>1850347</v>
      </c>
      <c r="H16" s="768">
        <v>1231000</v>
      </c>
      <c r="I16" s="769"/>
    </row>
    <row r="17" spans="1:8" ht="13.5">
      <c r="A17" s="542" t="s">
        <v>519</v>
      </c>
      <c r="B17" s="756">
        <v>10600</v>
      </c>
      <c r="C17" s="756">
        <v>10600</v>
      </c>
      <c r="D17" s="756">
        <v>6063</v>
      </c>
      <c r="E17" s="756" t="s">
        <v>515</v>
      </c>
      <c r="F17" s="757">
        <v>11245</v>
      </c>
      <c r="G17" s="756">
        <v>38636</v>
      </c>
      <c r="H17" s="768">
        <v>29449</v>
      </c>
    </row>
    <row r="18" spans="1:8" ht="13.5">
      <c r="A18" s="542" t="s">
        <v>520</v>
      </c>
      <c r="B18" s="756">
        <v>914152</v>
      </c>
      <c r="C18" s="756">
        <v>915117</v>
      </c>
      <c r="D18" s="756">
        <v>549437</v>
      </c>
      <c r="E18" s="756" t="s">
        <v>794</v>
      </c>
      <c r="F18" s="757">
        <v>1000</v>
      </c>
      <c r="G18" s="756">
        <v>604</v>
      </c>
      <c r="H18" s="768">
        <v>0</v>
      </c>
    </row>
    <row r="19" spans="1:8" ht="13.5">
      <c r="A19" s="542" t="s">
        <v>521</v>
      </c>
      <c r="B19" s="756">
        <v>15000</v>
      </c>
      <c r="C19" s="756">
        <v>22823</v>
      </c>
      <c r="D19" s="756">
        <v>7864</v>
      </c>
      <c r="E19" s="756" t="s">
        <v>795</v>
      </c>
      <c r="F19" s="757">
        <v>12932</v>
      </c>
      <c r="G19" s="756">
        <v>22127</v>
      </c>
      <c r="H19" s="768">
        <v>13195</v>
      </c>
    </row>
    <row r="20" spans="1:8" ht="13.5">
      <c r="A20" s="542" t="s">
        <v>796</v>
      </c>
      <c r="B20" s="756">
        <v>321575</v>
      </c>
      <c r="C20" s="756">
        <v>329380</v>
      </c>
      <c r="D20" s="756">
        <v>140572</v>
      </c>
      <c r="E20" s="756" t="s">
        <v>797</v>
      </c>
      <c r="F20" s="757">
        <v>0</v>
      </c>
      <c r="G20" s="756">
        <v>100</v>
      </c>
      <c r="H20" s="768">
        <v>100</v>
      </c>
    </row>
    <row r="21" spans="1:8" ht="13.5">
      <c r="A21" s="542" t="s">
        <v>798</v>
      </c>
      <c r="B21" s="756">
        <v>661160</v>
      </c>
      <c r="C21" s="756">
        <v>683160</v>
      </c>
      <c r="D21" s="756">
        <v>361104</v>
      </c>
      <c r="E21" s="758" t="s">
        <v>799</v>
      </c>
      <c r="F21" s="757">
        <v>279476</v>
      </c>
      <c r="G21" s="756">
        <v>218298</v>
      </c>
      <c r="H21" s="768">
        <v>0</v>
      </c>
    </row>
    <row r="22" spans="1:8" ht="13.5">
      <c r="A22" s="542" t="s">
        <v>944</v>
      </c>
      <c r="B22" s="756"/>
      <c r="C22" s="756"/>
      <c r="D22" s="756">
        <v>7450</v>
      </c>
      <c r="E22" s="756" t="s">
        <v>800</v>
      </c>
      <c r="F22" s="757">
        <v>645</v>
      </c>
      <c r="G22" s="756">
        <v>645</v>
      </c>
      <c r="H22" s="768">
        <v>0</v>
      </c>
    </row>
    <row r="23" spans="1:8" ht="15">
      <c r="A23" s="543" t="s">
        <v>516</v>
      </c>
      <c r="B23" s="544">
        <f>SUM(B15:B22)</f>
        <v>2331454</v>
      </c>
      <c r="C23" s="544">
        <f>SUM(C15:C22)</f>
        <v>2008073</v>
      </c>
      <c r="D23" s="544">
        <f>SUM(D15:D22)</f>
        <v>1120135</v>
      </c>
      <c r="E23" s="287" t="s">
        <v>801</v>
      </c>
      <c r="F23" s="553">
        <v>11286</v>
      </c>
      <c r="G23" s="544">
        <v>11286</v>
      </c>
      <c r="H23" s="768">
        <v>11286</v>
      </c>
    </row>
    <row r="24" spans="1:8" ht="15">
      <c r="A24" s="543"/>
      <c r="B24" s="544"/>
      <c r="C24" s="544"/>
      <c r="D24" s="544"/>
      <c r="E24" s="287" t="s">
        <v>946</v>
      </c>
      <c r="F24" s="553"/>
      <c r="G24" s="993"/>
      <c r="H24" s="768">
        <v>7450</v>
      </c>
    </row>
    <row r="25" spans="1:8" ht="15">
      <c r="A25" s="1004"/>
      <c r="B25" s="287"/>
      <c r="C25" s="287"/>
      <c r="D25" s="287"/>
      <c r="E25" s="547" t="s">
        <v>517</v>
      </c>
      <c r="F25" s="554">
        <f>SUM(F16:F23)</f>
        <v>2100976</v>
      </c>
      <c r="G25" s="554">
        <f>SUM(G16:G23)</f>
        <v>2142043</v>
      </c>
      <c r="H25" s="546">
        <f>SUM(H16:H24)</f>
        <v>1292480</v>
      </c>
    </row>
    <row r="26" spans="1:8" ht="15">
      <c r="A26" s="1004"/>
      <c r="B26" s="287"/>
      <c r="C26" s="287"/>
      <c r="D26" s="287"/>
      <c r="E26" s="547"/>
      <c r="F26" s="1000"/>
      <c r="G26" s="1000"/>
      <c r="H26" s="546"/>
    </row>
    <row r="27" spans="1:8" ht="15">
      <c r="A27" s="535" t="s">
        <v>941</v>
      </c>
      <c r="B27" s="287"/>
      <c r="C27" s="287"/>
      <c r="D27" s="544">
        <v>3344</v>
      </c>
      <c r="E27" s="1001" t="s">
        <v>942</v>
      </c>
      <c r="F27" s="1000"/>
      <c r="G27" s="1000"/>
      <c r="H27" s="546">
        <v>-5001</v>
      </c>
    </row>
    <row r="28" spans="1:8" ht="15">
      <c r="A28" s="1004"/>
      <c r="B28" s="287"/>
      <c r="C28" s="287"/>
      <c r="D28" s="287"/>
      <c r="E28" s="547"/>
      <c r="F28" s="1000"/>
      <c r="G28" s="1000"/>
      <c r="H28" s="546"/>
    </row>
    <row r="29" spans="1:8" s="548" customFormat="1" ht="15.75" thickBot="1">
      <c r="A29" s="994" t="s">
        <v>518</v>
      </c>
      <c r="B29" s="995">
        <f>SUM(B12+B23)</f>
        <v>7398548</v>
      </c>
      <c r="C29" s="995">
        <f>SUM(C12+C23)</f>
        <v>6970815</v>
      </c>
      <c r="D29" s="995">
        <f>SUM(D12+D23+D27)</f>
        <v>6019417</v>
      </c>
      <c r="E29" s="997" t="s">
        <v>518</v>
      </c>
      <c r="F29" s="998">
        <f>SUM(F13+F25)</f>
        <v>7398548</v>
      </c>
      <c r="G29" s="998">
        <f>SUM(G13+G25)</f>
        <v>6970815</v>
      </c>
      <c r="H29" s="999">
        <f>SUM(H13+H25+H27)</f>
        <v>5903602</v>
      </c>
    </row>
  </sheetData>
  <sheetProtection/>
  <printOptions/>
  <pageMargins left="0.35433070866141736" right="0.3937007874015748" top="0.9448818897637796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költségvetési mérlege közgazdasági tagolásban&amp;R&amp;"Book Antiqua,Félkövér"&amp;11 2.a.sz. melléklet
eFt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B1" sqref="B1:Y17"/>
    </sheetView>
  </sheetViews>
  <sheetFormatPr defaultColWidth="9.00390625" defaultRowHeight="12.75"/>
  <cols>
    <col min="1" max="1" width="10.375" style="1" customWidth="1"/>
    <col min="2" max="2" width="7.75390625" style="23" customWidth="1"/>
    <col min="3" max="3" width="7.25390625" style="24" bestFit="1" customWidth="1"/>
    <col min="4" max="4" width="7.00390625" style="1" bestFit="1" customWidth="1"/>
    <col min="5" max="5" width="8.00390625" style="25" bestFit="1" customWidth="1"/>
    <col min="6" max="6" width="8.00390625" style="1" customWidth="1"/>
    <col min="7" max="7" width="7.125" style="1" customWidth="1"/>
    <col min="8" max="8" width="7.875" style="1" bestFit="1" customWidth="1"/>
    <col min="9" max="9" width="7.00390625" style="1" customWidth="1"/>
    <col min="10" max="10" width="8.125" style="1" customWidth="1"/>
    <col min="11" max="11" width="5.75390625" style="1" customWidth="1"/>
    <col min="12" max="12" width="9.00390625" style="1" bestFit="1" customWidth="1"/>
    <col min="13" max="14" width="7.125" style="1" customWidth="1"/>
    <col min="15" max="15" width="6.625" style="1" customWidth="1"/>
    <col min="16" max="16" width="7.625" style="1" customWidth="1"/>
    <col min="17" max="17" width="5.25390625" style="1" customWidth="1"/>
    <col min="18" max="18" width="6.625" style="1" customWidth="1"/>
    <col min="19" max="19" width="7.125" style="1" customWidth="1"/>
    <col min="20" max="20" width="7.375" style="1" customWidth="1"/>
    <col min="21" max="23" width="7.00390625" style="1" bestFit="1" customWidth="1"/>
    <col min="24" max="24" width="6.00390625" style="1" customWidth="1"/>
    <col min="25" max="25" width="7.75390625" style="1" customWidth="1"/>
    <col min="26" max="16384" width="9.125" style="1" customWidth="1"/>
  </cols>
  <sheetData>
    <row r="1" spans="1:25" ht="26.25" customHeight="1">
      <c r="A1" s="1161" t="s">
        <v>556</v>
      </c>
      <c r="B1" s="1189" t="s">
        <v>557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53" t="s">
        <v>561</v>
      </c>
      <c r="U1" s="1154"/>
      <c r="V1" s="1157" t="s">
        <v>558</v>
      </c>
      <c r="W1" s="1158"/>
      <c r="X1" s="1174" t="s">
        <v>941</v>
      </c>
      <c r="Y1" s="1177" t="s">
        <v>559</v>
      </c>
    </row>
    <row r="2" spans="1:25" ht="26.25" customHeight="1">
      <c r="A2" s="1162"/>
      <c r="B2" s="1169" t="s">
        <v>251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71"/>
      <c r="M2" s="1180" t="s">
        <v>215</v>
      </c>
      <c r="N2" s="1180"/>
      <c r="O2" s="1180"/>
      <c r="P2" s="1180"/>
      <c r="Q2" s="1180"/>
      <c r="R2" s="1156"/>
      <c r="S2" s="1181" t="s">
        <v>560</v>
      </c>
      <c r="T2" s="1155"/>
      <c r="U2" s="1156"/>
      <c r="V2" s="1168" t="s">
        <v>562</v>
      </c>
      <c r="W2" s="1184"/>
      <c r="X2" s="1175"/>
      <c r="Y2" s="1178"/>
    </row>
    <row r="3" spans="1:25" ht="45.75" customHeight="1">
      <c r="A3" s="1162"/>
      <c r="B3" s="1172" t="s">
        <v>563</v>
      </c>
      <c r="C3" s="1164" t="s">
        <v>530</v>
      </c>
      <c r="D3" s="1165"/>
      <c r="E3" s="1165"/>
      <c r="F3" s="1166" t="s">
        <v>564</v>
      </c>
      <c r="G3" s="1167"/>
      <c r="H3" s="1167"/>
      <c r="I3" s="1168"/>
      <c r="J3" s="1166" t="s">
        <v>214</v>
      </c>
      <c r="K3" s="1167"/>
      <c r="L3" s="1168"/>
      <c r="M3" s="1166" t="s">
        <v>216</v>
      </c>
      <c r="N3" s="1167"/>
      <c r="O3" s="1167"/>
      <c r="P3" s="1166" t="s">
        <v>213</v>
      </c>
      <c r="Q3" s="1167"/>
      <c r="R3" s="1168"/>
      <c r="S3" s="1182"/>
      <c r="T3" s="1185" t="s">
        <v>218</v>
      </c>
      <c r="U3" s="1186"/>
      <c r="V3" s="1187" t="s">
        <v>565</v>
      </c>
      <c r="W3" s="1159" t="s">
        <v>566</v>
      </c>
      <c r="X3" s="1175"/>
      <c r="Y3" s="1178"/>
    </row>
    <row r="4" spans="1:25" ht="76.5" customHeight="1">
      <c r="A4" s="1163"/>
      <c r="B4" s="1173"/>
      <c r="C4" s="60" t="s">
        <v>107</v>
      </c>
      <c r="D4" s="60" t="s">
        <v>108</v>
      </c>
      <c r="E4" s="60" t="s">
        <v>567</v>
      </c>
      <c r="F4" s="60" t="s">
        <v>109</v>
      </c>
      <c r="G4" s="60" t="s">
        <v>110</v>
      </c>
      <c r="H4" s="60" t="s">
        <v>111</v>
      </c>
      <c r="I4" s="72" t="s">
        <v>568</v>
      </c>
      <c r="J4" s="19" t="s">
        <v>569</v>
      </c>
      <c r="K4" s="71" t="s">
        <v>276</v>
      </c>
      <c r="L4" s="71" t="s">
        <v>212</v>
      </c>
      <c r="M4" s="60" t="s">
        <v>570</v>
      </c>
      <c r="N4" s="60" t="s">
        <v>571</v>
      </c>
      <c r="O4" s="60" t="s">
        <v>217</v>
      </c>
      <c r="P4" s="72" t="s">
        <v>572</v>
      </c>
      <c r="Q4" s="72" t="s">
        <v>276</v>
      </c>
      <c r="R4" s="19" t="s">
        <v>573</v>
      </c>
      <c r="S4" s="1183"/>
      <c r="T4" s="61" t="s">
        <v>219</v>
      </c>
      <c r="U4" s="60" t="s">
        <v>220</v>
      </c>
      <c r="V4" s="1188"/>
      <c r="W4" s="1160"/>
      <c r="X4" s="1176"/>
      <c r="Y4" s="1179"/>
    </row>
    <row r="5" spans="1:25" ht="14.25" thickBot="1">
      <c r="A5" s="1129">
        <v>1</v>
      </c>
      <c r="B5" s="1137">
        <v>2</v>
      </c>
      <c r="C5" s="20">
        <v>3</v>
      </c>
      <c r="D5" s="27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1">
        <v>19</v>
      </c>
      <c r="T5" s="21">
        <v>20</v>
      </c>
      <c r="U5" s="21">
        <v>21</v>
      </c>
      <c r="V5" s="20">
        <v>22</v>
      </c>
      <c r="W5" s="21">
        <v>23</v>
      </c>
      <c r="X5" s="21">
        <v>24</v>
      </c>
      <c r="Y5" s="68">
        <v>25</v>
      </c>
    </row>
    <row r="6" spans="1:25" ht="38.25">
      <c r="A6" s="1130" t="s">
        <v>574</v>
      </c>
      <c r="B6" s="1138">
        <v>101971</v>
      </c>
      <c r="C6" s="578">
        <v>831500</v>
      </c>
      <c r="D6" s="578">
        <v>644533</v>
      </c>
      <c r="E6" s="578">
        <v>142140</v>
      </c>
      <c r="F6" s="578">
        <v>1036894</v>
      </c>
      <c r="G6" s="578">
        <v>0</v>
      </c>
      <c r="H6" s="578">
        <v>128063</v>
      </c>
      <c r="I6" s="578">
        <v>0</v>
      </c>
      <c r="J6" s="578">
        <v>81595</v>
      </c>
      <c r="K6" s="578"/>
      <c r="L6" s="578">
        <v>3000</v>
      </c>
      <c r="M6" s="578">
        <v>111492</v>
      </c>
      <c r="N6" s="578">
        <v>297475</v>
      </c>
      <c r="O6" s="578">
        <v>10600</v>
      </c>
      <c r="P6" s="578">
        <v>914152</v>
      </c>
      <c r="Q6" s="578"/>
      <c r="R6" s="578">
        <v>15000</v>
      </c>
      <c r="S6" s="578">
        <v>44841</v>
      </c>
      <c r="T6" s="578">
        <v>5861</v>
      </c>
      <c r="U6" s="578">
        <v>321430</v>
      </c>
      <c r="V6" s="578">
        <v>0</v>
      </c>
      <c r="W6" s="579">
        <v>661160</v>
      </c>
      <c r="X6" s="963"/>
      <c r="Y6" s="580">
        <f>SUM(B6:W6)</f>
        <v>5351707</v>
      </c>
    </row>
    <row r="7" spans="1:25" ht="25.5">
      <c r="A7" s="1131" t="s">
        <v>151</v>
      </c>
      <c r="B7" s="1139">
        <v>340840</v>
      </c>
      <c r="C7" s="581">
        <v>832948</v>
      </c>
      <c r="D7" s="581">
        <v>644533</v>
      </c>
      <c r="E7" s="581">
        <v>144482</v>
      </c>
      <c r="F7" s="581">
        <v>963879</v>
      </c>
      <c r="G7" s="581">
        <v>59626</v>
      </c>
      <c r="H7" s="581">
        <v>174151</v>
      </c>
      <c r="I7" s="581">
        <v>234618</v>
      </c>
      <c r="J7" s="581">
        <v>80139</v>
      </c>
      <c r="K7" s="581"/>
      <c r="L7" s="581">
        <v>13276</v>
      </c>
      <c r="M7" s="581">
        <v>38592</v>
      </c>
      <c r="N7" s="581">
        <v>8401</v>
      </c>
      <c r="O7" s="581">
        <v>10600</v>
      </c>
      <c r="P7" s="581">
        <v>914152</v>
      </c>
      <c r="Q7" s="581"/>
      <c r="R7" s="581">
        <v>15000</v>
      </c>
      <c r="S7" s="581">
        <v>29341</v>
      </c>
      <c r="T7" s="581">
        <v>5861</v>
      </c>
      <c r="U7" s="581">
        <v>321430</v>
      </c>
      <c r="V7" s="581">
        <v>320000</v>
      </c>
      <c r="W7" s="582">
        <v>683160</v>
      </c>
      <c r="X7" s="964"/>
      <c r="Y7" s="583">
        <f aca="true" t="shared" si="0" ref="Y7:Y15">SUM(B7:W7)</f>
        <v>5835029</v>
      </c>
    </row>
    <row r="8" spans="1:25" ht="15">
      <c r="A8" s="1131" t="s">
        <v>267</v>
      </c>
      <c r="B8" s="1139">
        <v>352404</v>
      </c>
      <c r="C8" s="581">
        <v>861062</v>
      </c>
      <c r="D8" s="581">
        <v>629199</v>
      </c>
      <c r="E8" s="581">
        <v>119117</v>
      </c>
      <c r="F8" s="581">
        <v>963879</v>
      </c>
      <c r="G8" s="581">
        <v>59626</v>
      </c>
      <c r="H8" s="581">
        <v>174151</v>
      </c>
      <c r="I8" s="581">
        <v>234618</v>
      </c>
      <c r="J8" s="581">
        <v>77578</v>
      </c>
      <c r="K8" s="581">
        <v>2393</v>
      </c>
      <c r="L8" s="581">
        <v>13471</v>
      </c>
      <c r="M8" s="581">
        <v>39092</v>
      </c>
      <c r="N8" s="581">
        <v>8401</v>
      </c>
      <c r="O8" s="581">
        <v>6063</v>
      </c>
      <c r="P8" s="581">
        <v>548472</v>
      </c>
      <c r="Q8" s="581"/>
      <c r="R8" s="581">
        <v>0</v>
      </c>
      <c r="S8" s="581">
        <v>29343</v>
      </c>
      <c r="T8" s="581">
        <v>34162</v>
      </c>
      <c r="U8" s="581">
        <v>132767</v>
      </c>
      <c r="V8" s="581">
        <v>179500</v>
      </c>
      <c r="W8" s="582">
        <v>361104</v>
      </c>
      <c r="X8" s="965">
        <v>887</v>
      </c>
      <c r="Y8" s="584">
        <f>SUM(B8:X8)</f>
        <v>4827289</v>
      </c>
    </row>
    <row r="9" spans="1:25" ht="13.5">
      <c r="A9" s="1131" t="s">
        <v>269</v>
      </c>
      <c r="B9" s="1140">
        <f>B8/B7</f>
        <v>1.0339279427297265</v>
      </c>
      <c r="C9" s="986">
        <f aca="true" t="shared" si="1" ref="C9:Y9">C8/C7</f>
        <v>1.033752407113049</v>
      </c>
      <c r="D9" s="585">
        <f t="shared" si="1"/>
        <v>0.97620913126248</v>
      </c>
      <c r="E9" s="585">
        <f t="shared" si="1"/>
        <v>0.8244417989784194</v>
      </c>
      <c r="F9" s="586">
        <f t="shared" si="1"/>
        <v>1</v>
      </c>
      <c r="G9" s="586">
        <f t="shared" si="1"/>
        <v>1</v>
      </c>
      <c r="H9" s="585">
        <f t="shared" si="1"/>
        <v>1</v>
      </c>
      <c r="I9" s="586">
        <f t="shared" si="1"/>
        <v>1</v>
      </c>
      <c r="J9" s="986">
        <f t="shared" si="1"/>
        <v>0.9680430252436392</v>
      </c>
      <c r="K9" s="585"/>
      <c r="L9" s="585">
        <f t="shared" si="1"/>
        <v>1.0146881590840615</v>
      </c>
      <c r="M9" s="587">
        <f t="shared" si="1"/>
        <v>1.0129560530679933</v>
      </c>
      <c r="N9" s="586">
        <f t="shared" si="1"/>
        <v>1</v>
      </c>
      <c r="O9" s="587">
        <f t="shared" si="1"/>
        <v>0.5719811320754717</v>
      </c>
      <c r="P9" s="585">
        <f t="shared" si="1"/>
        <v>0.5999789969283008</v>
      </c>
      <c r="Q9" s="585"/>
      <c r="R9" s="585"/>
      <c r="S9" s="586">
        <f t="shared" si="1"/>
        <v>1.0000681640025901</v>
      </c>
      <c r="T9" s="986">
        <f t="shared" si="1"/>
        <v>5.828698174372974</v>
      </c>
      <c r="U9" s="585">
        <f t="shared" si="1"/>
        <v>0.41305105310643064</v>
      </c>
      <c r="V9" s="585">
        <f t="shared" si="1"/>
        <v>0.5609375</v>
      </c>
      <c r="W9" s="585">
        <f t="shared" si="1"/>
        <v>0.5285789566133848</v>
      </c>
      <c r="X9" s="966"/>
      <c r="Y9" s="588">
        <f t="shared" si="1"/>
        <v>0.8272947743704444</v>
      </c>
    </row>
    <row r="10" spans="1:25" ht="51">
      <c r="A10" s="1131" t="s">
        <v>575</v>
      </c>
      <c r="B10" s="1141">
        <v>414986</v>
      </c>
      <c r="C10" s="589"/>
      <c r="D10" s="582"/>
      <c r="E10" s="589">
        <v>7300</v>
      </c>
      <c r="F10" s="582"/>
      <c r="G10" s="582"/>
      <c r="H10" s="582"/>
      <c r="I10" s="582"/>
      <c r="J10" s="582">
        <v>1618995</v>
      </c>
      <c r="K10" s="582"/>
      <c r="L10" s="582">
        <v>4915</v>
      </c>
      <c r="M10" s="582"/>
      <c r="N10" s="582"/>
      <c r="O10" s="582"/>
      <c r="P10" s="582"/>
      <c r="Q10" s="582"/>
      <c r="R10" s="582"/>
      <c r="S10" s="582">
        <v>500</v>
      </c>
      <c r="T10" s="582"/>
      <c r="U10" s="582">
        <v>145</v>
      </c>
      <c r="V10" s="582"/>
      <c r="W10" s="582"/>
      <c r="X10" s="965"/>
      <c r="Y10" s="584">
        <f t="shared" si="0"/>
        <v>2046841</v>
      </c>
    </row>
    <row r="11" spans="1:25" ht="25.5">
      <c r="A11" s="1131" t="s">
        <v>151</v>
      </c>
      <c r="B11" s="1141">
        <v>363575</v>
      </c>
      <c r="C11" s="589">
        <v>0</v>
      </c>
      <c r="D11" s="582">
        <v>0</v>
      </c>
      <c r="E11" s="589">
        <v>5800</v>
      </c>
      <c r="F11" s="582">
        <v>0</v>
      </c>
      <c r="G11" s="582">
        <v>0</v>
      </c>
      <c r="H11" s="582">
        <v>0</v>
      </c>
      <c r="I11" s="582">
        <v>0</v>
      </c>
      <c r="J11" s="582">
        <v>692526</v>
      </c>
      <c r="K11" s="582"/>
      <c r="L11" s="582">
        <v>1024</v>
      </c>
      <c r="M11" s="582">
        <v>0</v>
      </c>
      <c r="N11" s="582">
        <v>0</v>
      </c>
      <c r="O11" s="582">
        <v>0</v>
      </c>
      <c r="P11" s="582">
        <v>965</v>
      </c>
      <c r="Q11" s="582"/>
      <c r="R11" s="582">
        <v>7823</v>
      </c>
      <c r="S11" s="582">
        <v>500</v>
      </c>
      <c r="T11" s="582">
        <v>55623</v>
      </c>
      <c r="U11" s="582">
        <v>7950</v>
      </c>
      <c r="V11" s="582"/>
      <c r="W11" s="582"/>
      <c r="X11" s="964"/>
      <c r="Y11" s="583">
        <f t="shared" si="0"/>
        <v>1135786</v>
      </c>
    </row>
    <row r="12" spans="1:25" ht="15">
      <c r="A12" s="1132" t="s">
        <v>267</v>
      </c>
      <c r="B12" s="1142">
        <v>364393</v>
      </c>
      <c r="C12" s="591"/>
      <c r="D12" s="590"/>
      <c r="E12" s="591">
        <v>9873</v>
      </c>
      <c r="F12" s="590"/>
      <c r="G12" s="590"/>
      <c r="H12" s="590"/>
      <c r="I12" s="590"/>
      <c r="J12" s="590">
        <v>710366</v>
      </c>
      <c r="K12" s="590">
        <v>22449</v>
      </c>
      <c r="L12" s="590">
        <v>1627</v>
      </c>
      <c r="M12" s="590">
        <v>152</v>
      </c>
      <c r="N12" s="590"/>
      <c r="O12" s="590"/>
      <c r="P12" s="590">
        <v>965</v>
      </c>
      <c r="Q12" s="590">
        <v>7450</v>
      </c>
      <c r="R12" s="590">
        <v>7864</v>
      </c>
      <c r="S12" s="590">
        <v>1104</v>
      </c>
      <c r="T12" s="590">
        <v>55623</v>
      </c>
      <c r="U12" s="590">
        <v>7805</v>
      </c>
      <c r="V12" s="590"/>
      <c r="W12" s="590"/>
      <c r="X12" s="967">
        <v>2457</v>
      </c>
      <c r="Y12" s="583">
        <f>SUM(B12:X12)</f>
        <v>1192128</v>
      </c>
    </row>
    <row r="13" spans="1:25" ht="15" thickBot="1">
      <c r="A13" s="1133" t="s">
        <v>269</v>
      </c>
      <c r="B13" s="1143">
        <f>B12/B11</f>
        <v>1.002249879667194</v>
      </c>
      <c r="C13" s="592"/>
      <c r="D13" s="592"/>
      <c r="E13" s="592">
        <f>E12/E11</f>
        <v>1.7022413793103448</v>
      </c>
      <c r="F13" s="592"/>
      <c r="G13" s="592"/>
      <c r="H13" s="592"/>
      <c r="I13" s="592"/>
      <c r="J13" s="987">
        <f>J12/J11</f>
        <v>1.025760765660784</v>
      </c>
      <c r="K13" s="592"/>
      <c r="L13" s="592">
        <f>L12/L11</f>
        <v>1.5888671875</v>
      </c>
      <c r="M13" s="592"/>
      <c r="N13" s="592"/>
      <c r="O13" s="592"/>
      <c r="P13" s="592"/>
      <c r="Q13" s="592"/>
      <c r="R13" s="593">
        <f>R12/R11</f>
        <v>1.0052409561549278</v>
      </c>
      <c r="S13" s="594">
        <f>S12/S11</f>
        <v>2.208</v>
      </c>
      <c r="T13" s="593">
        <f>T12/T11</f>
        <v>1</v>
      </c>
      <c r="U13" s="592">
        <f>U12/U11</f>
        <v>0.9817610062893082</v>
      </c>
      <c r="V13" s="592"/>
      <c r="W13" s="592"/>
      <c r="X13" s="592"/>
      <c r="Y13" s="990">
        <f>Y12/Y11</f>
        <v>1.0496061758112885</v>
      </c>
    </row>
    <row r="14" spans="1:25" ht="40.5">
      <c r="A14" s="1134" t="s">
        <v>114</v>
      </c>
      <c r="B14" s="1144">
        <f>SUM(B6+B10)</f>
        <v>516957</v>
      </c>
      <c r="C14" s="595">
        <f aca="true" t="shared" si="2" ref="C14:W14">SUM(C6+C10)</f>
        <v>831500</v>
      </c>
      <c r="D14" s="595">
        <f t="shared" si="2"/>
        <v>644533</v>
      </c>
      <c r="E14" s="595">
        <f t="shared" si="2"/>
        <v>149440</v>
      </c>
      <c r="F14" s="595">
        <f t="shared" si="2"/>
        <v>1036894</v>
      </c>
      <c r="G14" s="595">
        <f t="shared" si="2"/>
        <v>0</v>
      </c>
      <c r="H14" s="595">
        <f t="shared" si="2"/>
        <v>128063</v>
      </c>
      <c r="I14" s="595">
        <f t="shared" si="2"/>
        <v>0</v>
      </c>
      <c r="J14" s="595">
        <f t="shared" si="2"/>
        <v>1700590</v>
      </c>
      <c r="K14" s="595"/>
      <c r="L14" s="595">
        <f t="shared" si="2"/>
        <v>7915</v>
      </c>
      <c r="M14" s="595">
        <f t="shared" si="2"/>
        <v>111492</v>
      </c>
      <c r="N14" s="595">
        <f t="shared" si="2"/>
        <v>297475</v>
      </c>
      <c r="O14" s="595">
        <f t="shared" si="2"/>
        <v>10600</v>
      </c>
      <c r="P14" s="595">
        <f t="shared" si="2"/>
        <v>914152</v>
      </c>
      <c r="Q14" s="595"/>
      <c r="R14" s="595">
        <f t="shared" si="2"/>
        <v>15000</v>
      </c>
      <c r="S14" s="595">
        <f t="shared" si="2"/>
        <v>45341</v>
      </c>
      <c r="T14" s="595">
        <f t="shared" si="2"/>
        <v>5861</v>
      </c>
      <c r="U14" s="595">
        <f t="shared" si="2"/>
        <v>321575</v>
      </c>
      <c r="V14" s="595">
        <f t="shared" si="2"/>
        <v>0</v>
      </c>
      <c r="W14" s="595">
        <f t="shared" si="2"/>
        <v>661160</v>
      </c>
      <c r="X14" s="596"/>
      <c r="Y14" s="580">
        <f t="shared" si="0"/>
        <v>7398548</v>
      </c>
    </row>
    <row r="15" spans="1:25" ht="27">
      <c r="A15" s="1135" t="s">
        <v>151</v>
      </c>
      <c r="B15" s="1145">
        <f>B7+B11</f>
        <v>704415</v>
      </c>
      <c r="C15" s="596">
        <f aca="true" t="shared" si="3" ref="C15:X16">C7+C11</f>
        <v>832948</v>
      </c>
      <c r="D15" s="596">
        <f t="shared" si="3"/>
        <v>644533</v>
      </c>
      <c r="E15" s="596">
        <f t="shared" si="3"/>
        <v>150282</v>
      </c>
      <c r="F15" s="596">
        <f t="shared" si="3"/>
        <v>963879</v>
      </c>
      <c r="G15" s="596">
        <f t="shared" si="3"/>
        <v>59626</v>
      </c>
      <c r="H15" s="596">
        <f t="shared" si="3"/>
        <v>174151</v>
      </c>
      <c r="I15" s="596">
        <f t="shared" si="3"/>
        <v>234618</v>
      </c>
      <c r="J15" s="596">
        <f t="shared" si="3"/>
        <v>772665</v>
      </c>
      <c r="K15" s="596"/>
      <c r="L15" s="596">
        <f t="shared" si="3"/>
        <v>14300</v>
      </c>
      <c r="M15" s="596">
        <f t="shared" si="3"/>
        <v>38592</v>
      </c>
      <c r="N15" s="596">
        <f t="shared" si="3"/>
        <v>8401</v>
      </c>
      <c r="O15" s="596">
        <f t="shared" si="3"/>
        <v>10600</v>
      </c>
      <c r="P15" s="596">
        <f t="shared" si="3"/>
        <v>915117</v>
      </c>
      <c r="Q15" s="596"/>
      <c r="R15" s="596">
        <f t="shared" si="3"/>
        <v>22823</v>
      </c>
      <c r="S15" s="596">
        <f t="shared" si="3"/>
        <v>29841</v>
      </c>
      <c r="T15" s="596">
        <f t="shared" si="3"/>
        <v>61484</v>
      </c>
      <c r="U15" s="596">
        <f t="shared" si="3"/>
        <v>329380</v>
      </c>
      <c r="V15" s="596">
        <f t="shared" si="3"/>
        <v>320000</v>
      </c>
      <c r="W15" s="596">
        <f t="shared" si="3"/>
        <v>683160</v>
      </c>
      <c r="X15" s="985"/>
      <c r="Y15" s="583">
        <f t="shared" si="0"/>
        <v>6970815</v>
      </c>
    </row>
    <row r="16" spans="1:25" ht="15">
      <c r="A16" s="1135" t="s">
        <v>267</v>
      </c>
      <c r="B16" s="1146">
        <f>B8+B12</f>
        <v>716797</v>
      </c>
      <c r="C16" s="597">
        <f t="shared" si="3"/>
        <v>861062</v>
      </c>
      <c r="D16" s="597">
        <f t="shared" si="3"/>
        <v>629199</v>
      </c>
      <c r="E16" s="597">
        <f t="shared" si="3"/>
        <v>128990</v>
      </c>
      <c r="F16" s="597">
        <f t="shared" si="3"/>
        <v>963879</v>
      </c>
      <c r="G16" s="597">
        <f t="shared" si="3"/>
        <v>59626</v>
      </c>
      <c r="H16" s="597">
        <f t="shared" si="3"/>
        <v>174151</v>
      </c>
      <c r="I16" s="597">
        <f t="shared" si="3"/>
        <v>234618</v>
      </c>
      <c r="J16" s="597">
        <f t="shared" si="3"/>
        <v>787944</v>
      </c>
      <c r="K16" s="597">
        <f t="shared" si="3"/>
        <v>24842</v>
      </c>
      <c r="L16" s="597">
        <f t="shared" si="3"/>
        <v>15098</v>
      </c>
      <c r="M16" s="597">
        <f t="shared" si="3"/>
        <v>39244</v>
      </c>
      <c r="N16" s="597">
        <f t="shared" si="3"/>
        <v>8401</v>
      </c>
      <c r="O16" s="597">
        <f t="shared" si="3"/>
        <v>6063</v>
      </c>
      <c r="P16" s="597">
        <f t="shared" si="3"/>
        <v>549437</v>
      </c>
      <c r="Q16" s="597">
        <f t="shared" si="3"/>
        <v>7450</v>
      </c>
      <c r="R16" s="597">
        <f t="shared" si="3"/>
        <v>7864</v>
      </c>
      <c r="S16" s="597">
        <f t="shared" si="3"/>
        <v>30447</v>
      </c>
      <c r="T16" s="597">
        <f t="shared" si="3"/>
        <v>89785</v>
      </c>
      <c r="U16" s="597">
        <f t="shared" si="3"/>
        <v>140572</v>
      </c>
      <c r="V16" s="597">
        <f t="shared" si="3"/>
        <v>179500</v>
      </c>
      <c r="W16" s="597">
        <f t="shared" si="3"/>
        <v>361104</v>
      </c>
      <c r="X16" s="597">
        <f t="shared" si="3"/>
        <v>3344</v>
      </c>
      <c r="Y16" s="583">
        <f>SUM(B16:X16)</f>
        <v>6019417</v>
      </c>
    </row>
    <row r="17" spans="1:25" ht="15.75" thickBot="1">
      <c r="A17" s="1136" t="s">
        <v>269</v>
      </c>
      <c r="B17" s="1147">
        <f>B16/B15</f>
        <v>1.017577706323687</v>
      </c>
      <c r="C17" s="988">
        <f aca="true" t="shared" si="4" ref="C17:Y17">C16/C15</f>
        <v>1.033752407113049</v>
      </c>
      <c r="D17" s="598">
        <f t="shared" si="4"/>
        <v>0.97620913126248</v>
      </c>
      <c r="E17" s="598">
        <f t="shared" si="4"/>
        <v>0.8583196923117872</v>
      </c>
      <c r="F17" s="599">
        <f t="shared" si="4"/>
        <v>1</v>
      </c>
      <c r="G17" s="599">
        <f t="shared" si="4"/>
        <v>1</v>
      </c>
      <c r="H17" s="598">
        <f t="shared" si="4"/>
        <v>1</v>
      </c>
      <c r="I17" s="599">
        <f t="shared" si="4"/>
        <v>1</v>
      </c>
      <c r="J17" s="988">
        <f t="shared" si="4"/>
        <v>1.019774417114791</v>
      </c>
      <c r="K17" s="598"/>
      <c r="L17" s="598">
        <f t="shared" si="4"/>
        <v>1.0558041958041957</v>
      </c>
      <c r="M17" s="600">
        <f t="shared" si="4"/>
        <v>1.0168946932006633</v>
      </c>
      <c r="N17" s="599">
        <f t="shared" si="4"/>
        <v>1</v>
      </c>
      <c r="O17" s="600">
        <f t="shared" si="4"/>
        <v>0.5719811320754717</v>
      </c>
      <c r="P17" s="598">
        <f t="shared" si="4"/>
        <v>0.6004008230641547</v>
      </c>
      <c r="Q17" s="598"/>
      <c r="R17" s="600">
        <f t="shared" si="4"/>
        <v>0.34456469351093194</v>
      </c>
      <c r="S17" s="600">
        <f t="shared" si="4"/>
        <v>1.020307630441339</v>
      </c>
      <c r="T17" s="989">
        <f t="shared" si="4"/>
        <v>1.460298614273632</v>
      </c>
      <c r="U17" s="598">
        <f t="shared" si="4"/>
        <v>0.42677758212399053</v>
      </c>
      <c r="V17" s="598">
        <f t="shared" si="4"/>
        <v>0.5609375</v>
      </c>
      <c r="W17" s="598">
        <f t="shared" si="4"/>
        <v>0.5285789566133848</v>
      </c>
      <c r="X17" s="968"/>
      <c r="Y17" s="601">
        <f t="shared" si="4"/>
        <v>0.8635169632245298</v>
      </c>
    </row>
  </sheetData>
  <sheetProtection/>
  <mergeCells count="19">
    <mergeCell ref="X1:X4"/>
    <mergeCell ref="Y1:Y4"/>
    <mergeCell ref="M2:R2"/>
    <mergeCell ref="S2:S4"/>
    <mergeCell ref="V2:W2"/>
    <mergeCell ref="M3:O3"/>
    <mergeCell ref="P3:R3"/>
    <mergeCell ref="T3:U3"/>
    <mergeCell ref="V3:V4"/>
    <mergeCell ref="B1:S1"/>
    <mergeCell ref="T1:U2"/>
    <mergeCell ref="V1:W1"/>
    <mergeCell ref="W3:W4"/>
    <mergeCell ref="A1:A4"/>
    <mergeCell ref="C3:E3"/>
    <mergeCell ref="F3:I3"/>
    <mergeCell ref="J3:L3"/>
    <mergeCell ref="B2:L2"/>
    <mergeCell ref="B3:B4"/>
  </mergeCells>
  <printOptions/>
  <pageMargins left="0.15" right="0.1968503937007874" top="1.062992125984252" bottom="0.5118110236220472" header="0.31496062992125984" footer="0.2755905511811024"/>
  <pageSetup horizontalDpi="360" verticalDpi="360" orientation="landscape" paperSize="9" scale="80" r:id="rId1"/>
  <headerFooter alignWithMargins="0">
    <oddHeader>&amp;C&amp;"Book Antiqua,Félkövér"&amp;12Keszthely Város Önkormányzata 2012. évi főbb bevételei 
főbb jogcím-csoportonként&amp;R&amp;"Arial CE,Félkövér"
3&amp;"Book Antiqua,Félkövér". sz. melléklet
eFt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1"/>
  <sheetViews>
    <sheetView view="pageBreakPreview" zoomScaleSheetLayoutView="100" zoomScalePageLayoutView="0" workbookViewId="0" topLeftCell="A1">
      <pane xSplit="1" ySplit="5" topLeftCell="I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" sqref="P8:P9"/>
    </sheetView>
  </sheetViews>
  <sheetFormatPr defaultColWidth="9.00390625" defaultRowHeight="12.75"/>
  <cols>
    <col min="1" max="1" width="15.375" style="30" customWidth="1"/>
    <col min="2" max="2" width="8.125" style="1" customWidth="1"/>
    <col min="3" max="3" width="8.00390625" style="1" customWidth="1"/>
    <col min="4" max="4" width="6.75390625" style="1" customWidth="1"/>
    <col min="5" max="5" width="7.875" style="1" customWidth="1"/>
    <col min="6" max="6" width="7.25390625" style="1" customWidth="1"/>
    <col min="7" max="7" width="6.875" style="1" customWidth="1"/>
    <col min="8" max="8" width="8.00390625" style="1" customWidth="1"/>
    <col min="9" max="9" width="7.25390625" style="1" customWidth="1"/>
    <col min="10" max="10" width="6.25390625" style="1" customWidth="1"/>
    <col min="11" max="11" width="6.125" style="1" customWidth="1"/>
    <col min="12" max="12" width="7.125" style="1" customWidth="1"/>
    <col min="13" max="13" width="6.75390625" style="1" customWidth="1"/>
    <col min="14" max="14" width="6.375" style="1" customWidth="1"/>
    <col min="15" max="15" width="7.125" style="1" customWidth="1"/>
    <col min="16" max="16" width="6.875" style="1" customWidth="1"/>
    <col min="17" max="17" width="6.00390625" style="1" customWidth="1"/>
    <col min="18" max="18" width="7.375" style="1" customWidth="1"/>
    <col min="19" max="19" width="7.25390625" style="1" customWidth="1"/>
    <col min="20" max="20" width="6.375" style="1" customWidth="1"/>
    <col min="21" max="21" width="6.125" style="1" customWidth="1"/>
    <col min="22" max="23" width="6.75390625" style="1" customWidth="1"/>
    <col min="24" max="24" width="7.25390625" style="3" customWidth="1"/>
    <col min="25" max="16384" width="9.125" style="1" customWidth="1"/>
  </cols>
  <sheetData>
    <row r="1" spans="1:24" ht="27" customHeight="1">
      <c r="A1" s="1161" t="s">
        <v>556</v>
      </c>
      <c r="B1" s="1196" t="s">
        <v>557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53" t="s">
        <v>561</v>
      </c>
      <c r="T1" s="1154"/>
      <c r="U1" s="1191" t="s">
        <v>558</v>
      </c>
      <c r="V1" s="1158"/>
      <c r="W1" s="1174" t="s">
        <v>941</v>
      </c>
      <c r="X1" s="1192" t="s">
        <v>559</v>
      </c>
    </row>
    <row r="2" spans="1:24" ht="26.25" customHeight="1">
      <c r="A2" s="1162"/>
      <c r="B2" s="1195" t="s">
        <v>251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71"/>
      <c r="M2" s="1180" t="s">
        <v>215</v>
      </c>
      <c r="N2" s="1180"/>
      <c r="O2" s="1180"/>
      <c r="P2" s="1180"/>
      <c r="Q2" s="1156"/>
      <c r="R2" s="1181" t="s">
        <v>560</v>
      </c>
      <c r="S2" s="1155"/>
      <c r="T2" s="1156"/>
      <c r="U2" s="1184" t="s">
        <v>562</v>
      </c>
      <c r="V2" s="1184"/>
      <c r="W2" s="1175"/>
      <c r="X2" s="1193"/>
    </row>
    <row r="3" spans="1:24" ht="36" customHeight="1">
      <c r="A3" s="1162"/>
      <c r="B3" s="1165" t="s">
        <v>563</v>
      </c>
      <c r="C3" s="1164" t="s">
        <v>530</v>
      </c>
      <c r="D3" s="1165"/>
      <c r="E3" s="1165"/>
      <c r="F3" s="1166" t="s">
        <v>564</v>
      </c>
      <c r="G3" s="1167"/>
      <c r="H3" s="1167"/>
      <c r="I3" s="1168"/>
      <c r="J3" s="1166" t="s">
        <v>214</v>
      </c>
      <c r="K3" s="1167"/>
      <c r="L3" s="1168"/>
      <c r="M3" s="1166" t="s">
        <v>216</v>
      </c>
      <c r="N3" s="1167"/>
      <c r="O3" s="1167"/>
      <c r="P3" s="1166" t="s">
        <v>213</v>
      </c>
      <c r="Q3" s="1168"/>
      <c r="R3" s="1182"/>
      <c r="S3" s="1185" t="s">
        <v>218</v>
      </c>
      <c r="T3" s="1186"/>
      <c r="U3" s="1187" t="s">
        <v>565</v>
      </c>
      <c r="V3" s="1159" t="s">
        <v>566</v>
      </c>
      <c r="W3" s="1175"/>
      <c r="X3" s="1193"/>
    </row>
    <row r="4" spans="1:24" ht="74.25" customHeight="1">
      <c r="A4" s="1163"/>
      <c r="B4" s="1182"/>
      <c r="C4" s="60" t="s">
        <v>107</v>
      </c>
      <c r="D4" s="60" t="s">
        <v>108</v>
      </c>
      <c r="E4" s="60" t="s">
        <v>567</v>
      </c>
      <c r="F4" s="60" t="s">
        <v>109</v>
      </c>
      <c r="G4" s="60" t="s">
        <v>110</v>
      </c>
      <c r="H4" s="60" t="s">
        <v>111</v>
      </c>
      <c r="I4" s="72" t="s">
        <v>568</v>
      </c>
      <c r="J4" s="19" t="s">
        <v>569</v>
      </c>
      <c r="K4" s="71" t="s">
        <v>903</v>
      </c>
      <c r="L4" s="71" t="s">
        <v>212</v>
      </c>
      <c r="M4" s="60" t="s">
        <v>570</v>
      </c>
      <c r="N4" s="60" t="s">
        <v>571</v>
      </c>
      <c r="O4" s="60" t="s">
        <v>217</v>
      </c>
      <c r="P4" s="72" t="s">
        <v>576</v>
      </c>
      <c r="Q4" s="19" t="s">
        <v>573</v>
      </c>
      <c r="R4" s="1183"/>
      <c r="S4" s="61" t="s">
        <v>219</v>
      </c>
      <c r="T4" s="60" t="s">
        <v>220</v>
      </c>
      <c r="U4" s="1188"/>
      <c r="V4" s="1160"/>
      <c r="W4" s="1176"/>
      <c r="X4" s="1194"/>
    </row>
    <row r="5" spans="1:24" ht="15" thickBot="1">
      <c r="A5" s="26">
        <v>1</v>
      </c>
      <c r="B5" s="20">
        <v>2</v>
      </c>
      <c r="C5" s="20">
        <v>3</v>
      </c>
      <c r="D5" s="27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/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1">
        <v>17</v>
      </c>
      <c r="S5" s="21">
        <v>18</v>
      </c>
      <c r="T5" s="21">
        <v>19</v>
      </c>
      <c r="U5" s="20">
        <v>20</v>
      </c>
      <c r="V5" s="21">
        <v>21</v>
      </c>
      <c r="W5" s="21">
        <v>22</v>
      </c>
      <c r="X5" s="136">
        <v>23</v>
      </c>
    </row>
    <row r="6" spans="1:24" s="22" customFormat="1" ht="26.25">
      <c r="A6" s="28" t="s">
        <v>202</v>
      </c>
      <c r="B6" s="602"/>
      <c r="C6" s="602"/>
      <c r="D6" s="602"/>
      <c r="E6" s="602"/>
      <c r="F6" s="602"/>
      <c r="G6" s="602"/>
      <c r="H6" s="602"/>
      <c r="I6" s="602"/>
      <c r="J6" s="602">
        <v>294</v>
      </c>
      <c r="K6" s="602"/>
      <c r="L6" s="602"/>
      <c r="M6" s="602"/>
      <c r="N6" s="602"/>
      <c r="O6" s="602"/>
      <c r="P6" s="602"/>
      <c r="Q6" s="602"/>
      <c r="R6" s="602"/>
      <c r="S6" s="602"/>
      <c r="T6" s="603"/>
      <c r="U6" s="603"/>
      <c r="V6" s="604"/>
      <c r="W6" s="603"/>
      <c r="X6" s="605">
        <f>SUM(B6:V6)</f>
        <v>294</v>
      </c>
    </row>
    <row r="7" spans="1:24" s="22" customFormat="1" ht="14.25">
      <c r="A7" s="180" t="s">
        <v>577</v>
      </c>
      <c r="B7" s="606"/>
      <c r="C7" s="606"/>
      <c r="D7" s="606"/>
      <c r="E7" s="606"/>
      <c r="F7" s="606"/>
      <c r="G7" s="606"/>
      <c r="H7" s="606"/>
      <c r="I7" s="606"/>
      <c r="J7" s="606">
        <v>294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969"/>
      <c r="X7" s="607">
        <f>SUM(B7:V7)</f>
        <v>294</v>
      </c>
    </row>
    <row r="8" spans="1:24" s="22" customFormat="1" ht="14.25">
      <c r="A8" s="180" t="s">
        <v>267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969"/>
      <c r="X8" s="607">
        <f>SUM(B8:V8)</f>
        <v>0</v>
      </c>
    </row>
    <row r="9" spans="1:24" s="148" customFormat="1" ht="14.25">
      <c r="A9" s="181" t="s">
        <v>266</v>
      </c>
      <c r="B9" s="147"/>
      <c r="C9" s="147"/>
      <c r="D9" s="147"/>
      <c r="E9" s="147"/>
      <c r="F9" s="147"/>
      <c r="G9" s="147"/>
      <c r="H9" s="147"/>
      <c r="I9" s="147"/>
      <c r="J9" s="176">
        <f>J8/J7</f>
        <v>0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970"/>
      <c r="X9" s="608">
        <f>X8/X7</f>
        <v>0</v>
      </c>
    </row>
    <row r="10" spans="1:24" s="22" customFormat="1" ht="26.25">
      <c r="A10" s="183" t="s">
        <v>122</v>
      </c>
      <c r="B10" s="606">
        <v>400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>
        <v>913972</v>
      </c>
      <c r="Q10" s="606"/>
      <c r="R10" s="606"/>
      <c r="S10" s="606"/>
      <c r="T10" s="606">
        <v>128622</v>
      </c>
      <c r="U10" s="606"/>
      <c r="V10" s="606"/>
      <c r="W10" s="969"/>
      <c r="X10" s="607">
        <f>SUM(B10:V10)</f>
        <v>1042994</v>
      </c>
    </row>
    <row r="11" spans="1:24" s="22" customFormat="1" ht="14.25">
      <c r="A11" s="180" t="s">
        <v>577</v>
      </c>
      <c r="B11" s="606">
        <v>260166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>
        <v>913972</v>
      </c>
      <c r="Q11" s="606"/>
      <c r="R11" s="606"/>
      <c r="S11" s="606"/>
      <c r="T11" s="606">
        <v>128622</v>
      </c>
      <c r="U11" s="606"/>
      <c r="V11" s="606"/>
      <c r="W11" s="969"/>
      <c r="X11" s="607">
        <f>SUM(B11:V11)</f>
        <v>1302760</v>
      </c>
    </row>
    <row r="12" spans="1:24" s="22" customFormat="1" ht="14.25">
      <c r="A12" s="180" t="s">
        <v>267</v>
      </c>
      <c r="B12" s="606">
        <v>269059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>
        <v>548292</v>
      </c>
      <c r="Q12" s="606"/>
      <c r="R12" s="606"/>
      <c r="S12" s="606"/>
      <c r="T12" s="606">
        <v>128622</v>
      </c>
      <c r="U12" s="606"/>
      <c r="V12" s="606"/>
      <c r="W12" s="969"/>
      <c r="X12" s="607">
        <f>SUM(B12:V12)</f>
        <v>945973</v>
      </c>
    </row>
    <row r="13" spans="1:24" s="148" customFormat="1" ht="14.25">
      <c r="A13" s="181" t="s">
        <v>266</v>
      </c>
      <c r="B13" s="147">
        <f>B12/B11</f>
        <v>1.0341820222473344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>
        <f>P12/P11</f>
        <v>0.5999002157615332</v>
      </c>
      <c r="Q13" s="147"/>
      <c r="R13" s="147"/>
      <c r="S13" s="147"/>
      <c r="T13" s="176">
        <f>T12/T11</f>
        <v>1</v>
      </c>
      <c r="U13" s="147"/>
      <c r="V13" s="147"/>
      <c r="W13" s="971"/>
      <c r="X13" s="182">
        <f>X12/X11</f>
        <v>0.7261299088089902</v>
      </c>
    </row>
    <row r="14" spans="1:24" s="22" customFormat="1" ht="26.25">
      <c r="A14" s="183" t="s">
        <v>578</v>
      </c>
      <c r="B14" s="606">
        <v>101071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>
        <v>111492</v>
      </c>
      <c r="N14" s="606">
        <v>297475</v>
      </c>
      <c r="O14" s="606"/>
      <c r="P14" s="606"/>
      <c r="Q14" s="606">
        <v>15000</v>
      </c>
      <c r="R14" s="606">
        <v>15500</v>
      </c>
      <c r="S14" s="606"/>
      <c r="T14" s="606"/>
      <c r="U14" s="609"/>
      <c r="V14" s="606"/>
      <c r="W14" s="969"/>
      <c r="X14" s="607">
        <f>SUM(B14:V14)</f>
        <v>540538</v>
      </c>
    </row>
    <row r="15" spans="1:24" s="22" customFormat="1" ht="14.25">
      <c r="A15" s="180" t="s">
        <v>577</v>
      </c>
      <c r="B15" s="606">
        <v>80133</v>
      </c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>
        <v>0</v>
      </c>
      <c r="O15" s="606"/>
      <c r="P15" s="606"/>
      <c r="Q15" s="606">
        <v>15000</v>
      </c>
      <c r="R15" s="606"/>
      <c r="S15" s="606"/>
      <c r="T15" s="606"/>
      <c r="U15" s="606"/>
      <c r="V15" s="606"/>
      <c r="W15" s="969"/>
      <c r="X15" s="607">
        <f>SUM(B15:V15)</f>
        <v>95133</v>
      </c>
    </row>
    <row r="16" spans="1:24" s="22" customFormat="1" ht="14.25">
      <c r="A16" s="180" t="s">
        <v>267</v>
      </c>
      <c r="B16" s="606">
        <v>75000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969"/>
      <c r="X16" s="607">
        <f>SUM(B16:V16)</f>
        <v>75000</v>
      </c>
    </row>
    <row r="17" spans="1:24" s="148" customFormat="1" ht="14.25">
      <c r="A17" s="181" t="s">
        <v>266</v>
      </c>
      <c r="B17" s="147">
        <f>B16/B15</f>
        <v>0.9359439931114523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>
        <f>Q16/Q15</f>
        <v>0</v>
      </c>
      <c r="R17" s="147"/>
      <c r="S17" s="147"/>
      <c r="T17" s="147"/>
      <c r="U17" s="147"/>
      <c r="V17" s="147"/>
      <c r="W17" s="971"/>
      <c r="X17" s="182">
        <f>X16/X15</f>
        <v>0.7883699662577655</v>
      </c>
    </row>
    <row r="18" spans="1:24" s="22" customFormat="1" ht="14.25">
      <c r="A18" s="236" t="s">
        <v>579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972"/>
      <c r="X18" s="607">
        <f>SUM(B18:V18)</f>
        <v>0</v>
      </c>
    </row>
    <row r="19" spans="1:24" s="22" customFormat="1" ht="14.25">
      <c r="A19" s="180" t="s">
        <v>577</v>
      </c>
      <c r="B19" s="606">
        <v>500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969"/>
      <c r="X19" s="607">
        <f>SUM(B19:V19)</f>
        <v>500</v>
      </c>
    </row>
    <row r="20" spans="1:24" s="22" customFormat="1" ht="14.25">
      <c r="A20" s="180" t="s">
        <v>267</v>
      </c>
      <c r="B20" s="606">
        <v>1965</v>
      </c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969"/>
      <c r="X20" s="607">
        <f>SUM(B20:V20)</f>
        <v>1965</v>
      </c>
    </row>
    <row r="21" spans="1:24" s="148" customFormat="1" ht="14.25">
      <c r="A21" s="181" t="s">
        <v>266</v>
      </c>
      <c r="B21" s="176">
        <f>B20/B19</f>
        <v>3.93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971"/>
      <c r="X21" s="608">
        <f>X20/X19</f>
        <v>3.93</v>
      </c>
    </row>
    <row r="22" spans="1:24" s="22" customFormat="1" ht="26.25">
      <c r="A22" s="236" t="s">
        <v>120</v>
      </c>
      <c r="B22" s="610">
        <v>500</v>
      </c>
      <c r="C22" s="610"/>
      <c r="D22" s="610"/>
      <c r="E22" s="610"/>
      <c r="F22" s="610"/>
      <c r="G22" s="610"/>
      <c r="H22" s="610"/>
      <c r="I22" s="610"/>
      <c r="J22" s="610">
        <v>80878</v>
      </c>
      <c r="K22" s="610"/>
      <c r="L22" s="610"/>
      <c r="M22" s="610"/>
      <c r="N22" s="610"/>
      <c r="O22" s="610"/>
      <c r="P22" s="610"/>
      <c r="Q22" s="610"/>
      <c r="R22" s="610">
        <v>24662</v>
      </c>
      <c r="S22" s="610">
        <v>5861</v>
      </c>
      <c r="T22" s="610">
        <v>192808</v>
      </c>
      <c r="U22" s="610"/>
      <c r="V22" s="610"/>
      <c r="W22" s="972"/>
      <c r="X22" s="614">
        <f>SUM(B22:V22)</f>
        <v>304709</v>
      </c>
    </row>
    <row r="23" spans="1:24" s="22" customFormat="1" ht="14.25">
      <c r="A23" s="180" t="s">
        <v>577</v>
      </c>
      <c r="B23" s="606">
        <v>0</v>
      </c>
      <c r="C23" s="606"/>
      <c r="D23" s="606"/>
      <c r="E23" s="606"/>
      <c r="F23" s="606"/>
      <c r="G23" s="606"/>
      <c r="H23" s="606"/>
      <c r="I23" s="606"/>
      <c r="J23" s="606">
        <v>39295</v>
      </c>
      <c r="K23" s="606"/>
      <c r="L23" s="606">
        <v>10000</v>
      </c>
      <c r="M23" s="606"/>
      <c r="N23" s="606">
        <v>8401</v>
      </c>
      <c r="O23" s="606"/>
      <c r="P23" s="606"/>
      <c r="Q23" s="606"/>
      <c r="R23" s="606">
        <v>24662</v>
      </c>
      <c r="S23" s="606">
        <v>5861</v>
      </c>
      <c r="T23" s="606">
        <v>192808</v>
      </c>
      <c r="U23" s="606"/>
      <c r="V23" s="606"/>
      <c r="W23" s="969"/>
      <c r="X23" s="607">
        <f>SUM(B23:V23)</f>
        <v>281027</v>
      </c>
    </row>
    <row r="24" spans="1:24" s="22" customFormat="1" ht="14.25">
      <c r="A24" s="180" t="s">
        <v>267</v>
      </c>
      <c r="B24" s="606">
        <v>3249</v>
      </c>
      <c r="C24" s="606"/>
      <c r="D24" s="606"/>
      <c r="E24" s="606">
        <v>100</v>
      </c>
      <c r="F24" s="606"/>
      <c r="G24" s="606"/>
      <c r="H24" s="606"/>
      <c r="I24" s="606"/>
      <c r="J24" s="606">
        <v>37689</v>
      </c>
      <c r="K24" s="606"/>
      <c r="L24" s="606">
        <v>10000</v>
      </c>
      <c r="M24" s="606"/>
      <c r="N24" s="606">
        <v>8401</v>
      </c>
      <c r="O24" s="606"/>
      <c r="P24" s="606"/>
      <c r="Q24" s="606"/>
      <c r="R24" s="606">
        <v>24664</v>
      </c>
      <c r="S24" s="606">
        <v>34162</v>
      </c>
      <c r="T24" s="606">
        <v>4145</v>
      </c>
      <c r="U24" s="606"/>
      <c r="V24" s="606"/>
      <c r="W24" s="969">
        <v>887</v>
      </c>
      <c r="X24" s="607">
        <f>SUM(B24:W24)</f>
        <v>123297</v>
      </c>
    </row>
    <row r="25" spans="1:24" s="148" customFormat="1" ht="14.25">
      <c r="A25" s="181" t="s">
        <v>266</v>
      </c>
      <c r="B25" s="147"/>
      <c r="C25" s="147"/>
      <c r="D25" s="147"/>
      <c r="E25" s="147"/>
      <c r="F25" s="147"/>
      <c r="G25" s="147"/>
      <c r="H25" s="147"/>
      <c r="I25" s="147"/>
      <c r="J25" s="147">
        <f>J24/J23</f>
        <v>0.9591296602621199</v>
      </c>
      <c r="K25" s="147"/>
      <c r="L25" s="147">
        <f>L24/L23</f>
        <v>1</v>
      </c>
      <c r="M25" s="147"/>
      <c r="N25" s="147">
        <f>N24/N23</f>
        <v>1</v>
      </c>
      <c r="O25" s="147"/>
      <c r="P25" s="147"/>
      <c r="Q25" s="147"/>
      <c r="R25" s="147"/>
      <c r="S25" s="147">
        <f>S24/S23</f>
        <v>5.828698174372974</v>
      </c>
      <c r="T25" s="147">
        <f>T24/T23</f>
        <v>0.02149807061947637</v>
      </c>
      <c r="U25" s="147"/>
      <c r="V25" s="147"/>
      <c r="W25" s="971"/>
      <c r="X25" s="182">
        <f>X24/X23</f>
        <v>0.4387372031868824</v>
      </c>
    </row>
    <row r="26" spans="1:24" s="22" customFormat="1" ht="26.25">
      <c r="A26" s="183" t="s">
        <v>228</v>
      </c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969"/>
      <c r="X26" s="607">
        <f aca="true" t="shared" si="0" ref="X26:X32">SUM(B26:V26)</f>
        <v>0</v>
      </c>
    </row>
    <row r="27" spans="1:24" s="22" customFormat="1" ht="14.25">
      <c r="A27" s="180" t="s">
        <v>577</v>
      </c>
      <c r="B27" s="606"/>
      <c r="C27" s="606"/>
      <c r="D27" s="606"/>
      <c r="E27" s="606">
        <v>1500</v>
      </c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969"/>
      <c r="X27" s="607">
        <f t="shared" si="0"/>
        <v>1500</v>
      </c>
    </row>
    <row r="28" spans="1:24" s="22" customFormat="1" ht="14.25">
      <c r="A28" s="180" t="s">
        <v>267</v>
      </c>
      <c r="B28" s="606"/>
      <c r="C28" s="606"/>
      <c r="D28" s="606"/>
      <c r="E28" s="606">
        <v>880</v>
      </c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969"/>
      <c r="X28" s="607">
        <f t="shared" si="0"/>
        <v>880</v>
      </c>
    </row>
    <row r="29" spans="1:24" s="148" customFormat="1" ht="14.25">
      <c r="A29" s="181" t="s">
        <v>266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971"/>
      <c r="X29" s="607">
        <f t="shared" si="0"/>
        <v>0</v>
      </c>
    </row>
    <row r="30" spans="1:24" s="22" customFormat="1" ht="26.25">
      <c r="A30" s="183" t="s">
        <v>580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969"/>
      <c r="X30" s="607">
        <f t="shared" si="0"/>
        <v>0</v>
      </c>
    </row>
    <row r="31" spans="1:24" s="22" customFormat="1" ht="14.25">
      <c r="A31" s="180" t="s">
        <v>577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>
        <v>38592</v>
      </c>
      <c r="N31" s="606"/>
      <c r="O31" s="606"/>
      <c r="P31" s="606"/>
      <c r="Q31" s="606"/>
      <c r="R31" s="606"/>
      <c r="S31" s="606"/>
      <c r="T31" s="606"/>
      <c r="U31" s="606"/>
      <c r="V31" s="606"/>
      <c r="W31" s="969"/>
      <c r="X31" s="607">
        <f t="shared" si="0"/>
        <v>38592</v>
      </c>
    </row>
    <row r="32" spans="1:24" s="22" customFormat="1" ht="14.25">
      <c r="A32" s="180" t="s">
        <v>267</v>
      </c>
      <c r="B32" s="606">
        <v>2622</v>
      </c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>
        <v>39092</v>
      </c>
      <c r="N32" s="606"/>
      <c r="O32" s="606"/>
      <c r="P32" s="606"/>
      <c r="Q32" s="606"/>
      <c r="R32" s="606"/>
      <c r="S32" s="606"/>
      <c r="T32" s="606"/>
      <c r="U32" s="606"/>
      <c r="V32" s="606"/>
      <c r="W32" s="969"/>
      <c r="X32" s="607">
        <f t="shared" si="0"/>
        <v>41714</v>
      </c>
    </row>
    <row r="33" spans="1:24" s="148" customFormat="1" ht="15" thickBot="1">
      <c r="A33" s="184" t="s">
        <v>266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933">
        <f>M32/M31</f>
        <v>1.0129560530679933</v>
      </c>
      <c r="N33" s="185"/>
      <c r="O33" s="185"/>
      <c r="P33" s="185"/>
      <c r="Q33" s="185"/>
      <c r="R33" s="185"/>
      <c r="S33" s="185"/>
      <c r="T33" s="185"/>
      <c r="U33" s="185"/>
      <c r="V33" s="185"/>
      <c r="W33" s="973"/>
      <c r="X33" s="186">
        <f>X32/X31</f>
        <v>1.0808975953565505</v>
      </c>
    </row>
    <row r="34" spans="1:24" s="148" customFormat="1" ht="14.25">
      <c r="A34" s="236" t="s">
        <v>581</v>
      </c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6"/>
      <c r="N34" s="615"/>
      <c r="O34" s="615"/>
      <c r="P34" s="615"/>
      <c r="Q34" s="615"/>
      <c r="R34" s="615"/>
      <c r="S34" s="615"/>
      <c r="T34" s="615"/>
      <c r="U34" s="615"/>
      <c r="V34" s="615"/>
      <c r="W34" s="974"/>
      <c r="X34" s="932">
        <v>0</v>
      </c>
    </row>
    <row r="35" spans="1:24" s="148" customFormat="1" ht="14.25">
      <c r="A35" s="180" t="s">
        <v>577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75"/>
      <c r="N35" s="147"/>
      <c r="O35" s="147"/>
      <c r="P35" s="147"/>
      <c r="Q35" s="147"/>
      <c r="R35" s="147"/>
      <c r="S35" s="147"/>
      <c r="T35" s="147"/>
      <c r="U35" s="147"/>
      <c r="V35" s="147"/>
      <c r="W35" s="971"/>
      <c r="X35" s="187">
        <v>0</v>
      </c>
    </row>
    <row r="36" spans="1:24" s="148" customFormat="1" ht="14.25">
      <c r="A36" s="180" t="s">
        <v>267</v>
      </c>
      <c r="B36" s="606">
        <v>409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975"/>
      <c r="X36" s="187">
        <f>SUM(B36:V36)</f>
        <v>409</v>
      </c>
    </row>
    <row r="37" spans="1:24" s="148" customFormat="1" ht="14.25">
      <c r="A37" s="181" t="s">
        <v>266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75"/>
      <c r="N37" s="147"/>
      <c r="O37" s="147"/>
      <c r="P37" s="147"/>
      <c r="Q37" s="147"/>
      <c r="R37" s="147"/>
      <c r="S37" s="147"/>
      <c r="T37" s="147"/>
      <c r="U37" s="147"/>
      <c r="V37" s="147"/>
      <c r="W37" s="971"/>
      <c r="X37" s="182"/>
    </row>
    <row r="38" spans="1:24" s="22" customFormat="1" ht="39">
      <c r="A38" s="183" t="s">
        <v>245</v>
      </c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969"/>
      <c r="X38" s="607">
        <f>SUM(B38:V38)</f>
        <v>0</v>
      </c>
    </row>
    <row r="39" spans="1:24" s="22" customFormat="1" ht="14.25">
      <c r="A39" s="180" t="s">
        <v>577</v>
      </c>
      <c r="B39" s="606">
        <v>41</v>
      </c>
      <c r="C39" s="606"/>
      <c r="D39" s="606"/>
      <c r="E39" s="606"/>
      <c r="F39" s="606"/>
      <c r="G39" s="606"/>
      <c r="H39" s="606"/>
      <c r="I39" s="606"/>
      <c r="J39" s="606"/>
      <c r="K39" s="606"/>
      <c r="L39" s="606">
        <v>276</v>
      </c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969"/>
      <c r="X39" s="607">
        <f>SUM(B39:V39)</f>
        <v>317</v>
      </c>
    </row>
    <row r="40" spans="1:24" s="22" customFormat="1" ht="14.25">
      <c r="A40" s="180" t="s">
        <v>267</v>
      </c>
      <c r="B40" s="606">
        <v>40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>
        <v>276</v>
      </c>
      <c r="M40" s="606"/>
      <c r="N40" s="606"/>
      <c r="O40" s="606"/>
      <c r="P40" s="606"/>
      <c r="Q40" s="606"/>
      <c r="R40" s="606"/>
      <c r="S40" s="606"/>
      <c r="T40" s="606"/>
      <c r="U40" s="606"/>
      <c r="V40" s="606"/>
      <c r="W40" s="969"/>
      <c r="X40" s="607">
        <f>SUM(B40:V40)</f>
        <v>316</v>
      </c>
    </row>
    <row r="41" spans="1:24" s="148" customFormat="1" ht="14.25">
      <c r="A41" s="181" t="s">
        <v>266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76">
        <f>L40/L39</f>
        <v>1</v>
      </c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970"/>
      <c r="X41" s="608">
        <f>X40/X39</f>
        <v>0.9968454258675079</v>
      </c>
    </row>
    <row r="42" spans="1:24" s="22" customFormat="1" ht="14.25">
      <c r="A42" s="183" t="s">
        <v>582</v>
      </c>
      <c r="B42" s="606"/>
      <c r="C42" s="606">
        <v>831500</v>
      </c>
      <c r="D42" s="606">
        <v>644533</v>
      </c>
      <c r="E42" s="606">
        <v>142140</v>
      </c>
      <c r="F42" s="606">
        <v>1036894</v>
      </c>
      <c r="G42" s="606"/>
      <c r="H42" s="606">
        <v>128063</v>
      </c>
      <c r="I42" s="606"/>
      <c r="J42" s="606"/>
      <c r="K42" s="606"/>
      <c r="L42" s="606"/>
      <c r="M42" s="606"/>
      <c r="N42" s="606"/>
      <c r="O42" s="606">
        <v>10600</v>
      </c>
      <c r="P42" s="606"/>
      <c r="Q42" s="606"/>
      <c r="R42" s="606"/>
      <c r="S42" s="606"/>
      <c r="T42" s="606"/>
      <c r="U42" s="606"/>
      <c r="V42" s="606"/>
      <c r="W42" s="969"/>
      <c r="X42" s="607">
        <f>SUM(B42:V42)</f>
        <v>2793730</v>
      </c>
    </row>
    <row r="43" spans="1:24" s="22" customFormat="1" ht="14.25">
      <c r="A43" s="180" t="s">
        <v>577</v>
      </c>
      <c r="B43" s="606"/>
      <c r="C43" s="606">
        <v>832948</v>
      </c>
      <c r="D43" s="606">
        <v>644533</v>
      </c>
      <c r="E43" s="606">
        <v>142982</v>
      </c>
      <c r="F43" s="606">
        <v>963879</v>
      </c>
      <c r="G43" s="606">
        <v>59626</v>
      </c>
      <c r="H43" s="606">
        <v>174151</v>
      </c>
      <c r="I43" s="606">
        <v>234618</v>
      </c>
      <c r="J43" s="606"/>
      <c r="K43" s="606"/>
      <c r="L43" s="606"/>
      <c r="M43" s="606"/>
      <c r="N43" s="606"/>
      <c r="O43" s="606">
        <v>10600</v>
      </c>
      <c r="P43" s="606"/>
      <c r="Q43" s="606"/>
      <c r="R43" s="606"/>
      <c r="S43" s="606"/>
      <c r="T43" s="606"/>
      <c r="U43" s="606"/>
      <c r="V43" s="606"/>
      <c r="W43" s="969"/>
      <c r="X43" s="607">
        <f>SUM(B43:V43)</f>
        <v>3063337</v>
      </c>
    </row>
    <row r="44" spans="1:24" s="22" customFormat="1" ht="14.25">
      <c r="A44" s="180" t="s">
        <v>267</v>
      </c>
      <c r="B44" s="606"/>
      <c r="C44" s="612">
        <v>861062</v>
      </c>
      <c r="D44" s="612">
        <v>629199</v>
      </c>
      <c r="E44" s="612">
        <v>118137</v>
      </c>
      <c r="F44" s="606">
        <v>963879</v>
      </c>
      <c r="G44" s="606">
        <v>59626</v>
      </c>
      <c r="H44" s="606">
        <v>174151</v>
      </c>
      <c r="I44" s="606">
        <v>234618</v>
      </c>
      <c r="J44" s="606"/>
      <c r="K44" s="606"/>
      <c r="L44" s="606"/>
      <c r="M44" s="606"/>
      <c r="N44" s="606"/>
      <c r="O44" s="606">
        <v>6063</v>
      </c>
      <c r="P44" s="606"/>
      <c r="Q44" s="606"/>
      <c r="R44" s="606"/>
      <c r="S44" s="606"/>
      <c r="T44" s="606"/>
      <c r="U44" s="606"/>
      <c r="V44" s="606"/>
      <c r="W44" s="969"/>
      <c r="X44" s="607">
        <f>SUM(B44:V44)</f>
        <v>3046735</v>
      </c>
    </row>
    <row r="45" spans="1:24" s="148" customFormat="1" ht="14.25">
      <c r="A45" s="181" t="s">
        <v>266</v>
      </c>
      <c r="B45" s="147"/>
      <c r="C45" s="147">
        <f aca="true" t="shared" si="1" ref="C45:I45">C44/C43</f>
        <v>1.033752407113049</v>
      </c>
      <c r="D45" s="147">
        <f t="shared" si="1"/>
        <v>0.97620913126248</v>
      </c>
      <c r="E45" s="147">
        <f t="shared" si="1"/>
        <v>0.8262368689765145</v>
      </c>
      <c r="F45" s="147">
        <f t="shared" si="1"/>
        <v>1</v>
      </c>
      <c r="G45" s="176">
        <f t="shared" si="1"/>
        <v>1</v>
      </c>
      <c r="H45" s="147">
        <f t="shared" si="1"/>
        <v>1</v>
      </c>
      <c r="I45" s="176">
        <f t="shared" si="1"/>
        <v>1</v>
      </c>
      <c r="J45" s="176"/>
      <c r="K45" s="176"/>
      <c r="L45" s="176"/>
      <c r="M45" s="176"/>
      <c r="N45" s="176"/>
      <c r="O45" s="147">
        <f>O44/O43</f>
        <v>0.5719811320754717</v>
      </c>
      <c r="P45" s="147"/>
      <c r="Q45" s="147"/>
      <c r="R45" s="147"/>
      <c r="S45" s="147"/>
      <c r="T45" s="147"/>
      <c r="U45" s="147"/>
      <c r="V45" s="147"/>
      <c r="W45" s="971"/>
      <c r="X45" s="182">
        <f>X44/X43</f>
        <v>0.9945804199799108</v>
      </c>
    </row>
    <row r="46" spans="1:24" s="22" customFormat="1" ht="14.25">
      <c r="A46" s="236" t="s">
        <v>160</v>
      </c>
      <c r="B46" s="610"/>
      <c r="C46" s="610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0"/>
      <c r="R46" s="610"/>
      <c r="S46" s="610"/>
      <c r="T46" s="610"/>
      <c r="U46" s="610"/>
      <c r="V46" s="610">
        <v>661160</v>
      </c>
      <c r="W46" s="972"/>
      <c r="X46" s="614">
        <f>SUM(B46:V46)</f>
        <v>661160</v>
      </c>
    </row>
    <row r="47" spans="1:24" s="22" customFormat="1" ht="14.25">
      <c r="A47" s="180" t="s">
        <v>577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>
        <v>320000</v>
      </c>
      <c r="V47" s="606">
        <v>683160</v>
      </c>
      <c r="W47" s="969"/>
      <c r="X47" s="607">
        <f>SUM(B47:V47)</f>
        <v>1003160</v>
      </c>
    </row>
    <row r="48" spans="1:24" s="22" customFormat="1" ht="14.25">
      <c r="A48" s="180" t="s">
        <v>267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>
        <v>179500</v>
      </c>
      <c r="V48" s="606">
        <v>361104</v>
      </c>
      <c r="W48" s="969"/>
      <c r="X48" s="607">
        <f>SUM(B48:V48)</f>
        <v>540604</v>
      </c>
    </row>
    <row r="49" spans="1:24" s="150" customFormat="1" ht="14.25">
      <c r="A49" s="189" t="s">
        <v>266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7">
        <f>U48/U47</f>
        <v>0.5609375</v>
      </c>
      <c r="V49" s="175">
        <f>V48/V47</f>
        <v>0.5285789566133848</v>
      </c>
      <c r="W49" s="976"/>
      <c r="X49" s="613">
        <f>X48/X47</f>
        <v>0.5389010726105506</v>
      </c>
    </row>
    <row r="50" spans="1:24" s="150" customFormat="1" ht="26.25">
      <c r="A50" s="183" t="s">
        <v>902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75"/>
      <c r="W50" s="976"/>
      <c r="X50" s="613"/>
    </row>
    <row r="51" spans="1:24" s="150" customFormat="1" ht="14.25">
      <c r="A51" s="189" t="s">
        <v>267</v>
      </c>
      <c r="B51" s="149"/>
      <c r="C51" s="149"/>
      <c r="D51" s="149"/>
      <c r="E51" s="149"/>
      <c r="F51" s="149"/>
      <c r="G51" s="149"/>
      <c r="H51" s="149"/>
      <c r="I51" s="149"/>
      <c r="J51" s="149"/>
      <c r="K51" s="606">
        <v>2393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75"/>
      <c r="W51" s="976"/>
      <c r="X51" s="607">
        <f>SUM(K51:V51)</f>
        <v>2393</v>
      </c>
    </row>
    <row r="52" spans="1:24" s="150" customFormat="1" ht="14.25">
      <c r="A52" s="189" t="s">
        <v>266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75"/>
      <c r="W52" s="976"/>
      <c r="X52" s="607"/>
    </row>
    <row r="53" spans="1:24" s="22" customFormat="1" ht="26.25">
      <c r="A53" s="183" t="s">
        <v>583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06">
        <v>0</v>
      </c>
      <c r="M53" s="606"/>
      <c r="N53" s="606"/>
      <c r="O53" s="606"/>
      <c r="P53" s="606"/>
      <c r="Q53" s="606"/>
      <c r="R53" s="606"/>
      <c r="S53" s="606"/>
      <c r="T53" s="606"/>
      <c r="U53" s="606"/>
      <c r="V53" s="606"/>
      <c r="W53" s="969"/>
      <c r="X53" s="607">
        <f aca="true" t="shared" si="2" ref="X53:X59">SUM(B53:V53)</f>
        <v>0</v>
      </c>
    </row>
    <row r="54" spans="1:24" s="22" customFormat="1" ht="14.25">
      <c r="A54" s="180" t="s">
        <v>577</v>
      </c>
      <c r="B54" s="606"/>
      <c r="C54" s="606"/>
      <c r="D54" s="606"/>
      <c r="E54" s="606"/>
      <c r="F54" s="606"/>
      <c r="G54" s="606"/>
      <c r="H54" s="606"/>
      <c r="I54" s="606"/>
      <c r="J54" s="606">
        <v>1500</v>
      </c>
      <c r="K54" s="606"/>
      <c r="L54" s="606"/>
      <c r="M54" s="606"/>
      <c r="N54" s="606"/>
      <c r="O54" s="606"/>
      <c r="P54" s="606"/>
      <c r="Q54" s="606"/>
      <c r="R54" s="606"/>
      <c r="S54" s="606"/>
      <c r="T54" s="606"/>
      <c r="U54" s="606"/>
      <c r="V54" s="606"/>
      <c r="W54" s="969"/>
      <c r="X54" s="607">
        <f t="shared" si="2"/>
        <v>1500</v>
      </c>
    </row>
    <row r="55" spans="1:24" s="22" customFormat="1" ht="14.25">
      <c r="A55" s="180" t="s">
        <v>267</v>
      </c>
      <c r="B55" s="606"/>
      <c r="C55" s="606"/>
      <c r="D55" s="606"/>
      <c r="E55" s="606"/>
      <c r="F55" s="606"/>
      <c r="G55" s="606"/>
      <c r="H55" s="606"/>
      <c r="I55" s="606"/>
      <c r="J55" s="606">
        <v>1500</v>
      </c>
      <c r="K55" s="606"/>
      <c r="L55" s="606"/>
      <c r="M55" s="606"/>
      <c r="N55" s="606"/>
      <c r="O55" s="606"/>
      <c r="P55" s="606"/>
      <c r="Q55" s="606"/>
      <c r="R55" s="606"/>
      <c r="S55" s="606"/>
      <c r="T55" s="606"/>
      <c r="U55" s="606"/>
      <c r="V55" s="606"/>
      <c r="W55" s="969"/>
      <c r="X55" s="607">
        <f t="shared" si="2"/>
        <v>1500</v>
      </c>
    </row>
    <row r="56" spans="1:24" s="148" customFormat="1" ht="14.25">
      <c r="A56" s="181" t="s">
        <v>266</v>
      </c>
      <c r="B56" s="147"/>
      <c r="C56" s="147"/>
      <c r="D56" s="147"/>
      <c r="E56" s="147"/>
      <c r="F56" s="147"/>
      <c r="G56" s="147"/>
      <c r="H56" s="147"/>
      <c r="I56" s="147"/>
      <c r="J56" s="176">
        <f>J55/J54</f>
        <v>1</v>
      </c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970"/>
      <c r="X56" s="608">
        <f>X55/X54</f>
        <v>1</v>
      </c>
    </row>
    <row r="57" spans="1:24" s="22" customFormat="1" ht="26.25">
      <c r="A57" s="183" t="s">
        <v>584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06">
        <v>0</v>
      </c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969"/>
      <c r="X57" s="607">
        <f t="shared" si="2"/>
        <v>0</v>
      </c>
    </row>
    <row r="58" spans="1:24" s="22" customFormat="1" ht="14.25">
      <c r="A58" s="180" t="s">
        <v>577</v>
      </c>
      <c r="B58" s="606"/>
      <c r="C58" s="606"/>
      <c r="D58" s="606"/>
      <c r="E58" s="606"/>
      <c r="F58" s="606"/>
      <c r="G58" s="606"/>
      <c r="H58" s="606"/>
      <c r="I58" s="606"/>
      <c r="J58" s="606">
        <v>20293</v>
      </c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969"/>
      <c r="X58" s="607">
        <f t="shared" si="2"/>
        <v>20293</v>
      </c>
    </row>
    <row r="59" spans="1:24" s="22" customFormat="1" ht="14.25">
      <c r="A59" s="180" t="s">
        <v>267</v>
      </c>
      <c r="B59" s="606"/>
      <c r="C59" s="606"/>
      <c r="D59" s="606"/>
      <c r="E59" s="606"/>
      <c r="F59" s="606"/>
      <c r="G59" s="606"/>
      <c r="H59" s="606"/>
      <c r="I59" s="606"/>
      <c r="J59" s="606">
        <v>20293</v>
      </c>
      <c r="K59" s="606"/>
      <c r="L59" s="606"/>
      <c r="M59" s="606"/>
      <c r="N59" s="606"/>
      <c r="O59" s="606"/>
      <c r="P59" s="606"/>
      <c r="Q59" s="606"/>
      <c r="R59" s="606"/>
      <c r="S59" s="606"/>
      <c r="T59" s="606"/>
      <c r="U59" s="606"/>
      <c r="V59" s="606"/>
      <c r="W59" s="969"/>
      <c r="X59" s="607">
        <f t="shared" si="2"/>
        <v>20293</v>
      </c>
    </row>
    <row r="60" spans="1:24" s="148" customFormat="1" ht="15" thickBot="1">
      <c r="A60" s="184" t="s">
        <v>266</v>
      </c>
      <c r="B60" s="185"/>
      <c r="C60" s="185"/>
      <c r="D60" s="185"/>
      <c r="E60" s="185"/>
      <c r="F60" s="185"/>
      <c r="G60" s="185"/>
      <c r="H60" s="185"/>
      <c r="I60" s="185"/>
      <c r="J60" s="188">
        <f>J59/J58</f>
        <v>1</v>
      </c>
      <c r="K60" s="188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973"/>
      <c r="X60" s="611">
        <f>X59/X58</f>
        <v>1</v>
      </c>
    </row>
    <row r="61" spans="1:24" s="148" customFormat="1" ht="26.25">
      <c r="A61" s="236" t="s">
        <v>904</v>
      </c>
      <c r="B61" s="615"/>
      <c r="C61" s="615"/>
      <c r="D61" s="615"/>
      <c r="E61" s="615"/>
      <c r="F61" s="615"/>
      <c r="G61" s="615"/>
      <c r="H61" s="615"/>
      <c r="I61" s="615"/>
      <c r="J61" s="771"/>
      <c r="K61" s="771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974"/>
      <c r="X61" s="934"/>
    </row>
    <row r="62" spans="1:24" s="148" customFormat="1" ht="14.25">
      <c r="A62" s="181" t="s">
        <v>267</v>
      </c>
      <c r="B62" s="606">
        <v>60</v>
      </c>
      <c r="C62" s="147"/>
      <c r="D62" s="147"/>
      <c r="E62" s="147"/>
      <c r="F62" s="147"/>
      <c r="G62" s="147"/>
      <c r="H62" s="147"/>
      <c r="I62" s="147"/>
      <c r="J62" s="176"/>
      <c r="K62" s="176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971"/>
      <c r="X62" s="607">
        <f>B62</f>
        <v>60</v>
      </c>
    </row>
    <row r="63" spans="1:24" s="148" customFormat="1" ht="14.25">
      <c r="A63" s="181" t="s">
        <v>266</v>
      </c>
      <c r="B63" s="606"/>
      <c r="C63" s="147"/>
      <c r="D63" s="147"/>
      <c r="E63" s="147"/>
      <c r="F63" s="147"/>
      <c r="G63" s="147"/>
      <c r="H63" s="147"/>
      <c r="I63" s="147"/>
      <c r="J63" s="176"/>
      <c r="K63" s="176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971"/>
      <c r="X63" s="608"/>
    </row>
    <row r="64" spans="1:24" s="22" customFormat="1" ht="26.25">
      <c r="A64" s="183" t="s">
        <v>585</v>
      </c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>
        <v>3000</v>
      </c>
      <c r="M64" s="606"/>
      <c r="N64" s="606"/>
      <c r="O64" s="606"/>
      <c r="P64" s="606"/>
      <c r="Q64" s="606"/>
      <c r="R64" s="606"/>
      <c r="S64" s="606"/>
      <c r="T64" s="606"/>
      <c r="U64" s="606"/>
      <c r="V64" s="606"/>
      <c r="W64" s="969"/>
      <c r="X64" s="607">
        <f>SUM(B64:V64)</f>
        <v>3000</v>
      </c>
    </row>
    <row r="65" spans="1:24" s="22" customFormat="1" ht="14.25">
      <c r="A65" s="180" t="s">
        <v>577</v>
      </c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06">
        <v>3000</v>
      </c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969"/>
      <c r="X65" s="607">
        <f>SUM(B65:V65)</f>
        <v>3000</v>
      </c>
    </row>
    <row r="66" spans="1:24" s="22" customFormat="1" ht="14.25">
      <c r="A66" s="180" t="s">
        <v>267</v>
      </c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>
        <v>3000</v>
      </c>
      <c r="M66" s="606"/>
      <c r="N66" s="606"/>
      <c r="O66" s="606"/>
      <c r="P66" s="606"/>
      <c r="Q66" s="606"/>
      <c r="R66" s="606"/>
      <c r="S66" s="606"/>
      <c r="T66" s="606"/>
      <c r="U66" s="606"/>
      <c r="V66" s="606"/>
      <c r="W66" s="969"/>
      <c r="X66" s="607">
        <f>SUM(B66:V66)</f>
        <v>3000</v>
      </c>
    </row>
    <row r="67" spans="1:24" s="148" customFormat="1" ht="14.25">
      <c r="A67" s="181" t="s">
        <v>266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76">
        <f>L66/L65</f>
        <v>1</v>
      </c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971"/>
      <c r="X67" s="182">
        <f>X66/X65</f>
        <v>1</v>
      </c>
    </row>
    <row r="68" spans="1:24" s="148" customFormat="1" ht="26.25">
      <c r="A68" s="183" t="s">
        <v>586</v>
      </c>
      <c r="B68" s="606"/>
      <c r="C68" s="606"/>
      <c r="D68" s="606"/>
      <c r="E68" s="606"/>
      <c r="F68" s="606"/>
      <c r="G68" s="606"/>
      <c r="H68" s="606"/>
      <c r="I68" s="606"/>
      <c r="J68" s="606"/>
      <c r="K68" s="606"/>
      <c r="L68" s="606"/>
      <c r="M68" s="606"/>
      <c r="N68" s="606"/>
      <c r="O68" s="606"/>
      <c r="P68" s="606">
        <v>180</v>
      </c>
      <c r="Q68" s="606"/>
      <c r="R68" s="606"/>
      <c r="S68" s="606"/>
      <c r="T68" s="606"/>
      <c r="U68" s="606"/>
      <c r="V68" s="606"/>
      <c r="W68" s="969"/>
      <c r="X68" s="607">
        <f>SUM(B68:V68)</f>
        <v>180</v>
      </c>
    </row>
    <row r="69" spans="1:24" s="148" customFormat="1" ht="14.25">
      <c r="A69" s="181" t="s">
        <v>577</v>
      </c>
      <c r="B69" s="606"/>
      <c r="C69" s="606"/>
      <c r="D69" s="606"/>
      <c r="E69" s="606"/>
      <c r="F69" s="606"/>
      <c r="G69" s="606"/>
      <c r="H69" s="606"/>
      <c r="I69" s="606"/>
      <c r="J69" s="606"/>
      <c r="K69" s="606"/>
      <c r="L69" s="606"/>
      <c r="M69" s="606"/>
      <c r="N69" s="606"/>
      <c r="O69" s="606"/>
      <c r="P69" s="606">
        <v>180</v>
      </c>
      <c r="Q69" s="606"/>
      <c r="R69" s="606"/>
      <c r="S69" s="606"/>
      <c r="T69" s="606"/>
      <c r="U69" s="606"/>
      <c r="V69" s="606"/>
      <c r="W69" s="969"/>
      <c r="X69" s="607">
        <f>SUM(B69:V69)</f>
        <v>180</v>
      </c>
    </row>
    <row r="70" spans="1:24" s="148" customFormat="1" ht="14.25">
      <c r="A70" s="181" t="s">
        <v>267</v>
      </c>
      <c r="B70" s="606"/>
      <c r="C70" s="606"/>
      <c r="D70" s="606"/>
      <c r="E70" s="606"/>
      <c r="F70" s="606"/>
      <c r="G70" s="606"/>
      <c r="H70" s="606"/>
      <c r="I70" s="606"/>
      <c r="J70" s="606"/>
      <c r="K70" s="606"/>
      <c r="L70" s="606"/>
      <c r="M70" s="606"/>
      <c r="N70" s="606"/>
      <c r="O70" s="606"/>
      <c r="P70" s="606">
        <v>180</v>
      </c>
      <c r="Q70" s="606"/>
      <c r="R70" s="606"/>
      <c r="S70" s="606"/>
      <c r="T70" s="606"/>
      <c r="U70" s="606"/>
      <c r="V70" s="606"/>
      <c r="W70" s="969"/>
      <c r="X70" s="607">
        <f>SUM(B70:V70)</f>
        <v>180</v>
      </c>
    </row>
    <row r="71" spans="1:24" s="148" customFormat="1" ht="14.25">
      <c r="A71" s="181" t="s">
        <v>266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76">
        <f>P70/P69</f>
        <v>1</v>
      </c>
      <c r="Q71" s="176"/>
      <c r="R71" s="176"/>
      <c r="S71" s="176"/>
      <c r="T71" s="176"/>
      <c r="U71" s="176"/>
      <c r="V71" s="176"/>
      <c r="W71" s="970"/>
      <c r="X71" s="608">
        <f>X70/X69</f>
        <v>1</v>
      </c>
    </row>
    <row r="72" spans="1:24" s="22" customFormat="1" ht="26.25">
      <c r="A72" s="183" t="s">
        <v>268</v>
      </c>
      <c r="B72" s="606"/>
      <c r="C72" s="606"/>
      <c r="D72" s="606"/>
      <c r="E72" s="606"/>
      <c r="F72" s="606"/>
      <c r="G72" s="606"/>
      <c r="H72" s="606"/>
      <c r="I72" s="606"/>
      <c r="J72" s="606"/>
      <c r="K72" s="606"/>
      <c r="L72" s="606"/>
      <c r="M72" s="606"/>
      <c r="N72" s="606"/>
      <c r="O72" s="606"/>
      <c r="P72" s="606"/>
      <c r="Q72" s="606"/>
      <c r="R72" s="606"/>
      <c r="S72" s="606"/>
      <c r="T72" s="606"/>
      <c r="U72" s="606"/>
      <c r="V72" s="606"/>
      <c r="W72" s="969"/>
      <c r="X72" s="607">
        <f>SUM(B72:V72)</f>
        <v>0</v>
      </c>
    </row>
    <row r="73" spans="1:24" s="22" customFormat="1" ht="14.25">
      <c r="A73" s="180" t="s">
        <v>577</v>
      </c>
      <c r="B73" s="606"/>
      <c r="C73" s="606"/>
      <c r="D73" s="606"/>
      <c r="E73" s="606"/>
      <c r="F73" s="606"/>
      <c r="G73" s="606"/>
      <c r="H73" s="606"/>
      <c r="I73" s="606"/>
      <c r="J73" s="606">
        <v>3102</v>
      </c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6"/>
      <c r="W73" s="969"/>
      <c r="X73" s="607">
        <f>SUM(B73:V73)</f>
        <v>3102</v>
      </c>
    </row>
    <row r="74" spans="1:24" s="22" customFormat="1" ht="14.25">
      <c r="A74" s="180" t="s">
        <v>267</v>
      </c>
      <c r="B74" s="606"/>
      <c r="C74" s="606"/>
      <c r="D74" s="606"/>
      <c r="E74" s="606"/>
      <c r="F74" s="606"/>
      <c r="G74" s="606"/>
      <c r="H74" s="606"/>
      <c r="I74" s="606"/>
      <c r="J74" s="606">
        <v>3102</v>
      </c>
      <c r="K74" s="606"/>
      <c r="L74" s="606"/>
      <c r="M74" s="606"/>
      <c r="N74" s="606"/>
      <c r="O74" s="606"/>
      <c r="P74" s="606"/>
      <c r="Q74" s="606"/>
      <c r="R74" s="606"/>
      <c r="S74" s="606"/>
      <c r="T74" s="606"/>
      <c r="U74" s="606"/>
      <c r="V74" s="606"/>
      <c r="W74" s="969"/>
      <c r="X74" s="607">
        <f>SUM(B74:V74)</f>
        <v>3102</v>
      </c>
    </row>
    <row r="75" spans="1:24" s="148" customFormat="1" ht="14.25">
      <c r="A75" s="181" t="s">
        <v>266</v>
      </c>
      <c r="B75" s="147"/>
      <c r="C75" s="147"/>
      <c r="D75" s="147"/>
      <c r="E75" s="147"/>
      <c r="F75" s="147"/>
      <c r="G75" s="147"/>
      <c r="H75" s="147"/>
      <c r="I75" s="147"/>
      <c r="J75" s="176">
        <f>J74/J73</f>
        <v>1</v>
      </c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970"/>
      <c r="X75" s="608">
        <f>X74/X73</f>
        <v>1</v>
      </c>
    </row>
    <row r="76" spans="1:24" s="148" customFormat="1" ht="26.25">
      <c r="A76" s="236" t="s">
        <v>587</v>
      </c>
      <c r="B76" s="610"/>
      <c r="C76" s="610"/>
      <c r="D76" s="61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972"/>
      <c r="X76" s="614">
        <f>SUM(B76:V76)</f>
        <v>0</v>
      </c>
    </row>
    <row r="77" spans="1:24" s="148" customFormat="1" ht="14.25">
      <c r="A77" s="180" t="s">
        <v>577</v>
      </c>
      <c r="B77" s="606"/>
      <c r="C77" s="606"/>
      <c r="D77" s="606"/>
      <c r="E77" s="606"/>
      <c r="F77" s="606"/>
      <c r="G77" s="606"/>
      <c r="H77" s="606"/>
      <c r="I77" s="606"/>
      <c r="J77" s="606">
        <v>3004</v>
      </c>
      <c r="K77" s="606"/>
      <c r="L77" s="606"/>
      <c r="M77" s="606"/>
      <c r="N77" s="606"/>
      <c r="O77" s="606"/>
      <c r="P77" s="606"/>
      <c r="Q77" s="606"/>
      <c r="R77" s="606"/>
      <c r="S77" s="606"/>
      <c r="T77" s="606"/>
      <c r="U77" s="606"/>
      <c r="V77" s="606"/>
      <c r="W77" s="969"/>
      <c r="X77" s="607">
        <f>SUM(B77:V77)</f>
        <v>3004</v>
      </c>
    </row>
    <row r="78" spans="1:24" s="148" customFormat="1" ht="14.25">
      <c r="A78" s="180" t="s">
        <v>267</v>
      </c>
      <c r="B78" s="606"/>
      <c r="C78" s="606"/>
      <c r="D78" s="606"/>
      <c r="E78" s="606"/>
      <c r="F78" s="606"/>
      <c r="G78" s="606"/>
      <c r="H78" s="606"/>
      <c r="I78" s="606"/>
      <c r="J78" s="606">
        <v>3004</v>
      </c>
      <c r="K78" s="606"/>
      <c r="L78" s="606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969"/>
      <c r="X78" s="607">
        <f>SUM(B78:V78)</f>
        <v>3004</v>
      </c>
    </row>
    <row r="79" spans="1:24" s="148" customFormat="1" ht="14.25">
      <c r="A79" s="181" t="s">
        <v>266</v>
      </c>
      <c r="B79" s="147"/>
      <c r="C79" s="147"/>
      <c r="D79" s="147"/>
      <c r="E79" s="147"/>
      <c r="F79" s="147"/>
      <c r="G79" s="147"/>
      <c r="H79" s="147"/>
      <c r="I79" s="147"/>
      <c r="J79" s="176">
        <f>J78/J77</f>
        <v>1</v>
      </c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970"/>
      <c r="X79" s="608">
        <f>X78/X77</f>
        <v>1</v>
      </c>
    </row>
    <row r="80" spans="1:24" s="148" customFormat="1" ht="39">
      <c r="A80" s="183" t="s">
        <v>804</v>
      </c>
      <c r="B80" s="606">
        <v>0</v>
      </c>
      <c r="C80" s="606"/>
      <c r="D80" s="606"/>
      <c r="E80" s="606"/>
      <c r="F80" s="606"/>
      <c r="G80" s="606"/>
      <c r="H80" s="606"/>
      <c r="I80" s="606"/>
      <c r="J80" s="606">
        <v>1710</v>
      </c>
      <c r="K80" s="606"/>
      <c r="L80" s="606"/>
      <c r="M80" s="606"/>
      <c r="N80" s="771"/>
      <c r="O80" s="771"/>
      <c r="P80" s="771"/>
      <c r="Q80" s="771"/>
      <c r="R80" s="771"/>
      <c r="S80" s="771"/>
      <c r="T80" s="771"/>
      <c r="U80" s="771"/>
      <c r="V80" s="771"/>
      <c r="W80" s="977"/>
      <c r="X80" s="607">
        <f>J80</f>
        <v>1710</v>
      </c>
    </row>
    <row r="81" spans="1:24" s="148" customFormat="1" ht="14.25">
      <c r="A81" s="770" t="s">
        <v>267</v>
      </c>
      <c r="B81" s="606">
        <v>0</v>
      </c>
      <c r="C81" s="615"/>
      <c r="D81" s="615"/>
      <c r="E81" s="615"/>
      <c r="F81" s="615"/>
      <c r="G81" s="615"/>
      <c r="H81" s="615"/>
      <c r="I81" s="615"/>
      <c r="J81" s="606">
        <v>1710</v>
      </c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977"/>
      <c r="X81" s="607">
        <f>J81</f>
        <v>1710</v>
      </c>
    </row>
    <row r="82" spans="1:24" s="148" customFormat="1" ht="13.5">
      <c r="A82" s="770" t="s">
        <v>266</v>
      </c>
      <c r="B82" s="615"/>
      <c r="C82" s="615"/>
      <c r="D82" s="615"/>
      <c r="E82" s="615"/>
      <c r="F82" s="615"/>
      <c r="G82" s="615"/>
      <c r="H82" s="615"/>
      <c r="I82" s="615"/>
      <c r="J82" s="772">
        <f>J81/J80</f>
        <v>1</v>
      </c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978"/>
      <c r="X82" s="915">
        <f>X81/X80</f>
        <v>1</v>
      </c>
    </row>
    <row r="83" spans="1:24" s="22" customFormat="1" ht="26.25">
      <c r="A83" s="236" t="s">
        <v>588</v>
      </c>
      <c r="B83" s="610"/>
      <c r="C83" s="610"/>
      <c r="D83" s="610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10"/>
      <c r="Q83" s="610"/>
      <c r="R83" s="610"/>
      <c r="S83" s="610"/>
      <c r="T83" s="610"/>
      <c r="U83" s="610"/>
      <c r="V83" s="610"/>
      <c r="W83" s="972"/>
      <c r="X83" s="614">
        <f>SUM(B83:V83)</f>
        <v>0</v>
      </c>
    </row>
    <row r="84" spans="1:24" s="22" customFormat="1" ht="14.25">
      <c r="A84" s="180" t="s">
        <v>577</v>
      </c>
      <c r="B84" s="606"/>
      <c r="C84" s="606"/>
      <c r="D84" s="606"/>
      <c r="E84" s="606"/>
      <c r="F84" s="606"/>
      <c r="G84" s="606"/>
      <c r="H84" s="606"/>
      <c r="I84" s="606"/>
      <c r="J84" s="606"/>
      <c r="K84" s="606"/>
      <c r="L84" s="606"/>
      <c r="M84" s="606"/>
      <c r="N84" s="606"/>
      <c r="O84" s="606"/>
      <c r="P84" s="606"/>
      <c r="Q84" s="606"/>
      <c r="R84" s="606"/>
      <c r="S84" s="606"/>
      <c r="T84" s="606"/>
      <c r="U84" s="606"/>
      <c r="V84" s="606"/>
      <c r="W84" s="969"/>
      <c r="X84" s="607">
        <f>SUM(B84:V84)</f>
        <v>0</v>
      </c>
    </row>
    <row r="85" spans="1:24" s="22" customFormat="1" ht="14.25">
      <c r="A85" s="180" t="s">
        <v>267</v>
      </c>
      <c r="B85" s="606"/>
      <c r="C85" s="606"/>
      <c r="D85" s="606"/>
      <c r="E85" s="606"/>
      <c r="F85" s="606"/>
      <c r="G85" s="606"/>
      <c r="H85" s="606"/>
      <c r="I85" s="606"/>
      <c r="J85" s="606"/>
      <c r="K85" s="606"/>
      <c r="L85" s="606">
        <v>5</v>
      </c>
      <c r="M85" s="606"/>
      <c r="N85" s="606"/>
      <c r="O85" s="606"/>
      <c r="P85" s="606"/>
      <c r="Q85" s="606"/>
      <c r="R85" s="606"/>
      <c r="S85" s="606"/>
      <c r="T85" s="606"/>
      <c r="U85" s="606"/>
      <c r="V85" s="606"/>
      <c r="W85" s="969"/>
      <c r="X85" s="607">
        <f>SUM(B85:V85)</f>
        <v>5</v>
      </c>
    </row>
    <row r="86" spans="1:24" s="148" customFormat="1" ht="15" thickBot="1">
      <c r="A86" s="184" t="s">
        <v>266</v>
      </c>
      <c r="B86" s="185"/>
      <c r="C86" s="185"/>
      <c r="D86" s="185"/>
      <c r="E86" s="185"/>
      <c r="F86" s="185"/>
      <c r="G86" s="185"/>
      <c r="H86" s="185"/>
      <c r="I86" s="185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  <c r="U86" s="933"/>
      <c r="V86" s="933"/>
      <c r="W86" s="979"/>
      <c r="X86" s="935"/>
    </row>
    <row r="87" spans="1:24" s="148" customFormat="1" ht="26.25">
      <c r="A87" s="236" t="s">
        <v>589</v>
      </c>
      <c r="B87" s="610"/>
      <c r="C87" s="610"/>
      <c r="D87" s="610"/>
      <c r="E87" s="610"/>
      <c r="F87" s="610"/>
      <c r="G87" s="610"/>
      <c r="H87" s="610"/>
      <c r="I87" s="610"/>
      <c r="J87" s="610"/>
      <c r="K87" s="610"/>
      <c r="L87" s="610"/>
      <c r="M87" s="610"/>
      <c r="N87" s="610"/>
      <c r="O87" s="610"/>
      <c r="P87" s="610"/>
      <c r="Q87" s="610"/>
      <c r="R87" s="610"/>
      <c r="S87" s="610"/>
      <c r="T87" s="610"/>
      <c r="U87" s="610"/>
      <c r="V87" s="610"/>
      <c r="W87" s="972"/>
      <c r="X87" s="614">
        <f>SUM(B87:V87)</f>
        <v>0</v>
      </c>
    </row>
    <row r="88" spans="1:24" s="148" customFormat="1" ht="14.25">
      <c r="A88" s="180" t="s">
        <v>577</v>
      </c>
      <c r="B88" s="610"/>
      <c r="C88" s="610"/>
      <c r="D88" s="610"/>
      <c r="E88" s="610"/>
      <c r="F88" s="610"/>
      <c r="G88" s="610"/>
      <c r="H88" s="610"/>
      <c r="I88" s="610"/>
      <c r="J88" s="610">
        <v>2468</v>
      </c>
      <c r="K88" s="610"/>
      <c r="L88" s="610"/>
      <c r="M88" s="610"/>
      <c r="N88" s="610"/>
      <c r="O88" s="610"/>
      <c r="P88" s="610"/>
      <c r="Q88" s="610"/>
      <c r="R88" s="610"/>
      <c r="S88" s="610"/>
      <c r="T88" s="610"/>
      <c r="U88" s="610"/>
      <c r="V88" s="610"/>
      <c r="W88" s="972"/>
      <c r="X88" s="614">
        <f>SUM(B88:V88)</f>
        <v>2468</v>
      </c>
    </row>
    <row r="89" spans="1:24" s="148" customFormat="1" ht="14.25">
      <c r="A89" s="180" t="s">
        <v>267</v>
      </c>
      <c r="B89" s="610"/>
      <c r="C89" s="610"/>
      <c r="D89" s="610"/>
      <c r="E89" s="610"/>
      <c r="F89" s="610"/>
      <c r="G89" s="610"/>
      <c r="H89" s="610"/>
      <c r="I89" s="610"/>
      <c r="J89" s="610">
        <v>2468</v>
      </c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972"/>
      <c r="X89" s="614">
        <f>SUM(B89:V89)</f>
        <v>2468</v>
      </c>
    </row>
    <row r="90" spans="1:24" s="148" customFormat="1" ht="14.25">
      <c r="A90" s="181" t="s">
        <v>266</v>
      </c>
      <c r="B90" s="615"/>
      <c r="C90" s="615"/>
      <c r="D90" s="615"/>
      <c r="E90" s="615"/>
      <c r="F90" s="615"/>
      <c r="G90" s="615"/>
      <c r="H90" s="615"/>
      <c r="I90" s="615"/>
      <c r="J90" s="771">
        <f>J89/J88</f>
        <v>1</v>
      </c>
      <c r="K90" s="616"/>
      <c r="L90" s="616"/>
      <c r="M90" s="616"/>
      <c r="N90" s="616"/>
      <c r="O90" s="616"/>
      <c r="P90" s="616"/>
      <c r="Q90" s="616"/>
      <c r="R90" s="616"/>
      <c r="S90" s="616"/>
      <c r="T90" s="616"/>
      <c r="U90" s="616"/>
      <c r="V90" s="616"/>
      <c r="W90" s="980"/>
      <c r="X90" s="613">
        <f>X89/X88</f>
        <v>1</v>
      </c>
    </row>
    <row r="91" spans="1:24" s="22" customFormat="1" ht="26.25">
      <c r="A91" s="236" t="s">
        <v>590</v>
      </c>
      <c r="B91" s="610"/>
      <c r="C91" s="610"/>
      <c r="D91" s="610"/>
      <c r="E91" s="610"/>
      <c r="F91" s="610"/>
      <c r="G91" s="610"/>
      <c r="H91" s="610"/>
      <c r="I91" s="610"/>
      <c r="J91" s="610">
        <v>423</v>
      </c>
      <c r="K91" s="610"/>
      <c r="L91" s="610"/>
      <c r="M91" s="610"/>
      <c r="N91" s="610"/>
      <c r="O91" s="610"/>
      <c r="P91" s="610"/>
      <c r="Q91" s="610"/>
      <c r="R91" s="610">
        <v>4679</v>
      </c>
      <c r="S91" s="610"/>
      <c r="T91" s="610"/>
      <c r="U91" s="610"/>
      <c r="V91" s="610"/>
      <c r="W91" s="972"/>
      <c r="X91" s="607">
        <f>SUM(B91:V91)</f>
        <v>5102</v>
      </c>
    </row>
    <row r="92" spans="1:24" s="22" customFormat="1" ht="12.75" customHeight="1">
      <c r="A92" s="180" t="s">
        <v>577</v>
      </c>
      <c r="B92" s="606"/>
      <c r="C92" s="606"/>
      <c r="D92" s="606"/>
      <c r="E92" s="606"/>
      <c r="F92" s="606"/>
      <c r="G92" s="606"/>
      <c r="H92" s="606"/>
      <c r="I92" s="606"/>
      <c r="J92" s="606">
        <v>8273</v>
      </c>
      <c r="K92" s="606"/>
      <c r="L92" s="606"/>
      <c r="M92" s="606"/>
      <c r="N92" s="606"/>
      <c r="O92" s="606"/>
      <c r="P92" s="606"/>
      <c r="Q92" s="606"/>
      <c r="R92" s="606">
        <v>4679</v>
      </c>
      <c r="S92" s="606"/>
      <c r="T92" s="606"/>
      <c r="U92" s="606"/>
      <c r="V92" s="606"/>
      <c r="W92" s="969"/>
      <c r="X92" s="607">
        <f>SUM(B92:V92)</f>
        <v>12952</v>
      </c>
    </row>
    <row r="93" spans="1:24" s="22" customFormat="1" ht="14.25">
      <c r="A93" s="180" t="s">
        <v>267</v>
      </c>
      <c r="B93" s="606"/>
      <c r="C93" s="606"/>
      <c r="D93" s="606"/>
      <c r="E93" s="606"/>
      <c r="F93" s="606"/>
      <c r="G93" s="606"/>
      <c r="H93" s="606"/>
      <c r="I93" s="606"/>
      <c r="J93" s="606">
        <v>7612</v>
      </c>
      <c r="K93" s="606"/>
      <c r="L93" s="606">
        <v>190</v>
      </c>
      <c r="M93" s="606"/>
      <c r="N93" s="606"/>
      <c r="O93" s="606"/>
      <c r="P93" s="606"/>
      <c r="Q93" s="606"/>
      <c r="R93" s="606">
        <v>4679</v>
      </c>
      <c r="S93" s="606"/>
      <c r="T93" s="606"/>
      <c r="U93" s="606"/>
      <c r="V93" s="606"/>
      <c r="W93" s="969"/>
      <c r="X93" s="607">
        <f>SUM(B93:V93)</f>
        <v>12481</v>
      </c>
    </row>
    <row r="94" spans="1:24" s="148" customFormat="1" ht="14.25">
      <c r="A94" s="181" t="s">
        <v>266</v>
      </c>
      <c r="B94" s="147"/>
      <c r="C94" s="147"/>
      <c r="D94" s="147"/>
      <c r="E94" s="147"/>
      <c r="F94" s="147"/>
      <c r="G94" s="147"/>
      <c r="H94" s="147"/>
      <c r="I94" s="147"/>
      <c r="J94" s="147">
        <f>J93/J92</f>
        <v>0.920101535114227</v>
      </c>
      <c r="K94" s="147"/>
      <c r="L94" s="147"/>
      <c r="M94" s="147"/>
      <c r="N94" s="147"/>
      <c r="O94" s="147"/>
      <c r="P94" s="147"/>
      <c r="Q94" s="147"/>
      <c r="R94" s="176">
        <f>R93/R92</f>
        <v>1</v>
      </c>
      <c r="S94" s="147"/>
      <c r="T94" s="147"/>
      <c r="U94" s="147"/>
      <c r="V94" s="147"/>
      <c r="W94" s="971"/>
      <c r="X94" s="182">
        <f>X93/X92</f>
        <v>0.9636349598517604</v>
      </c>
    </row>
    <row r="95" spans="1:27" s="148" customFormat="1" ht="51">
      <c r="A95" s="236" t="s">
        <v>805</v>
      </c>
      <c r="B95" s="147"/>
      <c r="C95" s="147"/>
      <c r="D95" s="147"/>
      <c r="E95" s="147"/>
      <c r="F95" s="147"/>
      <c r="G95" s="147"/>
      <c r="H95" s="147"/>
      <c r="I95" s="147"/>
      <c r="J95" s="606">
        <v>200</v>
      </c>
      <c r="K95" s="606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606"/>
      <c r="W95" s="969"/>
      <c r="X95" s="916">
        <f>SUM(J95:V95)</f>
        <v>200</v>
      </c>
      <c r="Y95" s="913"/>
      <c r="Z95" s="913"/>
      <c r="AA95" s="913"/>
    </row>
    <row r="96" spans="1:27" s="148" customFormat="1" ht="13.5">
      <c r="A96" s="181" t="s">
        <v>267</v>
      </c>
      <c r="B96" s="147"/>
      <c r="C96" s="147"/>
      <c r="D96" s="147"/>
      <c r="E96" s="147"/>
      <c r="F96" s="147"/>
      <c r="G96" s="147"/>
      <c r="H96" s="147"/>
      <c r="I96" s="147"/>
      <c r="J96" s="606">
        <v>200</v>
      </c>
      <c r="K96" s="606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971"/>
      <c r="X96" s="916">
        <f>SUM(J96:V96)</f>
        <v>200</v>
      </c>
      <c r="Y96" s="913"/>
      <c r="Z96" s="913"/>
      <c r="AA96" s="913"/>
    </row>
    <row r="97" spans="1:27" s="148" customFormat="1" ht="14.25" thickBot="1">
      <c r="A97" s="770" t="s">
        <v>266</v>
      </c>
      <c r="B97" s="773"/>
      <c r="C97" s="773"/>
      <c r="D97" s="773"/>
      <c r="E97" s="773"/>
      <c r="F97" s="773"/>
      <c r="G97" s="773"/>
      <c r="H97" s="773"/>
      <c r="I97" s="773"/>
      <c r="J97" s="771">
        <f>J96/J95</f>
        <v>1</v>
      </c>
      <c r="K97" s="773"/>
      <c r="L97" s="773"/>
      <c r="M97" s="773"/>
      <c r="N97" s="773"/>
      <c r="O97" s="773"/>
      <c r="P97" s="773"/>
      <c r="Q97" s="773"/>
      <c r="R97" s="773"/>
      <c r="S97" s="773"/>
      <c r="T97" s="773"/>
      <c r="U97" s="773"/>
      <c r="V97" s="773"/>
      <c r="W97" s="981"/>
      <c r="X97" s="917">
        <f>X96/X95</f>
        <v>1</v>
      </c>
      <c r="Y97" s="914"/>
      <c r="Z97" s="913"/>
      <c r="AA97" s="913"/>
    </row>
    <row r="98" spans="1:24" s="29" customFormat="1" ht="14.25">
      <c r="A98" s="128" t="s">
        <v>250</v>
      </c>
      <c r="B98" s="617">
        <f>SUM(B6+B10+E107+B14+B22+B26+B38+B42+B46+B64+B68+B72+B91+B87+B83+B76+B57+B53+B30+B18)</f>
        <v>101971</v>
      </c>
      <c r="C98" s="617">
        <f aca="true" t="shared" si="3" ref="C98:X98">SUM(C6+C10+F107+C14+C22+C26+C38+C42+C46+C64+C68+C72+C91+C87+C83+C76+C57+C53+C30+C18)</f>
        <v>831500</v>
      </c>
      <c r="D98" s="617">
        <f t="shared" si="3"/>
        <v>644533</v>
      </c>
      <c r="E98" s="617">
        <f t="shared" si="3"/>
        <v>142140</v>
      </c>
      <c r="F98" s="617">
        <f t="shared" si="3"/>
        <v>1036894</v>
      </c>
      <c r="G98" s="617">
        <f t="shared" si="3"/>
        <v>0</v>
      </c>
      <c r="H98" s="617">
        <f t="shared" si="3"/>
        <v>128063</v>
      </c>
      <c r="I98" s="617">
        <f t="shared" si="3"/>
        <v>0</v>
      </c>
      <c r="J98" s="617">
        <f t="shared" si="3"/>
        <v>81595</v>
      </c>
      <c r="K98" s="617">
        <f t="shared" si="3"/>
        <v>0</v>
      </c>
      <c r="L98" s="617">
        <f t="shared" si="3"/>
        <v>3000</v>
      </c>
      <c r="M98" s="617">
        <f t="shared" si="3"/>
        <v>111492</v>
      </c>
      <c r="N98" s="617">
        <f t="shared" si="3"/>
        <v>297475</v>
      </c>
      <c r="O98" s="617">
        <f t="shared" si="3"/>
        <v>10600</v>
      </c>
      <c r="P98" s="617">
        <f t="shared" si="3"/>
        <v>914152</v>
      </c>
      <c r="Q98" s="617">
        <f t="shared" si="3"/>
        <v>15000</v>
      </c>
      <c r="R98" s="617">
        <f t="shared" si="3"/>
        <v>44841</v>
      </c>
      <c r="S98" s="617">
        <f t="shared" si="3"/>
        <v>5861</v>
      </c>
      <c r="T98" s="617">
        <f>SUM(T6+T10+X107+T14+T22+T26+T38+T42+T46+T64+T68+T72+T91+T87+T83+T76+T57+T53+T30+T18)</f>
        <v>321430</v>
      </c>
      <c r="U98" s="617">
        <f>SUM(U6+U10+Y107+U14+U22+U26+U38+U42+U46+U64+U68+U72+U91+U87+U83+U76+U57+U53+U30+U18)</f>
        <v>0</v>
      </c>
      <c r="V98" s="617">
        <f>SUM(V6+V10+Z107+V14+V22+V26+V38+V42+V46+V64+V68+V72+V91+V87+V83+V76+V57+V53+V30+V18)</f>
        <v>661160</v>
      </c>
      <c r="W98" s="982"/>
      <c r="X98" s="918">
        <f t="shared" si="3"/>
        <v>5351707</v>
      </c>
    </row>
    <row r="99" spans="1:24" s="29" customFormat="1" ht="14.25">
      <c r="A99" s="131" t="s">
        <v>577</v>
      </c>
      <c r="B99" s="618">
        <f>SUM(B7+B11+B15+B23+B27+B39+B43+B47+B65+B69+B73+B92+B88+B84+B77+B58+B54+B31+B19+B80)</f>
        <v>340840</v>
      </c>
      <c r="C99" s="618">
        <f aca="true" t="shared" si="4" ref="C99:V99">SUM(C7+C11+C15+C23+C27+C39+C43+C47+C65+C69+C73+C92+C88+C84+C77+C58+C54+C31+C19+C80)</f>
        <v>832948</v>
      </c>
      <c r="D99" s="618">
        <f t="shared" si="4"/>
        <v>644533</v>
      </c>
      <c r="E99" s="618">
        <f t="shared" si="4"/>
        <v>144482</v>
      </c>
      <c r="F99" s="618">
        <f t="shared" si="4"/>
        <v>963879</v>
      </c>
      <c r="G99" s="618">
        <f t="shared" si="4"/>
        <v>59626</v>
      </c>
      <c r="H99" s="618">
        <f t="shared" si="4"/>
        <v>174151</v>
      </c>
      <c r="I99" s="618">
        <f t="shared" si="4"/>
        <v>234618</v>
      </c>
      <c r="J99" s="618">
        <f>SUM(J7+J11+J15+J23+J27+J39+J43+J47+J65+J69+J73+J92+J88+J84+J77+J58+J54+J31+J19+J80+J95)</f>
        <v>80139</v>
      </c>
      <c r="K99" s="618">
        <f t="shared" si="4"/>
        <v>0</v>
      </c>
      <c r="L99" s="618">
        <f t="shared" si="4"/>
        <v>13276</v>
      </c>
      <c r="M99" s="618">
        <f t="shared" si="4"/>
        <v>38592</v>
      </c>
      <c r="N99" s="618">
        <f t="shared" si="4"/>
        <v>8401</v>
      </c>
      <c r="O99" s="618">
        <f t="shared" si="4"/>
        <v>10600</v>
      </c>
      <c r="P99" s="618">
        <f t="shared" si="4"/>
        <v>914152</v>
      </c>
      <c r="Q99" s="618">
        <f t="shared" si="4"/>
        <v>15000</v>
      </c>
      <c r="R99" s="618">
        <f t="shared" si="4"/>
        <v>29341</v>
      </c>
      <c r="S99" s="618">
        <f t="shared" si="4"/>
        <v>5861</v>
      </c>
      <c r="T99" s="618">
        <f t="shared" si="4"/>
        <v>321430</v>
      </c>
      <c r="U99" s="618">
        <f t="shared" si="4"/>
        <v>320000</v>
      </c>
      <c r="V99" s="618">
        <f t="shared" si="4"/>
        <v>683160</v>
      </c>
      <c r="W99" s="983"/>
      <c r="X99" s="919">
        <f>SUM(X7+X11+X15+X23+X27+X39+X43+X47+X65+X69+X73+X92+X88+X84+X77+X58+X54+X31+X19+X80+X95)</f>
        <v>5835029</v>
      </c>
    </row>
    <row r="100" spans="1:27" ht="14.25">
      <c r="A100" s="131" t="s">
        <v>267</v>
      </c>
      <c r="B100" s="618">
        <f>SUM(B8+B12+B16+B24+B28+B40+B44+B48+B66+B70+B74+B93+B89+B85+B78+B59+B55+B32+B20+B36+B62+B51+B81+B96)</f>
        <v>352404</v>
      </c>
      <c r="C100" s="618">
        <f aca="true" t="shared" si="5" ref="C100:W100">SUM(C8+C12+C16+C24+C28+C40+C44+C48+C66+C70+C74+C93+C89+C85+C78+C59+C55+C32+C20+C36+C62+C51+C81+C96)</f>
        <v>861062</v>
      </c>
      <c r="D100" s="618">
        <f t="shared" si="5"/>
        <v>629199</v>
      </c>
      <c r="E100" s="618">
        <f t="shared" si="5"/>
        <v>119117</v>
      </c>
      <c r="F100" s="618">
        <f t="shared" si="5"/>
        <v>963879</v>
      </c>
      <c r="G100" s="618">
        <f t="shared" si="5"/>
        <v>59626</v>
      </c>
      <c r="H100" s="618">
        <f t="shared" si="5"/>
        <v>174151</v>
      </c>
      <c r="I100" s="618">
        <f t="shared" si="5"/>
        <v>234618</v>
      </c>
      <c r="J100" s="618">
        <f>SUM(J8+J12+J16+J24+J28+J40+J44+J48+J66+J70+J74+J93+J89+J85+J78+J59+J55+J32+J20+J36+J62+J51+J81+J96)</f>
        <v>77578</v>
      </c>
      <c r="K100" s="618">
        <f t="shared" si="5"/>
        <v>2393</v>
      </c>
      <c r="L100" s="618">
        <f t="shared" si="5"/>
        <v>13471</v>
      </c>
      <c r="M100" s="618">
        <f t="shared" si="5"/>
        <v>39092</v>
      </c>
      <c r="N100" s="618">
        <f t="shared" si="5"/>
        <v>8401</v>
      </c>
      <c r="O100" s="618">
        <f t="shared" si="5"/>
        <v>6063</v>
      </c>
      <c r="P100" s="618">
        <f t="shared" si="5"/>
        <v>548472</v>
      </c>
      <c r="Q100" s="618">
        <f t="shared" si="5"/>
        <v>0</v>
      </c>
      <c r="R100" s="618">
        <f t="shared" si="5"/>
        <v>29343</v>
      </c>
      <c r="S100" s="618">
        <f t="shared" si="5"/>
        <v>34162</v>
      </c>
      <c r="T100" s="618">
        <f t="shared" si="5"/>
        <v>132767</v>
      </c>
      <c r="U100" s="618">
        <f t="shared" si="5"/>
        <v>179500</v>
      </c>
      <c r="V100" s="618">
        <f t="shared" si="5"/>
        <v>361104</v>
      </c>
      <c r="W100" s="618">
        <f t="shared" si="5"/>
        <v>887</v>
      </c>
      <c r="X100" s="920">
        <f>SUM(X8+X12+X16+X24+X28+X40+X44+X48+X66+X70+X74+X93+X89+X85+X78+X59+X55+X32+X20+X36+X51+X96+X81+X62)</f>
        <v>4827289</v>
      </c>
      <c r="Y100" s="31"/>
      <c r="Z100" s="31"/>
      <c r="AA100" s="31"/>
    </row>
    <row r="101" spans="1:27" s="146" customFormat="1" ht="15" thickBot="1">
      <c r="A101" s="151" t="s">
        <v>266</v>
      </c>
      <c r="B101" s="152">
        <f>B100/B99</f>
        <v>1.0339279427297265</v>
      </c>
      <c r="C101" s="152">
        <f>C100/C99</f>
        <v>1.033752407113049</v>
      </c>
      <c r="D101" s="152">
        <f>D100/D99</f>
        <v>0.97620913126248</v>
      </c>
      <c r="E101" s="152">
        <f aca="true" t="shared" si="6" ref="E101:X101">E100/E99</f>
        <v>0.8244417989784194</v>
      </c>
      <c r="F101" s="152">
        <f t="shared" si="6"/>
        <v>1</v>
      </c>
      <c r="G101" s="179">
        <f t="shared" si="6"/>
        <v>1</v>
      </c>
      <c r="H101" s="152">
        <f t="shared" si="6"/>
        <v>1</v>
      </c>
      <c r="I101" s="179">
        <f t="shared" si="6"/>
        <v>1</v>
      </c>
      <c r="J101" s="152">
        <f t="shared" si="6"/>
        <v>0.9680430252436392</v>
      </c>
      <c r="K101" s="152"/>
      <c r="L101" s="179">
        <f t="shared" si="6"/>
        <v>1.0146881590840615</v>
      </c>
      <c r="M101" s="179">
        <f t="shared" si="6"/>
        <v>1.0129560530679933</v>
      </c>
      <c r="N101" s="179">
        <f t="shared" si="6"/>
        <v>1</v>
      </c>
      <c r="O101" s="152">
        <f t="shared" si="6"/>
        <v>0.5719811320754717</v>
      </c>
      <c r="P101" s="152">
        <f t="shared" si="6"/>
        <v>0.5999789969283008</v>
      </c>
      <c r="Q101" s="152">
        <f t="shared" si="6"/>
        <v>0</v>
      </c>
      <c r="R101" s="152">
        <f t="shared" si="6"/>
        <v>1.0000681640025901</v>
      </c>
      <c r="S101" s="152">
        <f t="shared" si="6"/>
        <v>5.828698174372974</v>
      </c>
      <c r="T101" s="152">
        <f t="shared" si="6"/>
        <v>0.41305105310643064</v>
      </c>
      <c r="U101" s="152">
        <f t="shared" si="6"/>
        <v>0.5609375</v>
      </c>
      <c r="V101" s="178">
        <f t="shared" si="6"/>
        <v>0.5285789566133848</v>
      </c>
      <c r="W101" s="984"/>
      <c r="X101" s="191">
        <f t="shared" si="6"/>
        <v>0.8272947743704444</v>
      </c>
      <c r="Y101" s="153"/>
      <c r="Z101" s="153"/>
      <c r="AA101" s="153"/>
    </row>
    <row r="102" spans="3:27" ht="14.2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619"/>
      <c r="Y102" s="31"/>
      <c r="Z102" s="31"/>
      <c r="AA102" s="31"/>
    </row>
    <row r="103" spans="1:24" s="25" customFormat="1" ht="13.5">
      <c r="A103" s="620"/>
      <c r="B103" s="621"/>
      <c r="C103" s="621"/>
      <c r="D103" s="621"/>
      <c r="E103" s="621"/>
      <c r="F103" s="622"/>
      <c r="G103" s="622"/>
      <c r="H103" s="622"/>
      <c r="I103" s="622"/>
      <c r="J103" s="621"/>
      <c r="K103" s="621"/>
      <c r="L103" s="621"/>
      <c r="M103" s="621"/>
      <c r="N103" s="621"/>
      <c r="O103" s="621"/>
      <c r="P103" s="621"/>
      <c r="Q103" s="621"/>
      <c r="R103" s="621"/>
      <c r="S103" s="622"/>
      <c r="T103" s="622"/>
      <c r="U103" s="621"/>
      <c r="V103" s="621"/>
      <c r="W103" s="621"/>
      <c r="X103" s="621"/>
    </row>
    <row r="104" spans="3:27" ht="14.2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912"/>
      <c r="P104" s="31"/>
      <c r="Q104" s="31"/>
      <c r="R104" s="31"/>
      <c r="S104" s="31"/>
      <c r="T104" s="31"/>
      <c r="U104" s="31"/>
      <c r="V104" s="31"/>
      <c r="W104" s="31"/>
      <c r="X104" s="619"/>
      <c r="Y104" s="31"/>
      <c r="Z104" s="31"/>
      <c r="AA104" s="31"/>
    </row>
    <row r="105" spans="3:27" ht="14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619"/>
      <c r="Y105" s="31"/>
      <c r="Z105" s="31"/>
      <c r="AA105" s="31"/>
    </row>
    <row r="106" spans="3:27" ht="14.2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619"/>
      <c r="Y106" s="31"/>
      <c r="Z106" s="31"/>
      <c r="AA106" s="31"/>
    </row>
    <row r="107" spans="3:27" ht="14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619"/>
      <c r="Y107" s="31"/>
      <c r="Z107" s="31"/>
      <c r="AA107" s="31"/>
    </row>
    <row r="108" spans="3:27" ht="14.2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619"/>
      <c r="Y108" s="31"/>
      <c r="Z108" s="31"/>
      <c r="AA108" s="31"/>
    </row>
    <row r="109" spans="3:27" ht="14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619"/>
      <c r="Y109" s="31"/>
      <c r="Z109" s="31"/>
      <c r="AA109" s="31"/>
    </row>
    <row r="110" spans="3:27" ht="14.2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619"/>
      <c r="Y110" s="31"/>
      <c r="Z110" s="31"/>
      <c r="AA110" s="31"/>
    </row>
    <row r="111" spans="3:27" ht="14.2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619"/>
      <c r="Y111" s="31"/>
      <c r="Z111" s="31"/>
      <c r="AA111" s="31"/>
    </row>
    <row r="112" spans="3:27" ht="14.2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619"/>
      <c r="Y112" s="31"/>
      <c r="Z112" s="31"/>
      <c r="AA112" s="31"/>
    </row>
    <row r="113" spans="3:27" ht="14.2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619"/>
      <c r="Y113" s="31"/>
      <c r="Z113" s="31"/>
      <c r="AA113" s="31"/>
    </row>
    <row r="114" spans="3:27" ht="14.2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619"/>
      <c r="Y114" s="31"/>
      <c r="Z114" s="31"/>
      <c r="AA114" s="31"/>
    </row>
    <row r="115" spans="3:27" ht="14.2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619"/>
      <c r="Y115" s="31"/>
      <c r="Z115" s="31"/>
      <c r="AA115" s="31"/>
    </row>
    <row r="116" spans="3:27" ht="14.2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619"/>
      <c r="Y116" s="31"/>
      <c r="Z116" s="31"/>
      <c r="AA116" s="31"/>
    </row>
    <row r="117" spans="3:27" ht="14.2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619"/>
      <c r="Y117" s="31"/>
      <c r="Z117" s="31"/>
      <c r="AA117" s="31"/>
    </row>
    <row r="118" spans="3:27" ht="14.2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619"/>
      <c r="Y118" s="31"/>
      <c r="Z118" s="31"/>
      <c r="AA118" s="31"/>
    </row>
    <row r="119" spans="3:27" ht="14.2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619"/>
      <c r="Y119" s="31"/>
      <c r="Z119" s="31"/>
      <c r="AA119" s="31"/>
    </row>
    <row r="120" spans="3:27" ht="14.2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619"/>
      <c r="Y120" s="31"/>
      <c r="Z120" s="31"/>
      <c r="AA120" s="31"/>
    </row>
    <row r="121" spans="3:27" ht="14.2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619"/>
      <c r="Y121" s="31"/>
      <c r="Z121" s="31"/>
      <c r="AA121" s="31"/>
    </row>
  </sheetData>
  <sheetProtection/>
  <mergeCells count="19">
    <mergeCell ref="W1:W4"/>
    <mergeCell ref="R2:R4"/>
    <mergeCell ref="U2:V2"/>
    <mergeCell ref="J3:L3"/>
    <mergeCell ref="M3:O3"/>
    <mergeCell ref="S3:T3"/>
    <mergeCell ref="U3:U4"/>
    <mergeCell ref="V3:V4"/>
    <mergeCell ref="B1:R1"/>
    <mergeCell ref="U1:V1"/>
    <mergeCell ref="S1:T2"/>
    <mergeCell ref="X1:X4"/>
    <mergeCell ref="F3:I3"/>
    <mergeCell ref="A1:A4"/>
    <mergeCell ref="P3:Q3"/>
    <mergeCell ref="C3:E3"/>
    <mergeCell ref="B3:B4"/>
    <mergeCell ref="B2:L2"/>
    <mergeCell ref="M2:Q2"/>
  </mergeCells>
  <printOptions/>
  <pageMargins left="0.5511811023622047" right="0.1968503937007874" top="0.8267716535433072" bottom="0.3937007874015748" header="0.2755905511811024" footer="0.1968503937007874"/>
  <pageSetup fitToHeight="2" horizontalDpi="600" verticalDpi="600" orientation="landscape" paperSize="9" scale="80" r:id="rId1"/>
  <headerFooter alignWithMargins="0">
    <oddHeader>&amp;C&amp;"Book Antiqua,Félkövér"&amp;11Keszthely Város Önkormányzata
2012. évi bevételei feladatonként, főbb jogcím-csoportonként &amp;R&amp;"Book Antiqua,Félkövér"&amp;11 4. számú melléklet
eFt
</oddHeader>
    <oddFooter>&amp;C&amp;P</oddFooter>
  </headerFooter>
  <rowBreaks count="3" manualBreakCount="3">
    <brk id="33" max="255" man="1"/>
    <brk id="60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C1">
      <selection activeCell="J11" sqref="J10:J11"/>
    </sheetView>
  </sheetViews>
  <sheetFormatPr defaultColWidth="9.00390625" defaultRowHeight="12.75"/>
  <cols>
    <col min="1" max="1" width="28.75390625" style="682" customWidth="1"/>
    <col min="2" max="2" width="9.125" style="202" bestFit="1" customWidth="1"/>
    <col min="3" max="3" width="10.625" style="202" bestFit="1" customWidth="1"/>
    <col min="4" max="4" width="11.625" style="202" bestFit="1" customWidth="1"/>
    <col min="5" max="5" width="9.125" style="202" bestFit="1" customWidth="1"/>
    <col min="6" max="6" width="8.25390625" style="202" bestFit="1" customWidth="1"/>
    <col min="7" max="7" width="7.00390625" style="202" bestFit="1" customWidth="1"/>
    <col min="8" max="8" width="8.75390625" style="202" bestFit="1" customWidth="1"/>
    <col min="9" max="10" width="8.25390625" style="202" bestFit="1" customWidth="1"/>
    <col min="11" max="11" width="8.25390625" style="202" customWidth="1"/>
    <col min="12" max="12" width="11.625" style="202" bestFit="1" customWidth="1"/>
    <col min="13" max="13" width="9.125" style="202" bestFit="1" customWidth="1"/>
    <col min="14" max="14" width="11.625" style="207" bestFit="1" customWidth="1"/>
    <col min="15" max="15" width="9.25390625" style="202" bestFit="1" customWidth="1"/>
    <col min="16" max="16" width="8.00390625" style="202" bestFit="1" customWidth="1"/>
    <col min="17" max="17" width="8.00390625" style="202" customWidth="1"/>
    <col min="18" max="18" width="12.25390625" style="233" customWidth="1"/>
    <col min="19" max="19" width="12.625" style="202" bestFit="1" customWidth="1"/>
    <col min="20" max="16384" width="9.125" style="202" customWidth="1"/>
  </cols>
  <sheetData>
    <row r="1" spans="1:18" ht="14.25" customHeight="1">
      <c r="A1" s="1202" t="s">
        <v>252</v>
      </c>
      <c r="B1" s="1200" t="s">
        <v>557</v>
      </c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12" t="s">
        <v>593</v>
      </c>
      <c r="P1" s="1213"/>
      <c r="Q1" s="1197" t="s">
        <v>936</v>
      </c>
      <c r="R1" s="1204" t="s">
        <v>559</v>
      </c>
    </row>
    <row r="2" spans="1:18" ht="25.5" customHeight="1">
      <c r="A2" s="1203"/>
      <c r="B2" s="1207" t="s">
        <v>251</v>
      </c>
      <c r="C2" s="1207"/>
      <c r="D2" s="1207"/>
      <c r="E2" s="1207"/>
      <c r="F2" s="1207"/>
      <c r="G2" s="1208" t="s">
        <v>215</v>
      </c>
      <c r="H2" s="1208"/>
      <c r="I2" s="1208"/>
      <c r="J2" s="1208"/>
      <c r="K2" s="1209" t="s">
        <v>591</v>
      </c>
      <c r="L2" s="1208" t="s">
        <v>592</v>
      </c>
      <c r="M2" s="1208"/>
      <c r="N2" s="1211"/>
      <c r="O2" s="1214"/>
      <c r="P2" s="1215"/>
      <c r="Q2" s="1198"/>
      <c r="R2" s="1205"/>
    </row>
    <row r="3" spans="1:18" ht="72" thickBot="1">
      <c r="A3" s="624" t="s">
        <v>253</v>
      </c>
      <c r="B3" s="625" t="s">
        <v>594</v>
      </c>
      <c r="C3" s="625" t="s">
        <v>538</v>
      </c>
      <c r="D3" s="625" t="s">
        <v>595</v>
      </c>
      <c r="E3" s="625" t="s">
        <v>596</v>
      </c>
      <c r="F3" s="625" t="s">
        <v>212</v>
      </c>
      <c r="G3" s="625" t="s">
        <v>597</v>
      </c>
      <c r="H3" s="625" t="s">
        <v>598</v>
      </c>
      <c r="I3" s="625" t="s">
        <v>596</v>
      </c>
      <c r="J3" s="625" t="s">
        <v>212</v>
      </c>
      <c r="K3" s="1210"/>
      <c r="L3" s="625" t="s">
        <v>599</v>
      </c>
      <c r="M3" s="625" t="s">
        <v>211</v>
      </c>
      <c r="N3" s="625" t="s">
        <v>250</v>
      </c>
      <c r="O3" s="626" t="s">
        <v>599</v>
      </c>
      <c r="P3" s="626" t="s">
        <v>211</v>
      </c>
      <c r="Q3" s="1199"/>
      <c r="R3" s="1206"/>
    </row>
    <row r="4" spans="1:28" s="631" customFormat="1" ht="15" thickBot="1">
      <c r="A4" s="627">
        <v>1</v>
      </c>
      <c r="B4" s="628">
        <v>2</v>
      </c>
      <c r="C4" s="628">
        <v>3</v>
      </c>
      <c r="D4" s="628">
        <v>4</v>
      </c>
      <c r="E4" s="628">
        <v>5</v>
      </c>
      <c r="F4" s="628">
        <v>6</v>
      </c>
      <c r="G4" s="628">
        <v>7</v>
      </c>
      <c r="H4" s="628">
        <v>8</v>
      </c>
      <c r="I4" s="628">
        <v>9</v>
      </c>
      <c r="J4" s="628">
        <v>10</v>
      </c>
      <c r="K4" s="628">
        <v>11</v>
      </c>
      <c r="L4" s="628">
        <v>12</v>
      </c>
      <c r="M4" s="628">
        <v>13</v>
      </c>
      <c r="N4" s="628">
        <v>14</v>
      </c>
      <c r="O4" s="628">
        <v>15</v>
      </c>
      <c r="P4" s="628">
        <v>16</v>
      </c>
      <c r="Q4" s="628">
        <v>17</v>
      </c>
      <c r="R4" s="629">
        <v>18</v>
      </c>
      <c r="S4" s="630"/>
      <c r="T4" s="630"/>
      <c r="U4" s="630"/>
      <c r="V4" s="630"/>
      <c r="W4" s="630"/>
      <c r="X4" s="630"/>
      <c r="Y4" s="630"/>
      <c r="Z4" s="630"/>
      <c r="AA4" s="630"/>
      <c r="AB4" s="630"/>
    </row>
    <row r="5" spans="1:19" ht="28.5">
      <c r="A5" s="632" t="s">
        <v>600</v>
      </c>
      <c r="B5" s="633">
        <v>7300</v>
      </c>
      <c r="C5" s="634">
        <v>1045</v>
      </c>
      <c r="D5" s="634"/>
      <c r="E5" s="634"/>
      <c r="F5" s="634"/>
      <c r="G5" s="634"/>
      <c r="H5" s="633"/>
      <c r="I5" s="633"/>
      <c r="J5" s="633"/>
      <c r="K5" s="633">
        <v>500</v>
      </c>
      <c r="L5" s="633">
        <v>455446</v>
      </c>
      <c r="M5" s="635">
        <v>1269</v>
      </c>
      <c r="N5" s="636">
        <f>SUM(L5:M5)</f>
        <v>456715</v>
      </c>
      <c r="O5" s="636">
        <v>0</v>
      </c>
      <c r="P5" s="636">
        <v>145</v>
      </c>
      <c r="Q5" s="636"/>
      <c r="R5" s="637">
        <f>SUM(B5+C5+D5+F5+G5+H5+J5+K5+N5+O5+P5)</f>
        <v>465705</v>
      </c>
      <c r="S5" s="638"/>
    </row>
    <row r="6" spans="1:19" ht="14.25">
      <c r="A6" s="639" t="s">
        <v>151</v>
      </c>
      <c r="B6" s="640">
        <v>5800</v>
      </c>
      <c r="C6" s="641">
        <v>5864</v>
      </c>
      <c r="D6" s="641"/>
      <c r="E6" s="641"/>
      <c r="F6" s="641"/>
      <c r="G6" s="641"/>
      <c r="H6" s="640"/>
      <c r="I6" s="640"/>
      <c r="J6" s="640"/>
      <c r="K6" s="640">
        <v>500</v>
      </c>
      <c r="L6" s="640">
        <v>477017</v>
      </c>
      <c r="M6" s="642">
        <v>888</v>
      </c>
      <c r="N6" s="642">
        <f>SUM(L6:M6)</f>
        <v>477905</v>
      </c>
      <c r="O6" s="642"/>
      <c r="P6" s="643">
        <v>145</v>
      </c>
      <c r="Q6" s="643"/>
      <c r="R6" s="644">
        <f>SUM(B6+C6+D6+F6+G6+H6+J6+K6+N6+O6+P6)</f>
        <v>490214</v>
      </c>
      <c r="S6" s="638"/>
    </row>
    <row r="7" spans="1:19" ht="14.25">
      <c r="A7" s="639" t="s">
        <v>267</v>
      </c>
      <c r="B7" s="640">
        <v>9873</v>
      </c>
      <c r="C7" s="641">
        <v>7008</v>
      </c>
      <c r="D7" s="641"/>
      <c r="E7" s="641">
        <v>4248</v>
      </c>
      <c r="F7" s="641"/>
      <c r="G7" s="641">
        <v>152</v>
      </c>
      <c r="H7" s="640"/>
      <c r="I7" s="640">
        <v>145</v>
      </c>
      <c r="J7" s="640"/>
      <c r="K7" s="640">
        <v>1104</v>
      </c>
      <c r="L7" s="640">
        <v>429326</v>
      </c>
      <c r="M7" s="642">
        <v>134</v>
      </c>
      <c r="N7" s="642">
        <f>SUM(L7:M7)</f>
        <v>429460</v>
      </c>
      <c r="O7" s="641"/>
      <c r="P7" s="641"/>
      <c r="Q7" s="641">
        <v>3267</v>
      </c>
      <c r="R7" s="644">
        <f>SUM(B7+C7+D7+F7+G7+H7+J7+K7+N7+O7+P7+I7+E7+Q7)</f>
        <v>455257</v>
      </c>
      <c r="S7" s="638"/>
    </row>
    <row r="8" spans="1:19" s="212" customFormat="1" ht="14.25">
      <c r="A8" s="645" t="s">
        <v>269</v>
      </c>
      <c r="B8" s="646">
        <f>B7/B6</f>
        <v>1.7022413793103448</v>
      </c>
      <c r="C8" s="646">
        <f>C7/C6</f>
        <v>1.195088676671214</v>
      </c>
      <c r="D8" s="646"/>
      <c r="E8" s="646"/>
      <c r="F8" s="646"/>
      <c r="G8" s="646"/>
      <c r="H8" s="646"/>
      <c r="I8" s="646"/>
      <c r="J8" s="646"/>
      <c r="K8" s="646">
        <f>K7/K6</f>
        <v>2.208</v>
      </c>
      <c r="L8" s="646">
        <f>L7/L6</f>
        <v>0.900022431066398</v>
      </c>
      <c r="M8" s="646">
        <f>M7/M6</f>
        <v>0.15090090090090091</v>
      </c>
      <c r="N8" s="199">
        <f>N7/N6</f>
        <v>0.8986304809533275</v>
      </c>
      <c r="O8" s="646"/>
      <c r="P8" s="646">
        <f>P7/P6</f>
        <v>0</v>
      </c>
      <c r="Q8" s="921"/>
      <c r="R8" s="647">
        <f>R7/R6</f>
        <v>0.9286903270816419</v>
      </c>
      <c r="S8" s="211"/>
    </row>
    <row r="9" spans="1:18" ht="19.5" customHeight="1">
      <c r="A9" s="648" t="s">
        <v>601</v>
      </c>
      <c r="B9" s="642"/>
      <c r="C9" s="642">
        <v>120000</v>
      </c>
      <c r="D9" s="642">
        <v>1532453</v>
      </c>
      <c r="E9" s="642"/>
      <c r="F9" s="642"/>
      <c r="G9" s="642"/>
      <c r="H9" s="642"/>
      <c r="I9" s="642"/>
      <c r="J9" s="642"/>
      <c r="K9" s="642"/>
      <c r="L9" s="642"/>
      <c r="M9" s="642"/>
      <c r="N9" s="642">
        <f>SUM(L9:M9)</f>
        <v>0</v>
      </c>
      <c r="O9" s="642"/>
      <c r="P9" s="642"/>
      <c r="Q9" s="643"/>
      <c r="R9" s="644">
        <f>SUM(B9+C9+D9+F9+G9+H9+J9+K9+N9+O9+P9)</f>
        <v>1652453</v>
      </c>
    </row>
    <row r="10" spans="1:18" ht="14.25">
      <c r="A10" s="639" t="s">
        <v>151</v>
      </c>
      <c r="B10" s="642"/>
      <c r="C10" s="642">
        <v>41478</v>
      </c>
      <c r="D10" s="642">
        <v>550433</v>
      </c>
      <c r="E10" s="642"/>
      <c r="F10" s="642"/>
      <c r="G10" s="642"/>
      <c r="H10" s="642"/>
      <c r="I10" s="642"/>
      <c r="J10" s="642"/>
      <c r="K10" s="642"/>
      <c r="L10" s="642">
        <v>4998</v>
      </c>
      <c r="M10" s="642"/>
      <c r="N10" s="642">
        <f>SUM(L10:M10)</f>
        <v>4998</v>
      </c>
      <c r="O10" s="642">
        <v>16792</v>
      </c>
      <c r="P10" s="642">
        <v>0</v>
      </c>
      <c r="Q10" s="643"/>
      <c r="R10" s="644">
        <f>SUM(B10+C10+D10+F10+G10+H10+J10+K10+N10+O10+P10)</f>
        <v>613701</v>
      </c>
    </row>
    <row r="11" spans="1:18" ht="14.25">
      <c r="A11" s="639" t="s">
        <v>267</v>
      </c>
      <c r="B11" s="640"/>
      <c r="C11" s="640">
        <v>41478</v>
      </c>
      <c r="D11" s="640">
        <v>550433</v>
      </c>
      <c r="E11" s="640"/>
      <c r="F11" s="640"/>
      <c r="G11" s="640"/>
      <c r="H11" s="640"/>
      <c r="I11" s="640"/>
      <c r="J11" s="640" t="s">
        <v>1100</v>
      </c>
      <c r="K11" s="640"/>
      <c r="L11" s="640">
        <v>4998</v>
      </c>
      <c r="M11" s="640"/>
      <c r="N11" s="642">
        <f>SUM(L11:M11)</f>
        <v>4998</v>
      </c>
      <c r="O11" s="640">
        <v>16792</v>
      </c>
      <c r="P11" s="640"/>
      <c r="Q11" s="641">
        <v>138</v>
      </c>
      <c r="R11" s="644" t="e">
        <f>SUM(B11+C11+D11+F11+G11+H11+J11+K11+N11+O11+P11+Q11)</f>
        <v>#VALUE!</v>
      </c>
    </row>
    <row r="12" spans="1:18" s="212" customFormat="1" ht="14.25">
      <c r="A12" s="210" t="s">
        <v>269</v>
      </c>
      <c r="B12" s="199"/>
      <c r="C12" s="201">
        <f>C11/C10</f>
        <v>1</v>
      </c>
      <c r="D12" s="201">
        <f>D11/D10</f>
        <v>1</v>
      </c>
      <c r="E12" s="199"/>
      <c r="F12" s="199"/>
      <c r="G12" s="199"/>
      <c r="H12" s="199"/>
      <c r="I12" s="199"/>
      <c r="J12" s="199"/>
      <c r="K12" s="199"/>
      <c r="L12" s="201">
        <f aca="true" t="shared" si="0" ref="L12:R12">L11/L10</f>
        <v>1</v>
      </c>
      <c r="M12" s="201"/>
      <c r="N12" s="201">
        <f t="shared" si="0"/>
        <v>1</v>
      </c>
      <c r="O12" s="201">
        <f t="shared" si="0"/>
        <v>1</v>
      </c>
      <c r="P12" s="199"/>
      <c r="Q12" s="922"/>
      <c r="R12" s="649" t="e">
        <f t="shared" si="0"/>
        <v>#VALUE!</v>
      </c>
    </row>
    <row r="13" spans="1:18" s="233" customFormat="1" ht="28.5">
      <c r="A13" s="648" t="s">
        <v>141</v>
      </c>
      <c r="B13" s="650">
        <f aca="true" t="shared" si="1" ref="B13:Q15">SUM(B17+B21+B25+B29+B33+B37+B41+B45+B49+B53+B57)</f>
        <v>0</v>
      </c>
      <c r="C13" s="650">
        <f t="shared" si="1"/>
        <v>293941</v>
      </c>
      <c r="D13" s="650">
        <f>SUM(D17+D21+D25+D29+D33+D37+D41+D45+D49+D53+D57)</f>
        <v>86542</v>
      </c>
      <c r="E13" s="650">
        <f t="shared" si="1"/>
        <v>0</v>
      </c>
      <c r="F13" s="650">
        <f t="shared" si="1"/>
        <v>4915</v>
      </c>
      <c r="G13" s="650">
        <f t="shared" si="1"/>
        <v>0</v>
      </c>
      <c r="H13" s="650">
        <f t="shared" si="1"/>
        <v>0</v>
      </c>
      <c r="I13" s="650">
        <f t="shared" si="1"/>
        <v>0</v>
      </c>
      <c r="J13" s="650">
        <f t="shared" si="1"/>
        <v>0</v>
      </c>
      <c r="K13" s="650">
        <f t="shared" si="1"/>
        <v>0</v>
      </c>
      <c r="L13" s="650">
        <f t="shared" si="1"/>
        <v>1891448</v>
      </c>
      <c r="M13" s="650">
        <f t="shared" si="1"/>
        <v>0</v>
      </c>
      <c r="N13" s="650">
        <f t="shared" si="1"/>
        <v>1891448</v>
      </c>
      <c r="O13" s="650">
        <f t="shared" si="1"/>
        <v>0</v>
      </c>
      <c r="P13" s="651"/>
      <c r="Q13" s="651"/>
      <c r="R13" s="644">
        <f>SUM(B13+C13+D13+F13+G13+H13+J13+K13+N13+O13+P13)</f>
        <v>2276846</v>
      </c>
    </row>
    <row r="14" spans="1:18" s="233" customFormat="1" ht="14.25">
      <c r="A14" s="652" t="s">
        <v>151</v>
      </c>
      <c r="B14" s="650">
        <f>SUM(B18+B22+B26+B30+B34+B38+B42+B46+B50+B54+B58)</f>
        <v>0</v>
      </c>
      <c r="C14" s="650">
        <f t="shared" si="1"/>
        <v>316233</v>
      </c>
      <c r="D14" s="650">
        <f t="shared" si="1"/>
        <v>142093</v>
      </c>
      <c r="E14" s="650">
        <f t="shared" si="1"/>
        <v>0</v>
      </c>
      <c r="F14" s="650">
        <f t="shared" si="1"/>
        <v>1024</v>
      </c>
      <c r="G14" s="650">
        <f t="shared" si="1"/>
        <v>0</v>
      </c>
      <c r="H14" s="650">
        <f t="shared" si="1"/>
        <v>965</v>
      </c>
      <c r="I14" s="650">
        <f t="shared" si="1"/>
        <v>0</v>
      </c>
      <c r="J14" s="650">
        <f t="shared" si="1"/>
        <v>7823</v>
      </c>
      <c r="K14" s="650">
        <f t="shared" si="1"/>
        <v>0</v>
      </c>
      <c r="L14" s="650">
        <f t="shared" si="1"/>
        <v>1958722</v>
      </c>
      <c r="M14" s="650">
        <f t="shared" si="1"/>
        <v>14736</v>
      </c>
      <c r="N14" s="650">
        <f t="shared" si="1"/>
        <v>1973458</v>
      </c>
      <c r="O14" s="650">
        <f t="shared" si="1"/>
        <v>38831</v>
      </c>
      <c r="P14" s="650">
        <f t="shared" si="1"/>
        <v>7805</v>
      </c>
      <c r="Q14" s="651"/>
      <c r="R14" s="644">
        <f>SUM(B14+C14+D14+F14+G14+H14+J14+K14+N14+O14+P14)</f>
        <v>2488232</v>
      </c>
    </row>
    <row r="15" spans="1:18" s="233" customFormat="1" ht="14.25">
      <c r="A15" s="652" t="s">
        <v>267</v>
      </c>
      <c r="B15" s="650">
        <f>SUM(B19+B23+B27+B31+B35+B39+B43+B47+B51+B55+B59)</f>
        <v>0</v>
      </c>
      <c r="C15" s="650">
        <f t="shared" si="1"/>
        <v>315907</v>
      </c>
      <c r="D15" s="650">
        <f t="shared" si="1"/>
        <v>159933</v>
      </c>
      <c r="E15" s="650">
        <f t="shared" si="1"/>
        <v>18201</v>
      </c>
      <c r="F15" s="650">
        <f t="shared" si="1"/>
        <v>1627</v>
      </c>
      <c r="G15" s="650">
        <f t="shared" si="1"/>
        <v>0</v>
      </c>
      <c r="H15" s="650">
        <f t="shared" si="1"/>
        <v>965</v>
      </c>
      <c r="I15" s="650">
        <f t="shared" si="1"/>
        <v>7305</v>
      </c>
      <c r="J15" s="650">
        <f t="shared" si="1"/>
        <v>7864</v>
      </c>
      <c r="K15" s="650">
        <f t="shared" si="1"/>
        <v>0</v>
      </c>
      <c r="L15" s="650">
        <f t="shared" si="1"/>
        <v>1918886</v>
      </c>
      <c r="M15" s="650">
        <f t="shared" si="1"/>
        <v>13836</v>
      </c>
      <c r="N15" s="650">
        <f t="shared" si="1"/>
        <v>1932722</v>
      </c>
      <c r="O15" s="650">
        <f t="shared" si="1"/>
        <v>38831</v>
      </c>
      <c r="P15" s="650">
        <f t="shared" si="1"/>
        <v>7805</v>
      </c>
      <c r="Q15" s="650">
        <f t="shared" si="1"/>
        <v>-948</v>
      </c>
      <c r="R15" s="644">
        <f>SUM(B15+C15+D15+F15+G15+H15+J15+K15+N15+O15+P15+E15+I15+Q15)</f>
        <v>2490212</v>
      </c>
    </row>
    <row r="16" spans="1:18" s="654" customFormat="1" ht="14.25">
      <c r="A16" s="653" t="s">
        <v>269</v>
      </c>
      <c r="B16" s="200"/>
      <c r="C16" s="200">
        <f aca="true" t="shared" si="2" ref="C16:R16">C15/C14</f>
        <v>0.9989691145452878</v>
      </c>
      <c r="D16" s="204">
        <f t="shared" si="2"/>
        <v>1.1255515753766898</v>
      </c>
      <c r="E16" s="204"/>
      <c r="F16" s="200">
        <f t="shared" si="2"/>
        <v>1.5888671875</v>
      </c>
      <c r="G16" s="204"/>
      <c r="H16" s="200"/>
      <c r="I16" s="200"/>
      <c r="J16" s="204">
        <f t="shared" si="2"/>
        <v>1.0052409561549278</v>
      </c>
      <c r="K16" s="200"/>
      <c r="L16" s="200">
        <f t="shared" si="2"/>
        <v>0.979662249160422</v>
      </c>
      <c r="M16" s="200">
        <f t="shared" si="2"/>
        <v>0.9389250814332247</v>
      </c>
      <c r="N16" s="200">
        <f t="shared" si="2"/>
        <v>0.9793580608252114</v>
      </c>
      <c r="O16" s="204">
        <f t="shared" si="2"/>
        <v>1</v>
      </c>
      <c r="P16" s="200">
        <f t="shared" si="2"/>
        <v>1</v>
      </c>
      <c r="Q16" s="923"/>
      <c r="R16" s="649">
        <f t="shared" si="2"/>
        <v>1.0007957457343206</v>
      </c>
    </row>
    <row r="17" spans="1:18" ht="28.5">
      <c r="A17" s="655" t="s">
        <v>602</v>
      </c>
      <c r="B17" s="642"/>
      <c r="C17" s="656">
        <v>5630</v>
      </c>
      <c r="D17" s="656">
        <v>1500</v>
      </c>
      <c r="E17" s="656"/>
      <c r="F17" s="656"/>
      <c r="G17" s="656"/>
      <c r="H17" s="642"/>
      <c r="I17" s="642"/>
      <c r="J17" s="642"/>
      <c r="K17" s="642"/>
      <c r="L17" s="656">
        <v>62671</v>
      </c>
      <c r="M17" s="642"/>
      <c r="N17" s="656">
        <f>SUM(L17:M17)</f>
        <v>62671</v>
      </c>
      <c r="O17" s="656"/>
      <c r="P17" s="657"/>
      <c r="Q17" s="657"/>
      <c r="R17" s="644">
        <f>SUM(B17+C17+D17+F17+G17+H17+J17+K17+N17+O17+P17)</f>
        <v>69801</v>
      </c>
    </row>
    <row r="18" spans="1:18" ht="14.25">
      <c r="A18" s="658" t="s">
        <v>151</v>
      </c>
      <c r="B18" s="642"/>
      <c r="C18" s="656">
        <v>6744</v>
      </c>
      <c r="D18" s="656">
        <v>1500</v>
      </c>
      <c r="E18" s="656"/>
      <c r="F18" s="656">
        <v>875</v>
      </c>
      <c r="G18" s="656"/>
      <c r="H18" s="642"/>
      <c r="I18" s="642"/>
      <c r="J18" s="642"/>
      <c r="K18" s="642"/>
      <c r="L18" s="656">
        <v>68116</v>
      </c>
      <c r="M18" s="642"/>
      <c r="N18" s="656">
        <f>SUM(L18:M18)</f>
        <v>68116</v>
      </c>
      <c r="O18" s="656">
        <v>433</v>
      </c>
      <c r="P18" s="657"/>
      <c r="Q18" s="657"/>
      <c r="R18" s="644">
        <f>SUM(B18+C18+D18+F18+G18+H18+J18+K18+N18+O18+P18+E18)</f>
        <v>77668</v>
      </c>
    </row>
    <row r="19" spans="1:18" ht="14.25">
      <c r="A19" s="658" t="s">
        <v>267</v>
      </c>
      <c r="B19" s="642"/>
      <c r="C19" s="656">
        <v>6744</v>
      </c>
      <c r="D19" s="656">
        <v>1573</v>
      </c>
      <c r="E19" s="656">
        <v>295</v>
      </c>
      <c r="F19" s="656">
        <v>875</v>
      </c>
      <c r="G19" s="656"/>
      <c r="H19" s="642"/>
      <c r="I19" s="642"/>
      <c r="J19" s="642"/>
      <c r="K19" s="642"/>
      <c r="L19" s="656">
        <v>65965</v>
      </c>
      <c r="M19" s="642"/>
      <c r="N19" s="656">
        <f>SUM(L19:M19)</f>
        <v>65965</v>
      </c>
      <c r="O19" s="656">
        <v>433</v>
      </c>
      <c r="P19" s="657"/>
      <c r="Q19" s="657"/>
      <c r="R19" s="644">
        <f>SUM(B19+C19+D19+F19+G19+H19+J19+K19+N19+O19+P19+E19)</f>
        <v>75885</v>
      </c>
    </row>
    <row r="20" spans="1:18" s="212" customFormat="1" ht="14.25">
      <c r="A20" s="659" t="s">
        <v>269</v>
      </c>
      <c r="B20" s="199"/>
      <c r="C20" s="199">
        <f>C19/C18</f>
        <v>1</v>
      </c>
      <c r="D20" s="199">
        <f>D19/D18</f>
        <v>1.0486666666666666</v>
      </c>
      <c r="E20" s="199"/>
      <c r="F20" s="199"/>
      <c r="G20" s="199"/>
      <c r="H20" s="199"/>
      <c r="I20" s="199"/>
      <c r="J20" s="199"/>
      <c r="K20" s="199"/>
      <c r="L20" s="199">
        <f>L19/L18</f>
        <v>0.9684215162370075</v>
      </c>
      <c r="M20" s="199"/>
      <c r="N20" s="199">
        <f>N19/N18</f>
        <v>0.9684215162370075</v>
      </c>
      <c r="O20" s="201">
        <f>O19/O18</f>
        <v>1</v>
      </c>
      <c r="P20" s="199"/>
      <c r="Q20" s="922"/>
      <c r="R20" s="649">
        <f>R19/R18</f>
        <v>0.9770433125611577</v>
      </c>
    </row>
    <row r="21" spans="1:18" ht="42.75">
      <c r="A21" s="655" t="s">
        <v>603</v>
      </c>
      <c r="B21" s="642"/>
      <c r="C21" s="656">
        <v>1050</v>
      </c>
      <c r="D21" s="656"/>
      <c r="E21" s="656"/>
      <c r="F21" s="656"/>
      <c r="G21" s="656"/>
      <c r="H21" s="642"/>
      <c r="I21" s="642"/>
      <c r="J21" s="642"/>
      <c r="K21" s="642"/>
      <c r="L21" s="656">
        <v>173454</v>
      </c>
      <c r="M21" s="642"/>
      <c r="N21" s="656">
        <f>SUM(L21:M21)</f>
        <v>173454</v>
      </c>
      <c r="O21" s="656"/>
      <c r="P21" s="657"/>
      <c r="Q21" s="657"/>
      <c r="R21" s="644">
        <f>SUM(B21+C21+D21+F21+G21+H21+J21+K21+N21+O21+P21)</f>
        <v>174504</v>
      </c>
    </row>
    <row r="22" spans="1:18" ht="14.25">
      <c r="A22" s="658" t="s">
        <v>151</v>
      </c>
      <c r="B22" s="642"/>
      <c r="C22" s="656">
        <v>1541</v>
      </c>
      <c r="D22" s="656">
        <v>13015</v>
      </c>
      <c r="E22" s="656"/>
      <c r="F22" s="656">
        <v>13</v>
      </c>
      <c r="G22" s="656"/>
      <c r="H22" s="642"/>
      <c r="I22" s="642"/>
      <c r="J22" s="642"/>
      <c r="K22" s="642"/>
      <c r="L22" s="656">
        <v>180439</v>
      </c>
      <c r="M22" s="642"/>
      <c r="N22" s="656">
        <f>SUM(L22:M22)</f>
        <v>180439</v>
      </c>
      <c r="O22" s="656">
        <v>1833</v>
      </c>
      <c r="P22" s="657"/>
      <c r="Q22" s="657"/>
      <c r="R22" s="644">
        <f>SUM(B22+C22+D22+F22+G22+H22+J22+K22+N22+O22+P22+E22)</f>
        <v>196841</v>
      </c>
    </row>
    <row r="23" spans="1:18" ht="14.25">
      <c r="A23" s="658" t="s">
        <v>267</v>
      </c>
      <c r="B23" s="642"/>
      <c r="C23" s="656">
        <v>1541</v>
      </c>
      <c r="D23" s="656">
        <v>13579</v>
      </c>
      <c r="E23" s="656">
        <v>1493</v>
      </c>
      <c r="F23" s="656">
        <v>13</v>
      </c>
      <c r="G23" s="656"/>
      <c r="H23" s="642"/>
      <c r="I23" s="642"/>
      <c r="J23" s="642"/>
      <c r="K23" s="642"/>
      <c r="L23" s="656">
        <v>175850</v>
      </c>
      <c r="M23" s="642"/>
      <c r="N23" s="656">
        <f>SUM(L23:M23)</f>
        <v>175850</v>
      </c>
      <c r="O23" s="656">
        <v>1833</v>
      </c>
      <c r="P23" s="657"/>
      <c r="Q23" s="657"/>
      <c r="R23" s="644">
        <f>SUM(B23+C23+D23+F23+G23+H23+J23+K23+N23+O23+P23+E23)</f>
        <v>194309</v>
      </c>
    </row>
    <row r="24" spans="1:18" s="212" customFormat="1" ht="14.25">
      <c r="A24" s="659" t="s">
        <v>269</v>
      </c>
      <c r="B24" s="199"/>
      <c r="C24" s="199">
        <f>C23/C22</f>
        <v>1</v>
      </c>
      <c r="D24" s="201">
        <f>D23/D22</f>
        <v>1.0433346139070303</v>
      </c>
      <c r="E24" s="201"/>
      <c r="F24" s="201">
        <f>F23/F22</f>
        <v>1</v>
      </c>
      <c r="G24" s="201"/>
      <c r="H24" s="199"/>
      <c r="I24" s="199"/>
      <c r="J24" s="199"/>
      <c r="K24" s="199"/>
      <c r="L24" s="199">
        <f>L23/L22</f>
        <v>0.9745675823962668</v>
      </c>
      <c r="M24" s="199"/>
      <c r="N24" s="199">
        <f>N23/N22</f>
        <v>0.9745675823962668</v>
      </c>
      <c r="O24" s="201">
        <f>O23/O22</f>
        <v>1</v>
      </c>
      <c r="P24" s="199"/>
      <c r="Q24" s="922"/>
      <c r="R24" s="649">
        <f>R23/R22</f>
        <v>0.9871368261693448</v>
      </c>
    </row>
    <row r="25" spans="1:18" ht="28.5">
      <c r="A25" s="655" t="s">
        <v>604</v>
      </c>
      <c r="B25" s="642"/>
      <c r="C25" s="656">
        <v>9950</v>
      </c>
      <c r="D25" s="656"/>
      <c r="E25" s="656"/>
      <c r="F25" s="656"/>
      <c r="G25" s="656"/>
      <c r="H25" s="642"/>
      <c r="I25" s="642"/>
      <c r="J25" s="642"/>
      <c r="K25" s="642"/>
      <c r="L25" s="656">
        <v>308789</v>
      </c>
      <c r="M25" s="642"/>
      <c r="N25" s="656">
        <f>SUM(L25:M25)</f>
        <v>308789</v>
      </c>
      <c r="O25" s="656"/>
      <c r="P25" s="657"/>
      <c r="Q25" s="657"/>
      <c r="R25" s="644">
        <f>SUM(B25+C25+D25+F25+G25+H25+J25+K25+N25+O25+P25)</f>
        <v>318739</v>
      </c>
    </row>
    <row r="26" spans="1:18" ht="14.25">
      <c r="A26" s="658" t="s">
        <v>151</v>
      </c>
      <c r="B26" s="642"/>
      <c r="C26" s="656">
        <v>9000</v>
      </c>
      <c r="D26" s="656">
        <v>5287</v>
      </c>
      <c r="E26" s="656"/>
      <c r="F26" s="656">
        <v>136</v>
      </c>
      <c r="G26" s="656"/>
      <c r="H26" s="642"/>
      <c r="I26" s="642"/>
      <c r="J26" s="642"/>
      <c r="K26" s="642"/>
      <c r="L26" s="656">
        <v>322034</v>
      </c>
      <c r="M26" s="642">
        <v>849</v>
      </c>
      <c r="N26" s="656">
        <f>SUM(L26:M26)</f>
        <v>322883</v>
      </c>
      <c r="O26" s="656">
        <v>2835</v>
      </c>
      <c r="P26" s="657">
        <v>440</v>
      </c>
      <c r="Q26" s="657"/>
      <c r="R26" s="644">
        <f>SUM(B26+C26+D26+F26+G26+H26+J26+K26+N26+O26+P26+E26)</f>
        <v>340581</v>
      </c>
    </row>
    <row r="27" spans="1:18" ht="14.25">
      <c r="A27" s="658" t="s">
        <v>267</v>
      </c>
      <c r="B27" s="642"/>
      <c r="C27" s="656">
        <v>8982</v>
      </c>
      <c r="D27" s="656">
        <v>6926</v>
      </c>
      <c r="E27" s="656">
        <v>1828</v>
      </c>
      <c r="F27" s="656">
        <v>136</v>
      </c>
      <c r="G27" s="656"/>
      <c r="H27" s="642"/>
      <c r="I27" s="642">
        <v>440</v>
      </c>
      <c r="J27" s="642"/>
      <c r="K27" s="642"/>
      <c r="L27" s="656">
        <v>318125</v>
      </c>
      <c r="M27" s="642">
        <v>849</v>
      </c>
      <c r="N27" s="656">
        <f>SUM(L27:M27)</f>
        <v>318974</v>
      </c>
      <c r="O27" s="656">
        <v>2835</v>
      </c>
      <c r="P27" s="657">
        <v>440</v>
      </c>
      <c r="Q27" s="657"/>
      <c r="R27" s="644">
        <f>SUM(B27+C27+D27+F27+G27+H27+J27+K27+N27+O27+P27+E27+I27)</f>
        <v>340561</v>
      </c>
    </row>
    <row r="28" spans="1:18" s="212" customFormat="1" ht="15" customHeight="1" thickBot="1">
      <c r="A28" s="660" t="s">
        <v>269</v>
      </c>
      <c r="B28" s="225"/>
      <c r="C28" s="225">
        <f>C27/C26</f>
        <v>0.998</v>
      </c>
      <c r="D28" s="225">
        <f>D27/D26</f>
        <v>1.3100056742954416</v>
      </c>
      <c r="E28" s="225"/>
      <c r="F28" s="225">
        <f>F27/F26</f>
        <v>1</v>
      </c>
      <c r="G28" s="225"/>
      <c r="H28" s="225"/>
      <c r="I28" s="225"/>
      <c r="J28" s="225"/>
      <c r="K28" s="225"/>
      <c r="L28" s="225">
        <f aca="true" t="shared" si="3" ref="L28:R28">L27/L26</f>
        <v>0.9878615301489905</v>
      </c>
      <c r="M28" s="225">
        <f t="shared" si="3"/>
        <v>1</v>
      </c>
      <c r="N28" s="225">
        <f t="shared" si="3"/>
        <v>0.9878934474716848</v>
      </c>
      <c r="O28" s="230">
        <f t="shared" si="3"/>
        <v>1</v>
      </c>
      <c r="P28" s="230">
        <f t="shared" si="3"/>
        <v>1</v>
      </c>
      <c r="Q28" s="924"/>
      <c r="R28" s="661">
        <f t="shared" si="3"/>
        <v>0.9999412768181432</v>
      </c>
    </row>
    <row r="29" spans="1:18" s="207" customFormat="1" ht="30" customHeight="1">
      <c r="A29" s="662" t="s">
        <v>605</v>
      </c>
      <c r="B29" s="633"/>
      <c r="C29" s="663">
        <v>600</v>
      </c>
      <c r="D29" s="663"/>
      <c r="E29" s="663"/>
      <c r="F29" s="663"/>
      <c r="G29" s="663"/>
      <c r="H29" s="633"/>
      <c r="I29" s="633"/>
      <c r="J29" s="633"/>
      <c r="K29" s="633"/>
      <c r="L29" s="663">
        <v>265589</v>
      </c>
      <c r="M29" s="633"/>
      <c r="N29" s="664">
        <f>SUM(L29:M29)</f>
        <v>265589</v>
      </c>
      <c r="O29" s="663"/>
      <c r="P29" s="665"/>
      <c r="Q29" s="665"/>
      <c r="R29" s="666">
        <f>SUM(B29+C29+D29+F29+G29+H29+J29+K29+N29+O29+P29)</f>
        <v>266189</v>
      </c>
    </row>
    <row r="30" spans="1:18" s="207" customFormat="1" ht="15" customHeight="1">
      <c r="A30" s="658" t="s">
        <v>151</v>
      </c>
      <c r="B30" s="642"/>
      <c r="C30" s="656">
        <v>1541</v>
      </c>
      <c r="D30" s="656">
        <v>702</v>
      </c>
      <c r="E30" s="656"/>
      <c r="F30" s="656"/>
      <c r="G30" s="656"/>
      <c r="H30" s="642">
        <v>797</v>
      </c>
      <c r="I30" s="642"/>
      <c r="J30" s="642"/>
      <c r="K30" s="642"/>
      <c r="L30" s="656">
        <v>276978</v>
      </c>
      <c r="M30" s="642"/>
      <c r="N30" s="656">
        <f>SUM(L30:M30)</f>
        <v>276978</v>
      </c>
      <c r="O30" s="656">
        <v>130</v>
      </c>
      <c r="P30" s="657"/>
      <c r="Q30" s="657"/>
      <c r="R30" s="644">
        <f>SUM(B30+C30+D30+F30+G30+H30+J30+K30+N30+O30+P30)</f>
        <v>280148</v>
      </c>
    </row>
    <row r="31" spans="1:18" s="207" customFormat="1" ht="14.25">
      <c r="A31" s="658" t="s">
        <v>267</v>
      </c>
      <c r="B31" s="642"/>
      <c r="C31" s="656">
        <v>1540</v>
      </c>
      <c r="D31" s="656">
        <v>1415</v>
      </c>
      <c r="E31" s="656"/>
      <c r="F31" s="656"/>
      <c r="G31" s="656"/>
      <c r="H31" s="642">
        <v>797</v>
      </c>
      <c r="I31" s="642"/>
      <c r="J31" s="642"/>
      <c r="K31" s="642"/>
      <c r="L31" s="656">
        <v>275403</v>
      </c>
      <c r="M31" s="642"/>
      <c r="N31" s="667">
        <f>SUM(L31:M31)</f>
        <v>275403</v>
      </c>
      <c r="O31" s="656">
        <v>130</v>
      </c>
      <c r="P31" s="657"/>
      <c r="Q31" s="657"/>
      <c r="R31" s="644">
        <f>SUM(B31+C31+D31+F31+G31+H31+J31+K31+N31+O31+P31+E31)</f>
        <v>279285</v>
      </c>
    </row>
    <row r="32" spans="1:18" s="668" customFormat="1" ht="14.25">
      <c r="A32" s="659" t="s">
        <v>269</v>
      </c>
      <c r="B32" s="199"/>
      <c r="C32" s="199">
        <f>C31/C30</f>
        <v>0.9993510707332901</v>
      </c>
      <c r="D32" s="199">
        <f>D31/D30</f>
        <v>2.0156695156695155</v>
      </c>
      <c r="E32" s="199"/>
      <c r="F32" s="199"/>
      <c r="G32" s="199"/>
      <c r="H32" s="199"/>
      <c r="I32" s="199"/>
      <c r="J32" s="199"/>
      <c r="K32" s="199"/>
      <c r="L32" s="199">
        <f>L31/L30</f>
        <v>0.9943136277971536</v>
      </c>
      <c r="M32" s="199"/>
      <c r="N32" s="199">
        <f>N31/N30</f>
        <v>0.9943136277971536</v>
      </c>
      <c r="O32" s="201">
        <f>O31/O30</f>
        <v>1</v>
      </c>
      <c r="P32" s="199"/>
      <c r="Q32" s="922"/>
      <c r="R32" s="649">
        <f>R31/R30</f>
        <v>0.9969194854148522</v>
      </c>
    </row>
    <row r="33" spans="1:18" ht="27" customHeight="1">
      <c r="A33" s="655" t="s">
        <v>606</v>
      </c>
      <c r="B33" s="642"/>
      <c r="C33" s="656">
        <v>45810</v>
      </c>
      <c r="D33" s="656">
        <v>500</v>
      </c>
      <c r="E33" s="656"/>
      <c r="F33" s="656"/>
      <c r="G33" s="656"/>
      <c r="H33" s="642"/>
      <c r="I33" s="642"/>
      <c r="J33" s="642"/>
      <c r="K33" s="642"/>
      <c r="L33" s="656">
        <v>76690</v>
      </c>
      <c r="M33" s="642"/>
      <c r="N33" s="656">
        <f>SUM(L33:M33)</f>
        <v>76690</v>
      </c>
      <c r="O33" s="656"/>
      <c r="P33" s="657"/>
      <c r="Q33" s="657"/>
      <c r="R33" s="644">
        <f>SUM(B33+C33+D33+F33+G33+H33+J33+K33+N33+O33+P33)</f>
        <v>123000</v>
      </c>
    </row>
    <row r="34" spans="1:18" ht="14.25">
      <c r="A34" s="658" t="s">
        <v>151</v>
      </c>
      <c r="B34" s="642"/>
      <c r="C34" s="656">
        <v>66335</v>
      </c>
      <c r="D34" s="656">
        <v>17618</v>
      </c>
      <c r="E34" s="656"/>
      <c r="F34" s="656"/>
      <c r="G34" s="656"/>
      <c r="H34" s="642">
        <v>168</v>
      </c>
      <c r="I34" s="642"/>
      <c r="J34" s="642"/>
      <c r="K34" s="642"/>
      <c r="L34" s="656">
        <v>79127</v>
      </c>
      <c r="M34" s="642"/>
      <c r="N34" s="656">
        <f>SUM(L34:M34)</f>
        <v>79127</v>
      </c>
      <c r="O34" s="656">
        <v>11076</v>
      </c>
      <c r="P34" s="657">
        <v>865</v>
      </c>
      <c r="Q34" s="657"/>
      <c r="R34" s="644">
        <f>SUM(B34+C34+D34+F34+G34+H34+J34+K34+N34+O34+P34)</f>
        <v>175189</v>
      </c>
    </row>
    <row r="35" spans="1:18" ht="14.25">
      <c r="A35" s="658" t="s">
        <v>267</v>
      </c>
      <c r="B35" s="669"/>
      <c r="C35" s="670">
        <v>66335</v>
      </c>
      <c r="D35" s="670">
        <v>19313</v>
      </c>
      <c r="E35" s="670">
        <v>10678</v>
      </c>
      <c r="F35" s="670"/>
      <c r="G35" s="670"/>
      <c r="H35" s="669">
        <v>168</v>
      </c>
      <c r="I35" s="669">
        <v>865</v>
      </c>
      <c r="J35" s="669"/>
      <c r="K35" s="669"/>
      <c r="L35" s="670">
        <v>74117</v>
      </c>
      <c r="M35" s="642"/>
      <c r="N35" s="656">
        <f>SUM(L35:M35)</f>
        <v>74117</v>
      </c>
      <c r="O35" s="670">
        <v>11076</v>
      </c>
      <c r="P35" s="671">
        <v>865</v>
      </c>
      <c r="Q35" s="671"/>
      <c r="R35" s="644">
        <f>SUM(B35+C35+D35+F35+G35+H35+J35+K35+N35+O35+P35+E35+I35)</f>
        <v>183417</v>
      </c>
    </row>
    <row r="36" spans="1:18" s="212" customFormat="1" ht="14.25">
      <c r="A36" s="672" t="s">
        <v>269</v>
      </c>
      <c r="B36" s="199"/>
      <c r="C36" s="199">
        <f aca="true" t="shared" si="4" ref="C36:R36">C35/C34</f>
        <v>1</v>
      </c>
      <c r="D36" s="199">
        <f t="shared" si="4"/>
        <v>1.0962084232035418</v>
      </c>
      <c r="E36" s="199"/>
      <c r="F36" s="199"/>
      <c r="G36" s="199"/>
      <c r="H36" s="199">
        <f t="shared" si="4"/>
        <v>1</v>
      </c>
      <c r="I36" s="199"/>
      <c r="J36" s="199"/>
      <c r="K36" s="199"/>
      <c r="L36" s="199">
        <f t="shared" si="4"/>
        <v>0.9366840648577603</v>
      </c>
      <c r="M36" s="199"/>
      <c r="N36" s="199">
        <f t="shared" si="4"/>
        <v>0.9366840648577603</v>
      </c>
      <c r="O36" s="201">
        <f t="shared" si="4"/>
        <v>1</v>
      </c>
      <c r="P36" s="201">
        <f t="shared" si="4"/>
        <v>1</v>
      </c>
      <c r="Q36" s="925"/>
      <c r="R36" s="649">
        <f t="shared" si="4"/>
        <v>1.0469664191244885</v>
      </c>
    </row>
    <row r="37" spans="1:18" ht="28.5">
      <c r="A37" s="639" t="s">
        <v>607</v>
      </c>
      <c r="B37" s="640"/>
      <c r="C37" s="667">
        <v>4000</v>
      </c>
      <c r="D37" s="667">
        <v>13234</v>
      </c>
      <c r="E37" s="667"/>
      <c r="F37" s="667"/>
      <c r="G37" s="667"/>
      <c r="H37" s="640"/>
      <c r="I37" s="640"/>
      <c r="J37" s="640"/>
      <c r="K37" s="640"/>
      <c r="L37" s="667">
        <v>33695</v>
      </c>
      <c r="M37" s="640"/>
      <c r="N37" s="667">
        <f>SUM(L37:M37)</f>
        <v>33695</v>
      </c>
      <c r="O37" s="667"/>
      <c r="P37" s="673"/>
      <c r="Q37" s="673"/>
      <c r="R37" s="644">
        <f>SUM(B37+C37+D37+F37+G37+H37+J37+K37+N37+O37+P37)</f>
        <v>50929</v>
      </c>
    </row>
    <row r="38" spans="1:18" ht="14.25">
      <c r="A38" s="658" t="s">
        <v>151</v>
      </c>
      <c r="B38" s="642"/>
      <c r="C38" s="656">
        <v>2918</v>
      </c>
      <c r="D38" s="656">
        <v>12735</v>
      </c>
      <c r="E38" s="656"/>
      <c r="F38" s="656"/>
      <c r="G38" s="656"/>
      <c r="H38" s="642"/>
      <c r="I38" s="642"/>
      <c r="J38" s="642"/>
      <c r="K38" s="642"/>
      <c r="L38" s="656">
        <v>36123</v>
      </c>
      <c r="M38" s="642">
        <v>399</v>
      </c>
      <c r="N38" s="667">
        <f>SUM(L38:M38)</f>
        <v>36522</v>
      </c>
      <c r="O38" s="656">
        <v>1618</v>
      </c>
      <c r="P38" s="657"/>
      <c r="Q38" s="657"/>
      <c r="R38" s="644">
        <f>SUM(B38+C38+D38+F38+G38+H38+J38+K38+N38+O38+P38)</f>
        <v>53793</v>
      </c>
    </row>
    <row r="39" spans="1:18" ht="14.25">
      <c r="A39" s="658" t="s">
        <v>267</v>
      </c>
      <c r="B39" s="642"/>
      <c r="C39" s="656">
        <v>2917</v>
      </c>
      <c r="D39" s="656">
        <v>13421</v>
      </c>
      <c r="E39" s="656">
        <v>932</v>
      </c>
      <c r="F39" s="656"/>
      <c r="G39" s="656"/>
      <c r="H39" s="642"/>
      <c r="I39" s="642"/>
      <c r="J39" s="642"/>
      <c r="K39" s="642"/>
      <c r="L39" s="656">
        <v>33760</v>
      </c>
      <c r="M39" s="642">
        <v>399</v>
      </c>
      <c r="N39" s="667">
        <f>SUM(L39:M39)</f>
        <v>34159</v>
      </c>
      <c r="O39" s="656">
        <v>1618</v>
      </c>
      <c r="P39" s="657"/>
      <c r="Q39" s="657"/>
      <c r="R39" s="644">
        <f>SUM(B39+C39+D39+F39+G39+H39+J39+K39+N39+O39+P39+E39)</f>
        <v>53047</v>
      </c>
    </row>
    <row r="40" spans="1:18" s="212" customFormat="1" ht="14.25">
      <c r="A40" s="659" t="s">
        <v>269</v>
      </c>
      <c r="B40" s="199"/>
      <c r="C40" s="199">
        <f>C39/C38</f>
        <v>0.9996572995202193</v>
      </c>
      <c r="D40" s="199">
        <f>D39/D38</f>
        <v>1.053867294856694</v>
      </c>
      <c r="E40" s="199"/>
      <c r="F40" s="199"/>
      <c r="G40" s="199"/>
      <c r="H40" s="199"/>
      <c r="I40" s="199"/>
      <c r="J40" s="199"/>
      <c r="K40" s="199"/>
      <c r="L40" s="199">
        <f>L39/L38</f>
        <v>0.9345846136810343</v>
      </c>
      <c r="M40" s="199">
        <f>M39/M38</f>
        <v>1</v>
      </c>
      <c r="N40" s="199">
        <f>N39/N38</f>
        <v>0.935299271671869</v>
      </c>
      <c r="O40" s="201">
        <f>O39/O38</f>
        <v>1</v>
      </c>
      <c r="P40" s="199"/>
      <c r="Q40" s="922"/>
      <c r="R40" s="649">
        <f>R39/R38</f>
        <v>0.9861320246128679</v>
      </c>
    </row>
    <row r="41" spans="1:18" ht="57">
      <c r="A41" s="655" t="s">
        <v>608</v>
      </c>
      <c r="B41" s="642"/>
      <c r="C41" s="656">
        <v>55948</v>
      </c>
      <c r="D41" s="656">
        <v>8000</v>
      </c>
      <c r="E41" s="656"/>
      <c r="F41" s="656">
        <v>4915</v>
      </c>
      <c r="G41" s="656"/>
      <c r="H41" s="642"/>
      <c r="I41" s="642"/>
      <c r="J41" s="642"/>
      <c r="K41" s="642"/>
      <c r="L41" s="656">
        <v>258008</v>
      </c>
      <c r="M41" s="642"/>
      <c r="N41" s="656">
        <f>SUM(L41:M41)</f>
        <v>258008</v>
      </c>
      <c r="O41" s="656"/>
      <c r="P41" s="657"/>
      <c r="Q41" s="657"/>
      <c r="R41" s="644">
        <f>SUM(B41+C41+D41+F41+G41+H41+J41+K41+N41+O41+P41)</f>
        <v>326871</v>
      </c>
    </row>
    <row r="42" spans="1:18" ht="14.25">
      <c r="A42" s="658" t="s">
        <v>151</v>
      </c>
      <c r="B42" s="642"/>
      <c r="C42" s="656">
        <v>31765</v>
      </c>
      <c r="D42" s="656">
        <v>13876</v>
      </c>
      <c r="E42" s="656"/>
      <c r="F42" s="656"/>
      <c r="G42" s="656"/>
      <c r="H42" s="642"/>
      <c r="I42" s="642"/>
      <c r="J42" s="642">
        <v>7823</v>
      </c>
      <c r="K42" s="642"/>
      <c r="L42" s="656">
        <v>305313</v>
      </c>
      <c r="M42" s="642">
        <v>81</v>
      </c>
      <c r="N42" s="656">
        <f>SUM(L42:M42)</f>
        <v>305394</v>
      </c>
      <c r="O42" s="656">
        <v>215</v>
      </c>
      <c r="P42" s="657">
        <v>500</v>
      </c>
      <c r="Q42" s="657"/>
      <c r="R42" s="644">
        <f>SUM(B42+C42+D42+F42+G42+H42+J42+K42+N42+O42+P42)</f>
        <v>359573</v>
      </c>
    </row>
    <row r="43" spans="1:18" ht="14.25">
      <c r="A43" s="658" t="s">
        <v>267</v>
      </c>
      <c r="B43" s="642"/>
      <c r="C43" s="656">
        <v>31765</v>
      </c>
      <c r="D43" s="656">
        <v>16082</v>
      </c>
      <c r="E43" s="656"/>
      <c r="F43" s="656">
        <v>603</v>
      </c>
      <c r="G43" s="656"/>
      <c r="H43" s="642"/>
      <c r="I43" s="642"/>
      <c r="J43" s="642">
        <v>7864</v>
      </c>
      <c r="K43" s="642"/>
      <c r="L43" s="656">
        <v>305313</v>
      </c>
      <c r="M43" s="642">
        <v>81</v>
      </c>
      <c r="N43" s="656">
        <f>SUM(L43:M43)</f>
        <v>305394</v>
      </c>
      <c r="O43" s="656">
        <v>215</v>
      </c>
      <c r="P43" s="657">
        <v>500</v>
      </c>
      <c r="Q43" s="657"/>
      <c r="R43" s="644">
        <f>SUM(B43+C43+D43+F43+G43+H43+J43+K43+N43+O43+P43+E43)</f>
        <v>362423</v>
      </c>
    </row>
    <row r="44" spans="1:18" s="212" customFormat="1" ht="14.25">
      <c r="A44" s="659" t="s">
        <v>269</v>
      </c>
      <c r="B44" s="199"/>
      <c r="C44" s="199">
        <f aca="true" t="shared" si="5" ref="C44:R44">C43/C42</f>
        <v>1</v>
      </c>
      <c r="D44" s="199">
        <f t="shared" si="5"/>
        <v>1.1589795330066301</v>
      </c>
      <c r="E44" s="199"/>
      <c r="F44" s="199"/>
      <c r="G44" s="199"/>
      <c r="H44" s="199"/>
      <c r="I44" s="199"/>
      <c r="J44" s="201">
        <f t="shared" si="5"/>
        <v>1.0052409561549278</v>
      </c>
      <c r="K44" s="199"/>
      <c r="L44" s="199">
        <f t="shared" si="5"/>
        <v>1</v>
      </c>
      <c r="M44" s="199">
        <f t="shared" si="5"/>
        <v>1</v>
      </c>
      <c r="N44" s="199">
        <f t="shared" si="5"/>
        <v>1</v>
      </c>
      <c r="O44" s="201">
        <f t="shared" si="5"/>
        <v>1</v>
      </c>
      <c r="P44" s="199">
        <f t="shared" si="5"/>
        <v>1</v>
      </c>
      <c r="Q44" s="922"/>
      <c r="R44" s="649">
        <f t="shared" si="5"/>
        <v>1.0079260678638273</v>
      </c>
    </row>
    <row r="45" spans="1:18" ht="14.25">
      <c r="A45" s="655" t="s">
        <v>609</v>
      </c>
      <c r="B45" s="642"/>
      <c r="C45" s="656">
        <v>2000</v>
      </c>
      <c r="D45" s="656"/>
      <c r="E45" s="656"/>
      <c r="F45" s="656"/>
      <c r="G45" s="656"/>
      <c r="H45" s="642"/>
      <c r="I45" s="642"/>
      <c r="J45" s="642"/>
      <c r="K45" s="642"/>
      <c r="L45" s="656">
        <v>9507</v>
      </c>
      <c r="M45" s="642"/>
      <c r="N45" s="656">
        <f>SUM(L45:M45)</f>
        <v>9507</v>
      </c>
      <c r="O45" s="656"/>
      <c r="P45" s="657"/>
      <c r="Q45" s="657"/>
      <c r="R45" s="644">
        <f>SUM(B45+C45+D45+F45+G45+H45+J45+K45+N45+O45+P45)</f>
        <v>11507</v>
      </c>
    </row>
    <row r="46" spans="1:18" ht="14.25">
      <c r="A46" s="658" t="s">
        <v>151</v>
      </c>
      <c r="B46" s="642"/>
      <c r="C46" s="656">
        <v>2038</v>
      </c>
      <c r="D46" s="656">
        <v>150</v>
      </c>
      <c r="E46" s="656"/>
      <c r="F46" s="656"/>
      <c r="G46" s="656"/>
      <c r="H46" s="642"/>
      <c r="I46" s="642"/>
      <c r="J46" s="642"/>
      <c r="K46" s="642"/>
      <c r="L46" s="656">
        <v>10185</v>
      </c>
      <c r="M46" s="642"/>
      <c r="N46" s="656">
        <f>SUM(L46:M46)</f>
        <v>10185</v>
      </c>
      <c r="O46" s="656">
        <v>61</v>
      </c>
      <c r="P46" s="657"/>
      <c r="Q46" s="657"/>
      <c r="R46" s="644">
        <f>SUM(B46+C46+D46+F46+G46+H46+J46+K46+N46+O46+P46)</f>
        <v>12434</v>
      </c>
    </row>
    <row r="47" spans="1:18" ht="14.25">
      <c r="A47" s="658" t="s">
        <v>267</v>
      </c>
      <c r="B47" s="642"/>
      <c r="C47" s="656">
        <v>2038</v>
      </c>
      <c r="D47" s="656">
        <v>174</v>
      </c>
      <c r="E47" s="656">
        <v>61</v>
      </c>
      <c r="F47" s="656"/>
      <c r="G47" s="656"/>
      <c r="H47" s="642"/>
      <c r="I47" s="642"/>
      <c r="J47" s="642"/>
      <c r="K47" s="642"/>
      <c r="L47" s="656">
        <v>10078</v>
      </c>
      <c r="M47" s="642"/>
      <c r="N47" s="656">
        <f>SUM(L47:M47)</f>
        <v>10078</v>
      </c>
      <c r="O47" s="656">
        <v>61</v>
      </c>
      <c r="P47" s="657"/>
      <c r="Q47" s="657"/>
      <c r="R47" s="644">
        <f>SUM(B47+C47+D47+F47+G47+H47+J47+K47+N47+O47+P47+E47)</f>
        <v>12412</v>
      </c>
    </row>
    <row r="48" spans="1:18" s="212" customFormat="1" ht="14.25">
      <c r="A48" s="659" t="s">
        <v>269</v>
      </c>
      <c r="B48" s="199"/>
      <c r="C48" s="199">
        <f>C47/C46</f>
        <v>1</v>
      </c>
      <c r="D48" s="199">
        <f>D47/D46</f>
        <v>1.16</v>
      </c>
      <c r="E48" s="199"/>
      <c r="F48" s="199"/>
      <c r="G48" s="199"/>
      <c r="H48" s="199"/>
      <c r="I48" s="199"/>
      <c r="J48" s="199"/>
      <c r="K48" s="199"/>
      <c r="L48" s="199">
        <f>L47/L46</f>
        <v>0.9894943544428081</v>
      </c>
      <c r="M48" s="199"/>
      <c r="N48" s="199">
        <f>N47/N46</f>
        <v>0.9894943544428081</v>
      </c>
      <c r="O48" s="201">
        <f>O47/O46</f>
        <v>1</v>
      </c>
      <c r="P48" s="199"/>
      <c r="Q48" s="922"/>
      <c r="R48" s="649">
        <f>R47/R46</f>
        <v>0.9982306578735725</v>
      </c>
    </row>
    <row r="49" spans="1:18" ht="28.5">
      <c r="A49" s="655" t="s">
        <v>610</v>
      </c>
      <c r="B49" s="642"/>
      <c r="C49" s="656">
        <v>13473</v>
      </c>
      <c r="D49" s="656">
        <v>63308</v>
      </c>
      <c r="E49" s="656"/>
      <c r="F49" s="656"/>
      <c r="G49" s="674"/>
      <c r="H49" s="642"/>
      <c r="I49" s="642"/>
      <c r="J49" s="642"/>
      <c r="K49" s="642"/>
      <c r="L49" s="656">
        <v>18980</v>
      </c>
      <c r="M49" s="642"/>
      <c r="N49" s="656">
        <f>SUM(L49:M49)</f>
        <v>18980</v>
      </c>
      <c r="O49" s="656"/>
      <c r="P49" s="657"/>
      <c r="Q49" s="657"/>
      <c r="R49" s="644">
        <f>SUM(B49+C49+D49+F49+G49+H49+J49+K49+N49+O49+P49)</f>
        <v>95761</v>
      </c>
    </row>
    <row r="50" spans="1:18" ht="14.25">
      <c r="A50" s="658" t="s">
        <v>151</v>
      </c>
      <c r="B50" s="642"/>
      <c r="C50" s="656">
        <v>12473</v>
      </c>
      <c r="D50" s="656">
        <v>63308</v>
      </c>
      <c r="E50" s="656"/>
      <c r="F50" s="656"/>
      <c r="G50" s="674"/>
      <c r="H50" s="642"/>
      <c r="I50" s="642"/>
      <c r="J50" s="642"/>
      <c r="K50" s="642"/>
      <c r="L50" s="656">
        <v>21000</v>
      </c>
      <c r="M50" s="642"/>
      <c r="N50" s="656">
        <f>SUM(L50:M50)</f>
        <v>21000</v>
      </c>
      <c r="O50" s="656">
        <v>8251</v>
      </c>
      <c r="P50" s="657"/>
      <c r="Q50" s="657"/>
      <c r="R50" s="644">
        <f>SUM(B50+C50+D50+F50+G50+H50+J50+K50+N50+O50+P50)</f>
        <v>105032</v>
      </c>
    </row>
    <row r="51" spans="1:18" ht="14.25">
      <c r="A51" s="658" t="s">
        <v>267</v>
      </c>
      <c r="B51" s="642"/>
      <c r="C51" s="656">
        <v>12003</v>
      </c>
      <c r="D51" s="656">
        <v>72422</v>
      </c>
      <c r="E51" s="656"/>
      <c r="F51" s="656"/>
      <c r="G51" s="674"/>
      <c r="H51" s="642"/>
      <c r="I51" s="642"/>
      <c r="J51" s="642"/>
      <c r="K51" s="642"/>
      <c r="L51" s="656">
        <v>15810</v>
      </c>
      <c r="M51" s="642"/>
      <c r="N51" s="656">
        <f>SUM(L51:M51)</f>
        <v>15810</v>
      </c>
      <c r="O51" s="656">
        <v>8251</v>
      </c>
      <c r="P51" s="657"/>
      <c r="Q51" s="657"/>
      <c r="R51" s="644">
        <f>SUM(B51+C51+D51+F51+G51+H51+J51+K51+N51+O51+P51+E51)</f>
        <v>108486</v>
      </c>
    </row>
    <row r="52" spans="1:18" s="212" customFormat="1" ht="15" thickBot="1">
      <c r="A52" s="660" t="s">
        <v>269</v>
      </c>
      <c r="B52" s="225"/>
      <c r="C52" s="225">
        <f>C51/C50</f>
        <v>0.9623186081936984</v>
      </c>
      <c r="D52" s="225">
        <f>D51/D50</f>
        <v>1.1439628482972137</v>
      </c>
      <c r="E52" s="225"/>
      <c r="F52" s="225"/>
      <c r="G52" s="225"/>
      <c r="H52" s="225"/>
      <c r="I52" s="225"/>
      <c r="J52" s="225"/>
      <c r="K52" s="225"/>
      <c r="L52" s="225">
        <f>L51/L50</f>
        <v>0.7528571428571429</v>
      </c>
      <c r="M52" s="225"/>
      <c r="N52" s="225">
        <f>N51/N50</f>
        <v>0.7528571428571429</v>
      </c>
      <c r="O52" s="230">
        <f>O51/O50</f>
        <v>1</v>
      </c>
      <c r="P52" s="225"/>
      <c r="Q52" s="926"/>
      <c r="R52" s="661">
        <f>R51/R50</f>
        <v>1.0328852159341915</v>
      </c>
    </row>
    <row r="53" spans="1:18" ht="42" customHeight="1">
      <c r="A53" s="662" t="s">
        <v>611</v>
      </c>
      <c r="B53" s="633"/>
      <c r="C53" s="663">
        <v>67351</v>
      </c>
      <c r="D53" s="663"/>
      <c r="E53" s="663"/>
      <c r="F53" s="663"/>
      <c r="G53" s="663"/>
      <c r="H53" s="633"/>
      <c r="I53" s="633"/>
      <c r="J53" s="633"/>
      <c r="K53" s="633"/>
      <c r="L53" s="663">
        <v>177965</v>
      </c>
      <c r="M53" s="633"/>
      <c r="N53" s="664">
        <f>SUM(L53:M53)</f>
        <v>177965</v>
      </c>
      <c r="O53" s="663"/>
      <c r="P53" s="665"/>
      <c r="Q53" s="665"/>
      <c r="R53" s="666">
        <f>SUM(B53+C53+D53+F53+G53+H53+J53+K53+N53+O53+P53)</f>
        <v>245316</v>
      </c>
    </row>
    <row r="54" spans="1:18" ht="14.25">
      <c r="A54" s="658" t="s">
        <v>151</v>
      </c>
      <c r="B54" s="642"/>
      <c r="C54" s="656">
        <v>59421</v>
      </c>
      <c r="D54" s="656">
        <v>4055</v>
      </c>
      <c r="E54" s="656"/>
      <c r="F54" s="656"/>
      <c r="G54" s="656"/>
      <c r="H54" s="642"/>
      <c r="I54" s="642"/>
      <c r="J54" s="642"/>
      <c r="K54" s="642"/>
      <c r="L54" s="656">
        <v>171720</v>
      </c>
      <c r="M54" s="642"/>
      <c r="N54" s="656">
        <f>SUM(L54:M54)</f>
        <v>171720</v>
      </c>
      <c r="O54" s="656">
        <v>1914</v>
      </c>
      <c r="P54" s="657"/>
      <c r="Q54" s="657"/>
      <c r="R54" s="644">
        <f>SUM(B54+C54+D54+F54+G54+H54+J54+K54+N54+O54+P54)</f>
        <v>237110</v>
      </c>
    </row>
    <row r="55" spans="1:18" ht="14.25">
      <c r="A55" s="658" t="s">
        <v>267</v>
      </c>
      <c r="B55" s="642"/>
      <c r="C55" s="656">
        <v>59585</v>
      </c>
      <c r="D55" s="656">
        <v>5182</v>
      </c>
      <c r="E55" s="656">
        <v>814</v>
      </c>
      <c r="F55" s="656"/>
      <c r="G55" s="656"/>
      <c r="H55" s="642"/>
      <c r="I55" s="642"/>
      <c r="J55" s="642"/>
      <c r="K55" s="642"/>
      <c r="L55" s="656">
        <v>166777</v>
      </c>
      <c r="M55" s="642"/>
      <c r="N55" s="667">
        <f>SUM(L55:M55)</f>
        <v>166777</v>
      </c>
      <c r="O55" s="656">
        <v>1914</v>
      </c>
      <c r="P55" s="657"/>
      <c r="Q55" s="657"/>
      <c r="R55" s="644">
        <f>SUM(B55+C55+D55+F55+G55+H55+J55+K55+N55+O55+P55+E55)</f>
        <v>234272</v>
      </c>
    </row>
    <row r="56" spans="1:18" s="212" customFormat="1" ht="14.25">
      <c r="A56" s="659" t="s">
        <v>269</v>
      </c>
      <c r="B56" s="199"/>
      <c r="C56" s="199">
        <f>C55/C54</f>
        <v>1.0027599670150285</v>
      </c>
      <c r="D56" s="199">
        <f>D55/D54</f>
        <v>1.2779284833538842</v>
      </c>
      <c r="E56" s="199"/>
      <c r="F56" s="199"/>
      <c r="G56" s="199"/>
      <c r="H56" s="199"/>
      <c r="I56" s="199"/>
      <c r="J56" s="199"/>
      <c r="K56" s="199"/>
      <c r="L56" s="199">
        <f>L55/L54</f>
        <v>0.9712147682273469</v>
      </c>
      <c r="M56" s="199"/>
      <c r="N56" s="199">
        <f>N55/N54</f>
        <v>0.9712147682273469</v>
      </c>
      <c r="O56" s="201">
        <f>O55/O54</f>
        <v>1</v>
      </c>
      <c r="P56" s="199"/>
      <c r="Q56" s="922"/>
      <c r="R56" s="649">
        <f>R55/R54</f>
        <v>0.9880308717472903</v>
      </c>
    </row>
    <row r="57" spans="1:18" ht="28.5">
      <c r="A57" s="655" t="s">
        <v>612</v>
      </c>
      <c r="B57" s="642"/>
      <c r="C57" s="656">
        <v>88129</v>
      </c>
      <c r="D57" s="656"/>
      <c r="E57" s="656"/>
      <c r="F57" s="656"/>
      <c r="G57" s="656"/>
      <c r="H57" s="642"/>
      <c r="I57" s="642"/>
      <c r="J57" s="642"/>
      <c r="K57" s="642"/>
      <c r="L57" s="656">
        <v>506100</v>
      </c>
      <c r="M57" s="642"/>
      <c r="N57" s="656">
        <f>SUM(L57:M57)</f>
        <v>506100</v>
      </c>
      <c r="O57" s="656"/>
      <c r="P57" s="657"/>
      <c r="Q57" s="657"/>
      <c r="R57" s="644">
        <f>SUM(B57+C57+D57+F57+G57+H57+J57+K57+N57+O57+P57)</f>
        <v>594229</v>
      </c>
    </row>
    <row r="58" spans="1:18" ht="14.25">
      <c r="A58" s="658" t="s">
        <v>151</v>
      </c>
      <c r="B58" s="642"/>
      <c r="C58" s="656">
        <v>122457</v>
      </c>
      <c r="D58" s="656">
        <v>9847</v>
      </c>
      <c r="E58" s="656"/>
      <c r="F58" s="656"/>
      <c r="G58" s="656"/>
      <c r="H58" s="642"/>
      <c r="I58" s="642"/>
      <c r="J58" s="642"/>
      <c r="K58" s="642"/>
      <c r="L58" s="656">
        <v>487687</v>
      </c>
      <c r="M58" s="642">
        <v>13407</v>
      </c>
      <c r="N58" s="656">
        <f>SUM(L58:M58)</f>
        <v>501094</v>
      </c>
      <c r="O58" s="656">
        <v>10465</v>
      </c>
      <c r="P58" s="657">
        <v>6000</v>
      </c>
      <c r="Q58" s="657"/>
      <c r="R58" s="644">
        <f>SUM(B58+C58+D58+F58+G58+H58+J58+K58+N58+O58+P58)</f>
        <v>649863</v>
      </c>
    </row>
    <row r="59" spans="1:18" ht="14.25">
      <c r="A59" s="658" t="s">
        <v>267</v>
      </c>
      <c r="B59" s="669"/>
      <c r="C59" s="670">
        <v>122457</v>
      </c>
      <c r="D59" s="670">
        <v>9846</v>
      </c>
      <c r="E59" s="670">
        <v>2100</v>
      </c>
      <c r="F59" s="670"/>
      <c r="G59" s="670"/>
      <c r="H59" s="669"/>
      <c r="I59" s="669">
        <v>6000</v>
      </c>
      <c r="J59" s="669"/>
      <c r="K59" s="669"/>
      <c r="L59" s="670">
        <v>477688</v>
      </c>
      <c r="M59" s="642">
        <v>12507</v>
      </c>
      <c r="N59" s="656">
        <f>SUM(L59:M59)</f>
        <v>490195</v>
      </c>
      <c r="O59" s="670">
        <v>10465</v>
      </c>
      <c r="P59" s="671">
        <v>6000</v>
      </c>
      <c r="Q59" s="671">
        <v>-948</v>
      </c>
      <c r="R59" s="644">
        <f>SUM(B59+C59+D59+F59+G59+H59+J59+K59+N59+O59+P59+E59+I59+Q59)</f>
        <v>646115</v>
      </c>
    </row>
    <row r="60" spans="1:18" s="212" customFormat="1" ht="15" thickBot="1">
      <c r="A60" s="660" t="s">
        <v>269</v>
      </c>
      <c r="B60" s="225"/>
      <c r="C60" s="225">
        <f>C59/C58</f>
        <v>1</v>
      </c>
      <c r="D60" s="225">
        <f>D59/D58</f>
        <v>0.9998984462272773</v>
      </c>
      <c r="E60" s="225"/>
      <c r="F60" s="225"/>
      <c r="G60" s="225"/>
      <c r="H60" s="225"/>
      <c r="I60" s="225"/>
      <c r="J60" s="225"/>
      <c r="K60" s="225"/>
      <c r="L60" s="225">
        <f aca="true" t="shared" si="6" ref="L60:R60">L59/L58</f>
        <v>0.979497095473121</v>
      </c>
      <c r="M60" s="225">
        <f t="shared" si="6"/>
        <v>0.9328708883419109</v>
      </c>
      <c r="N60" s="225">
        <f t="shared" si="6"/>
        <v>0.9782495898973047</v>
      </c>
      <c r="O60" s="230">
        <f t="shared" si="6"/>
        <v>1</v>
      </c>
      <c r="P60" s="225">
        <f t="shared" si="6"/>
        <v>1</v>
      </c>
      <c r="Q60" s="926"/>
      <c r="R60" s="661">
        <f t="shared" si="6"/>
        <v>0.9942326305698278</v>
      </c>
    </row>
    <row r="61" spans="1:19" s="233" customFormat="1" ht="28.5">
      <c r="A61" s="623" t="s">
        <v>115</v>
      </c>
      <c r="B61" s="675">
        <f>SUM(B5+B9+B13)</f>
        <v>7300</v>
      </c>
      <c r="C61" s="675">
        <f aca="true" t="shared" si="7" ref="C61:P61">SUM(C5+C9+C13)</f>
        <v>414986</v>
      </c>
      <c r="D61" s="675">
        <f t="shared" si="7"/>
        <v>1618995</v>
      </c>
      <c r="E61" s="675">
        <f t="shared" si="7"/>
        <v>0</v>
      </c>
      <c r="F61" s="675">
        <f t="shared" si="7"/>
        <v>4915</v>
      </c>
      <c r="G61" s="675">
        <f t="shared" si="7"/>
        <v>0</v>
      </c>
      <c r="H61" s="675">
        <f t="shared" si="7"/>
        <v>0</v>
      </c>
      <c r="I61" s="675">
        <f t="shared" si="7"/>
        <v>0</v>
      </c>
      <c r="J61" s="675">
        <f t="shared" si="7"/>
        <v>0</v>
      </c>
      <c r="K61" s="675">
        <f t="shared" si="7"/>
        <v>500</v>
      </c>
      <c r="L61" s="675">
        <f t="shared" si="7"/>
        <v>2346894</v>
      </c>
      <c r="M61" s="675">
        <f t="shared" si="7"/>
        <v>1269</v>
      </c>
      <c r="N61" s="676">
        <f t="shared" si="7"/>
        <v>2348163</v>
      </c>
      <c r="O61" s="675">
        <f t="shared" si="7"/>
        <v>0</v>
      </c>
      <c r="P61" s="675">
        <f t="shared" si="7"/>
        <v>145</v>
      </c>
      <c r="Q61" s="927"/>
      <c r="R61" s="644">
        <f>SUM(B61+C61+D61+F61+G61+H61+J61+K61+N61+O61+P61)</f>
        <v>4395004</v>
      </c>
      <c r="S61" s="677"/>
    </row>
    <row r="62" spans="1:18" ht="14.25">
      <c r="A62" s="652" t="s">
        <v>151</v>
      </c>
      <c r="B62" s="678">
        <f>SUM(B6+B10+B14)</f>
        <v>5800</v>
      </c>
      <c r="C62" s="678">
        <f aca="true" t="shared" si="8" ref="C62:R63">SUM(C6+C10+C14)</f>
        <v>363575</v>
      </c>
      <c r="D62" s="678">
        <f t="shared" si="8"/>
        <v>692526</v>
      </c>
      <c r="E62" s="678">
        <f t="shared" si="8"/>
        <v>0</v>
      </c>
      <c r="F62" s="678">
        <f t="shared" si="8"/>
        <v>1024</v>
      </c>
      <c r="G62" s="678">
        <f t="shared" si="8"/>
        <v>0</v>
      </c>
      <c r="H62" s="678">
        <f t="shared" si="8"/>
        <v>965</v>
      </c>
      <c r="I62" s="678">
        <f t="shared" si="8"/>
        <v>0</v>
      </c>
      <c r="J62" s="678">
        <f t="shared" si="8"/>
        <v>7823</v>
      </c>
      <c r="K62" s="678">
        <f t="shared" si="8"/>
        <v>500</v>
      </c>
      <c r="L62" s="678">
        <f t="shared" si="8"/>
        <v>2440737</v>
      </c>
      <c r="M62" s="678">
        <f t="shared" si="8"/>
        <v>15624</v>
      </c>
      <c r="N62" s="679">
        <f t="shared" si="8"/>
        <v>2456361</v>
      </c>
      <c r="O62" s="678">
        <f t="shared" si="8"/>
        <v>55623</v>
      </c>
      <c r="P62" s="678">
        <f t="shared" si="8"/>
        <v>7950</v>
      </c>
      <c r="Q62" s="678"/>
      <c r="R62" s="929">
        <f t="shared" si="8"/>
        <v>3592147</v>
      </c>
    </row>
    <row r="63" spans="1:18" ht="14.25">
      <c r="A63" s="652" t="s">
        <v>267</v>
      </c>
      <c r="B63" s="678">
        <f>SUM(B7+B11+B15)</f>
        <v>9873</v>
      </c>
      <c r="C63" s="678">
        <f t="shared" si="8"/>
        <v>364393</v>
      </c>
      <c r="D63" s="678">
        <f t="shared" si="8"/>
        <v>710366</v>
      </c>
      <c r="E63" s="678">
        <f t="shared" si="8"/>
        <v>22449</v>
      </c>
      <c r="F63" s="678">
        <f t="shared" si="8"/>
        <v>1627</v>
      </c>
      <c r="G63" s="678">
        <f t="shared" si="8"/>
        <v>152</v>
      </c>
      <c r="H63" s="678">
        <f t="shared" si="8"/>
        <v>965</v>
      </c>
      <c r="I63" s="678">
        <f t="shared" si="8"/>
        <v>7450</v>
      </c>
      <c r="J63" s="678" t="e">
        <f t="shared" si="8"/>
        <v>#VALUE!</v>
      </c>
      <c r="K63" s="678">
        <f t="shared" si="8"/>
        <v>1104</v>
      </c>
      <c r="L63" s="678">
        <f t="shared" si="8"/>
        <v>2353210</v>
      </c>
      <c r="M63" s="678">
        <f t="shared" si="8"/>
        <v>13970</v>
      </c>
      <c r="N63" s="679">
        <f t="shared" si="8"/>
        <v>2367180</v>
      </c>
      <c r="O63" s="678">
        <f t="shared" si="8"/>
        <v>55623</v>
      </c>
      <c r="P63" s="678">
        <f t="shared" si="8"/>
        <v>7805</v>
      </c>
      <c r="Q63" s="678">
        <f t="shared" si="8"/>
        <v>2457</v>
      </c>
      <c r="R63" s="680" t="e">
        <f>SUM(B63+C63+D63+F63+G63+H63+J63+K63+N63+O63+P63+E63+I63+Q63)</f>
        <v>#VALUE!</v>
      </c>
    </row>
    <row r="64" spans="1:18" s="212" customFormat="1" ht="15" thickBot="1">
      <c r="A64" s="681" t="s">
        <v>269</v>
      </c>
      <c r="B64" s="152">
        <f>B63/B62</f>
        <v>1.7022413793103448</v>
      </c>
      <c r="C64" s="152">
        <f aca="true" t="shared" si="9" ref="C64:R64">C63/C62</f>
        <v>1.002249879667194</v>
      </c>
      <c r="D64" s="179">
        <f t="shared" si="9"/>
        <v>1.025760765660784</v>
      </c>
      <c r="E64" s="179"/>
      <c r="F64" s="179">
        <f t="shared" si="9"/>
        <v>1.5888671875</v>
      </c>
      <c r="G64" s="179"/>
      <c r="H64" s="179">
        <f t="shared" si="9"/>
        <v>1</v>
      </c>
      <c r="I64" s="179"/>
      <c r="J64" s="152" t="e">
        <f t="shared" si="9"/>
        <v>#VALUE!</v>
      </c>
      <c r="K64" s="152">
        <f t="shared" si="9"/>
        <v>2.208</v>
      </c>
      <c r="L64" s="152">
        <f t="shared" si="9"/>
        <v>0.9641391104408218</v>
      </c>
      <c r="M64" s="152">
        <f t="shared" si="9"/>
        <v>0.8941372247823861</v>
      </c>
      <c r="N64" s="226">
        <f t="shared" si="9"/>
        <v>0.9636938544456617</v>
      </c>
      <c r="O64" s="179">
        <f t="shared" si="9"/>
        <v>1</v>
      </c>
      <c r="P64" s="152">
        <f t="shared" si="9"/>
        <v>0.9817610062893082</v>
      </c>
      <c r="Q64" s="928"/>
      <c r="R64" s="191" t="e">
        <f t="shared" si="9"/>
        <v>#VALUE!</v>
      </c>
    </row>
    <row r="65" spans="2:18" ht="14.25"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4"/>
      <c r="O65" s="683"/>
      <c r="P65" s="683"/>
      <c r="Q65" s="683"/>
      <c r="R65" s="677"/>
    </row>
  </sheetData>
  <sheetProtection/>
  <mergeCells count="9">
    <mergeCell ref="Q1:Q3"/>
    <mergeCell ref="B1:N1"/>
    <mergeCell ref="A1:A2"/>
    <mergeCell ref="R1:R3"/>
    <mergeCell ref="B2:F2"/>
    <mergeCell ref="G2:J2"/>
    <mergeCell ref="K2:K3"/>
    <mergeCell ref="L2:N2"/>
    <mergeCell ref="O1:P2"/>
  </mergeCells>
  <printOptions/>
  <pageMargins left="0.1968503937007874" right="0.1968503937007874" top="0.8267716535433072" bottom="0.5511811023622047" header="0.2755905511811024" footer="0.1968503937007874"/>
  <pageSetup horizontalDpi="600" verticalDpi="600" orientation="landscape" paperSize="9" scale="78" r:id="rId1"/>
  <headerFooter alignWithMargins="0">
    <oddHeader>&amp;C&amp;"Book Antiqua,Félkövér"&amp;12Önkormányzati költségvetési szervek&amp;"Arial CE,Félkövér"
 &amp;"Book Antiqua,Félkövér"2012. évi főbb bevételei jogcím-csoportonként
&amp;R&amp;"Book Antiqua,Félkövér"5. sz. melléklet
e Ft
</oddHeader>
    <oddFooter>&amp;C&amp;P</oddFooter>
  </headerFooter>
  <rowBreaks count="2" manualBreakCount="2">
    <brk id="28" max="255" man="1"/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D1">
      <selection activeCell="U16" sqref="U16"/>
    </sheetView>
  </sheetViews>
  <sheetFormatPr defaultColWidth="9.00390625" defaultRowHeight="12.75"/>
  <cols>
    <col min="1" max="1" width="12.875" style="34" bestFit="1" customWidth="1"/>
    <col min="2" max="2" width="8.25390625" style="1" bestFit="1" customWidth="1"/>
    <col min="3" max="3" width="7.75390625" style="1" customWidth="1"/>
    <col min="4" max="4" width="8.00390625" style="1" bestFit="1" customWidth="1"/>
    <col min="5" max="5" width="8.375" style="1" customWidth="1"/>
    <col min="6" max="6" width="6.875" style="1" customWidth="1"/>
    <col min="7" max="7" width="7.125" style="1" bestFit="1" customWidth="1"/>
    <col min="8" max="8" width="6.875" style="1" bestFit="1" customWidth="1"/>
    <col min="9" max="9" width="8.00390625" style="1" customWidth="1"/>
    <col min="10" max="10" width="6.875" style="1" customWidth="1"/>
    <col min="11" max="11" width="10.00390625" style="1" bestFit="1" customWidth="1"/>
    <col min="12" max="12" width="7.625" style="1" customWidth="1"/>
    <col min="13" max="13" width="6.125" style="1" bestFit="1" customWidth="1"/>
    <col min="14" max="14" width="7.125" style="1" customWidth="1"/>
    <col min="15" max="15" width="7.00390625" style="1" customWidth="1"/>
    <col min="16" max="16" width="6.625" style="1" customWidth="1"/>
    <col min="17" max="17" width="7.125" style="1" customWidth="1"/>
    <col min="18" max="18" width="6.875" style="1" customWidth="1"/>
    <col min="19" max="19" width="7.125" style="1" bestFit="1" customWidth="1"/>
    <col min="20" max="20" width="7.625" style="3" bestFit="1" customWidth="1"/>
    <col min="21" max="21" width="7.625" style="3" customWidth="1"/>
    <col min="22" max="22" width="8.875" style="3" customWidth="1"/>
    <col min="23" max="16384" width="9.125" style="1" customWidth="1"/>
  </cols>
  <sheetData>
    <row r="1" spans="1:22" ht="29.25" customHeight="1" thickBot="1">
      <c r="A1" s="1224" t="s">
        <v>248</v>
      </c>
      <c r="B1" s="1227" t="s">
        <v>613</v>
      </c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9"/>
      <c r="S1" s="1230" t="s">
        <v>139</v>
      </c>
      <c r="T1" s="1231"/>
      <c r="U1" s="1221" t="s">
        <v>940</v>
      </c>
      <c r="V1" s="1192" t="s">
        <v>614</v>
      </c>
    </row>
    <row r="2" spans="1:22" ht="15" customHeight="1">
      <c r="A2" s="1225"/>
      <c r="B2" s="1233" t="s">
        <v>615</v>
      </c>
      <c r="C2" s="1234"/>
      <c r="D2" s="1234"/>
      <c r="E2" s="1234"/>
      <c r="F2" s="1234"/>
      <c r="G2" s="1234"/>
      <c r="H2" s="1234"/>
      <c r="I2" s="1234"/>
      <c r="J2" s="1235"/>
      <c r="K2" s="1233" t="s">
        <v>616</v>
      </c>
      <c r="L2" s="1234"/>
      <c r="M2" s="1234"/>
      <c r="N2" s="1234"/>
      <c r="O2" s="1234"/>
      <c r="P2" s="1234"/>
      <c r="Q2" s="1235"/>
      <c r="R2" s="1153" t="s">
        <v>560</v>
      </c>
      <c r="S2" s="1153" t="s">
        <v>617</v>
      </c>
      <c r="T2" s="1154"/>
      <c r="U2" s="1222"/>
      <c r="V2" s="1193"/>
    </row>
    <row r="3" spans="1:22" ht="13.5" customHeight="1">
      <c r="A3" s="1225"/>
      <c r="B3" s="1236" t="s">
        <v>208</v>
      </c>
      <c r="C3" s="1165" t="s">
        <v>618</v>
      </c>
      <c r="D3" s="1165" t="s">
        <v>525</v>
      </c>
      <c r="E3" s="1165" t="s">
        <v>174</v>
      </c>
      <c r="F3" s="1217" t="s">
        <v>209</v>
      </c>
      <c r="G3" s="1218"/>
      <c r="H3" s="1218"/>
      <c r="I3" s="1219"/>
      <c r="J3" s="1165" t="s">
        <v>192</v>
      </c>
      <c r="K3" s="1182" t="s">
        <v>527</v>
      </c>
      <c r="L3" s="1181" t="s">
        <v>619</v>
      </c>
      <c r="M3" s="1166" t="s">
        <v>264</v>
      </c>
      <c r="N3" s="1167"/>
      <c r="O3" s="1167"/>
      <c r="P3" s="1168"/>
      <c r="Q3" s="1182" t="s">
        <v>172</v>
      </c>
      <c r="R3" s="1181"/>
      <c r="S3" s="1155"/>
      <c r="T3" s="1156"/>
      <c r="U3" s="1222"/>
      <c r="V3" s="1193"/>
    </row>
    <row r="4" spans="1:22" ht="89.25" customHeight="1" thickBot="1">
      <c r="A4" s="1226"/>
      <c r="B4" s="1220"/>
      <c r="C4" s="1216"/>
      <c r="D4" s="1216"/>
      <c r="E4" s="1216"/>
      <c r="F4" s="686" t="s">
        <v>242</v>
      </c>
      <c r="G4" s="687" t="s">
        <v>119</v>
      </c>
      <c r="H4" s="688" t="s">
        <v>620</v>
      </c>
      <c r="I4" s="688" t="s">
        <v>210</v>
      </c>
      <c r="J4" s="1216"/>
      <c r="K4" s="1216"/>
      <c r="L4" s="1220"/>
      <c r="M4" s="685" t="s">
        <v>242</v>
      </c>
      <c r="N4" s="685" t="s">
        <v>119</v>
      </c>
      <c r="O4" s="685" t="s">
        <v>118</v>
      </c>
      <c r="P4" s="685" t="s">
        <v>620</v>
      </c>
      <c r="Q4" s="1216"/>
      <c r="R4" s="1220"/>
      <c r="S4" s="687" t="s">
        <v>621</v>
      </c>
      <c r="T4" s="687" t="s">
        <v>622</v>
      </c>
      <c r="U4" s="1223"/>
      <c r="V4" s="1232"/>
    </row>
    <row r="5" spans="1:22" ht="14.25" thickBot="1">
      <c r="A5" s="689">
        <v>1</v>
      </c>
      <c r="B5" s="32">
        <v>2</v>
      </c>
      <c r="C5" s="32">
        <v>3</v>
      </c>
      <c r="D5" s="690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939">
        <v>21</v>
      </c>
      <c r="V5" s="691">
        <v>22</v>
      </c>
    </row>
    <row r="6" spans="1:22" ht="42.75">
      <c r="A6" s="35" t="s">
        <v>623</v>
      </c>
      <c r="B6" s="692">
        <v>41253</v>
      </c>
      <c r="C6" s="692">
        <v>14796</v>
      </c>
      <c r="D6" s="692">
        <v>394427</v>
      </c>
      <c r="E6" s="692">
        <v>0</v>
      </c>
      <c r="F6" s="692">
        <v>380</v>
      </c>
      <c r="G6" s="692">
        <v>78031</v>
      </c>
      <c r="H6" s="692"/>
      <c r="I6" s="692">
        <v>1500</v>
      </c>
      <c r="J6" s="692">
        <v>55982</v>
      </c>
      <c r="K6" s="692">
        <v>1783123</v>
      </c>
      <c r="L6" s="692">
        <v>11245</v>
      </c>
      <c r="M6" s="692">
        <v>1000</v>
      </c>
      <c r="N6" s="692">
        <v>12932</v>
      </c>
      <c r="O6" s="692"/>
      <c r="P6" s="692"/>
      <c r="Q6" s="692">
        <v>279476</v>
      </c>
      <c r="R6" s="692">
        <v>0</v>
      </c>
      <c r="S6" s="692">
        <v>318113</v>
      </c>
      <c r="T6" s="693">
        <v>11286</v>
      </c>
      <c r="U6" s="940"/>
      <c r="V6" s="694">
        <f>SUM(B6:T6)</f>
        <v>3003544</v>
      </c>
    </row>
    <row r="7" spans="1:22" ht="28.5">
      <c r="A7" s="86" t="s">
        <v>151</v>
      </c>
      <c r="B7" s="38">
        <v>48499</v>
      </c>
      <c r="C7" s="38">
        <v>16384</v>
      </c>
      <c r="D7" s="38">
        <v>670817</v>
      </c>
      <c r="E7" s="38">
        <v>0</v>
      </c>
      <c r="F7" s="38">
        <v>31186</v>
      </c>
      <c r="G7" s="38">
        <v>93986</v>
      </c>
      <c r="H7" s="38"/>
      <c r="I7" s="38">
        <v>7666</v>
      </c>
      <c r="J7" s="38">
        <v>82821</v>
      </c>
      <c r="K7" s="38">
        <v>1833384</v>
      </c>
      <c r="L7" s="38">
        <v>23397</v>
      </c>
      <c r="M7" s="38">
        <v>604</v>
      </c>
      <c r="N7" s="38">
        <v>22127</v>
      </c>
      <c r="O7" s="38">
        <v>100</v>
      </c>
      <c r="P7" s="38"/>
      <c r="Q7" s="38">
        <v>218298</v>
      </c>
      <c r="R7" s="38">
        <v>0</v>
      </c>
      <c r="S7" s="38">
        <v>318113</v>
      </c>
      <c r="T7" s="401">
        <v>11286</v>
      </c>
      <c r="U7" s="941"/>
      <c r="V7" s="400">
        <f>SUM(B7:T7)</f>
        <v>3378668</v>
      </c>
    </row>
    <row r="8" spans="1:22" ht="15">
      <c r="A8" s="86" t="s">
        <v>267</v>
      </c>
      <c r="B8" s="38">
        <v>46238</v>
      </c>
      <c r="C8" s="38">
        <v>12836</v>
      </c>
      <c r="D8" s="38">
        <v>624663</v>
      </c>
      <c r="E8" s="38"/>
      <c r="F8" s="38">
        <v>30841</v>
      </c>
      <c r="G8" s="38">
        <v>83881</v>
      </c>
      <c r="H8" s="38">
        <v>22449</v>
      </c>
      <c r="I8" s="38">
        <v>7666</v>
      </c>
      <c r="J8" s="38"/>
      <c r="K8" s="38">
        <v>1214551</v>
      </c>
      <c r="L8" s="38">
        <v>15111</v>
      </c>
      <c r="M8" s="38"/>
      <c r="N8" s="38">
        <v>13195</v>
      </c>
      <c r="O8" s="38">
        <v>100</v>
      </c>
      <c r="P8" s="38">
        <v>7450</v>
      </c>
      <c r="Q8" s="38"/>
      <c r="R8" s="38"/>
      <c r="S8" s="38">
        <v>318113</v>
      </c>
      <c r="T8" s="401">
        <v>11286</v>
      </c>
      <c r="U8" s="942">
        <v>-3004</v>
      </c>
      <c r="V8" s="695">
        <f>SUM(B8:U8)</f>
        <v>2405376</v>
      </c>
    </row>
    <row r="9" spans="1:22" ht="15">
      <c r="A9" s="86" t="s">
        <v>266</v>
      </c>
      <c r="B9" s="144">
        <f>B8/B7</f>
        <v>0.9533804820717953</v>
      </c>
      <c r="C9" s="144">
        <f aca="true" t="shared" si="0" ref="C9:V9">C8/C7</f>
        <v>0.783447265625</v>
      </c>
      <c r="D9" s="144">
        <f t="shared" si="0"/>
        <v>0.9311973310157614</v>
      </c>
      <c r="E9" s="144"/>
      <c r="F9" s="195">
        <f t="shared" si="0"/>
        <v>0.9889373436798563</v>
      </c>
      <c r="G9" s="144">
        <f t="shared" si="0"/>
        <v>0.8924839869767838</v>
      </c>
      <c r="H9" s="144"/>
      <c r="I9" s="696">
        <f t="shared" si="0"/>
        <v>1</v>
      </c>
      <c r="J9" s="144">
        <f t="shared" si="0"/>
        <v>0</v>
      </c>
      <c r="K9" s="144">
        <f t="shared" si="0"/>
        <v>0.6624640555388287</v>
      </c>
      <c r="L9" s="144">
        <f t="shared" si="0"/>
        <v>0.6458520323118349</v>
      </c>
      <c r="M9" s="144">
        <f t="shared" si="0"/>
        <v>0</v>
      </c>
      <c r="N9" s="144">
        <f t="shared" si="0"/>
        <v>0.5963302752293578</v>
      </c>
      <c r="O9" s="201">
        <f t="shared" si="0"/>
        <v>1</v>
      </c>
      <c r="P9" s="144"/>
      <c r="Q9" s="144">
        <f t="shared" si="0"/>
        <v>0</v>
      </c>
      <c r="R9" s="144"/>
      <c r="S9" s="199">
        <f t="shared" si="0"/>
        <v>1</v>
      </c>
      <c r="T9" s="199">
        <f t="shared" si="0"/>
        <v>1</v>
      </c>
      <c r="U9" s="922"/>
      <c r="V9" s="213">
        <f t="shared" si="0"/>
        <v>0.7119302636423585</v>
      </c>
    </row>
    <row r="10" spans="1:22" ht="42.75">
      <c r="A10" s="86" t="s">
        <v>575</v>
      </c>
      <c r="B10" s="38">
        <v>2244201</v>
      </c>
      <c r="C10" s="38">
        <v>581287</v>
      </c>
      <c r="D10" s="38">
        <v>1382926</v>
      </c>
      <c r="E10" s="38">
        <v>8000</v>
      </c>
      <c r="F10" s="38">
        <v>1900</v>
      </c>
      <c r="G10" s="38"/>
      <c r="H10" s="38"/>
      <c r="I10" s="38">
        <v>174776</v>
      </c>
      <c r="J10" s="38"/>
      <c r="K10" s="38">
        <v>1269</v>
      </c>
      <c r="L10" s="38"/>
      <c r="M10" s="38"/>
      <c r="N10" s="38"/>
      <c r="O10" s="38"/>
      <c r="P10" s="38"/>
      <c r="Q10" s="38"/>
      <c r="R10" s="38">
        <v>645</v>
      </c>
      <c r="S10" s="38"/>
      <c r="T10" s="401"/>
      <c r="U10" s="942"/>
      <c r="V10" s="695">
        <f>SUM(B10:T10)</f>
        <v>4395004</v>
      </c>
    </row>
    <row r="11" spans="1:22" ht="28.5">
      <c r="A11" s="86" t="s">
        <v>151</v>
      </c>
      <c r="B11" s="38">
        <v>1748296</v>
      </c>
      <c r="C11" s="38">
        <v>464124</v>
      </c>
      <c r="D11" s="38">
        <v>1166637</v>
      </c>
      <c r="E11" s="38">
        <v>8595</v>
      </c>
      <c r="F11" s="38">
        <v>1400</v>
      </c>
      <c r="G11" s="38"/>
      <c r="H11" s="38"/>
      <c r="I11" s="38">
        <v>170248</v>
      </c>
      <c r="J11" s="38"/>
      <c r="K11" s="38">
        <v>16963</v>
      </c>
      <c r="L11" s="38">
        <v>15239</v>
      </c>
      <c r="M11" s="38"/>
      <c r="N11" s="38"/>
      <c r="O11" s="38"/>
      <c r="P11" s="38"/>
      <c r="Q11" s="38"/>
      <c r="R11" s="38">
        <v>645</v>
      </c>
      <c r="S11" s="38"/>
      <c r="T11" s="401"/>
      <c r="U11" s="941"/>
      <c r="V11" s="400">
        <f>SUM(B11:T11)</f>
        <v>3592147</v>
      </c>
    </row>
    <row r="12" spans="1:22" ht="15">
      <c r="A12" s="86" t="s">
        <v>267</v>
      </c>
      <c r="B12" s="38">
        <v>1718338</v>
      </c>
      <c r="C12" s="38">
        <v>452863</v>
      </c>
      <c r="D12" s="38">
        <v>1101769</v>
      </c>
      <c r="E12" s="38">
        <v>7995</v>
      </c>
      <c r="F12" s="38">
        <v>15686</v>
      </c>
      <c r="G12" s="38"/>
      <c r="H12" s="38">
        <v>2538</v>
      </c>
      <c r="I12" s="38">
        <v>170247</v>
      </c>
      <c r="J12" s="38"/>
      <c r="K12" s="38">
        <v>16449</v>
      </c>
      <c r="L12" s="38">
        <v>14338</v>
      </c>
      <c r="M12" s="38"/>
      <c r="N12" s="38"/>
      <c r="O12" s="38"/>
      <c r="P12" s="38"/>
      <c r="Q12" s="38"/>
      <c r="R12" s="38">
        <v>0</v>
      </c>
      <c r="S12" s="38"/>
      <c r="T12" s="401"/>
      <c r="U12" s="943">
        <v>-1997</v>
      </c>
      <c r="V12" s="697">
        <f>SUM(B12:U12)</f>
        <v>3498226</v>
      </c>
    </row>
    <row r="13" spans="1:22" ht="15.75" thickBot="1">
      <c r="A13" s="698" t="s">
        <v>266</v>
      </c>
      <c r="B13" s="214">
        <f>B12/B11</f>
        <v>0.9828644577348458</v>
      </c>
      <c r="C13" s="214">
        <f>C12/C11</f>
        <v>0.9757370875024778</v>
      </c>
      <c r="D13" s="214">
        <f>D12/D11</f>
        <v>0.9443974432492712</v>
      </c>
      <c r="E13" s="214">
        <f>E12/E11</f>
        <v>0.9301919720767888</v>
      </c>
      <c r="F13" s="992">
        <f>F12/F11</f>
        <v>11.204285714285714</v>
      </c>
      <c r="G13" s="214"/>
      <c r="H13" s="214"/>
      <c r="I13" s="214">
        <f>I12/I11</f>
        <v>0.9999941262158734</v>
      </c>
      <c r="J13" s="214"/>
      <c r="K13" s="214">
        <f>K12/K11</f>
        <v>0.969698756116253</v>
      </c>
      <c r="L13" s="214">
        <f>L12/L11</f>
        <v>0.9408753855239845</v>
      </c>
      <c r="M13" s="214"/>
      <c r="N13" s="214"/>
      <c r="O13" s="214"/>
      <c r="P13" s="214"/>
      <c r="Q13" s="214"/>
      <c r="R13" s="214"/>
      <c r="S13" s="214"/>
      <c r="T13" s="214"/>
      <c r="U13" s="944"/>
      <c r="V13" s="215">
        <f>V12/V11</f>
        <v>0.9738537982994572</v>
      </c>
    </row>
    <row r="14" spans="1:22" ht="28.5">
      <c r="A14" s="35" t="s">
        <v>624</v>
      </c>
      <c r="B14" s="699">
        <f aca="true" t="shared" si="1" ref="B14:T14">SUM(B6+B10)</f>
        <v>2285454</v>
      </c>
      <c r="C14" s="699">
        <f t="shared" si="1"/>
        <v>596083</v>
      </c>
      <c r="D14" s="699">
        <f t="shared" si="1"/>
        <v>1777353</v>
      </c>
      <c r="E14" s="699">
        <f t="shared" si="1"/>
        <v>8000</v>
      </c>
      <c r="F14" s="699">
        <f t="shared" si="1"/>
        <v>2280</v>
      </c>
      <c r="G14" s="699">
        <f t="shared" si="1"/>
        <v>78031</v>
      </c>
      <c r="H14" s="699"/>
      <c r="I14" s="699">
        <f t="shared" si="1"/>
        <v>176276</v>
      </c>
      <c r="J14" s="699">
        <f t="shared" si="1"/>
        <v>55982</v>
      </c>
      <c r="K14" s="699">
        <f t="shared" si="1"/>
        <v>1784392</v>
      </c>
      <c r="L14" s="699">
        <f t="shared" si="1"/>
        <v>11245</v>
      </c>
      <c r="M14" s="699">
        <f t="shared" si="1"/>
        <v>1000</v>
      </c>
      <c r="N14" s="699">
        <f t="shared" si="1"/>
        <v>12932</v>
      </c>
      <c r="O14" s="699">
        <f t="shared" si="1"/>
        <v>0</v>
      </c>
      <c r="P14" s="699">
        <f t="shared" si="1"/>
        <v>0</v>
      </c>
      <c r="Q14" s="699">
        <f t="shared" si="1"/>
        <v>279476</v>
      </c>
      <c r="R14" s="699">
        <f t="shared" si="1"/>
        <v>645</v>
      </c>
      <c r="S14" s="699">
        <f t="shared" si="1"/>
        <v>318113</v>
      </c>
      <c r="T14" s="699">
        <f t="shared" si="1"/>
        <v>11286</v>
      </c>
      <c r="U14" s="945"/>
      <c r="V14" s="700">
        <f>SUM(B14:T14)</f>
        <v>7398548</v>
      </c>
    </row>
    <row r="15" spans="1:22" ht="28.5">
      <c r="A15" s="86" t="s">
        <v>151</v>
      </c>
      <c r="B15" s="399">
        <f>SUM(B7+B11)</f>
        <v>1796795</v>
      </c>
      <c r="C15" s="399">
        <f aca="true" t="shared" si="2" ref="C15:V15">SUM(C7+C11)</f>
        <v>480508</v>
      </c>
      <c r="D15" s="399">
        <f t="shared" si="2"/>
        <v>1837454</v>
      </c>
      <c r="E15" s="399">
        <f t="shared" si="2"/>
        <v>8595</v>
      </c>
      <c r="F15" s="399">
        <f t="shared" si="2"/>
        <v>32586</v>
      </c>
      <c r="G15" s="399">
        <f t="shared" si="2"/>
        <v>93986</v>
      </c>
      <c r="H15" s="399">
        <f t="shared" si="2"/>
        <v>0</v>
      </c>
      <c r="I15" s="399">
        <f t="shared" si="2"/>
        <v>177914</v>
      </c>
      <c r="J15" s="399">
        <f t="shared" si="2"/>
        <v>82821</v>
      </c>
      <c r="K15" s="399">
        <f t="shared" si="2"/>
        <v>1850347</v>
      </c>
      <c r="L15" s="399">
        <f t="shared" si="2"/>
        <v>38636</v>
      </c>
      <c r="M15" s="399">
        <f t="shared" si="2"/>
        <v>604</v>
      </c>
      <c r="N15" s="399">
        <f t="shared" si="2"/>
        <v>22127</v>
      </c>
      <c r="O15" s="399">
        <f t="shared" si="2"/>
        <v>100</v>
      </c>
      <c r="P15" s="399">
        <f t="shared" si="2"/>
        <v>0</v>
      </c>
      <c r="Q15" s="399">
        <f t="shared" si="2"/>
        <v>218298</v>
      </c>
      <c r="R15" s="399">
        <f t="shared" si="2"/>
        <v>645</v>
      </c>
      <c r="S15" s="399">
        <f t="shared" si="2"/>
        <v>318113</v>
      </c>
      <c r="T15" s="399">
        <f t="shared" si="2"/>
        <v>11286</v>
      </c>
      <c r="U15" s="946"/>
      <c r="V15" s="400">
        <f t="shared" si="2"/>
        <v>6970815</v>
      </c>
    </row>
    <row r="16" spans="1:22" ht="15">
      <c r="A16" s="86" t="s">
        <v>267</v>
      </c>
      <c r="B16" s="399">
        <f>SUM(B8+B12)</f>
        <v>1764576</v>
      </c>
      <c r="C16" s="399">
        <f aca="true" t="shared" si="3" ref="C16:V16">SUM(C8+C12)</f>
        <v>465699</v>
      </c>
      <c r="D16" s="399">
        <f t="shared" si="3"/>
        <v>1726432</v>
      </c>
      <c r="E16" s="399">
        <f t="shared" si="3"/>
        <v>7995</v>
      </c>
      <c r="F16" s="399">
        <f t="shared" si="3"/>
        <v>46527</v>
      </c>
      <c r="G16" s="399">
        <f t="shared" si="3"/>
        <v>83881</v>
      </c>
      <c r="H16" s="399">
        <f t="shared" si="3"/>
        <v>24987</v>
      </c>
      <c r="I16" s="399">
        <f t="shared" si="3"/>
        <v>177913</v>
      </c>
      <c r="J16" s="399">
        <f t="shared" si="3"/>
        <v>0</v>
      </c>
      <c r="K16" s="399">
        <f t="shared" si="3"/>
        <v>1231000</v>
      </c>
      <c r="L16" s="399">
        <f t="shared" si="3"/>
        <v>29449</v>
      </c>
      <c r="M16" s="399">
        <f t="shared" si="3"/>
        <v>0</v>
      </c>
      <c r="N16" s="399">
        <f t="shared" si="3"/>
        <v>13195</v>
      </c>
      <c r="O16" s="399">
        <f t="shared" si="3"/>
        <v>100</v>
      </c>
      <c r="P16" s="399">
        <f t="shared" si="3"/>
        <v>7450</v>
      </c>
      <c r="Q16" s="399">
        <f t="shared" si="3"/>
        <v>0</v>
      </c>
      <c r="R16" s="399">
        <f t="shared" si="3"/>
        <v>0</v>
      </c>
      <c r="S16" s="399">
        <f t="shared" si="3"/>
        <v>318113</v>
      </c>
      <c r="T16" s="399">
        <f t="shared" si="3"/>
        <v>11286</v>
      </c>
      <c r="U16" s="399">
        <f t="shared" si="3"/>
        <v>-5001</v>
      </c>
      <c r="V16" s="400">
        <f t="shared" si="3"/>
        <v>5903602</v>
      </c>
    </row>
    <row r="17" spans="1:22" ht="15.75" thickBot="1">
      <c r="A17" s="698" t="s">
        <v>266</v>
      </c>
      <c r="B17" s="216">
        <f>B16/B15</f>
        <v>0.9820686277510791</v>
      </c>
      <c r="C17" s="216">
        <f aca="true" t="shared" si="4" ref="C17:V17">C16/C15</f>
        <v>0.9691805339349189</v>
      </c>
      <c r="D17" s="216">
        <f t="shared" si="4"/>
        <v>0.9395783513492039</v>
      </c>
      <c r="E17" s="216">
        <f t="shared" si="4"/>
        <v>0.9301919720767888</v>
      </c>
      <c r="F17" s="162">
        <f t="shared" si="4"/>
        <v>1.4278217639477075</v>
      </c>
      <c r="G17" s="216">
        <f t="shared" si="4"/>
        <v>0.8924839869767838</v>
      </c>
      <c r="H17" s="216"/>
      <c r="I17" s="218">
        <f t="shared" si="4"/>
        <v>0.9999943793068561</v>
      </c>
      <c r="J17" s="216">
        <f t="shared" si="4"/>
        <v>0</v>
      </c>
      <c r="K17" s="216">
        <f t="shared" si="4"/>
        <v>0.6652806203376989</v>
      </c>
      <c r="L17" s="216">
        <f t="shared" si="4"/>
        <v>0.7622165855678642</v>
      </c>
      <c r="M17" s="216"/>
      <c r="N17" s="216">
        <f t="shared" si="4"/>
        <v>0.5963302752293578</v>
      </c>
      <c r="O17" s="218">
        <f t="shared" si="4"/>
        <v>1</v>
      </c>
      <c r="P17" s="218"/>
      <c r="Q17" s="216"/>
      <c r="R17" s="216"/>
      <c r="S17" s="218">
        <f t="shared" si="4"/>
        <v>1</v>
      </c>
      <c r="T17" s="218">
        <f t="shared" si="4"/>
        <v>1</v>
      </c>
      <c r="U17" s="947"/>
      <c r="V17" s="217">
        <f t="shared" si="4"/>
        <v>0.8469026935874786</v>
      </c>
    </row>
  </sheetData>
  <sheetProtection/>
  <mergeCells count="19">
    <mergeCell ref="U1:U4"/>
    <mergeCell ref="A1:A4"/>
    <mergeCell ref="B1:R1"/>
    <mergeCell ref="S1:T1"/>
    <mergeCell ref="V1:V4"/>
    <mergeCell ref="B2:J2"/>
    <mergeCell ref="K2:Q2"/>
    <mergeCell ref="R2:R4"/>
    <mergeCell ref="S2:T3"/>
    <mergeCell ref="B3:B4"/>
    <mergeCell ref="C3:C4"/>
    <mergeCell ref="M3:P3"/>
    <mergeCell ref="Q3:Q4"/>
    <mergeCell ref="D3:D4"/>
    <mergeCell ref="E3:E4"/>
    <mergeCell ref="F3:I3"/>
    <mergeCell ref="J3:J4"/>
    <mergeCell ref="K3:K4"/>
    <mergeCell ref="L3:L4"/>
  </mergeCells>
  <printOptions/>
  <pageMargins left="0.1968503937007874" right="0.1968503937007874" top="0.8267716535433072" bottom="0.5511811023622047" header="0.31496062992125984" footer="0.2755905511811024"/>
  <pageSetup horizontalDpi="600" verticalDpi="600" orientation="landscape" paperSize="9" scale="85" r:id="rId1"/>
  <headerFooter alignWithMargins="0">
    <oddHeader>&amp;C&amp;"Book Antiqua,Félkövér"&amp;12Keszthely Város Önkormányzata 2012. évi főbb kiadásai 
jogcím-csoportonként&amp;R&amp;"Book Antiqua,Félkövér"6. sz. melléklet
eFt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59"/>
  <sheetViews>
    <sheetView zoomScalePageLayoutView="0" workbookViewId="0" topLeftCell="A1">
      <pane xSplit="1" ySplit="5" topLeftCell="F1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58" sqref="Q158"/>
    </sheetView>
  </sheetViews>
  <sheetFormatPr defaultColWidth="9.00390625" defaultRowHeight="12.75"/>
  <cols>
    <col min="1" max="1" width="17.75390625" style="39" customWidth="1"/>
    <col min="2" max="2" width="8.25390625" style="2" bestFit="1" customWidth="1"/>
    <col min="3" max="3" width="9.125" style="2" customWidth="1"/>
    <col min="4" max="4" width="7.375" style="2" bestFit="1" customWidth="1"/>
    <col min="5" max="6" width="8.375" style="2" customWidth="1"/>
    <col min="7" max="8" width="7.25390625" style="2" customWidth="1"/>
    <col min="9" max="9" width="7.00390625" style="2" customWidth="1"/>
    <col min="10" max="10" width="8.75390625" style="2" customWidth="1"/>
    <col min="11" max="11" width="6.375" style="2" customWidth="1"/>
    <col min="12" max="12" width="5.75390625" style="2" bestFit="1" customWidth="1"/>
    <col min="13" max="13" width="6.25390625" style="2" customWidth="1"/>
    <col min="14" max="14" width="8.125" style="2" customWidth="1"/>
    <col min="15" max="15" width="5.75390625" style="2" bestFit="1" customWidth="1"/>
    <col min="16" max="16" width="6.00390625" style="2" customWidth="1"/>
    <col min="17" max="17" width="6.375" style="2" customWidth="1"/>
    <col min="18" max="18" width="8.875" style="2" customWidth="1"/>
    <col min="19" max="19" width="7.00390625" style="2" bestFit="1" customWidth="1"/>
    <col min="20" max="21" width="6.875" style="2" customWidth="1"/>
    <col min="22" max="22" width="7.875" style="40" customWidth="1"/>
    <col min="23" max="16384" width="9.125" style="2" customWidth="1"/>
  </cols>
  <sheetData>
    <row r="1" spans="1:22" s="1" customFormat="1" ht="29.25" customHeight="1">
      <c r="A1" s="1224" t="s">
        <v>248</v>
      </c>
      <c r="B1" s="1244" t="s">
        <v>613</v>
      </c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6"/>
      <c r="R1" s="1248" t="s">
        <v>625</v>
      </c>
      <c r="S1" s="1242" t="s">
        <v>139</v>
      </c>
      <c r="T1" s="1243"/>
      <c r="U1" s="1221" t="s">
        <v>937</v>
      </c>
      <c r="V1" s="1192" t="s">
        <v>614</v>
      </c>
    </row>
    <row r="2" spans="1:22" s="1" customFormat="1" ht="15" customHeight="1">
      <c r="A2" s="1225"/>
      <c r="B2" s="1237" t="s">
        <v>615</v>
      </c>
      <c r="C2" s="1238"/>
      <c r="D2" s="1238"/>
      <c r="E2" s="1238"/>
      <c r="F2" s="1238"/>
      <c r="G2" s="1238"/>
      <c r="H2" s="1238"/>
      <c r="I2" s="1239"/>
      <c r="J2" s="1237" t="s">
        <v>616</v>
      </c>
      <c r="K2" s="1238"/>
      <c r="L2" s="1238"/>
      <c r="M2" s="1238"/>
      <c r="N2" s="1238"/>
      <c r="O2" s="1238"/>
      <c r="P2" s="1239"/>
      <c r="Q2" s="1181" t="s">
        <v>560</v>
      </c>
      <c r="R2" s="1182"/>
      <c r="S2" s="1181" t="s">
        <v>617</v>
      </c>
      <c r="T2" s="1241"/>
      <c r="U2" s="1222"/>
      <c r="V2" s="1193"/>
    </row>
    <row r="3" spans="1:22" s="1" customFormat="1" ht="34.5" customHeight="1">
      <c r="A3" s="1225"/>
      <c r="B3" s="1236" t="s">
        <v>208</v>
      </c>
      <c r="C3" s="1165" t="s">
        <v>618</v>
      </c>
      <c r="D3" s="1165" t="s">
        <v>525</v>
      </c>
      <c r="E3" s="1217" t="s">
        <v>209</v>
      </c>
      <c r="F3" s="1218"/>
      <c r="G3" s="1218"/>
      <c r="H3" s="1219"/>
      <c r="I3" s="1165" t="s">
        <v>192</v>
      </c>
      <c r="J3" s="1182" t="s">
        <v>626</v>
      </c>
      <c r="K3" s="1181" t="s">
        <v>619</v>
      </c>
      <c r="L3" s="1166" t="s">
        <v>264</v>
      </c>
      <c r="M3" s="1167"/>
      <c r="N3" s="1167"/>
      <c r="O3" s="1168"/>
      <c r="P3" s="1182" t="s">
        <v>172</v>
      </c>
      <c r="Q3" s="1181"/>
      <c r="R3" s="1182"/>
      <c r="S3" s="1155"/>
      <c r="T3" s="1156"/>
      <c r="U3" s="1222"/>
      <c r="V3" s="1193"/>
    </row>
    <row r="4" spans="1:22" s="1" customFormat="1" ht="43.5" customHeight="1">
      <c r="A4" s="1240"/>
      <c r="B4" s="1155"/>
      <c r="C4" s="1183"/>
      <c r="D4" s="1183"/>
      <c r="E4" s="75" t="s">
        <v>242</v>
      </c>
      <c r="F4" s="65" t="s">
        <v>119</v>
      </c>
      <c r="G4" s="73" t="s">
        <v>627</v>
      </c>
      <c r="H4" s="73" t="s">
        <v>274</v>
      </c>
      <c r="I4" s="1183"/>
      <c r="J4" s="1183"/>
      <c r="K4" s="1155"/>
      <c r="L4" s="19" t="s">
        <v>242</v>
      </c>
      <c r="M4" s="19" t="s">
        <v>628</v>
      </c>
      <c r="N4" s="19" t="s">
        <v>119</v>
      </c>
      <c r="O4" s="19" t="s">
        <v>629</v>
      </c>
      <c r="P4" s="1183"/>
      <c r="Q4" s="1155"/>
      <c r="R4" s="1183"/>
      <c r="S4" s="65" t="s">
        <v>621</v>
      </c>
      <c r="T4" s="65" t="s">
        <v>622</v>
      </c>
      <c r="U4" s="1247"/>
      <c r="V4" s="1194"/>
    </row>
    <row r="5" spans="1:22" ht="15" thickBot="1">
      <c r="A5" s="78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1">
        <v>21</v>
      </c>
      <c r="V5" s="701">
        <v>22</v>
      </c>
    </row>
    <row r="6" spans="1:22" ht="14.25">
      <c r="A6" s="79" t="s">
        <v>133</v>
      </c>
      <c r="B6" s="36"/>
      <c r="C6" s="36"/>
      <c r="D6" s="36">
        <v>200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948"/>
      <c r="V6" s="702">
        <f aca="true" t="shared" si="0" ref="V6:V12">SUM(B6:T6)</f>
        <v>200</v>
      </c>
    </row>
    <row r="7" spans="1:22" ht="14.25">
      <c r="A7" s="180" t="s">
        <v>577</v>
      </c>
      <c r="B7" s="37"/>
      <c r="C7" s="37"/>
      <c r="D7" s="37">
        <v>200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949"/>
      <c r="V7" s="703">
        <f t="shared" si="0"/>
        <v>200</v>
      </c>
    </row>
    <row r="8" spans="1:22" ht="14.25">
      <c r="A8" s="180" t="s">
        <v>267</v>
      </c>
      <c r="B8" s="37"/>
      <c r="C8" s="37"/>
      <c r="D8" s="37">
        <v>58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949"/>
      <c r="V8" s="703">
        <f t="shared" si="0"/>
        <v>58</v>
      </c>
    </row>
    <row r="9" spans="1:22" s="155" customFormat="1" ht="14.25">
      <c r="A9" s="181" t="s">
        <v>269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950"/>
      <c r="V9" s="703">
        <f t="shared" si="0"/>
        <v>0</v>
      </c>
    </row>
    <row r="10" spans="1:22" s="39" customFormat="1" ht="26.25">
      <c r="A10" s="183" t="s">
        <v>132</v>
      </c>
      <c r="B10" s="37"/>
      <c r="C10" s="37"/>
      <c r="D10" s="37">
        <v>9900</v>
      </c>
      <c r="E10" s="37"/>
      <c r="F10" s="37"/>
      <c r="G10" s="37"/>
      <c r="H10" s="37"/>
      <c r="I10" s="37"/>
      <c r="J10" s="37"/>
      <c r="K10" s="37"/>
      <c r="L10" s="37">
        <v>1000</v>
      </c>
      <c r="M10" s="37"/>
      <c r="N10" s="37"/>
      <c r="O10" s="37"/>
      <c r="P10" s="37"/>
      <c r="Q10" s="37"/>
      <c r="R10" s="37"/>
      <c r="S10" s="37"/>
      <c r="T10" s="37"/>
      <c r="U10" s="949"/>
      <c r="V10" s="703">
        <f t="shared" si="0"/>
        <v>10900</v>
      </c>
    </row>
    <row r="11" spans="1:22" s="39" customFormat="1" ht="14.25">
      <c r="A11" s="180" t="s">
        <v>630</v>
      </c>
      <c r="B11" s="37"/>
      <c r="C11" s="37"/>
      <c r="D11" s="37">
        <v>10339</v>
      </c>
      <c r="E11" s="37">
        <v>396</v>
      </c>
      <c r="F11" s="37">
        <v>1707</v>
      </c>
      <c r="G11" s="37"/>
      <c r="H11" s="37"/>
      <c r="I11" s="37"/>
      <c r="J11" s="37"/>
      <c r="K11" s="37"/>
      <c r="L11" s="37">
        <v>604</v>
      </c>
      <c r="M11" s="37"/>
      <c r="N11" s="37"/>
      <c r="O11" s="37"/>
      <c r="P11" s="37"/>
      <c r="Q11" s="37"/>
      <c r="R11" s="37"/>
      <c r="S11" s="37"/>
      <c r="T11" s="37"/>
      <c r="U11" s="949"/>
      <c r="V11" s="703">
        <f t="shared" si="0"/>
        <v>13046</v>
      </c>
    </row>
    <row r="12" spans="1:22" s="39" customFormat="1" ht="14.25">
      <c r="A12" s="180" t="s">
        <v>267</v>
      </c>
      <c r="B12" s="37"/>
      <c r="C12" s="37"/>
      <c r="D12" s="37">
        <v>7415</v>
      </c>
      <c r="E12" s="37">
        <v>396</v>
      </c>
      <c r="F12" s="37">
        <v>1605</v>
      </c>
      <c r="G12" s="37"/>
      <c r="H12" s="37"/>
      <c r="I12" s="37"/>
      <c r="J12" s="37"/>
      <c r="K12" s="37"/>
      <c r="L12" s="37">
        <v>0</v>
      </c>
      <c r="M12" s="37"/>
      <c r="N12" s="37"/>
      <c r="O12" s="37"/>
      <c r="P12" s="37"/>
      <c r="Q12" s="37"/>
      <c r="R12" s="37"/>
      <c r="S12" s="37"/>
      <c r="T12" s="37"/>
      <c r="U12" s="949"/>
      <c r="V12" s="703">
        <f t="shared" si="0"/>
        <v>9416</v>
      </c>
    </row>
    <row r="13" spans="1:22" s="157" customFormat="1" ht="14.25">
      <c r="A13" s="181" t="s">
        <v>269</v>
      </c>
      <c r="B13" s="137"/>
      <c r="C13" s="137"/>
      <c r="D13" s="137">
        <f>D12/D11</f>
        <v>0.7171873488731986</v>
      </c>
      <c r="E13" s="137"/>
      <c r="F13" s="137">
        <f>F12/F11</f>
        <v>0.9402460456942003</v>
      </c>
      <c r="G13" s="137"/>
      <c r="H13" s="137"/>
      <c r="I13" s="137"/>
      <c r="J13" s="137"/>
      <c r="K13" s="137"/>
      <c r="L13" s="137">
        <f>L12/L11</f>
        <v>0</v>
      </c>
      <c r="M13" s="137"/>
      <c r="N13" s="137"/>
      <c r="O13" s="137"/>
      <c r="P13" s="137"/>
      <c r="Q13" s="137"/>
      <c r="R13" s="137"/>
      <c r="S13" s="137"/>
      <c r="T13" s="137"/>
      <c r="U13" s="950"/>
      <c r="V13" s="704">
        <f>V12/V11</f>
        <v>0.7217537942664418</v>
      </c>
    </row>
    <row r="14" spans="1:22" s="39" customFormat="1" ht="26.25">
      <c r="A14" s="183" t="s">
        <v>122</v>
      </c>
      <c r="B14" s="37"/>
      <c r="C14" s="37"/>
      <c r="D14" s="77"/>
      <c r="E14" s="37"/>
      <c r="F14" s="37"/>
      <c r="G14" s="37"/>
      <c r="H14" s="37"/>
      <c r="I14" s="37"/>
      <c r="J14" s="37">
        <v>1696545</v>
      </c>
      <c r="K14" s="37">
        <v>5000</v>
      </c>
      <c r="L14" s="37"/>
      <c r="M14" s="37"/>
      <c r="N14" s="37">
        <v>8932</v>
      </c>
      <c r="O14" s="37"/>
      <c r="P14" s="37"/>
      <c r="Q14" s="37"/>
      <c r="R14" s="37"/>
      <c r="S14" s="37"/>
      <c r="T14" s="37"/>
      <c r="U14" s="949"/>
      <c r="V14" s="703">
        <f>SUM(B14:T14)</f>
        <v>1710477</v>
      </c>
    </row>
    <row r="15" spans="1:22" s="39" customFormat="1" ht="14.25">
      <c r="A15" s="180" t="s">
        <v>577</v>
      </c>
      <c r="B15" s="37"/>
      <c r="C15" s="37"/>
      <c r="D15" s="77">
        <v>259766</v>
      </c>
      <c r="E15" s="37"/>
      <c r="F15" s="37">
        <v>8575</v>
      </c>
      <c r="G15" s="37"/>
      <c r="H15" s="37"/>
      <c r="I15" s="37"/>
      <c r="J15" s="37">
        <v>1744350</v>
      </c>
      <c r="K15" s="37">
        <v>2230</v>
      </c>
      <c r="L15" s="37"/>
      <c r="M15" s="37"/>
      <c r="N15" s="37">
        <v>18127</v>
      </c>
      <c r="O15" s="37"/>
      <c r="P15" s="37"/>
      <c r="Q15" s="37"/>
      <c r="R15" s="37"/>
      <c r="S15" s="37"/>
      <c r="T15" s="37"/>
      <c r="U15" s="949"/>
      <c r="V15" s="703">
        <f>SUM(B15:T15)</f>
        <v>2033048</v>
      </c>
    </row>
    <row r="16" spans="1:22" s="39" customFormat="1" ht="14.25">
      <c r="A16" s="180" t="s">
        <v>267</v>
      </c>
      <c r="B16" s="37"/>
      <c r="C16" s="37"/>
      <c r="D16" s="77">
        <v>259763</v>
      </c>
      <c r="E16" s="37"/>
      <c r="F16" s="37">
        <v>6080</v>
      </c>
      <c r="G16" s="37"/>
      <c r="H16" s="37"/>
      <c r="I16" s="37"/>
      <c r="J16" s="37">
        <v>1144160</v>
      </c>
      <c r="K16" s="37">
        <v>2000</v>
      </c>
      <c r="L16" s="37"/>
      <c r="M16" s="37"/>
      <c r="N16" s="37">
        <v>9195</v>
      </c>
      <c r="O16" s="37"/>
      <c r="P16" s="37"/>
      <c r="Q16" s="37"/>
      <c r="R16" s="37"/>
      <c r="S16" s="37"/>
      <c r="T16" s="37"/>
      <c r="U16" s="949"/>
      <c r="V16" s="703">
        <f>SUM(B16:T16)</f>
        <v>1421198</v>
      </c>
    </row>
    <row r="17" spans="1:22" s="157" customFormat="1" ht="14.25">
      <c r="A17" s="181" t="s">
        <v>269</v>
      </c>
      <c r="B17" s="137"/>
      <c r="C17" s="137"/>
      <c r="D17" s="158">
        <f>D16/D15</f>
        <v>0.9999884511444915</v>
      </c>
      <c r="E17" s="158"/>
      <c r="F17" s="137">
        <f>F16/F15</f>
        <v>0.7090379008746356</v>
      </c>
      <c r="G17" s="137"/>
      <c r="H17" s="137"/>
      <c r="I17" s="137"/>
      <c r="J17" s="137">
        <f>J16/J15</f>
        <v>0.6559234098661393</v>
      </c>
      <c r="K17" s="137">
        <f>K16/K15</f>
        <v>0.8968609865470852</v>
      </c>
      <c r="L17" s="137"/>
      <c r="M17" s="137"/>
      <c r="N17" s="137">
        <f>N16/N15</f>
        <v>0.5072543719313731</v>
      </c>
      <c r="O17" s="137"/>
      <c r="P17" s="137"/>
      <c r="Q17" s="137"/>
      <c r="R17" s="137"/>
      <c r="S17" s="137"/>
      <c r="T17" s="137"/>
      <c r="U17" s="950"/>
      <c r="V17" s="704">
        <f>V16/V15</f>
        <v>0.6990479319720931</v>
      </c>
    </row>
    <row r="18" spans="1:22" s="39" customFormat="1" ht="26.25">
      <c r="A18" s="183" t="s">
        <v>128</v>
      </c>
      <c r="B18" s="37"/>
      <c r="C18" s="37"/>
      <c r="D18" s="37">
        <v>29900</v>
      </c>
      <c r="E18" s="37"/>
      <c r="F18" s="37">
        <v>8600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949"/>
      <c r="V18" s="703">
        <f>SUM(B18:T18)</f>
        <v>38500</v>
      </c>
    </row>
    <row r="19" spans="1:22" s="39" customFormat="1" ht="14.25">
      <c r="A19" s="180" t="s">
        <v>577</v>
      </c>
      <c r="B19" s="37"/>
      <c r="C19" s="37"/>
      <c r="D19" s="37">
        <v>34051</v>
      </c>
      <c r="E19" s="37"/>
      <c r="F19" s="37">
        <v>10505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949"/>
      <c r="V19" s="703">
        <f>SUM(B19:T19)</f>
        <v>44556</v>
      </c>
    </row>
    <row r="20" spans="1:22" s="39" customFormat="1" ht="14.25">
      <c r="A20" s="180" t="s">
        <v>267</v>
      </c>
      <c r="B20" s="37"/>
      <c r="C20" s="37"/>
      <c r="D20" s="37">
        <v>33866</v>
      </c>
      <c r="E20" s="37"/>
      <c r="F20" s="37">
        <v>4405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949"/>
      <c r="V20" s="703">
        <f>SUM(B20:T20)</f>
        <v>38271</v>
      </c>
    </row>
    <row r="21" spans="1:22" s="157" customFormat="1" ht="14.25">
      <c r="A21" s="181" t="s">
        <v>269</v>
      </c>
      <c r="B21" s="137"/>
      <c r="C21" s="137"/>
      <c r="D21" s="137">
        <f>D20/D19</f>
        <v>0.994566973069807</v>
      </c>
      <c r="E21" s="137"/>
      <c r="F21" s="137">
        <f>F20/F19</f>
        <v>0.4193241313660162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950"/>
      <c r="V21" s="704">
        <f>V20/V19</f>
        <v>0.8589415566927013</v>
      </c>
    </row>
    <row r="22" spans="1:22" s="39" customFormat="1" ht="14.25">
      <c r="A22" s="183" t="s">
        <v>631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949"/>
      <c r="V22" s="703">
        <f>SUM(B22:T22)</f>
        <v>0</v>
      </c>
    </row>
    <row r="23" spans="1:22" s="39" customFormat="1" ht="14.25">
      <c r="A23" s="180" t="s">
        <v>577</v>
      </c>
      <c r="B23" s="37">
        <v>343</v>
      </c>
      <c r="C23" s="37">
        <v>83</v>
      </c>
      <c r="D23" s="37">
        <v>938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949"/>
      <c r="V23" s="703">
        <f>SUM(B23:T23)</f>
        <v>1364</v>
      </c>
    </row>
    <row r="24" spans="1:22" s="39" customFormat="1" ht="14.25">
      <c r="A24" s="180" t="s">
        <v>267</v>
      </c>
      <c r="B24" s="37">
        <v>342</v>
      </c>
      <c r="C24" s="37">
        <v>83</v>
      </c>
      <c r="D24" s="37">
        <v>938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949"/>
      <c r="V24" s="703">
        <f>SUM(B24:T24)</f>
        <v>1363</v>
      </c>
    </row>
    <row r="25" spans="1:22" s="157" customFormat="1" ht="14.25">
      <c r="A25" s="181" t="s">
        <v>269</v>
      </c>
      <c r="B25" s="137">
        <f>B24/B23</f>
        <v>0.9970845481049563</v>
      </c>
      <c r="C25" s="137">
        <f>C24/C23</f>
        <v>1</v>
      </c>
      <c r="D25" s="137">
        <f>D24/D23</f>
        <v>1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950"/>
      <c r="V25" s="704">
        <f>V24/V23</f>
        <v>0.999266862170088</v>
      </c>
    </row>
    <row r="26" spans="1:22" s="39" customFormat="1" ht="26.25">
      <c r="A26" s="183" t="s">
        <v>632</v>
      </c>
      <c r="B26" s="37"/>
      <c r="C26" s="37"/>
      <c r="D26" s="37">
        <v>125799</v>
      </c>
      <c r="E26" s="37"/>
      <c r="F26" s="37"/>
      <c r="G26" s="37"/>
      <c r="H26" s="37"/>
      <c r="I26" s="37"/>
      <c r="J26" s="37">
        <v>20000</v>
      </c>
      <c r="K26" s="37">
        <v>6245</v>
      </c>
      <c r="L26" s="37"/>
      <c r="M26" s="37"/>
      <c r="N26" s="37"/>
      <c r="O26" s="37"/>
      <c r="P26" s="37"/>
      <c r="Q26" s="37"/>
      <c r="R26" s="37"/>
      <c r="S26" s="37"/>
      <c r="T26" s="37"/>
      <c r="U26" s="949"/>
      <c r="V26" s="703">
        <f>SUM(B26:T26)</f>
        <v>152044</v>
      </c>
    </row>
    <row r="27" spans="1:22" s="39" customFormat="1" ht="14.25">
      <c r="A27" s="180" t="s">
        <v>577</v>
      </c>
      <c r="B27" s="37"/>
      <c r="C27" s="37"/>
      <c r="D27" s="37">
        <v>119259</v>
      </c>
      <c r="E27" s="37"/>
      <c r="F27" s="37"/>
      <c r="G27" s="37"/>
      <c r="H27" s="37"/>
      <c r="I27" s="37"/>
      <c r="J27" s="37"/>
      <c r="K27" s="37">
        <v>3435</v>
      </c>
      <c r="L27" s="37"/>
      <c r="M27" s="37"/>
      <c r="N27" s="37"/>
      <c r="O27" s="37"/>
      <c r="P27" s="37"/>
      <c r="Q27" s="37"/>
      <c r="R27" s="37"/>
      <c r="S27" s="37"/>
      <c r="T27" s="37"/>
      <c r="U27" s="949"/>
      <c r="V27" s="703">
        <f>SUM(B27:T27)</f>
        <v>122694</v>
      </c>
    </row>
    <row r="28" spans="1:22" s="39" customFormat="1" ht="14.25">
      <c r="A28" s="180" t="s">
        <v>267</v>
      </c>
      <c r="B28" s="37"/>
      <c r="C28" s="37"/>
      <c r="D28" s="37">
        <v>94353</v>
      </c>
      <c r="E28" s="37"/>
      <c r="F28" s="37"/>
      <c r="G28" s="37"/>
      <c r="H28" s="37"/>
      <c r="I28" s="37"/>
      <c r="J28" s="37"/>
      <c r="K28" s="37">
        <v>3434</v>
      </c>
      <c r="L28" s="37"/>
      <c r="M28" s="37"/>
      <c r="N28" s="37"/>
      <c r="O28" s="37"/>
      <c r="P28" s="37"/>
      <c r="Q28" s="37"/>
      <c r="R28" s="37"/>
      <c r="S28" s="37"/>
      <c r="T28" s="37"/>
      <c r="U28" s="949"/>
      <c r="V28" s="703">
        <f>SUM(B28:T28)</f>
        <v>97787</v>
      </c>
    </row>
    <row r="29" spans="1:22" s="157" customFormat="1" ht="14.25">
      <c r="A29" s="181" t="s">
        <v>269</v>
      </c>
      <c r="B29" s="137"/>
      <c r="C29" s="137"/>
      <c r="D29" s="137">
        <f>D28/D27</f>
        <v>0.7911604155661208</v>
      </c>
      <c r="E29" s="137"/>
      <c r="F29" s="137"/>
      <c r="G29" s="137"/>
      <c r="H29" s="137"/>
      <c r="I29" s="137"/>
      <c r="J29" s="137"/>
      <c r="K29" s="137">
        <f>K28/K27</f>
        <v>0.9997088791848617</v>
      </c>
      <c r="L29" s="137"/>
      <c r="M29" s="137"/>
      <c r="N29" s="137"/>
      <c r="O29" s="137"/>
      <c r="P29" s="137"/>
      <c r="Q29" s="137"/>
      <c r="R29" s="137"/>
      <c r="S29" s="137"/>
      <c r="T29" s="137"/>
      <c r="U29" s="950"/>
      <c r="V29" s="704">
        <f>V28/V27</f>
        <v>0.7969990382577795</v>
      </c>
    </row>
    <row r="30" spans="1:22" s="39" customFormat="1" ht="14.25">
      <c r="A30" s="183" t="s">
        <v>633</v>
      </c>
      <c r="B30" s="37"/>
      <c r="C30" s="37"/>
      <c r="D30" s="77">
        <v>2900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949"/>
      <c r="V30" s="703">
        <f>SUM(B30:T30)</f>
        <v>2900</v>
      </c>
    </row>
    <row r="31" spans="1:22" s="39" customFormat="1" ht="14.25">
      <c r="A31" s="180" t="s">
        <v>577</v>
      </c>
      <c r="B31" s="37"/>
      <c r="C31" s="37"/>
      <c r="D31" s="77">
        <v>3349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949"/>
      <c r="V31" s="703">
        <f>SUM(B31:T31)</f>
        <v>3349</v>
      </c>
    </row>
    <row r="32" spans="1:22" s="39" customFormat="1" ht="14.25">
      <c r="A32" s="180" t="s">
        <v>267</v>
      </c>
      <c r="B32" s="37"/>
      <c r="C32" s="37"/>
      <c r="D32" s="77">
        <v>1910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949"/>
      <c r="V32" s="703">
        <f>SUM(B32:T32)</f>
        <v>1910</v>
      </c>
    </row>
    <row r="33" spans="1:22" s="157" customFormat="1" ht="14.25">
      <c r="A33" s="181" t="s">
        <v>269</v>
      </c>
      <c r="B33" s="137"/>
      <c r="C33" s="137"/>
      <c r="D33" s="159">
        <f>D32/D31</f>
        <v>0.5703194983577187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951"/>
      <c r="V33" s="705">
        <f>V32/V31</f>
        <v>0.5703194983577187</v>
      </c>
    </row>
    <row r="34" spans="1:22" s="39" customFormat="1" ht="14.25">
      <c r="A34" s="183" t="s">
        <v>224</v>
      </c>
      <c r="B34" s="37">
        <v>39818</v>
      </c>
      <c r="C34" s="37">
        <v>10351</v>
      </c>
      <c r="D34" s="37">
        <v>4059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949"/>
      <c r="V34" s="703">
        <f>SUM(B34:T34)</f>
        <v>54228</v>
      </c>
    </row>
    <row r="35" spans="1:22" s="39" customFormat="1" ht="14.25">
      <c r="A35" s="180" t="s">
        <v>577</v>
      </c>
      <c r="B35" s="37">
        <v>37420</v>
      </c>
      <c r="C35" s="37">
        <v>10364</v>
      </c>
      <c r="D35" s="37">
        <v>57009</v>
      </c>
      <c r="E35" s="37"/>
      <c r="F35" s="37"/>
      <c r="G35" s="37"/>
      <c r="H35" s="37"/>
      <c r="I35" s="37"/>
      <c r="J35" s="37">
        <v>250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949"/>
      <c r="V35" s="703">
        <f>SUM(B35:T35)</f>
        <v>105043</v>
      </c>
    </row>
    <row r="36" spans="1:22" s="39" customFormat="1" ht="14.25">
      <c r="A36" s="180" t="s">
        <v>267</v>
      </c>
      <c r="B36" s="37">
        <v>35833</v>
      </c>
      <c r="C36" s="37">
        <v>10440</v>
      </c>
      <c r="D36" s="37">
        <v>51580</v>
      </c>
      <c r="E36" s="37"/>
      <c r="F36" s="37"/>
      <c r="G36" s="37"/>
      <c r="H36" s="37"/>
      <c r="I36" s="37"/>
      <c r="J36" s="37">
        <v>164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949"/>
      <c r="V36" s="703">
        <f>SUM(B36:T36)</f>
        <v>98017</v>
      </c>
    </row>
    <row r="37" spans="1:22" s="157" customFormat="1" ht="15" thickBot="1">
      <c r="A37" s="184" t="s">
        <v>269</v>
      </c>
      <c r="B37" s="239">
        <f>B36/B35</f>
        <v>0.9575895243185463</v>
      </c>
      <c r="C37" s="239">
        <f>C36/C35</f>
        <v>1.00733307603242</v>
      </c>
      <c r="D37" s="239">
        <f>D36/D35</f>
        <v>0.9047694223719062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952"/>
      <c r="V37" s="706">
        <f>V36/V35</f>
        <v>0.9331131060613272</v>
      </c>
    </row>
    <row r="38" spans="1:22" s="39" customFormat="1" ht="14.25">
      <c r="A38" s="79" t="s">
        <v>162</v>
      </c>
      <c r="B38" s="36"/>
      <c r="C38" s="36">
        <v>4129</v>
      </c>
      <c r="D38" s="36">
        <v>146728</v>
      </c>
      <c r="E38" s="36">
        <v>300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953"/>
      <c r="V38" s="707">
        <f>SUM(B38:T38)</f>
        <v>151157</v>
      </c>
    </row>
    <row r="39" spans="1:22" s="39" customFormat="1" ht="14.25">
      <c r="A39" s="180" t="s">
        <v>577</v>
      </c>
      <c r="B39" s="37">
        <v>200</v>
      </c>
      <c r="C39" s="37">
        <v>4315</v>
      </c>
      <c r="D39" s="37">
        <v>84880</v>
      </c>
      <c r="E39" s="37">
        <v>4813</v>
      </c>
      <c r="F39" s="37">
        <v>1948</v>
      </c>
      <c r="G39" s="37"/>
      <c r="H39" s="37"/>
      <c r="I39" s="37"/>
      <c r="J39" s="37">
        <v>991</v>
      </c>
      <c r="K39" s="37">
        <v>7372</v>
      </c>
      <c r="L39" s="37"/>
      <c r="M39" s="37"/>
      <c r="N39" s="37"/>
      <c r="O39" s="37">
        <v>100</v>
      </c>
      <c r="P39" s="37"/>
      <c r="Q39" s="37"/>
      <c r="R39" s="37"/>
      <c r="S39" s="37"/>
      <c r="T39" s="37"/>
      <c r="U39" s="949"/>
      <c r="V39" s="703">
        <f>SUM(B39:T39)</f>
        <v>104619</v>
      </c>
    </row>
    <row r="40" spans="1:22" s="39" customFormat="1" ht="14.25">
      <c r="A40" s="180" t="s">
        <v>267</v>
      </c>
      <c r="B40" s="37">
        <v>200</v>
      </c>
      <c r="C40" s="37">
        <v>752</v>
      </c>
      <c r="D40" s="37">
        <v>65751</v>
      </c>
      <c r="E40" s="37">
        <v>4812</v>
      </c>
      <c r="F40" s="37">
        <v>1548</v>
      </c>
      <c r="G40" s="37"/>
      <c r="H40" s="37"/>
      <c r="I40" s="37"/>
      <c r="J40" s="37">
        <v>991</v>
      </c>
      <c r="K40" s="37">
        <v>3720</v>
      </c>
      <c r="L40" s="37"/>
      <c r="M40" s="37"/>
      <c r="N40" s="37"/>
      <c r="O40" s="37">
        <v>100</v>
      </c>
      <c r="P40" s="37"/>
      <c r="Q40" s="37"/>
      <c r="R40" s="37"/>
      <c r="S40" s="37"/>
      <c r="T40" s="37"/>
      <c r="U40" s="949">
        <v>-3004</v>
      </c>
      <c r="V40" s="703">
        <f>SUM(B40:U40)</f>
        <v>74870</v>
      </c>
    </row>
    <row r="41" spans="1:22" s="157" customFormat="1" ht="14.25">
      <c r="A41" s="181" t="s">
        <v>269</v>
      </c>
      <c r="B41" s="137"/>
      <c r="C41" s="137">
        <f>C40/C39</f>
        <v>0.1742757821552723</v>
      </c>
      <c r="D41" s="137">
        <f>D40/D39</f>
        <v>0.7746347785108388</v>
      </c>
      <c r="E41" s="173">
        <f>E40/E39</f>
        <v>0.9997922293787659</v>
      </c>
      <c r="F41" s="173">
        <f>F40/F39</f>
        <v>0.7946611909650924</v>
      </c>
      <c r="G41" s="173"/>
      <c r="H41" s="173"/>
      <c r="I41" s="173"/>
      <c r="J41" s="173">
        <f>J40/J39</f>
        <v>1</v>
      </c>
      <c r="K41" s="173">
        <f>K40/K39</f>
        <v>0.5046120455778622</v>
      </c>
      <c r="L41" s="173"/>
      <c r="M41" s="173"/>
      <c r="N41" s="173"/>
      <c r="O41" s="173"/>
      <c r="P41" s="173"/>
      <c r="Q41" s="173"/>
      <c r="R41" s="173"/>
      <c r="S41" s="173"/>
      <c r="T41" s="173"/>
      <c r="U41" s="954"/>
      <c r="V41" s="704">
        <f>V40/V39</f>
        <v>0.7156443858190195</v>
      </c>
    </row>
    <row r="42" spans="1:22" s="39" customFormat="1" ht="26.25">
      <c r="A42" s="183" t="s">
        <v>634</v>
      </c>
      <c r="B42" s="37"/>
      <c r="C42" s="37"/>
      <c r="D42" s="37"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949"/>
      <c r="V42" s="703">
        <f>SUM(B42:T42)</f>
        <v>0</v>
      </c>
    </row>
    <row r="43" spans="1:22" s="39" customFormat="1" ht="14.25">
      <c r="A43" s="180" t="s">
        <v>577</v>
      </c>
      <c r="B43" s="37"/>
      <c r="C43" s="37"/>
      <c r="D43" s="37">
        <v>3000</v>
      </c>
      <c r="E43" s="37"/>
      <c r="F43" s="37"/>
      <c r="G43" s="37"/>
      <c r="H43" s="37"/>
      <c r="I43" s="37"/>
      <c r="J43" s="37">
        <v>20530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949"/>
      <c r="V43" s="703">
        <f>SUM(B43:T43)</f>
        <v>23530</v>
      </c>
    </row>
    <row r="44" spans="1:22" s="39" customFormat="1" ht="14.25">
      <c r="A44" s="180" t="s">
        <v>267</v>
      </c>
      <c r="B44" s="37"/>
      <c r="C44" s="37"/>
      <c r="D44" s="37">
        <v>2111</v>
      </c>
      <c r="E44" s="37"/>
      <c r="F44" s="37"/>
      <c r="G44" s="37"/>
      <c r="H44" s="37"/>
      <c r="I44" s="37"/>
      <c r="J44" s="37">
        <v>4530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949"/>
      <c r="V44" s="703">
        <f>SUM(B44:T44)</f>
        <v>6641</v>
      </c>
    </row>
    <row r="45" spans="1:22" s="157" customFormat="1" ht="14.25">
      <c r="A45" s="181" t="s">
        <v>269</v>
      </c>
      <c r="B45" s="137"/>
      <c r="C45" s="137"/>
      <c r="D45" s="137">
        <f>D44/D43</f>
        <v>0.7036666666666667</v>
      </c>
      <c r="E45" s="137"/>
      <c r="F45" s="137"/>
      <c r="G45" s="137"/>
      <c r="H45" s="137"/>
      <c r="I45" s="137"/>
      <c r="J45" s="137">
        <f>J44/J43</f>
        <v>0.2206527033609352</v>
      </c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950"/>
      <c r="V45" s="704">
        <f>V44/V43</f>
        <v>0.28223544411389717</v>
      </c>
    </row>
    <row r="46" spans="1:22" s="39" customFormat="1" ht="14.25">
      <c r="A46" s="183" t="s">
        <v>131</v>
      </c>
      <c r="B46" s="38"/>
      <c r="C46" s="37"/>
      <c r="D46" s="37">
        <v>43200</v>
      </c>
      <c r="E46" s="37"/>
      <c r="F46" s="37"/>
      <c r="G46" s="37"/>
      <c r="H46" s="37"/>
      <c r="I46" s="37"/>
      <c r="J46" s="37">
        <v>950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949"/>
      <c r="V46" s="703">
        <f>SUM(B46:T46)</f>
        <v>44150</v>
      </c>
    </row>
    <row r="47" spans="1:22" s="39" customFormat="1" ht="14.25">
      <c r="A47" s="180" t="s">
        <v>577</v>
      </c>
      <c r="B47" s="38"/>
      <c r="C47" s="37"/>
      <c r="D47" s="37">
        <v>43544</v>
      </c>
      <c r="E47" s="37"/>
      <c r="F47" s="37"/>
      <c r="G47" s="37"/>
      <c r="H47" s="37"/>
      <c r="I47" s="37"/>
      <c r="J47" s="37">
        <v>2330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949"/>
      <c r="V47" s="703">
        <f>SUM(B47:T47)</f>
        <v>45874</v>
      </c>
    </row>
    <row r="48" spans="1:22" s="39" customFormat="1" ht="14.25">
      <c r="A48" s="180" t="s">
        <v>267</v>
      </c>
      <c r="B48" s="38"/>
      <c r="C48" s="37"/>
      <c r="D48" s="37">
        <v>42394</v>
      </c>
      <c r="E48" s="37"/>
      <c r="F48" s="37"/>
      <c r="G48" s="37"/>
      <c r="H48" s="37"/>
      <c r="I48" s="37"/>
      <c r="J48" s="37">
        <v>1218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949"/>
      <c r="V48" s="703">
        <f>SUM(B48:T48)</f>
        <v>43612</v>
      </c>
    </row>
    <row r="49" spans="1:22" s="157" customFormat="1" ht="14.25">
      <c r="A49" s="181" t="s">
        <v>269</v>
      </c>
      <c r="B49" s="144"/>
      <c r="C49" s="137"/>
      <c r="D49" s="137">
        <f>D48/D47</f>
        <v>0.9735899320227815</v>
      </c>
      <c r="E49" s="137"/>
      <c r="F49" s="137"/>
      <c r="G49" s="137"/>
      <c r="H49" s="137"/>
      <c r="I49" s="137"/>
      <c r="J49" s="137">
        <f>J48/J47</f>
        <v>0.5227467811158798</v>
      </c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950"/>
      <c r="V49" s="704">
        <f>V48/V47</f>
        <v>0.9506910232375637</v>
      </c>
    </row>
    <row r="50" spans="1:22" s="39" customFormat="1" ht="26.25">
      <c r="A50" s="183" t="s">
        <v>245</v>
      </c>
      <c r="B50" s="37"/>
      <c r="C50" s="37"/>
      <c r="D50" s="37">
        <v>2312</v>
      </c>
      <c r="E50" s="37"/>
      <c r="F50" s="37"/>
      <c r="G50" s="37"/>
      <c r="H50" s="37"/>
      <c r="I50" s="37"/>
      <c r="J50" s="37">
        <v>7310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949"/>
      <c r="V50" s="703">
        <f>SUM(B50:T50)</f>
        <v>9622</v>
      </c>
    </row>
    <row r="51" spans="1:22" s="39" customFormat="1" ht="14.25">
      <c r="A51" s="180" t="s">
        <v>577</v>
      </c>
      <c r="B51" s="37"/>
      <c r="C51" s="37"/>
      <c r="D51" s="37">
        <v>2833</v>
      </c>
      <c r="E51" s="37"/>
      <c r="F51" s="37"/>
      <c r="G51" s="37"/>
      <c r="H51" s="37"/>
      <c r="I51" s="37"/>
      <c r="J51" s="37">
        <v>7412</v>
      </c>
      <c r="K51" s="37">
        <v>360</v>
      </c>
      <c r="L51" s="37"/>
      <c r="M51" s="37"/>
      <c r="N51" s="37"/>
      <c r="O51" s="37"/>
      <c r="P51" s="37"/>
      <c r="Q51" s="37"/>
      <c r="R51" s="37"/>
      <c r="S51" s="37"/>
      <c r="T51" s="37"/>
      <c r="U51" s="949"/>
      <c r="V51" s="703">
        <f>SUM(B51:T51)</f>
        <v>10605</v>
      </c>
    </row>
    <row r="52" spans="1:22" s="39" customFormat="1" ht="14.25">
      <c r="A52" s="180" t="s">
        <v>267</v>
      </c>
      <c r="B52" s="37"/>
      <c r="C52" s="37"/>
      <c r="D52" s="37">
        <v>2668</v>
      </c>
      <c r="E52" s="37"/>
      <c r="F52" s="37"/>
      <c r="G52" s="37"/>
      <c r="H52" s="37"/>
      <c r="I52" s="37"/>
      <c r="J52" s="37">
        <v>6567</v>
      </c>
      <c r="K52" s="37">
        <v>360</v>
      </c>
      <c r="L52" s="37"/>
      <c r="M52" s="37"/>
      <c r="N52" s="37"/>
      <c r="O52" s="37"/>
      <c r="P52" s="37"/>
      <c r="Q52" s="37"/>
      <c r="R52" s="37"/>
      <c r="S52" s="37"/>
      <c r="T52" s="37"/>
      <c r="U52" s="949"/>
      <c r="V52" s="703">
        <f>SUM(B52:T52)</f>
        <v>9595</v>
      </c>
    </row>
    <row r="53" spans="1:22" s="157" customFormat="1" ht="14.25">
      <c r="A53" s="181" t="s">
        <v>269</v>
      </c>
      <c r="B53" s="137"/>
      <c r="C53" s="137"/>
      <c r="D53" s="137">
        <f>D52/D51</f>
        <v>0.9417578538651606</v>
      </c>
      <c r="E53" s="137"/>
      <c r="F53" s="137"/>
      <c r="G53" s="137"/>
      <c r="H53" s="137"/>
      <c r="I53" s="137"/>
      <c r="J53" s="137">
        <f>J52/J51</f>
        <v>0.8859956826767404</v>
      </c>
      <c r="K53" s="173">
        <f>K52/K51</f>
        <v>1</v>
      </c>
      <c r="L53" s="173"/>
      <c r="M53" s="173"/>
      <c r="N53" s="173"/>
      <c r="O53" s="173"/>
      <c r="P53" s="173"/>
      <c r="Q53" s="173"/>
      <c r="R53" s="173"/>
      <c r="S53" s="173"/>
      <c r="T53" s="173"/>
      <c r="U53" s="954"/>
      <c r="V53" s="704">
        <f>V52/V51</f>
        <v>0.9047619047619048</v>
      </c>
    </row>
    <row r="54" spans="1:22" s="39" customFormat="1" ht="14.25">
      <c r="A54" s="183" t="s">
        <v>635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949"/>
      <c r="V54" s="703">
        <f aca="true" t="shared" si="1" ref="V54:V60">SUM(B54:T54)</f>
        <v>0</v>
      </c>
    </row>
    <row r="55" spans="1:22" s="39" customFormat="1" ht="14.25">
      <c r="A55" s="180" t="s">
        <v>577</v>
      </c>
      <c r="B55" s="37"/>
      <c r="C55" s="37"/>
      <c r="D55" s="37">
        <v>8574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949"/>
      <c r="V55" s="703">
        <f t="shared" si="1"/>
        <v>8574</v>
      </c>
    </row>
    <row r="56" spans="1:22" s="39" customFormat="1" ht="14.25">
      <c r="A56" s="180" t="s">
        <v>267</v>
      </c>
      <c r="B56" s="37"/>
      <c r="C56" s="37"/>
      <c r="D56" s="37">
        <v>21562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949"/>
      <c r="V56" s="703">
        <f t="shared" si="1"/>
        <v>21562</v>
      </c>
    </row>
    <row r="57" spans="1:22" s="157" customFormat="1" ht="14.25">
      <c r="A57" s="181" t="s">
        <v>269</v>
      </c>
      <c r="B57" s="137"/>
      <c r="C57" s="137"/>
      <c r="D57" s="137">
        <f>D56/D55</f>
        <v>2.5148122229997667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950"/>
      <c r="V57" s="704">
        <f t="shared" si="1"/>
        <v>2.5148122229997667</v>
      </c>
    </row>
    <row r="58" spans="1:22" s="39" customFormat="1" ht="14.25">
      <c r="A58" s="183" t="s">
        <v>167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>
        <v>318113</v>
      </c>
      <c r="T58" s="37">
        <v>11286</v>
      </c>
      <c r="U58" s="949"/>
      <c r="V58" s="703">
        <f t="shared" si="1"/>
        <v>329399</v>
      </c>
    </row>
    <row r="59" spans="1:22" s="39" customFormat="1" ht="14.25">
      <c r="A59" s="180" t="s">
        <v>577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>
        <v>318113</v>
      </c>
      <c r="T59" s="37">
        <v>11286</v>
      </c>
      <c r="U59" s="949"/>
      <c r="V59" s="703">
        <f t="shared" si="1"/>
        <v>329399</v>
      </c>
    </row>
    <row r="60" spans="1:22" s="39" customFormat="1" ht="14.25">
      <c r="A60" s="180" t="s">
        <v>267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>
        <v>318113</v>
      </c>
      <c r="T60" s="37">
        <v>11286</v>
      </c>
      <c r="U60" s="949"/>
      <c r="V60" s="703">
        <f t="shared" si="1"/>
        <v>329399</v>
      </c>
    </row>
    <row r="61" spans="1:22" s="157" customFormat="1" ht="14.25">
      <c r="A61" s="181" t="s">
        <v>269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>
        <f>S60/S59</f>
        <v>1</v>
      </c>
      <c r="T61" s="137">
        <f>T60/T59</f>
        <v>1</v>
      </c>
      <c r="U61" s="950"/>
      <c r="V61" s="704">
        <f>V60/V59</f>
        <v>1</v>
      </c>
    </row>
    <row r="62" spans="1:22" s="39" customFormat="1" ht="14.25">
      <c r="A62" s="183" t="s">
        <v>195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>
        <v>2348163</v>
      </c>
      <c r="S62" s="37"/>
      <c r="T62" s="37"/>
      <c r="U62" s="949"/>
      <c r="V62" s="703">
        <f>SUM(B62:T62)</f>
        <v>2348163</v>
      </c>
    </row>
    <row r="63" spans="1:22" s="39" customFormat="1" ht="14.25">
      <c r="A63" s="180" t="s">
        <v>577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>
        <v>2456361</v>
      </c>
      <c r="S63" s="37"/>
      <c r="T63" s="37"/>
      <c r="U63" s="949"/>
      <c r="V63" s="703">
        <f>SUM(B63:T63)</f>
        <v>2456361</v>
      </c>
    </row>
    <row r="64" spans="1:22" s="39" customFormat="1" ht="14.25">
      <c r="A64" s="180" t="s">
        <v>267</v>
      </c>
      <c r="B64" s="37"/>
      <c r="C64" s="37"/>
      <c r="D64" s="37"/>
      <c r="E64" s="37"/>
      <c r="F64" s="37"/>
      <c r="G64" s="37">
        <v>22449</v>
      </c>
      <c r="H64" s="37"/>
      <c r="I64" s="37"/>
      <c r="J64" s="37"/>
      <c r="K64" s="37"/>
      <c r="L64" s="37"/>
      <c r="M64" s="37">
        <v>7450</v>
      </c>
      <c r="N64" s="37"/>
      <c r="O64" s="37"/>
      <c r="P64" s="37"/>
      <c r="Q64" s="37"/>
      <c r="R64" s="37">
        <v>2367180</v>
      </c>
      <c r="S64" s="37"/>
      <c r="T64" s="37"/>
      <c r="U64" s="949"/>
      <c r="V64" s="703">
        <f>SUM(B64:T64)</f>
        <v>2397079</v>
      </c>
    </row>
    <row r="65" spans="1:22" s="157" customFormat="1" ht="14.25">
      <c r="A65" s="181" t="s">
        <v>269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f>R64/R63</f>
        <v>0.9636938544456617</v>
      </c>
      <c r="S65" s="137"/>
      <c r="T65" s="137"/>
      <c r="U65" s="950"/>
      <c r="V65" s="704">
        <f>V64/V63</f>
        <v>0.9758659252447014</v>
      </c>
    </row>
    <row r="66" spans="1:22" s="39" customFormat="1" ht="14.25">
      <c r="A66" s="183" t="s">
        <v>196</v>
      </c>
      <c r="B66" s="37"/>
      <c r="C66" s="37"/>
      <c r="D66" s="37"/>
      <c r="E66" s="37"/>
      <c r="F66" s="37"/>
      <c r="G66" s="37"/>
      <c r="H66" s="37"/>
      <c r="I66" s="37">
        <v>55982</v>
      </c>
      <c r="J66" s="37"/>
      <c r="K66" s="37"/>
      <c r="L66" s="37"/>
      <c r="M66" s="37"/>
      <c r="N66" s="37"/>
      <c r="O66" s="37"/>
      <c r="P66" s="37">
        <v>279476</v>
      </c>
      <c r="Q66" s="37"/>
      <c r="R66" s="37"/>
      <c r="S66" s="37"/>
      <c r="T66" s="37"/>
      <c r="U66" s="949"/>
      <c r="V66" s="703">
        <f>SUM(B66:T66)</f>
        <v>335458</v>
      </c>
    </row>
    <row r="67" spans="1:22" s="39" customFormat="1" ht="14.25">
      <c r="A67" s="180" t="s">
        <v>577</v>
      </c>
      <c r="B67" s="37"/>
      <c r="C67" s="37"/>
      <c r="D67" s="37"/>
      <c r="E67" s="37"/>
      <c r="F67" s="37"/>
      <c r="G67" s="37"/>
      <c r="H67" s="37"/>
      <c r="I67" s="37">
        <v>82821</v>
      </c>
      <c r="J67" s="37"/>
      <c r="K67" s="37"/>
      <c r="L67" s="37"/>
      <c r="M67" s="37"/>
      <c r="N67" s="37"/>
      <c r="O67" s="37"/>
      <c r="P67" s="37">
        <v>218298</v>
      </c>
      <c r="Q67" s="37"/>
      <c r="R67" s="37"/>
      <c r="S67" s="37"/>
      <c r="T67" s="37"/>
      <c r="U67" s="949"/>
      <c r="V67" s="703">
        <f>SUM(B67:T67)</f>
        <v>301119</v>
      </c>
    </row>
    <row r="68" spans="1:22" s="39" customFormat="1" ht="14.25">
      <c r="A68" s="180" t="s">
        <v>267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>
        <v>0</v>
      </c>
      <c r="U68" s="949"/>
      <c r="V68" s="703">
        <f>SUM(B68:T68)</f>
        <v>0</v>
      </c>
    </row>
    <row r="69" spans="1:22" s="157" customFormat="1" ht="15" thickBot="1">
      <c r="A69" s="184" t="s">
        <v>269</v>
      </c>
      <c r="B69" s="239"/>
      <c r="C69" s="239"/>
      <c r="D69" s="239"/>
      <c r="E69" s="239"/>
      <c r="F69" s="239"/>
      <c r="G69" s="239"/>
      <c r="H69" s="239"/>
      <c r="I69" s="239">
        <f>I68/I67</f>
        <v>0</v>
      </c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952"/>
      <c r="V69" s="708">
        <v>0</v>
      </c>
    </row>
    <row r="70" spans="1:22" s="39" customFormat="1" ht="13.5">
      <c r="A70" s="79" t="s">
        <v>583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953"/>
      <c r="V70" s="240">
        <f aca="true" t="shared" si="2" ref="V70:V81">SUM(B70:T70)</f>
        <v>0</v>
      </c>
    </row>
    <row r="71" spans="1:22" s="39" customFormat="1" ht="13.5">
      <c r="A71" s="180" t="s">
        <v>577</v>
      </c>
      <c r="B71" s="37">
        <v>280</v>
      </c>
      <c r="C71" s="37">
        <v>25</v>
      </c>
      <c r="D71" s="37">
        <v>2465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949"/>
      <c r="V71" s="238">
        <f t="shared" si="2"/>
        <v>2770</v>
      </c>
    </row>
    <row r="72" spans="1:22" s="39" customFormat="1" ht="13.5">
      <c r="A72" s="180" t="s">
        <v>267</v>
      </c>
      <c r="B72" s="37">
        <v>280</v>
      </c>
      <c r="C72" s="37">
        <v>23</v>
      </c>
      <c r="D72" s="37">
        <v>2298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>
        <v>0</v>
      </c>
      <c r="U72" s="949"/>
      <c r="V72" s="238">
        <f t="shared" si="2"/>
        <v>2601</v>
      </c>
    </row>
    <row r="73" spans="1:22" s="157" customFormat="1" ht="14.25">
      <c r="A73" s="181" t="s">
        <v>269</v>
      </c>
      <c r="B73" s="137">
        <f>B72/B71</f>
        <v>1</v>
      </c>
      <c r="C73" s="137">
        <f>C72/C71</f>
        <v>0.92</v>
      </c>
      <c r="D73" s="137">
        <f>D72/D71</f>
        <v>0.9322515212981745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950"/>
      <c r="V73" s="704">
        <f>V72/V71</f>
        <v>0.9389891696750903</v>
      </c>
    </row>
    <row r="74" spans="1:22" s="157" customFormat="1" ht="25.5">
      <c r="A74" s="183" t="s">
        <v>244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949"/>
      <c r="V74" s="238"/>
    </row>
    <row r="75" spans="1:22" s="157" customFormat="1" ht="13.5">
      <c r="A75" s="180" t="s">
        <v>577</v>
      </c>
      <c r="B75" s="37"/>
      <c r="C75" s="37"/>
      <c r="D75" s="37"/>
      <c r="E75" s="37">
        <v>500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949"/>
      <c r="V75" s="238">
        <f>SUM(B75:T75)</f>
        <v>500</v>
      </c>
    </row>
    <row r="76" spans="1:22" s="157" customFormat="1" ht="13.5">
      <c r="A76" s="180" t="s">
        <v>267</v>
      </c>
      <c r="B76" s="37"/>
      <c r="C76" s="37"/>
      <c r="D76" s="37"/>
      <c r="E76" s="37">
        <v>500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949"/>
      <c r="V76" s="238">
        <f>SUM(B76:T76)</f>
        <v>500</v>
      </c>
    </row>
    <row r="77" spans="1:22" s="157" customFormat="1" ht="14.25">
      <c r="A77" s="181" t="s">
        <v>269</v>
      </c>
      <c r="B77" s="137"/>
      <c r="C77" s="137"/>
      <c r="D77" s="137"/>
      <c r="E77" s="137">
        <f>E76/E75</f>
        <v>1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950"/>
      <c r="V77" s="704"/>
    </row>
    <row r="78" spans="1:22" s="39" customFormat="1" ht="25.5">
      <c r="A78" s="183" t="s">
        <v>584</v>
      </c>
      <c r="B78" s="37"/>
      <c r="C78" s="37"/>
      <c r="D78" s="37"/>
      <c r="E78" s="37"/>
      <c r="F78" s="37"/>
      <c r="G78" s="37"/>
      <c r="H78" s="37"/>
      <c r="I78" s="37">
        <v>0</v>
      </c>
      <c r="J78" s="37"/>
      <c r="K78" s="37"/>
      <c r="L78" s="37"/>
      <c r="M78" s="37"/>
      <c r="N78" s="37"/>
      <c r="O78" s="37"/>
      <c r="P78" s="37">
        <v>0</v>
      </c>
      <c r="Q78" s="37"/>
      <c r="R78" s="37"/>
      <c r="S78" s="37"/>
      <c r="T78" s="37"/>
      <c r="U78" s="949"/>
      <c r="V78" s="238">
        <f t="shared" si="2"/>
        <v>0</v>
      </c>
    </row>
    <row r="79" spans="1:22" s="39" customFormat="1" ht="14.25">
      <c r="A79" s="180" t="s">
        <v>577</v>
      </c>
      <c r="B79" s="37"/>
      <c r="C79" s="37"/>
      <c r="D79" s="37"/>
      <c r="E79" s="37">
        <v>20201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>
        <v>0</v>
      </c>
      <c r="Q79" s="37"/>
      <c r="R79" s="37"/>
      <c r="S79" s="37"/>
      <c r="T79" s="37"/>
      <c r="U79" s="949"/>
      <c r="V79" s="703">
        <f t="shared" si="2"/>
        <v>20201</v>
      </c>
    </row>
    <row r="80" spans="1:22" s="39" customFormat="1" ht="14.25">
      <c r="A80" s="180" t="s">
        <v>267</v>
      </c>
      <c r="B80" s="37"/>
      <c r="C80" s="37"/>
      <c r="D80" s="37"/>
      <c r="E80" s="37">
        <v>20201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>
        <v>0</v>
      </c>
      <c r="U80" s="949"/>
      <c r="V80" s="703">
        <f t="shared" si="2"/>
        <v>20201</v>
      </c>
    </row>
    <row r="81" spans="1:22" s="157" customFormat="1" ht="14.25">
      <c r="A81" s="181" t="s">
        <v>269</v>
      </c>
      <c r="B81" s="137"/>
      <c r="C81" s="137"/>
      <c r="D81" s="137"/>
      <c r="E81" s="173">
        <f>E80/E79</f>
        <v>1</v>
      </c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950"/>
      <c r="V81" s="709">
        <f t="shared" si="2"/>
        <v>1</v>
      </c>
    </row>
    <row r="82" spans="1:22" s="39" customFormat="1" ht="26.25">
      <c r="A82" s="183" t="s">
        <v>205</v>
      </c>
      <c r="B82" s="37">
        <v>907</v>
      </c>
      <c r="C82" s="37">
        <v>245</v>
      </c>
      <c r="D82" s="37">
        <v>1630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949"/>
      <c r="V82" s="703">
        <f>SUM(B82:T82)</f>
        <v>2782</v>
      </c>
    </row>
    <row r="83" spans="1:22" s="39" customFormat="1" ht="14.25">
      <c r="A83" s="180" t="s">
        <v>577</v>
      </c>
      <c r="B83" s="37">
        <v>907</v>
      </c>
      <c r="C83" s="37">
        <v>335</v>
      </c>
      <c r="D83" s="37">
        <v>1540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949"/>
      <c r="V83" s="703">
        <f>SUM(B83:T83)</f>
        <v>2782</v>
      </c>
    </row>
    <row r="84" spans="1:22" s="39" customFormat="1" ht="14.25">
      <c r="A84" s="180" t="s">
        <v>267</v>
      </c>
      <c r="B84" s="37">
        <v>826</v>
      </c>
      <c r="C84" s="37">
        <v>336</v>
      </c>
      <c r="D84" s="37">
        <v>681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949"/>
      <c r="V84" s="703">
        <f>SUM(B84:T84)</f>
        <v>1843</v>
      </c>
    </row>
    <row r="85" spans="1:22" s="157" customFormat="1" ht="14.25">
      <c r="A85" s="181" t="s">
        <v>269</v>
      </c>
      <c r="B85" s="137">
        <f>B84/B83</f>
        <v>0.9106945975744212</v>
      </c>
      <c r="C85" s="137">
        <f>C84/C83</f>
        <v>1.0029850746268656</v>
      </c>
      <c r="D85" s="137">
        <f>D84/D83</f>
        <v>0.4422077922077922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950"/>
      <c r="V85" s="704">
        <f>V84/V83</f>
        <v>0.6624730409777139</v>
      </c>
    </row>
    <row r="86" spans="1:22" s="39" customFormat="1" ht="26.25">
      <c r="A86" s="183" t="s">
        <v>206</v>
      </c>
      <c r="B86" s="37"/>
      <c r="C86" s="37"/>
      <c r="D86" s="37">
        <v>8599</v>
      </c>
      <c r="E86" s="37"/>
      <c r="F86" s="37"/>
      <c r="G86" s="37"/>
      <c r="H86" s="37"/>
      <c r="I86" s="37"/>
      <c r="J86" s="37">
        <v>3300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949"/>
      <c r="V86" s="703">
        <f>SUM(B86:T86)</f>
        <v>11899</v>
      </c>
    </row>
    <row r="87" spans="1:22" s="39" customFormat="1" ht="14.25">
      <c r="A87" s="180" t="s">
        <v>577</v>
      </c>
      <c r="B87" s="37"/>
      <c r="C87" s="37"/>
      <c r="D87" s="37">
        <v>12290</v>
      </c>
      <c r="E87" s="37"/>
      <c r="F87" s="37"/>
      <c r="G87" s="37"/>
      <c r="H87" s="37"/>
      <c r="I87" s="37"/>
      <c r="J87" s="37">
        <v>2103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949"/>
      <c r="V87" s="703">
        <f>SUM(B87:T87)</f>
        <v>14393</v>
      </c>
    </row>
    <row r="88" spans="1:22" s="39" customFormat="1" ht="14.25">
      <c r="A88" s="180" t="s">
        <v>267</v>
      </c>
      <c r="B88" s="37"/>
      <c r="C88" s="37"/>
      <c r="D88" s="37">
        <v>12289</v>
      </c>
      <c r="E88" s="37"/>
      <c r="F88" s="37"/>
      <c r="G88" s="37"/>
      <c r="H88" s="37"/>
      <c r="I88" s="37"/>
      <c r="J88" s="37">
        <v>1503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949"/>
      <c r="V88" s="703">
        <f>SUM(B88:T88)</f>
        <v>13792</v>
      </c>
    </row>
    <row r="89" spans="1:22" s="157" customFormat="1" ht="14.25">
      <c r="A89" s="181" t="s">
        <v>269</v>
      </c>
      <c r="B89" s="137"/>
      <c r="C89" s="137"/>
      <c r="D89" s="172">
        <f>D88/D87</f>
        <v>0.9999186330349878</v>
      </c>
      <c r="E89" s="172"/>
      <c r="F89" s="172"/>
      <c r="G89" s="172"/>
      <c r="H89" s="172"/>
      <c r="I89" s="172"/>
      <c r="J89" s="172">
        <f>J88/J87</f>
        <v>0.7146932952924394</v>
      </c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955"/>
      <c r="V89" s="710">
        <f>V88/V87</f>
        <v>0.9582435906343362</v>
      </c>
    </row>
    <row r="90" spans="1:22" s="39" customFormat="1" ht="26.25">
      <c r="A90" s="183" t="s">
        <v>246</v>
      </c>
      <c r="B90" s="37"/>
      <c r="C90" s="37"/>
      <c r="D90" s="37">
        <v>800</v>
      </c>
      <c r="E90" s="37">
        <v>80</v>
      </c>
      <c r="F90" s="37">
        <v>27000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949"/>
      <c r="V90" s="703">
        <f>SUM(B90:T90)</f>
        <v>27880</v>
      </c>
    </row>
    <row r="91" spans="1:22" s="39" customFormat="1" ht="14.25">
      <c r="A91" s="180" t="s">
        <v>577</v>
      </c>
      <c r="B91" s="37"/>
      <c r="C91" s="37"/>
      <c r="D91" s="37">
        <v>800</v>
      </c>
      <c r="E91" s="37">
        <v>201</v>
      </c>
      <c r="F91" s="37">
        <v>27542</v>
      </c>
      <c r="G91" s="37"/>
      <c r="H91" s="37"/>
      <c r="I91" s="37"/>
      <c r="J91" s="37">
        <v>400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949"/>
      <c r="V91" s="703">
        <f>SUM(B91:T91)</f>
        <v>28943</v>
      </c>
    </row>
    <row r="92" spans="1:22" s="39" customFormat="1" ht="14.25">
      <c r="A92" s="180" t="s">
        <v>267</v>
      </c>
      <c r="B92" s="37"/>
      <c r="C92" s="37"/>
      <c r="D92" s="37">
        <v>565</v>
      </c>
      <c r="E92" s="37">
        <v>202</v>
      </c>
      <c r="F92" s="37">
        <v>27543</v>
      </c>
      <c r="G92" s="37"/>
      <c r="H92" s="37"/>
      <c r="I92" s="37"/>
      <c r="J92" s="37">
        <v>400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949"/>
      <c r="V92" s="703">
        <f>SUM(B92:T92)</f>
        <v>28710</v>
      </c>
    </row>
    <row r="93" spans="1:22" s="157" customFormat="1" ht="14.25">
      <c r="A93" s="181" t="s">
        <v>269</v>
      </c>
      <c r="B93" s="137"/>
      <c r="C93" s="137"/>
      <c r="D93" s="137">
        <f>D92/D91</f>
        <v>0.70625</v>
      </c>
      <c r="E93" s="137">
        <f aca="true" t="shared" si="3" ref="E93:J93">E92/E91</f>
        <v>1.0049751243781095</v>
      </c>
      <c r="F93" s="137">
        <f t="shared" si="3"/>
        <v>1.0000363081838646</v>
      </c>
      <c r="G93" s="137"/>
      <c r="H93" s="137"/>
      <c r="I93" s="137"/>
      <c r="J93" s="137">
        <f t="shared" si="3"/>
        <v>1</v>
      </c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950"/>
      <c r="V93" s="704">
        <f>V92/V91</f>
        <v>0.9919496942265833</v>
      </c>
    </row>
    <row r="94" spans="1:22" s="39" customFormat="1" ht="26.25">
      <c r="A94" s="183" t="s">
        <v>126</v>
      </c>
      <c r="B94" s="37"/>
      <c r="C94" s="37"/>
      <c r="D94" s="37"/>
      <c r="E94" s="37"/>
      <c r="F94" s="37">
        <v>3000</v>
      </c>
      <c r="G94" s="37"/>
      <c r="H94" s="37"/>
      <c r="I94" s="37"/>
      <c r="J94" s="37">
        <v>5000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949"/>
      <c r="V94" s="703">
        <f>SUM(B94:T94)</f>
        <v>8000</v>
      </c>
    </row>
    <row r="95" spans="1:22" s="39" customFormat="1" ht="14.25">
      <c r="A95" s="180" t="s">
        <v>577</v>
      </c>
      <c r="B95" s="37"/>
      <c r="C95" s="37"/>
      <c r="D95" s="37"/>
      <c r="E95" s="37">
        <v>604</v>
      </c>
      <c r="F95" s="37">
        <v>1041</v>
      </c>
      <c r="G95" s="37"/>
      <c r="H95" s="37"/>
      <c r="I95" s="37"/>
      <c r="J95" s="37">
        <v>5000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949"/>
      <c r="V95" s="703">
        <f>SUM(B95:T95)</f>
        <v>6645</v>
      </c>
    </row>
    <row r="96" spans="1:22" s="39" customFormat="1" ht="14.25">
      <c r="A96" s="180" t="s">
        <v>267</v>
      </c>
      <c r="B96" s="37"/>
      <c r="C96" s="37"/>
      <c r="D96" s="37"/>
      <c r="E96" s="37">
        <v>604</v>
      </c>
      <c r="F96" s="37">
        <v>1041</v>
      </c>
      <c r="G96" s="37"/>
      <c r="H96" s="37"/>
      <c r="I96" s="37"/>
      <c r="J96" s="37">
        <v>5000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949"/>
      <c r="V96" s="703">
        <f aca="true" t="shared" si="4" ref="V96:V152">SUM(B96:T96)</f>
        <v>6645</v>
      </c>
    </row>
    <row r="97" spans="1:22" s="157" customFormat="1" ht="14.25">
      <c r="A97" s="181" t="s">
        <v>269</v>
      </c>
      <c r="B97" s="137"/>
      <c r="C97" s="137"/>
      <c r="D97" s="137"/>
      <c r="E97" s="137">
        <f>E96/E95</f>
        <v>1</v>
      </c>
      <c r="F97" s="137">
        <f>F96/F95</f>
        <v>1</v>
      </c>
      <c r="G97" s="137"/>
      <c r="H97" s="137"/>
      <c r="I97" s="137"/>
      <c r="J97" s="137">
        <f>J96/J95</f>
        <v>1</v>
      </c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950"/>
      <c r="V97" s="704">
        <f>V96/V95</f>
        <v>1</v>
      </c>
    </row>
    <row r="98" spans="1:22" s="39" customFormat="1" ht="14.25">
      <c r="A98" s="236" t="s">
        <v>636</v>
      </c>
      <c r="B98" s="712"/>
      <c r="C98" s="712"/>
      <c r="D98" s="712"/>
      <c r="E98" s="712"/>
      <c r="F98" s="712">
        <v>0</v>
      </c>
      <c r="G98" s="712"/>
      <c r="H98" s="712"/>
      <c r="I98" s="712"/>
      <c r="J98" s="712">
        <v>0</v>
      </c>
      <c r="K98" s="712"/>
      <c r="L98" s="712"/>
      <c r="M98" s="712"/>
      <c r="N98" s="712"/>
      <c r="O98" s="712"/>
      <c r="P98" s="712"/>
      <c r="Q98" s="712"/>
      <c r="R98" s="712"/>
      <c r="S98" s="712"/>
      <c r="T98" s="712"/>
      <c r="U98" s="956"/>
      <c r="V98" s="713">
        <f>SUM(B98:T98)</f>
        <v>0</v>
      </c>
    </row>
    <row r="99" spans="1:22" s="39" customFormat="1" ht="14.25">
      <c r="A99" s="180" t="s">
        <v>577</v>
      </c>
      <c r="B99" s="37"/>
      <c r="C99" s="37"/>
      <c r="D99" s="37"/>
      <c r="E99" s="37">
        <v>3000</v>
      </c>
      <c r="F99" s="37">
        <v>0</v>
      </c>
      <c r="G99" s="37"/>
      <c r="H99" s="37"/>
      <c r="I99" s="37"/>
      <c r="J99" s="37">
        <v>0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949"/>
      <c r="V99" s="703">
        <f>SUM(B99:T99)</f>
        <v>3000</v>
      </c>
    </row>
    <row r="100" spans="1:22" s="39" customFormat="1" ht="14.25">
      <c r="A100" s="180" t="s">
        <v>267</v>
      </c>
      <c r="B100" s="37"/>
      <c r="C100" s="37"/>
      <c r="D100" s="37"/>
      <c r="E100" s="37">
        <v>2655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949"/>
      <c r="V100" s="703">
        <f>SUM(B100:T100)</f>
        <v>2655</v>
      </c>
    </row>
    <row r="101" spans="1:22" s="157" customFormat="1" ht="15" thickBot="1">
      <c r="A101" s="184" t="s">
        <v>269</v>
      </c>
      <c r="B101" s="239"/>
      <c r="C101" s="239"/>
      <c r="D101" s="239"/>
      <c r="E101" s="239">
        <f>E100/E99</f>
        <v>0.885</v>
      </c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952"/>
      <c r="V101" s="706">
        <f>V100/V99</f>
        <v>0.885</v>
      </c>
    </row>
    <row r="102" spans="1:22" s="39" customFormat="1" ht="14.25">
      <c r="A102" s="236" t="s">
        <v>270</v>
      </c>
      <c r="B102" s="712"/>
      <c r="C102" s="712"/>
      <c r="D102" s="712"/>
      <c r="E102" s="712"/>
      <c r="F102" s="712"/>
      <c r="G102" s="712"/>
      <c r="H102" s="712"/>
      <c r="I102" s="712"/>
      <c r="J102" s="712">
        <v>50018</v>
      </c>
      <c r="K102" s="712"/>
      <c r="L102" s="712"/>
      <c r="M102" s="712"/>
      <c r="N102" s="712"/>
      <c r="O102" s="712"/>
      <c r="P102" s="712"/>
      <c r="Q102" s="712"/>
      <c r="R102" s="712"/>
      <c r="S102" s="712"/>
      <c r="T102" s="712"/>
      <c r="U102" s="956"/>
      <c r="V102" s="713">
        <f t="shared" si="4"/>
        <v>50018</v>
      </c>
    </row>
    <row r="103" spans="1:22" s="39" customFormat="1" ht="14.25">
      <c r="A103" s="180" t="s">
        <v>577</v>
      </c>
      <c r="B103" s="37"/>
      <c r="C103" s="37"/>
      <c r="D103" s="37"/>
      <c r="E103" s="37">
        <v>1391</v>
      </c>
      <c r="F103" s="37"/>
      <c r="G103" s="37"/>
      <c r="H103" s="37"/>
      <c r="I103" s="37"/>
      <c r="J103" s="37">
        <v>50018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949"/>
      <c r="V103" s="703">
        <f t="shared" si="4"/>
        <v>51409</v>
      </c>
    </row>
    <row r="104" spans="1:22" s="39" customFormat="1" ht="14.25">
      <c r="A104" s="180" t="s">
        <v>267</v>
      </c>
      <c r="B104" s="37"/>
      <c r="C104" s="37"/>
      <c r="D104" s="37"/>
      <c r="E104" s="37">
        <v>1391</v>
      </c>
      <c r="F104" s="37"/>
      <c r="G104" s="37"/>
      <c r="H104" s="37"/>
      <c r="I104" s="37"/>
      <c r="J104" s="37">
        <v>50018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949"/>
      <c r="V104" s="703">
        <f t="shared" si="4"/>
        <v>51409</v>
      </c>
    </row>
    <row r="105" spans="1:22" s="157" customFormat="1" ht="14.25">
      <c r="A105" s="181" t="s">
        <v>269</v>
      </c>
      <c r="B105" s="137"/>
      <c r="C105" s="137"/>
      <c r="D105" s="137"/>
      <c r="E105" s="173">
        <f>E104/E103</f>
        <v>1</v>
      </c>
      <c r="F105" s="173"/>
      <c r="G105" s="173"/>
      <c r="H105" s="173"/>
      <c r="I105" s="173"/>
      <c r="J105" s="173">
        <f>J104/J103</f>
        <v>1</v>
      </c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954"/>
      <c r="V105" s="711">
        <f>V104/V103</f>
        <v>1</v>
      </c>
    </row>
    <row r="106" spans="1:22" s="39" customFormat="1" ht="26.25">
      <c r="A106" s="236" t="s">
        <v>123</v>
      </c>
      <c r="B106" s="712"/>
      <c r="C106" s="712"/>
      <c r="D106" s="712">
        <v>1260</v>
      </c>
      <c r="E106" s="712"/>
      <c r="F106" s="712"/>
      <c r="G106" s="712"/>
      <c r="H106" s="712"/>
      <c r="I106" s="712"/>
      <c r="J106" s="712"/>
      <c r="K106" s="712"/>
      <c r="L106" s="712"/>
      <c r="M106" s="712"/>
      <c r="N106" s="712"/>
      <c r="O106" s="712"/>
      <c r="P106" s="712"/>
      <c r="Q106" s="712"/>
      <c r="R106" s="712"/>
      <c r="S106" s="712"/>
      <c r="T106" s="712"/>
      <c r="U106" s="956"/>
      <c r="V106" s="713">
        <f t="shared" si="4"/>
        <v>1260</v>
      </c>
    </row>
    <row r="107" spans="1:22" s="39" customFormat="1" ht="14.25">
      <c r="A107" s="180" t="s">
        <v>577</v>
      </c>
      <c r="B107" s="37"/>
      <c r="C107" s="37"/>
      <c r="D107" s="37">
        <v>4362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949"/>
      <c r="V107" s="703">
        <f t="shared" si="4"/>
        <v>4362</v>
      </c>
    </row>
    <row r="108" spans="1:22" s="39" customFormat="1" ht="14.25">
      <c r="A108" s="180" t="s">
        <v>267</v>
      </c>
      <c r="B108" s="37"/>
      <c r="C108" s="37"/>
      <c r="D108" s="37">
        <v>4171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949"/>
      <c r="V108" s="703">
        <f t="shared" si="4"/>
        <v>4171</v>
      </c>
    </row>
    <row r="109" spans="1:22" s="157" customFormat="1" ht="14.25">
      <c r="A109" s="181" t="s">
        <v>269</v>
      </c>
      <c r="B109" s="137"/>
      <c r="C109" s="137"/>
      <c r="D109" s="137">
        <f>D108/D107</f>
        <v>0.9562127464465842</v>
      </c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950"/>
      <c r="V109" s="704">
        <f>V108/V107</f>
        <v>0.9562127464465842</v>
      </c>
    </row>
    <row r="110" spans="1:22" s="39" customFormat="1" ht="26.25">
      <c r="A110" s="183" t="s">
        <v>637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949"/>
      <c r="V110" s="703">
        <f>SUM(B110:T110)</f>
        <v>0</v>
      </c>
    </row>
    <row r="111" spans="1:22" s="39" customFormat="1" ht="14.25">
      <c r="A111" s="180" t="s">
        <v>577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>
        <v>10000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949"/>
      <c r="V111" s="703">
        <f>SUM(B111:T111)</f>
        <v>10000</v>
      </c>
    </row>
    <row r="112" spans="1:22" s="39" customFormat="1" ht="14.25">
      <c r="A112" s="180" t="s">
        <v>267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>
        <v>5597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949"/>
      <c r="V112" s="703">
        <f>SUM(B112:T112)</f>
        <v>5597</v>
      </c>
    </row>
    <row r="113" spans="1:22" s="157" customFormat="1" ht="14.25">
      <c r="A113" s="181" t="s">
        <v>269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>
        <f>K112/K111</f>
        <v>0.5597</v>
      </c>
      <c r="L113" s="137"/>
      <c r="M113" s="137"/>
      <c r="N113" s="137"/>
      <c r="O113" s="137"/>
      <c r="P113" s="137"/>
      <c r="Q113" s="137"/>
      <c r="R113" s="137"/>
      <c r="S113" s="137"/>
      <c r="T113" s="137"/>
      <c r="U113" s="950"/>
      <c r="V113" s="704">
        <f>V112/V111</f>
        <v>0.5597</v>
      </c>
    </row>
    <row r="114" spans="1:22" s="157" customFormat="1" ht="25.5">
      <c r="A114" s="183" t="s">
        <v>806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949"/>
      <c r="V114" s="238">
        <f>SUM(B114:T114)</f>
        <v>0</v>
      </c>
    </row>
    <row r="115" spans="1:22" s="157" customFormat="1" ht="13.5">
      <c r="A115" s="180" t="s">
        <v>577</v>
      </c>
      <c r="B115" s="37"/>
      <c r="C115" s="37"/>
      <c r="D115" s="37"/>
      <c r="E115" s="37"/>
      <c r="F115" s="37"/>
      <c r="G115" s="37"/>
      <c r="H115" s="37">
        <v>5956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949"/>
      <c r="V115" s="238">
        <f>SUM(B115:T115)</f>
        <v>5956</v>
      </c>
    </row>
    <row r="116" spans="1:22" s="157" customFormat="1" ht="13.5">
      <c r="A116" s="180" t="s">
        <v>267</v>
      </c>
      <c r="B116" s="37"/>
      <c r="C116" s="37"/>
      <c r="D116" s="37"/>
      <c r="E116" s="37"/>
      <c r="F116" s="37"/>
      <c r="G116" s="37"/>
      <c r="H116" s="37">
        <v>5956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949"/>
      <c r="V116" s="238">
        <f>SUM(B116:T116)</f>
        <v>5956</v>
      </c>
    </row>
    <row r="117" spans="1:22" s="157" customFormat="1" ht="14.25">
      <c r="A117" s="181" t="s">
        <v>269</v>
      </c>
      <c r="B117" s="137"/>
      <c r="C117" s="137"/>
      <c r="D117" s="137"/>
      <c r="E117" s="137"/>
      <c r="F117" s="137"/>
      <c r="G117" s="137"/>
      <c r="H117" s="137">
        <f>H116/H115</f>
        <v>1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950"/>
      <c r="V117" s="704">
        <f>V116/V115</f>
        <v>1</v>
      </c>
    </row>
    <row r="118" spans="1:22" s="39" customFormat="1" ht="26.25">
      <c r="A118" s="183" t="s">
        <v>247</v>
      </c>
      <c r="B118" s="37"/>
      <c r="C118" s="37"/>
      <c r="D118" s="37"/>
      <c r="E118" s="37"/>
      <c r="F118" s="37"/>
      <c r="G118" s="37"/>
      <c r="H118" s="37">
        <v>1500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949"/>
      <c r="V118" s="703">
        <f t="shared" si="4"/>
        <v>1500</v>
      </c>
    </row>
    <row r="119" spans="1:22" s="39" customFormat="1" ht="14.25">
      <c r="A119" s="180" t="s">
        <v>577</v>
      </c>
      <c r="B119" s="37"/>
      <c r="C119" s="37"/>
      <c r="D119" s="37"/>
      <c r="E119" s="37"/>
      <c r="F119" s="37"/>
      <c r="G119" s="37"/>
      <c r="H119" s="37">
        <v>0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949"/>
      <c r="V119" s="703">
        <f t="shared" si="4"/>
        <v>0</v>
      </c>
    </row>
    <row r="120" spans="1:22" s="39" customFormat="1" ht="14.25">
      <c r="A120" s="180" t="s">
        <v>267</v>
      </c>
      <c r="B120" s="37"/>
      <c r="C120" s="37"/>
      <c r="D120" s="37"/>
      <c r="E120" s="37"/>
      <c r="F120" s="37"/>
      <c r="G120" s="37"/>
      <c r="H120" s="37">
        <v>0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949"/>
      <c r="V120" s="703">
        <f t="shared" si="4"/>
        <v>0</v>
      </c>
    </row>
    <row r="121" spans="1:22" s="157" customFormat="1" ht="14.25">
      <c r="A121" s="181" t="s">
        <v>269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950"/>
      <c r="V121" s="703"/>
    </row>
    <row r="122" spans="1:22" s="39" customFormat="1" ht="26.25">
      <c r="A122" s="183" t="s">
        <v>638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949"/>
      <c r="V122" s="703">
        <f t="shared" si="4"/>
        <v>0</v>
      </c>
    </row>
    <row r="123" spans="1:22" s="39" customFormat="1" ht="14.25">
      <c r="A123" s="180" t="s">
        <v>577</v>
      </c>
      <c r="B123" s="37"/>
      <c r="C123" s="37"/>
      <c r="D123" s="37">
        <v>2970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949"/>
      <c r="V123" s="703">
        <f t="shared" si="4"/>
        <v>2970</v>
      </c>
    </row>
    <row r="124" spans="1:22" s="39" customFormat="1" ht="14.25">
      <c r="A124" s="180" t="s">
        <v>267</v>
      </c>
      <c r="B124" s="37"/>
      <c r="C124" s="37"/>
      <c r="D124" s="37">
        <v>2970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949"/>
      <c r="V124" s="703">
        <f t="shared" si="4"/>
        <v>2970</v>
      </c>
    </row>
    <row r="125" spans="1:22" s="157" customFormat="1" ht="14.25">
      <c r="A125" s="181" t="s">
        <v>269</v>
      </c>
      <c r="B125" s="137"/>
      <c r="C125" s="137"/>
      <c r="D125" s="137">
        <f>D124/D123</f>
        <v>1</v>
      </c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950"/>
      <c r="V125" s="711">
        <f t="shared" si="4"/>
        <v>1</v>
      </c>
    </row>
    <row r="126" spans="1:22" s="157" customFormat="1" ht="14.25">
      <c r="A126" s="236" t="s">
        <v>639</v>
      </c>
      <c r="B126" s="714"/>
      <c r="C126" s="714"/>
      <c r="D126" s="714"/>
      <c r="E126" s="714"/>
      <c r="F126" s="714"/>
      <c r="G126" s="714"/>
      <c r="H126" s="714"/>
      <c r="I126" s="714"/>
      <c r="J126" s="714"/>
      <c r="K126" s="714"/>
      <c r="L126" s="714"/>
      <c r="M126" s="714"/>
      <c r="N126" s="714"/>
      <c r="O126" s="714"/>
      <c r="P126" s="714"/>
      <c r="Q126" s="714"/>
      <c r="R126" s="714"/>
      <c r="S126" s="714"/>
      <c r="T126" s="714"/>
      <c r="U126" s="957"/>
      <c r="V126" s="713">
        <f t="shared" si="4"/>
        <v>0</v>
      </c>
    </row>
    <row r="127" spans="1:22" s="157" customFormat="1" ht="14.25">
      <c r="A127" s="180" t="s">
        <v>577</v>
      </c>
      <c r="B127" s="137"/>
      <c r="C127" s="137"/>
      <c r="D127" s="137"/>
      <c r="E127" s="137"/>
      <c r="F127" s="137"/>
      <c r="G127" s="137"/>
      <c r="H127" s="37">
        <v>1710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950"/>
      <c r="V127" s="703">
        <f t="shared" si="4"/>
        <v>1710</v>
      </c>
    </row>
    <row r="128" spans="1:22" s="157" customFormat="1" ht="14.25">
      <c r="A128" s="180" t="s">
        <v>267</v>
      </c>
      <c r="B128" s="37"/>
      <c r="C128" s="37"/>
      <c r="D128" s="37"/>
      <c r="E128" s="37"/>
      <c r="F128" s="37"/>
      <c r="G128" s="37"/>
      <c r="H128" s="37">
        <v>1710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950"/>
      <c r="V128" s="703">
        <v>1710</v>
      </c>
    </row>
    <row r="129" spans="1:22" s="157" customFormat="1" ht="14.25">
      <c r="A129" s="181" t="s">
        <v>269</v>
      </c>
      <c r="B129" s="137"/>
      <c r="C129" s="137"/>
      <c r="D129" s="137"/>
      <c r="E129" s="137"/>
      <c r="F129" s="137"/>
      <c r="G129" s="137"/>
      <c r="H129" s="137">
        <f>H128/H127</f>
        <v>1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950"/>
      <c r="V129" s="711">
        <f t="shared" si="4"/>
        <v>1</v>
      </c>
    </row>
    <row r="130" spans="1:22" s="39" customFormat="1" ht="26.25">
      <c r="A130" s="236" t="s">
        <v>127</v>
      </c>
      <c r="B130" s="712"/>
      <c r="C130" s="712"/>
      <c r="D130" s="712"/>
      <c r="E130" s="712"/>
      <c r="F130" s="712">
        <v>33431</v>
      </c>
      <c r="G130" s="712"/>
      <c r="H130" s="712"/>
      <c r="I130" s="712"/>
      <c r="J130" s="712"/>
      <c r="K130" s="712"/>
      <c r="L130" s="712"/>
      <c r="M130" s="712"/>
      <c r="N130" s="712"/>
      <c r="O130" s="712"/>
      <c r="P130" s="712"/>
      <c r="Q130" s="712"/>
      <c r="R130" s="712"/>
      <c r="S130" s="712"/>
      <c r="T130" s="712"/>
      <c r="U130" s="956"/>
      <c r="V130" s="713">
        <f t="shared" si="4"/>
        <v>33431</v>
      </c>
    </row>
    <row r="131" spans="1:22" s="39" customFormat="1" ht="14.25">
      <c r="A131" s="180" t="s">
        <v>577</v>
      </c>
      <c r="B131" s="37"/>
      <c r="C131" s="37"/>
      <c r="D131" s="37"/>
      <c r="E131" s="37"/>
      <c r="F131" s="37">
        <v>35488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949"/>
      <c r="V131" s="703">
        <f t="shared" si="4"/>
        <v>35488</v>
      </c>
    </row>
    <row r="132" spans="1:22" s="39" customFormat="1" ht="14.25">
      <c r="A132" s="180" t="s">
        <v>267</v>
      </c>
      <c r="B132" s="37"/>
      <c r="C132" s="37"/>
      <c r="D132" s="37"/>
      <c r="E132" s="37"/>
      <c r="F132" s="37">
        <v>34579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949"/>
      <c r="V132" s="703">
        <f t="shared" si="4"/>
        <v>34579</v>
      </c>
    </row>
    <row r="133" spans="1:22" s="157" customFormat="1" ht="15" thickBot="1">
      <c r="A133" s="184" t="s">
        <v>269</v>
      </c>
      <c r="B133" s="239"/>
      <c r="C133" s="239"/>
      <c r="D133" s="239"/>
      <c r="E133" s="239"/>
      <c r="F133" s="239">
        <f>F132/F131</f>
        <v>0.9743857078449053</v>
      </c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952"/>
      <c r="V133" s="706">
        <f>V132/V131</f>
        <v>0.9743857078449053</v>
      </c>
    </row>
    <row r="134" spans="1:22" s="39" customFormat="1" ht="14.25">
      <c r="A134" s="236" t="s">
        <v>640</v>
      </c>
      <c r="B134" s="712"/>
      <c r="C134" s="712"/>
      <c r="D134" s="712"/>
      <c r="E134" s="712"/>
      <c r="F134" s="712"/>
      <c r="G134" s="712"/>
      <c r="H134" s="712"/>
      <c r="I134" s="712"/>
      <c r="J134" s="712"/>
      <c r="K134" s="712"/>
      <c r="L134" s="712"/>
      <c r="M134" s="712"/>
      <c r="N134" s="712"/>
      <c r="O134" s="712"/>
      <c r="P134" s="712"/>
      <c r="Q134" s="712"/>
      <c r="R134" s="712"/>
      <c r="S134" s="712"/>
      <c r="T134" s="712"/>
      <c r="U134" s="956"/>
      <c r="V134" s="713">
        <f t="shared" si="4"/>
        <v>0</v>
      </c>
    </row>
    <row r="135" spans="1:22" s="39" customFormat="1" ht="14.25">
      <c r="A135" s="180" t="s">
        <v>577</v>
      </c>
      <c r="B135" s="37">
        <v>3057</v>
      </c>
      <c r="C135" s="37">
        <v>413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949"/>
      <c r="V135" s="703">
        <f t="shared" si="4"/>
        <v>3470</v>
      </c>
    </row>
    <row r="136" spans="1:22" s="39" customFormat="1" ht="14.25">
      <c r="A136" s="180" t="s">
        <v>267</v>
      </c>
      <c r="B136" s="37">
        <v>2922</v>
      </c>
      <c r="C136" s="37">
        <v>407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949"/>
      <c r="V136" s="703">
        <f t="shared" si="4"/>
        <v>3329</v>
      </c>
    </row>
    <row r="137" spans="1:22" s="157" customFormat="1" ht="14.25">
      <c r="A137" s="181" t="s">
        <v>269</v>
      </c>
      <c r="B137" s="137">
        <f>B136/B135</f>
        <v>0.9558390578999019</v>
      </c>
      <c r="C137" s="137">
        <f>C136/C135</f>
        <v>0.9854721549636803</v>
      </c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950"/>
      <c r="V137" s="704">
        <f>V136/V135</f>
        <v>0.9593659942363112</v>
      </c>
    </row>
    <row r="138" spans="1:22" s="39" customFormat="1" ht="26.25">
      <c r="A138" s="236" t="s">
        <v>161</v>
      </c>
      <c r="B138" s="712">
        <v>528</v>
      </c>
      <c r="C138" s="712">
        <v>71</v>
      </c>
      <c r="D138" s="712"/>
      <c r="E138" s="712"/>
      <c r="F138" s="712"/>
      <c r="G138" s="712"/>
      <c r="H138" s="712"/>
      <c r="I138" s="712"/>
      <c r="J138" s="712"/>
      <c r="K138" s="712"/>
      <c r="L138" s="712"/>
      <c r="M138" s="712"/>
      <c r="N138" s="712"/>
      <c r="O138" s="712"/>
      <c r="P138" s="712"/>
      <c r="Q138" s="712"/>
      <c r="R138" s="712"/>
      <c r="S138" s="712"/>
      <c r="T138" s="712"/>
      <c r="U138" s="956"/>
      <c r="V138" s="713">
        <f t="shared" si="4"/>
        <v>599</v>
      </c>
    </row>
    <row r="139" spans="1:22" s="39" customFormat="1" ht="14.25">
      <c r="A139" s="180" t="s">
        <v>577</v>
      </c>
      <c r="B139" s="37">
        <v>6292</v>
      </c>
      <c r="C139" s="37">
        <v>849</v>
      </c>
      <c r="D139" s="37">
        <v>1308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949"/>
      <c r="V139" s="703">
        <f t="shared" si="4"/>
        <v>8449</v>
      </c>
    </row>
    <row r="140" spans="1:22" s="39" customFormat="1" ht="14.25">
      <c r="A140" s="180" t="s">
        <v>267</v>
      </c>
      <c r="B140" s="37">
        <v>5835</v>
      </c>
      <c r="C140" s="37">
        <v>795</v>
      </c>
      <c r="D140" s="37">
        <v>1235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949"/>
      <c r="V140" s="703">
        <f t="shared" si="4"/>
        <v>7865</v>
      </c>
    </row>
    <row r="141" spans="1:22" s="157" customFormat="1" ht="14.25">
      <c r="A141" s="190" t="s">
        <v>269</v>
      </c>
      <c r="B141" s="161">
        <f>B140/B139</f>
        <v>0.9273680864589956</v>
      </c>
      <c r="C141" s="161">
        <f>C140/C139</f>
        <v>0.9363957597173145</v>
      </c>
      <c r="D141" s="161">
        <f>D140/D139</f>
        <v>0.9441896024464832</v>
      </c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958"/>
      <c r="V141" s="715">
        <f>V140/V139</f>
        <v>0.9308793940111256</v>
      </c>
    </row>
    <row r="142" spans="1:22" s="39" customFormat="1" ht="26.25">
      <c r="A142" s="183" t="s">
        <v>170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>
        <v>4000</v>
      </c>
      <c r="O142" s="37"/>
      <c r="P142" s="37"/>
      <c r="Q142" s="37"/>
      <c r="R142" s="37"/>
      <c r="S142" s="37"/>
      <c r="T142" s="37"/>
      <c r="U142" s="949"/>
      <c r="V142" s="703">
        <f t="shared" si="4"/>
        <v>4000</v>
      </c>
    </row>
    <row r="143" spans="1:22" s="39" customFormat="1" ht="14.25">
      <c r="A143" s="180" t="s">
        <v>577</v>
      </c>
      <c r="B143" s="37"/>
      <c r="C143" s="37"/>
      <c r="D143" s="37"/>
      <c r="E143" s="37"/>
      <c r="F143" s="37">
        <v>430</v>
      </c>
      <c r="G143" s="37"/>
      <c r="H143" s="37"/>
      <c r="I143" s="37"/>
      <c r="J143" s="37"/>
      <c r="K143" s="37"/>
      <c r="L143" s="37"/>
      <c r="M143" s="37"/>
      <c r="N143" s="37">
        <v>4000</v>
      </c>
      <c r="O143" s="37"/>
      <c r="P143" s="37"/>
      <c r="Q143" s="37"/>
      <c r="R143" s="37"/>
      <c r="S143" s="37"/>
      <c r="T143" s="37"/>
      <c r="U143" s="949"/>
      <c r="V143" s="703">
        <f t="shared" si="4"/>
        <v>4430</v>
      </c>
    </row>
    <row r="144" spans="1:22" s="39" customFormat="1" ht="14.25">
      <c r="A144" s="180" t="s">
        <v>267</v>
      </c>
      <c r="B144" s="37"/>
      <c r="C144" s="37"/>
      <c r="D144" s="37"/>
      <c r="E144" s="37"/>
      <c r="F144" s="37">
        <v>430</v>
      </c>
      <c r="G144" s="37"/>
      <c r="H144" s="37"/>
      <c r="I144" s="37"/>
      <c r="J144" s="37"/>
      <c r="K144" s="37"/>
      <c r="L144" s="37"/>
      <c r="M144" s="37"/>
      <c r="N144" s="37">
        <v>4000</v>
      </c>
      <c r="O144" s="37"/>
      <c r="P144" s="37"/>
      <c r="Q144" s="37"/>
      <c r="R144" s="37"/>
      <c r="S144" s="37"/>
      <c r="T144" s="37"/>
      <c r="U144" s="949"/>
      <c r="V144" s="703">
        <f t="shared" si="4"/>
        <v>4430</v>
      </c>
    </row>
    <row r="145" spans="1:22" s="157" customFormat="1" ht="14.25">
      <c r="A145" s="181" t="s">
        <v>269</v>
      </c>
      <c r="B145" s="137"/>
      <c r="C145" s="137"/>
      <c r="D145" s="137"/>
      <c r="E145" s="137"/>
      <c r="F145" s="137">
        <f>F144/F143</f>
        <v>1</v>
      </c>
      <c r="G145" s="137"/>
      <c r="H145" s="137"/>
      <c r="I145" s="137"/>
      <c r="J145" s="137"/>
      <c r="K145" s="137"/>
      <c r="L145" s="137"/>
      <c r="M145" s="137"/>
      <c r="N145" s="137">
        <f>N144/N143</f>
        <v>1</v>
      </c>
      <c r="O145" s="137"/>
      <c r="P145" s="137"/>
      <c r="Q145" s="137"/>
      <c r="R145" s="137"/>
      <c r="S145" s="137"/>
      <c r="T145" s="156"/>
      <c r="U145" s="959"/>
      <c r="V145" s="704">
        <f>V144/V143</f>
        <v>1</v>
      </c>
    </row>
    <row r="146" spans="1:22" s="39" customFormat="1" ht="26.25">
      <c r="A146" s="183" t="s">
        <v>121</v>
      </c>
      <c r="B146" s="37"/>
      <c r="C146" s="37"/>
      <c r="D146" s="37"/>
      <c r="E146" s="37"/>
      <c r="F146" s="37">
        <v>6000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949"/>
      <c r="V146" s="703">
        <f t="shared" si="4"/>
        <v>6000</v>
      </c>
    </row>
    <row r="147" spans="1:22" s="39" customFormat="1" ht="14.25">
      <c r="A147" s="180" t="s">
        <v>577</v>
      </c>
      <c r="B147" s="37"/>
      <c r="C147" s="37"/>
      <c r="D147" s="37">
        <v>200</v>
      </c>
      <c r="E147" s="37">
        <v>80</v>
      </c>
      <c r="F147" s="37">
        <v>6750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949"/>
      <c r="V147" s="703">
        <f t="shared" si="4"/>
        <v>7030</v>
      </c>
    </row>
    <row r="148" spans="1:22" s="39" customFormat="1" ht="14.25">
      <c r="A148" s="180" t="s">
        <v>267</v>
      </c>
      <c r="B148" s="37"/>
      <c r="C148" s="37"/>
      <c r="D148" s="37">
        <v>200</v>
      </c>
      <c r="E148" s="37">
        <v>80</v>
      </c>
      <c r="F148" s="37">
        <v>6650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949"/>
      <c r="V148" s="703">
        <f t="shared" si="4"/>
        <v>6930</v>
      </c>
    </row>
    <row r="149" spans="1:22" s="157" customFormat="1" ht="14.25">
      <c r="A149" s="181" t="s">
        <v>269</v>
      </c>
      <c r="B149" s="137"/>
      <c r="C149" s="137"/>
      <c r="D149" s="137"/>
      <c r="E149" s="137">
        <f>E148/E147</f>
        <v>1</v>
      </c>
      <c r="F149" s="137">
        <f>F148/F147</f>
        <v>0.9851851851851852</v>
      </c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950"/>
      <c r="V149" s="704">
        <f>V148/V147</f>
        <v>0.9857752489331437</v>
      </c>
    </row>
    <row r="150" spans="1:22" s="39" customFormat="1" ht="26.25">
      <c r="A150" s="183" t="s">
        <v>130</v>
      </c>
      <c r="B150" s="38"/>
      <c r="C150" s="37"/>
      <c r="D150" s="37">
        <v>17140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949"/>
      <c r="V150" s="703">
        <f t="shared" si="4"/>
        <v>17140</v>
      </c>
    </row>
    <row r="151" spans="1:22" s="39" customFormat="1" ht="14.25">
      <c r="A151" s="180" t="s">
        <v>577</v>
      </c>
      <c r="B151" s="38"/>
      <c r="C151" s="37"/>
      <c r="D151" s="37">
        <v>17140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949"/>
      <c r="V151" s="703">
        <f t="shared" si="4"/>
        <v>17140</v>
      </c>
    </row>
    <row r="152" spans="1:22" s="39" customFormat="1" ht="14.25">
      <c r="A152" s="180" t="s">
        <v>267</v>
      </c>
      <c r="B152" s="38"/>
      <c r="C152" s="37"/>
      <c r="D152" s="37">
        <v>15885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949"/>
      <c r="V152" s="703">
        <f t="shared" si="4"/>
        <v>15885</v>
      </c>
    </row>
    <row r="153" spans="1:22" s="157" customFormat="1" ht="15" thickBot="1">
      <c r="A153" s="190" t="s">
        <v>269</v>
      </c>
      <c r="B153" s="160"/>
      <c r="C153" s="161"/>
      <c r="D153" s="161">
        <f>D152/D151</f>
        <v>0.926779463243874</v>
      </c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958"/>
      <c r="V153" s="704">
        <f>V152/V151</f>
        <v>0.926779463243874</v>
      </c>
    </row>
    <row r="154" spans="1:22" s="40" customFormat="1" ht="27">
      <c r="A154" s="129" t="s">
        <v>114</v>
      </c>
      <c r="B154" s="130">
        <f>SUM(B6+B10+B14+B18+B26+B30+B34+B38+B46+B50+B58+B62+B66+B82+B86+B90+B94+B102+B106+B118+B122+B130+B134+B138+B142+B146+B150)</f>
        <v>41253</v>
      </c>
      <c r="C154" s="130">
        <f aca="true" t="shared" si="5" ref="C154:V154">SUM(C6+C10+C14+C18+C26+C30+C34+C38+C46+C50+C58+C62+C66+C82+C86+C90+C94+C102+C106+C118+C122+C130+C134+C138+C142+C146+C150)</f>
        <v>14796</v>
      </c>
      <c r="D154" s="130">
        <f t="shared" si="5"/>
        <v>394427</v>
      </c>
      <c r="E154" s="130">
        <f t="shared" si="5"/>
        <v>380</v>
      </c>
      <c r="F154" s="130">
        <f t="shared" si="5"/>
        <v>78031</v>
      </c>
      <c r="G154" s="130">
        <f t="shared" si="5"/>
        <v>0</v>
      </c>
      <c r="H154" s="130">
        <f t="shared" si="5"/>
        <v>1500</v>
      </c>
      <c r="I154" s="130">
        <f t="shared" si="5"/>
        <v>55982</v>
      </c>
      <c r="J154" s="130">
        <f t="shared" si="5"/>
        <v>1783123</v>
      </c>
      <c r="K154" s="130">
        <f t="shared" si="5"/>
        <v>11245</v>
      </c>
      <c r="L154" s="130">
        <f t="shared" si="5"/>
        <v>1000</v>
      </c>
      <c r="M154" s="130">
        <f t="shared" si="5"/>
        <v>0</v>
      </c>
      <c r="N154" s="130">
        <f t="shared" si="5"/>
        <v>12932</v>
      </c>
      <c r="O154" s="130"/>
      <c r="P154" s="130">
        <f t="shared" si="5"/>
        <v>279476</v>
      </c>
      <c r="Q154" s="130">
        <f t="shared" si="5"/>
        <v>0</v>
      </c>
      <c r="R154" s="130">
        <f t="shared" si="5"/>
        <v>2348163</v>
      </c>
      <c r="S154" s="130">
        <f t="shared" si="5"/>
        <v>318113</v>
      </c>
      <c r="T154" s="130">
        <f t="shared" si="5"/>
        <v>11286</v>
      </c>
      <c r="U154" s="960"/>
      <c r="V154" s="76">
        <f t="shared" si="5"/>
        <v>5351707</v>
      </c>
    </row>
    <row r="155" spans="1:22" s="40" customFormat="1" ht="27">
      <c r="A155" s="131" t="s">
        <v>151</v>
      </c>
      <c r="B155" s="174">
        <f>SUM(B7+B11+B15+B19+B27+B31+B35+B39+B47+B51+B59+B63+B67+B83+B87+B91+B95+B103+B107+B119+B123+B131+B135+B139+B143+B147+B151+B111+B79+B71+B43+B23+B115+B99+B55+B75+B127)</f>
        <v>48499</v>
      </c>
      <c r="C155" s="174">
        <f aca="true" t="shared" si="6" ref="C155:V156">SUM(C7+C11+C15+C19+C27+C31+C35+C39+C47+C51+C59+C63+C67+C83+C87+C91+C95+C103+C107+C119+C123+C131+C135+C139+C143+C147+C151+C111+C79+C71+C43+C23+C115+C99+C55+C75+C127)</f>
        <v>16384</v>
      </c>
      <c r="D155" s="174">
        <f t="shared" si="6"/>
        <v>670817</v>
      </c>
      <c r="E155" s="174">
        <f t="shared" si="6"/>
        <v>31186</v>
      </c>
      <c r="F155" s="174">
        <f t="shared" si="6"/>
        <v>93986</v>
      </c>
      <c r="G155" s="174">
        <f t="shared" si="6"/>
        <v>0</v>
      </c>
      <c r="H155" s="174">
        <f t="shared" si="6"/>
        <v>7666</v>
      </c>
      <c r="I155" s="174">
        <f t="shared" si="6"/>
        <v>82821</v>
      </c>
      <c r="J155" s="174">
        <f t="shared" si="6"/>
        <v>1833384</v>
      </c>
      <c r="K155" s="174">
        <f t="shared" si="6"/>
        <v>23397</v>
      </c>
      <c r="L155" s="174">
        <f t="shared" si="6"/>
        <v>604</v>
      </c>
      <c r="M155" s="174">
        <f t="shared" si="6"/>
        <v>0</v>
      </c>
      <c r="N155" s="174">
        <f t="shared" si="6"/>
        <v>22127</v>
      </c>
      <c r="O155" s="174">
        <f t="shared" si="6"/>
        <v>100</v>
      </c>
      <c r="P155" s="174">
        <f t="shared" si="6"/>
        <v>218298</v>
      </c>
      <c r="Q155" s="174">
        <f t="shared" si="6"/>
        <v>0</v>
      </c>
      <c r="R155" s="174">
        <f t="shared" si="6"/>
        <v>2456361</v>
      </c>
      <c r="S155" s="174">
        <f t="shared" si="6"/>
        <v>318113</v>
      </c>
      <c r="T155" s="174">
        <f t="shared" si="6"/>
        <v>11286</v>
      </c>
      <c r="U155" s="961"/>
      <c r="V155" s="241">
        <f t="shared" si="6"/>
        <v>5835029</v>
      </c>
    </row>
    <row r="156" spans="1:22" ht="14.25">
      <c r="A156" s="131" t="s">
        <v>267</v>
      </c>
      <c r="B156" s="88">
        <f>SUM(B8+B12+B16+B20+B28+B32+B36+B40+B48+B52+B60+B64+B68+B84+B88+B92+B96+B104+B108+B120+B124+B132+B136+B140+B144+B148+B152+B112+B80+B72+B44+B24+B116+B100+B56+B76+B128)</f>
        <v>46238</v>
      </c>
      <c r="C156" s="88">
        <f t="shared" si="6"/>
        <v>12836</v>
      </c>
      <c r="D156" s="88">
        <f t="shared" si="6"/>
        <v>624663</v>
      </c>
      <c r="E156" s="88">
        <f t="shared" si="6"/>
        <v>30841</v>
      </c>
      <c r="F156" s="88">
        <f t="shared" si="6"/>
        <v>83881</v>
      </c>
      <c r="G156" s="88">
        <f t="shared" si="6"/>
        <v>22449</v>
      </c>
      <c r="H156" s="88">
        <f t="shared" si="6"/>
        <v>7666</v>
      </c>
      <c r="I156" s="88">
        <f t="shared" si="6"/>
        <v>0</v>
      </c>
      <c r="J156" s="88">
        <f t="shared" si="6"/>
        <v>1214551</v>
      </c>
      <c r="K156" s="88">
        <f t="shared" si="6"/>
        <v>15111</v>
      </c>
      <c r="L156" s="88">
        <f t="shared" si="6"/>
        <v>0</v>
      </c>
      <c r="M156" s="88">
        <f t="shared" si="6"/>
        <v>7450</v>
      </c>
      <c r="N156" s="88">
        <f t="shared" si="6"/>
        <v>13195</v>
      </c>
      <c r="O156" s="88">
        <f t="shared" si="6"/>
        <v>100</v>
      </c>
      <c r="P156" s="88">
        <f t="shared" si="6"/>
        <v>0</v>
      </c>
      <c r="Q156" s="88">
        <f t="shared" si="6"/>
        <v>0</v>
      </c>
      <c r="R156" s="88">
        <f t="shared" si="6"/>
        <v>2367180</v>
      </c>
      <c r="S156" s="88">
        <f t="shared" si="6"/>
        <v>318113</v>
      </c>
      <c r="T156" s="88">
        <f t="shared" si="6"/>
        <v>11286</v>
      </c>
      <c r="U156" s="88">
        <f t="shared" si="6"/>
        <v>-3004</v>
      </c>
      <c r="V156" s="87">
        <f t="shared" si="6"/>
        <v>4772556</v>
      </c>
    </row>
    <row r="157" spans="1:22" s="155" customFormat="1" ht="15" thickBot="1">
      <c r="A157" s="151" t="s">
        <v>269</v>
      </c>
      <c r="B157" s="162">
        <f>B156/B155</f>
        <v>0.9533804820717953</v>
      </c>
      <c r="C157" s="162">
        <f aca="true" t="shared" si="7" ref="C157:V157">C156/C155</f>
        <v>0.783447265625</v>
      </c>
      <c r="D157" s="162">
        <f t="shared" si="7"/>
        <v>0.9311973310157614</v>
      </c>
      <c r="E157" s="162">
        <f>E156/E155</f>
        <v>0.9889373436798563</v>
      </c>
      <c r="F157" s="162">
        <f>F156/F155</f>
        <v>0.8924839869767838</v>
      </c>
      <c r="G157" s="162"/>
      <c r="H157" s="162">
        <f t="shared" si="7"/>
        <v>1</v>
      </c>
      <c r="I157" s="162">
        <f t="shared" si="7"/>
        <v>0</v>
      </c>
      <c r="J157" s="162">
        <f t="shared" si="7"/>
        <v>0.6624640555388287</v>
      </c>
      <c r="K157" s="162">
        <f t="shared" si="7"/>
        <v>0.6458520323118349</v>
      </c>
      <c r="L157" s="162">
        <f t="shared" si="7"/>
        <v>0</v>
      </c>
      <c r="M157" s="162"/>
      <c r="N157" s="162">
        <f t="shared" si="7"/>
        <v>0.5963302752293578</v>
      </c>
      <c r="O157" s="162"/>
      <c r="P157" s="162">
        <f t="shared" si="7"/>
        <v>0</v>
      </c>
      <c r="Q157" s="162"/>
      <c r="R157" s="162">
        <f t="shared" si="7"/>
        <v>0.9636938544456617</v>
      </c>
      <c r="S157" s="162">
        <f t="shared" si="7"/>
        <v>1</v>
      </c>
      <c r="T157" s="162">
        <f t="shared" si="7"/>
        <v>1</v>
      </c>
      <c r="U157" s="962"/>
      <c r="V157" s="242">
        <f t="shared" si="7"/>
        <v>0.8179147010237653</v>
      </c>
    </row>
    <row r="158" spans="5:10" ht="15">
      <c r="E158" s="74"/>
      <c r="F158" s="74"/>
      <c r="G158" s="74"/>
      <c r="J158" s="74"/>
    </row>
    <row r="159" spans="1:22" s="719" customFormat="1" ht="14.25">
      <c r="A159" s="716"/>
      <c r="B159" s="717"/>
      <c r="C159" s="717"/>
      <c r="D159" s="717"/>
      <c r="E159" s="717"/>
      <c r="F159" s="717"/>
      <c r="G159" s="717"/>
      <c r="H159" s="717"/>
      <c r="I159" s="717"/>
      <c r="J159" s="717"/>
      <c r="K159" s="717"/>
      <c r="L159" s="717"/>
      <c r="M159" s="717"/>
      <c r="N159" s="717"/>
      <c r="O159" s="717"/>
      <c r="P159" s="717"/>
      <c r="Q159" s="717"/>
      <c r="R159" s="717"/>
      <c r="S159" s="717"/>
      <c r="T159" s="717"/>
      <c r="U159" s="717"/>
      <c r="V159" s="718"/>
    </row>
  </sheetData>
  <sheetProtection/>
  <mergeCells count="19">
    <mergeCell ref="U1:U4"/>
    <mergeCell ref="R1:R4"/>
    <mergeCell ref="C3:C4"/>
    <mergeCell ref="I3:I4"/>
    <mergeCell ref="E3:H3"/>
    <mergeCell ref="L3:O3"/>
    <mergeCell ref="P3:P4"/>
    <mergeCell ref="K3:K4"/>
    <mergeCell ref="B2:I2"/>
    <mergeCell ref="V1:V4"/>
    <mergeCell ref="J2:P2"/>
    <mergeCell ref="Q2:Q4"/>
    <mergeCell ref="A1:A4"/>
    <mergeCell ref="S2:T3"/>
    <mergeCell ref="S1:T1"/>
    <mergeCell ref="J3:J4"/>
    <mergeCell ref="D3:D4"/>
    <mergeCell ref="B3:B4"/>
    <mergeCell ref="B1:Q1"/>
  </mergeCells>
  <printOptions/>
  <pageMargins left="0.35433070866141736" right="0.1968503937007874" top="0.6692913385826772" bottom="0.2362204724409449" header="0.2362204724409449" footer="0.2362204724409449"/>
  <pageSetup horizontalDpi="600" verticalDpi="600" orientation="landscape" paperSize="9" scale="82" r:id="rId1"/>
  <headerFooter alignWithMargins="0">
    <oddHeader>&amp;C&amp;"Book Antiqua,Félkövér"&amp;11Keszthely Város Önkormányzata 2012. évi főbb kiadásai jogcím-csoportonként és feladatonként&amp;"Arial CE,Félkövér"
&amp;R&amp;"Book Antiqua,Félkövér"7.sz. melléklet
eFt</oddHeader>
    <oddFooter>&amp;C&amp;P</oddFooter>
  </headerFooter>
  <rowBreaks count="5" manualBreakCount="5">
    <brk id="37" max="255" man="1"/>
    <brk id="69" max="255" man="1"/>
    <brk id="101" max="255" man="1"/>
    <brk id="133" max="255" man="1"/>
    <brk id="19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B45">
      <selection activeCell="G66" sqref="G66"/>
    </sheetView>
  </sheetViews>
  <sheetFormatPr defaultColWidth="9.00390625" defaultRowHeight="12.75"/>
  <cols>
    <col min="1" max="1" width="34.875" style="1" customWidth="1"/>
    <col min="2" max="2" width="9.25390625" style="1" customWidth="1"/>
    <col min="3" max="3" width="8.875" style="1" customWidth="1"/>
    <col min="4" max="4" width="9.375" style="1" customWidth="1"/>
    <col min="5" max="5" width="8.00390625" style="1" customWidth="1"/>
    <col min="6" max="6" width="6.875" style="1" customWidth="1"/>
    <col min="7" max="7" width="6.375" style="1" customWidth="1"/>
    <col min="8" max="8" width="7.00390625" style="1" customWidth="1"/>
    <col min="9" max="9" width="8.125" style="1" customWidth="1"/>
    <col min="10" max="10" width="7.25390625" style="1" customWidth="1"/>
    <col min="11" max="11" width="7.375" style="1" customWidth="1"/>
    <col min="12" max="12" width="5.75390625" style="1" customWidth="1"/>
    <col min="13" max="13" width="6.00390625" style="1" customWidth="1"/>
    <col min="14" max="14" width="6.875" style="1" customWidth="1"/>
    <col min="15" max="15" width="9.875" style="3" customWidth="1"/>
    <col min="16" max="16" width="5.625" style="1" customWidth="1"/>
    <col min="17" max="16384" width="9.125" style="1" customWidth="1"/>
  </cols>
  <sheetData>
    <row r="1" spans="1:16" s="40" customFormat="1" ht="27.75" customHeight="1">
      <c r="A1" s="1255" t="s">
        <v>252</v>
      </c>
      <c r="B1" s="1196" t="s">
        <v>641</v>
      </c>
      <c r="C1" s="1190"/>
      <c r="D1" s="1190"/>
      <c r="E1" s="1190"/>
      <c r="F1" s="1190"/>
      <c r="G1" s="1190"/>
      <c r="H1" s="1190"/>
      <c r="I1" s="1190"/>
      <c r="J1" s="1262" t="s">
        <v>939</v>
      </c>
      <c r="K1" s="1263"/>
      <c r="L1" s="1264"/>
      <c r="M1" s="1249" t="s">
        <v>642</v>
      </c>
      <c r="N1" s="1249" t="s">
        <v>937</v>
      </c>
      <c r="O1" s="1249" t="s">
        <v>614</v>
      </c>
      <c r="P1" s="1265" t="s">
        <v>113</v>
      </c>
    </row>
    <row r="2" spans="1:16" s="40" customFormat="1" ht="15" customHeight="1">
      <c r="A2" s="1256"/>
      <c r="B2" s="1258" t="s">
        <v>208</v>
      </c>
      <c r="C2" s="1252" t="s">
        <v>643</v>
      </c>
      <c r="D2" s="1259" t="s">
        <v>525</v>
      </c>
      <c r="E2" s="1268" t="s">
        <v>150</v>
      </c>
      <c r="F2" s="1271" t="s">
        <v>209</v>
      </c>
      <c r="G2" s="1272"/>
      <c r="H2" s="1272"/>
      <c r="I2" s="1273"/>
      <c r="J2" s="1274" t="s">
        <v>644</v>
      </c>
      <c r="K2" s="1253" t="s">
        <v>619</v>
      </c>
      <c r="L2" s="1252" t="s">
        <v>645</v>
      </c>
      <c r="M2" s="1250"/>
      <c r="N2" s="1250"/>
      <c r="O2" s="1250"/>
      <c r="P2" s="1266"/>
    </row>
    <row r="3" spans="1:16" s="3" customFormat="1" ht="15" customHeight="1">
      <c r="A3" s="1257"/>
      <c r="B3" s="1253"/>
      <c r="C3" s="1250"/>
      <c r="D3" s="1260"/>
      <c r="E3" s="1269"/>
      <c r="F3" s="1268" t="s">
        <v>242</v>
      </c>
      <c r="G3" s="1252" t="s">
        <v>175</v>
      </c>
      <c r="H3" s="1252" t="s">
        <v>279</v>
      </c>
      <c r="I3" s="1252" t="s">
        <v>938</v>
      </c>
      <c r="J3" s="1275"/>
      <c r="K3" s="1253"/>
      <c r="L3" s="1250"/>
      <c r="M3" s="1250"/>
      <c r="N3" s="1250"/>
      <c r="O3" s="1250"/>
      <c r="P3" s="1266"/>
    </row>
    <row r="4" spans="1:16" s="3" customFormat="1" ht="80.25" customHeight="1" thickBot="1">
      <c r="A4" s="92" t="s">
        <v>253</v>
      </c>
      <c r="B4" s="1254"/>
      <c r="C4" s="1251"/>
      <c r="D4" s="1261"/>
      <c r="E4" s="1270"/>
      <c r="F4" s="1270"/>
      <c r="G4" s="1251"/>
      <c r="H4" s="1251"/>
      <c r="I4" s="1251"/>
      <c r="J4" s="1276"/>
      <c r="K4" s="1254"/>
      <c r="L4" s="1251"/>
      <c r="M4" s="1251"/>
      <c r="N4" s="1251"/>
      <c r="O4" s="1251"/>
      <c r="P4" s="1267"/>
    </row>
    <row r="5" spans="1:16" ht="15.75" thickBot="1">
      <c r="A5" s="93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196">
        <v>13</v>
      </c>
      <c r="N5" s="196">
        <v>14</v>
      </c>
      <c r="O5" s="133">
        <v>15</v>
      </c>
      <c r="P5" s="42">
        <v>16</v>
      </c>
    </row>
    <row r="6" spans="1:16" ht="30">
      <c r="A6" s="90" t="s">
        <v>646</v>
      </c>
      <c r="B6" s="94">
        <v>278375</v>
      </c>
      <c r="C6" s="94">
        <v>73592</v>
      </c>
      <c r="D6" s="94">
        <v>109924</v>
      </c>
      <c r="E6" s="94"/>
      <c r="F6" s="94">
        <v>1900</v>
      </c>
      <c r="G6" s="94"/>
      <c r="H6" s="94"/>
      <c r="I6" s="94"/>
      <c r="J6" s="94">
        <v>1269</v>
      </c>
      <c r="K6" s="94"/>
      <c r="L6" s="94"/>
      <c r="M6" s="94">
        <v>645</v>
      </c>
      <c r="N6" s="94"/>
      <c r="O6" s="132">
        <f>SUM(B6:M6)</f>
        <v>465705</v>
      </c>
      <c r="P6" s="95">
        <v>94</v>
      </c>
    </row>
    <row r="7" spans="1:16" ht="15">
      <c r="A7" s="64" t="s">
        <v>151</v>
      </c>
      <c r="B7" s="91">
        <v>291829</v>
      </c>
      <c r="C7" s="91">
        <v>76939</v>
      </c>
      <c r="D7" s="91">
        <v>118513</v>
      </c>
      <c r="E7" s="91"/>
      <c r="F7" s="91">
        <v>1400</v>
      </c>
      <c r="G7" s="91"/>
      <c r="H7" s="91"/>
      <c r="I7" s="91"/>
      <c r="J7" s="91">
        <v>888</v>
      </c>
      <c r="K7" s="91"/>
      <c r="L7" s="91"/>
      <c r="M7" s="91">
        <v>645</v>
      </c>
      <c r="N7" s="91"/>
      <c r="O7" s="96">
        <f>SUM(B7:M7)</f>
        <v>490214</v>
      </c>
      <c r="P7" s="104">
        <v>94</v>
      </c>
    </row>
    <row r="8" spans="1:16" ht="15">
      <c r="A8" s="64" t="s">
        <v>267</v>
      </c>
      <c r="B8" s="91">
        <v>273776</v>
      </c>
      <c r="C8" s="91">
        <v>70568</v>
      </c>
      <c r="D8" s="91">
        <v>102713</v>
      </c>
      <c r="E8" s="91"/>
      <c r="F8" s="91">
        <v>400</v>
      </c>
      <c r="G8" s="91"/>
      <c r="H8" s="91"/>
      <c r="I8" s="91"/>
      <c r="J8" s="91">
        <v>374</v>
      </c>
      <c r="K8" s="91"/>
      <c r="L8" s="91"/>
      <c r="M8" s="91">
        <v>0</v>
      </c>
      <c r="N8" s="91">
        <v>5910</v>
      </c>
      <c r="O8" s="96">
        <f>SUM(B8:N8)</f>
        <v>453741</v>
      </c>
      <c r="P8" s="104">
        <v>91</v>
      </c>
    </row>
    <row r="9" spans="1:16" s="202" customFormat="1" ht="14.25">
      <c r="A9" s="720" t="s">
        <v>269</v>
      </c>
      <c r="B9" s="199">
        <f>B8/B7</f>
        <v>0.9381384303821758</v>
      </c>
      <c r="C9" s="199">
        <f aca="true" t="shared" si="0" ref="C9:P9">C8/C7</f>
        <v>0.9171941408128518</v>
      </c>
      <c r="D9" s="199">
        <f t="shared" si="0"/>
        <v>0.866681292347675</v>
      </c>
      <c r="E9" s="199"/>
      <c r="F9" s="199">
        <f t="shared" si="0"/>
        <v>0.2857142857142857</v>
      </c>
      <c r="G9" s="199"/>
      <c r="H9" s="199"/>
      <c r="I9" s="199"/>
      <c r="J9" s="199">
        <f t="shared" si="0"/>
        <v>0.42117117117117114</v>
      </c>
      <c r="K9" s="199"/>
      <c r="L9" s="199"/>
      <c r="M9" s="199">
        <f t="shared" si="0"/>
        <v>0</v>
      </c>
      <c r="N9" s="199"/>
      <c r="O9" s="200">
        <f t="shared" si="0"/>
        <v>0.9255978001444267</v>
      </c>
      <c r="P9" s="223">
        <f t="shared" si="0"/>
        <v>0.9680851063829787</v>
      </c>
    </row>
    <row r="10" spans="1:16" ht="15">
      <c r="A10" s="721" t="s">
        <v>237</v>
      </c>
      <c r="B10" s="91">
        <v>820116</v>
      </c>
      <c r="C10" s="91">
        <v>197272</v>
      </c>
      <c r="D10" s="91">
        <v>635065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6">
        <f>SUM(B10:L10)</f>
        <v>1652453</v>
      </c>
      <c r="P10" s="104">
        <v>325</v>
      </c>
    </row>
    <row r="11" spans="1:16" ht="15">
      <c r="A11" s="64" t="s">
        <v>151</v>
      </c>
      <c r="B11" s="91">
        <v>270779</v>
      </c>
      <c r="C11" s="91">
        <v>71814</v>
      </c>
      <c r="D11" s="91">
        <v>271032</v>
      </c>
      <c r="E11" s="91"/>
      <c r="F11" s="91"/>
      <c r="G11" s="91"/>
      <c r="H11" s="91"/>
      <c r="I11" s="91">
        <v>76</v>
      </c>
      <c r="J11" s="91"/>
      <c r="K11" s="91"/>
      <c r="L11" s="91"/>
      <c r="M11" s="91"/>
      <c r="N11" s="91"/>
      <c r="O11" s="96">
        <f>SUM(B11:L11)</f>
        <v>613701</v>
      </c>
      <c r="P11" s="104">
        <v>325</v>
      </c>
    </row>
    <row r="12" spans="1:16" ht="15">
      <c r="A12" s="64" t="s">
        <v>267</v>
      </c>
      <c r="B12" s="91">
        <v>270779</v>
      </c>
      <c r="C12" s="91">
        <v>71814</v>
      </c>
      <c r="D12" s="91">
        <v>268293</v>
      </c>
      <c r="E12" s="91"/>
      <c r="F12" s="91"/>
      <c r="G12" s="91"/>
      <c r="H12" s="91">
        <v>145</v>
      </c>
      <c r="I12" s="91">
        <v>76</v>
      </c>
      <c r="J12" s="91"/>
      <c r="K12" s="91"/>
      <c r="L12" s="91"/>
      <c r="M12" s="91"/>
      <c r="N12" s="91">
        <v>-11072</v>
      </c>
      <c r="O12" s="96">
        <f>SUM(B12:N12)</f>
        <v>600035</v>
      </c>
      <c r="P12" s="104">
        <v>325</v>
      </c>
    </row>
    <row r="13" spans="1:16" s="202" customFormat="1" ht="14.25">
      <c r="A13" s="198" t="s">
        <v>269</v>
      </c>
      <c r="B13" s="199">
        <f>B12/B11</f>
        <v>1</v>
      </c>
      <c r="C13" s="199">
        <f>C12/C11</f>
        <v>1</v>
      </c>
      <c r="D13" s="199">
        <f>D12/D11</f>
        <v>0.9898941822367838</v>
      </c>
      <c r="E13" s="199"/>
      <c r="F13" s="199"/>
      <c r="G13" s="199"/>
      <c r="H13" s="199"/>
      <c r="I13" s="201">
        <f>I12/I11</f>
        <v>1</v>
      </c>
      <c r="J13" s="199"/>
      <c r="K13" s="199"/>
      <c r="L13" s="199"/>
      <c r="M13" s="199"/>
      <c r="N13" s="199"/>
      <c r="O13" s="200">
        <f>O12/O11</f>
        <v>0.9777318270623643</v>
      </c>
      <c r="P13" s="223">
        <f>P12/P11</f>
        <v>1</v>
      </c>
    </row>
    <row r="14" spans="1:16" ht="30">
      <c r="A14" s="63" t="s">
        <v>272</v>
      </c>
      <c r="B14" s="96">
        <f aca="true" t="shared" si="1" ref="B14:P16">SUM(B18+B22+B26+B30+B34+B38+B42+B46+B50+B54+B58)</f>
        <v>1145710</v>
      </c>
      <c r="C14" s="96">
        <f t="shared" si="1"/>
        <v>310423</v>
      </c>
      <c r="D14" s="96">
        <f t="shared" si="1"/>
        <v>637937</v>
      </c>
      <c r="E14" s="96">
        <f t="shared" si="1"/>
        <v>8000</v>
      </c>
      <c r="F14" s="96">
        <f t="shared" si="1"/>
        <v>0</v>
      </c>
      <c r="G14" s="96">
        <f t="shared" si="1"/>
        <v>0</v>
      </c>
      <c r="H14" s="96"/>
      <c r="I14" s="96">
        <f t="shared" si="1"/>
        <v>174776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/>
      <c r="O14" s="96">
        <f t="shared" si="1"/>
        <v>2276846</v>
      </c>
      <c r="P14" s="101">
        <f t="shared" si="1"/>
        <v>523</v>
      </c>
    </row>
    <row r="15" spans="1:16" ht="15">
      <c r="A15" s="103" t="s">
        <v>151</v>
      </c>
      <c r="B15" s="96">
        <f t="shared" si="1"/>
        <v>1185688</v>
      </c>
      <c r="C15" s="96">
        <f t="shared" si="1"/>
        <v>315371</v>
      </c>
      <c r="D15" s="96">
        <f t="shared" si="1"/>
        <v>777092</v>
      </c>
      <c r="E15" s="96">
        <f t="shared" si="1"/>
        <v>8595</v>
      </c>
      <c r="F15" s="96">
        <f t="shared" si="1"/>
        <v>0</v>
      </c>
      <c r="G15" s="96">
        <f t="shared" si="1"/>
        <v>0</v>
      </c>
      <c r="H15" s="96"/>
      <c r="I15" s="96">
        <f t="shared" si="1"/>
        <v>170172</v>
      </c>
      <c r="J15" s="96">
        <f t="shared" si="1"/>
        <v>16075</v>
      </c>
      <c r="K15" s="96">
        <f t="shared" si="1"/>
        <v>15239</v>
      </c>
      <c r="L15" s="96">
        <f t="shared" si="1"/>
        <v>0</v>
      </c>
      <c r="M15" s="96">
        <f t="shared" si="1"/>
        <v>0</v>
      </c>
      <c r="N15" s="96"/>
      <c r="O15" s="96">
        <f t="shared" si="1"/>
        <v>2488232</v>
      </c>
      <c r="P15" s="101">
        <f t="shared" si="1"/>
        <v>516</v>
      </c>
    </row>
    <row r="16" spans="1:16" ht="15">
      <c r="A16" s="103" t="s">
        <v>267</v>
      </c>
      <c r="B16" s="96">
        <f>SUM(B20+B24+B28+B32+B36+B40+B44+B48+B52+B56+B60)</f>
        <v>1173783</v>
      </c>
      <c r="C16" s="96">
        <f t="shared" si="1"/>
        <v>310481</v>
      </c>
      <c r="D16" s="96">
        <f t="shared" si="1"/>
        <v>730763</v>
      </c>
      <c r="E16" s="96">
        <f t="shared" si="1"/>
        <v>7995</v>
      </c>
      <c r="F16" s="96">
        <f t="shared" si="1"/>
        <v>15286</v>
      </c>
      <c r="G16" s="96">
        <f t="shared" si="1"/>
        <v>0</v>
      </c>
      <c r="H16" s="96">
        <f t="shared" si="1"/>
        <v>2393</v>
      </c>
      <c r="I16" s="96">
        <f t="shared" si="1"/>
        <v>170171</v>
      </c>
      <c r="J16" s="96">
        <f t="shared" si="1"/>
        <v>16075</v>
      </c>
      <c r="K16" s="96">
        <f t="shared" si="1"/>
        <v>14338</v>
      </c>
      <c r="L16" s="96">
        <f t="shared" si="1"/>
        <v>0</v>
      </c>
      <c r="M16" s="96">
        <f t="shared" si="1"/>
        <v>0</v>
      </c>
      <c r="N16" s="96">
        <f t="shared" si="1"/>
        <v>3165</v>
      </c>
      <c r="O16" s="96">
        <f>SUM(O20+O24+O28+O32+O36+O40+O44+O48+O52+O56+O60)</f>
        <v>2444450</v>
      </c>
      <c r="P16" s="101">
        <f>SUM(P20+P24+P28+P32+P36+P40+P44+P48+P52+P56+P60)</f>
        <v>519</v>
      </c>
    </row>
    <row r="17" spans="1:16" s="202" customFormat="1" ht="14.25">
      <c r="A17" s="203" t="s">
        <v>269</v>
      </c>
      <c r="B17" s="200">
        <f>B16/B15</f>
        <v>0.9899594159677757</v>
      </c>
      <c r="C17" s="200">
        <f aca="true" t="shared" si="2" ref="C17:K17">C16/C15</f>
        <v>0.9844944525653913</v>
      </c>
      <c r="D17" s="200">
        <f t="shared" si="2"/>
        <v>0.9403815764413995</v>
      </c>
      <c r="E17" s="200">
        <f t="shared" si="2"/>
        <v>0.9301919720767888</v>
      </c>
      <c r="F17" s="200"/>
      <c r="G17" s="204"/>
      <c r="H17" s="204"/>
      <c r="I17" s="200">
        <f t="shared" si="2"/>
        <v>0.9999941235926004</v>
      </c>
      <c r="J17" s="205">
        <f t="shared" si="2"/>
        <v>1</v>
      </c>
      <c r="K17" s="200">
        <f t="shared" si="2"/>
        <v>0.9408753855239845</v>
      </c>
      <c r="L17" s="200"/>
      <c r="M17" s="200"/>
      <c r="N17" s="200"/>
      <c r="O17" s="200">
        <f>O16/O15</f>
        <v>0.9824043738686746</v>
      </c>
      <c r="P17" s="228">
        <f>P16/P15</f>
        <v>1.005813953488372</v>
      </c>
    </row>
    <row r="18" spans="1:17" ht="43.5">
      <c r="A18" s="64" t="s">
        <v>152</v>
      </c>
      <c r="B18" s="91">
        <v>50855</v>
      </c>
      <c r="C18" s="91">
        <v>13604</v>
      </c>
      <c r="D18" s="91">
        <v>5342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6">
        <f aca="true" t="shared" si="3" ref="O18:O59">SUM(B18:L18)</f>
        <v>69801</v>
      </c>
      <c r="P18" s="104">
        <v>24</v>
      </c>
      <c r="Q18" s="930"/>
    </row>
    <row r="19" spans="1:16" ht="15">
      <c r="A19" s="127" t="s">
        <v>151</v>
      </c>
      <c r="B19" s="91">
        <v>55621</v>
      </c>
      <c r="C19" s="91">
        <v>14914</v>
      </c>
      <c r="D19" s="91">
        <v>7133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6">
        <f t="shared" si="3"/>
        <v>77668</v>
      </c>
      <c r="P19" s="104">
        <v>24</v>
      </c>
    </row>
    <row r="20" spans="1:16" ht="15">
      <c r="A20" s="127" t="s">
        <v>267</v>
      </c>
      <c r="B20" s="91">
        <v>54520</v>
      </c>
      <c r="C20" s="91">
        <v>14612</v>
      </c>
      <c r="D20" s="91">
        <v>6113</v>
      </c>
      <c r="E20" s="91"/>
      <c r="F20" s="91"/>
      <c r="G20" s="91"/>
      <c r="H20" s="91"/>
      <c r="I20" s="91"/>
      <c r="J20" s="91"/>
      <c r="K20" s="91"/>
      <c r="L20" s="91"/>
      <c r="M20" s="91"/>
      <c r="N20" s="91">
        <v>107</v>
      </c>
      <c r="O20" s="96">
        <f>SUM(B20:N20)</f>
        <v>75352</v>
      </c>
      <c r="P20" s="104">
        <v>24</v>
      </c>
    </row>
    <row r="21" spans="1:16" s="202" customFormat="1" ht="14.25">
      <c r="A21" s="206" t="s">
        <v>269</v>
      </c>
      <c r="B21" s="199">
        <f>B20/B19</f>
        <v>0.9802053181352367</v>
      </c>
      <c r="C21" s="199">
        <f>C20/C19</f>
        <v>0.9797505699342899</v>
      </c>
      <c r="D21" s="199">
        <f>D20/D19</f>
        <v>0.8570026636758727</v>
      </c>
      <c r="E21" s="199"/>
      <c r="F21" s="199"/>
      <c r="G21" s="201"/>
      <c r="H21" s="201"/>
      <c r="I21" s="199"/>
      <c r="J21" s="199"/>
      <c r="K21" s="199"/>
      <c r="L21" s="199"/>
      <c r="M21" s="199"/>
      <c r="N21" s="199"/>
      <c r="O21" s="200">
        <f>O20/O19</f>
        <v>0.970180769428851</v>
      </c>
      <c r="P21" s="223">
        <f>P20/P19</f>
        <v>1</v>
      </c>
    </row>
    <row r="22" spans="1:16" ht="30">
      <c r="A22" s="64" t="s">
        <v>153</v>
      </c>
      <c r="B22" s="91">
        <v>114023</v>
      </c>
      <c r="C22" s="91">
        <v>30377</v>
      </c>
      <c r="D22" s="91">
        <v>27884</v>
      </c>
      <c r="E22" s="91"/>
      <c r="F22" s="91"/>
      <c r="G22" s="91"/>
      <c r="H22" s="91"/>
      <c r="I22" s="91">
        <v>2220</v>
      </c>
      <c r="J22" s="91"/>
      <c r="K22" s="91"/>
      <c r="L22" s="91"/>
      <c r="M22" s="91"/>
      <c r="N22" s="91"/>
      <c r="O22" s="96">
        <f t="shared" si="3"/>
        <v>174504</v>
      </c>
      <c r="P22" s="104">
        <v>41</v>
      </c>
    </row>
    <row r="23" spans="1:16" ht="15">
      <c r="A23" s="127" t="s">
        <v>151</v>
      </c>
      <c r="B23" s="91">
        <v>123836</v>
      </c>
      <c r="C23" s="91">
        <v>32954</v>
      </c>
      <c r="D23" s="91">
        <v>37661</v>
      </c>
      <c r="E23" s="91"/>
      <c r="F23" s="91"/>
      <c r="G23" s="91"/>
      <c r="H23" s="91"/>
      <c r="I23" s="91">
        <v>2390</v>
      </c>
      <c r="J23" s="91"/>
      <c r="K23" s="91"/>
      <c r="L23" s="91"/>
      <c r="M23" s="91"/>
      <c r="N23" s="91"/>
      <c r="O23" s="96">
        <f t="shared" si="3"/>
        <v>196841</v>
      </c>
      <c r="P23" s="104">
        <v>41</v>
      </c>
    </row>
    <row r="24" spans="1:16" ht="15">
      <c r="A24" s="127" t="s">
        <v>267</v>
      </c>
      <c r="B24" s="91">
        <v>121216</v>
      </c>
      <c r="C24" s="91">
        <v>32065</v>
      </c>
      <c r="D24" s="91">
        <v>35606</v>
      </c>
      <c r="E24" s="91"/>
      <c r="F24" s="91"/>
      <c r="G24" s="91"/>
      <c r="H24" s="91"/>
      <c r="I24" s="91">
        <v>2390</v>
      </c>
      <c r="J24" s="91"/>
      <c r="K24" s="91"/>
      <c r="L24" s="91"/>
      <c r="M24" s="91"/>
      <c r="N24" s="91">
        <v>716</v>
      </c>
      <c r="O24" s="96">
        <f>SUM(B24:N24)</f>
        <v>191993</v>
      </c>
      <c r="P24" s="104">
        <v>43</v>
      </c>
    </row>
    <row r="25" spans="1:16" s="202" customFormat="1" ht="15" thickBot="1">
      <c r="A25" s="224" t="s">
        <v>269</v>
      </c>
      <c r="B25" s="225">
        <f>B24/B23</f>
        <v>0.978842985884557</v>
      </c>
      <c r="C25" s="225">
        <f>C24/C23</f>
        <v>0.9730230017600291</v>
      </c>
      <c r="D25" s="225">
        <f>D24/D23</f>
        <v>0.9454342688723082</v>
      </c>
      <c r="E25" s="225"/>
      <c r="F25" s="225"/>
      <c r="G25" s="225"/>
      <c r="H25" s="225"/>
      <c r="I25" s="225">
        <f>I24/I23</f>
        <v>1</v>
      </c>
      <c r="J25" s="230"/>
      <c r="K25" s="225"/>
      <c r="L25" s="225"/>
      <c r="M25" s="225"/>
      <c r="N25" s="225"/>
      <c r="O25" s="226">
        <f>O24/O23</f>
        <v>0.97537098470339</v>
      </c>
      <c r="P25" s="227">
        <f>P24/P23</f>
        <v>1.048780487804878</v>
      </c>
    </row>
    <row r="26" spans="1:16" ht="30">
      <c r="A26" s="220" t="s">
        <v>154</v>
      </c>
      <c r="B26" s="221">
        <v>199784</v>
      </c>
      <c r="C26" s="221">
        <v>54137</v>
      </c>
      <c r="D26" s="221">
        <v>61722</v>
      </c>
      <c r="E26" s="221"/>
      <c r="F26" s="221"/>
      <c r="G26" s="221"/>
      <c r="H26" s="221"/>
      <c r="I26" s="221">
        <v>3096</v>
      </c>
      <c r="J26" s="221"/>
      <c r="K26" s="221"/>
      <c r="L26" s="221"/>
      <c r="M26" s="221"/>
      <c r="N26" s="221"/>
      <c r="O26" s="98">
        <f t="shared" si="3"/>
        <v>318739</v>
      </c>
      <c r="P26" s="222">
        <v>83</v>
      </c>
    </row>
    <row r="27" spans="1:16" ht="15">
      <c r="A27" s="127" t="s">
        <v>151</v>
      </c>
      <c r="B27" s="91">
        <v>207482</v>
      </c>
      <c r="C27" s="91">
        <v>57158</v>
      </c>
      <c r="D27" s="91">
        <v>70766</v>
      </c>
      <c r="E27" s="91"/>
      <c r="F27" s="91"/>
      <c r="G27" s="91"/>
      <c r="H27" s="91"/>
      <c r="I27" s="91">
        <v>3886</v>
      </c>
      <c r="J27" s="91">
        <v>960</v>
      </c>
      <c r="K27" s="91">
        <v>329</v>
      </c>
      <c r="L27" s="91"/>
      <c r="M27" s="91"/>
      <c r="N27" s="91"/>
      <c r="O27" s="96">
        <f t="shared" si="3"/>
        <v>340581</v>
      </c>
      <c r="P27" s="104">
        <v>83</v>
      </c>
    </row>
    <row r="28" spans="1:16" ht="15">
      <c r="A28" s="127" t="s">
        <v>267</v>
      </c>
      <c r="B28" s="91">
        <v>207499</v>
      </c>
      <c r="C28" s="91">
        <v>56717</v>
      </c>
      <c r="D28" s="91">
        <v>67410</v>
      </c>
      <c r="E28" s="91"/>
      <c r="F28" s="91"/>
      <c r="G28" s="91"/>
      <c r="H28" s="91"/>
      <c r="I28" s="91">
        <v>3885</v>
      </c>
      <c r="J28" s="91">
        <v>960</v>
      </c>
      <c r="K28" s="91">
        <v>329</v>
      </c>
      <c r="L28" s="91"/>
      <c r="M28" s="91"/>
      <c r="N28" s="91">
        <v>314</v>
      </c>
      <c r="O28" s="96">
        <f>SUM(B28:N28)</f>
        <v>337114</v>
      </c>
      <c r="P28" s="104">
        <v>76</v>
      </c>
    </row>
    <row r="29" spans="1:16" s="202" customFormat="1" ht="14.25">
      <c r="A29" s="219" t="s">
        <v>269</v>
      </c>
      <c r="B29" s="208">
        <f>B28/B27</f>
        <v>1.000081934818442</v>
      </c>
      <c r="C29" s="208">
        <f>C28/C27</f>
        <v>0.9922845445956822</v>
      </c>
      <c r="D29" s="208">
        <f>D28/D27</f>
        <v>0.952576095865246</v>
      </c>
      <c r="E29" s="208"/>
      <c r="F29" s="208"/>
      <c r="G29" s="208"/>
      <c r="H29" s="208"/>
      <c r="I29" s="208">
        <f>I28/I27</f>
        <v>0.9997426659804426</v>
      </c>
      <c r="J29" s="208">
        <f>J28/J27</f>
        <v>1</v>
      </c>
      <c r="K29" s="208">
        <f>K28/K27</f>
        <v>1</v>
      </c>
      <c r="L29" s="208"/>
      <c r="M29" s="208"/>
      <c r="N29" s="208"/>
      <c r="O29" s="209">
        <f>O28/O27</f>
        <v>0.9898203364251088</v>
      </c>
      <c r="P29" s="229">
        <f>P28/P27</f>
        <v>0.9156626506024096</v>
      </c>
    </row>
    <row r="30" spans="1:16" s="30" customFormat="1" ht="30">
      <c r="A30" s="64" t="s">
        <v>233</v>
      </c>
      <c r="B30" s="91">
        <v>183528</v>
      </c>
      <c r="C30" s="91">
        <v>48747</v>
      </c>
      <c r="D30" s="91">
        <v>33914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6">
        <f t="shared" si="3"/>
        <v>266189</v>
      </c>
      <c r="P30" s="104">
        <v>93</v>
      </c>
    </row>
    <row r="31" spans="1:16" s="30" customFormat="1" ht="15">
      <c r="A31" s="127" t="s">
        <v>151</v>
      </c>
      <c r="B31" s="91">
        <v>190822</v>
      </c>
      <c r="C31" s="91">
        <v>51125</v>
      </c>
      <c r="D31" s="91">
        <v>37404</v>
      </c>
      <c r="E31" s="91"/>
      <c r="F31" s="91"/>
      <c r="G31" s="91"/>
      <c r="H31" s="91"/>
      <c r="I31" s="91"/>
      <c r="J31" s="91">
        <v>797</v>
      </c>
      <c r="K31" s="91"/>
      <c r="L31" s="91"/>
      <c r="M31" s="91"/>
      <c r="N31" s="91"/>
      <c r="O31" s="96">
        <f t="shared" si="3"/>
        <v>280148</v>
      </c>
      <c r="P31" s="104">
        <v>93</v>
      </c>
    </row>
    <row r="32" spans="1:16" s="30" customFormat="1" ht="15">
      <c r="A32" s="127" t="s">
        <v>267</v>
      </c>
      <c r="B32" s="91">
        <v>190184</v>
      </c>
      <c r="C32" s="91">
        <v>50921</v>
      </c>
      <c r="D32" s="91">
        <v>35756</v>
      </c>
      <c r="E32" s="91"/>
      <c r="F32" s="91"/>
      <c r="G32" s="91"/>
      <c r="H32" s="91">
        <v>901</v>
      </c>
      <c r="I32" s="91"/>
      <c r="J32" s="91">
        <v>797</v>
      </c>
      <c r="K32" s="91"/>
      <c r="L32" s="91"/>
      <c r="M32" s="91"/>
      <c r="N32" s="91">
        <v>485</v>
      </c>
      <c r="O32" s="96">
        <f>SUM(B32:N32)</f>
        <v>279044</v>
      </c>
      <c r="P32" s="104">
        <v>94</v>
      </c>
    </row>
    <row r="33" spans="1:16" s="207" customFormat="1" ht="14.25">
      <c r="A33" s="206" t="s">
        <v>269</v>
      </c>
      <c r="B33" s="199">
        <f>B32/B31</f>
        <v>0.9966565699971701</v>
      </c>
      <c r="C33" s="199">
        <f>C32/C31</f>
        <v>0.9960097799511003</v>
      </c>
      <c r="D33" s="199">
        <f>D32/D31</f>
        <v>0.9559405411185969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>
        <f>O32/O31</f>
        <v>0.9960592258377715</v>
      </c>
      <c r="P33" s="223">
        <f>P32/P31</f>
        <v>1.010752688172043</v>
      </c>
    </row>
    <row r="34" spans="1:16" ht="28.5">
      <c r="A34" s="64" t="s">
        <v>155</v>
      </c>
      <c r="B34" s="91">
        <v>44024</v>
      </c>
      <c r="C34" s="91">
        <v>11796</v>
      </c>
      <c r="D34" s="91">
        <v>67180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6">
        <f t="shared" si="3"/>
        <v>123000</v>
      </c>
      <c r="P34" s="104">
        <v>13</v>
      </c>
    </row>
    <row r="35" spans="1:16" ht="15">
      <c r="A35" s="127" t="s">
        <v>151</v>
      </c>
      <c r="B35" s="91">
        <v>52609</v>
      </c>
      <c r="C35" s="91">
        <v>14218</v>
      </c>
      <c r="D35" s="91">
        <v>107344</v>
      </c>
      <c r="E35" s="91"/>
      <c r="F35" s="91"/>
      <c r="G35" s="91"/>
      <c r="H35" s="91"/>
      <c r="I35" s="91"/>
      <c r="J35" s="91">
        <v>1018</v>
      </c>
      <c r="K35" s="91"/>
      <c r="L35" s="91"/>
      <c r="M35" s="91"/>
      <c r="N35" s="91"/>
      <c r="O35" s="96">
        <f t="shared" si="3"/>
        <v>175189</v>
      </c>
      <c r="P35" s="104">
        <v>13</v>
      </c>
    </row>
    <row r="36" spans="1:16" ht="15">
      <c r="A36" s="138" t="s">
        <v>267</v>
      </c>
      <c r="B36" s="97">
        <v>51361</v>
      </c>
      <c r="C36" s="97">
        <v>13541</v>
      </c>
      <c r="D36" s="97">
        <v>100365</v>
      </c>
      <c r="E36" s="97"/>
      <c r="F36" s="97"/>
      <c r="G36" s="97"/>
      <c r="H36" s="97"/>
      <c r="I36" s="97"/>
      <c r="J36" s="97">
        <v>1018</v>
      </c>
      <c r="K36" s="97"/>
      <c r="L36" s="97"/>
      <c r="M36" s="97"/>
      <c r="N36" s="97">
        <v>429</v>
      </c>
      <c r="O36" s="96">
        <f>SUM(B36:N36)</f>
        <v>166714</v>
      </c>
      <c r="P36" s="105">
        <v>17</v>
      </c>
    </row>
    <row r="37" spans="1:16" s="202" customFormat="1" ht="14.25">
      <c r="A37" s="206" t="s">
        <v>269</v>
      </c>
      <c r="B37" s="199">
        <f>B36/B35</f>
        <v>0.9762778231861469</v>
      </c>
      <c r="C37" s="199">
        <f>C36/C35</f>
        <v>0.9523843015895344</v>
      </c>
      <c r="D37" s="199">
        <f>D36/D35</f>
        <v>0.9349847220152034</v>
      </c>
      <c r="E37" s="199"/>
      <c r="F37" s="199"/>
      <c r="G37" s="199"/>
      <c r="H37" s="199"/>
      <c r="I37" s="199"/>
      <c r="J37" s="199">
        <f>J36/J35</f>
        <v>1</v>
      </c>
      <c r="K37" s="199"/>
      <c r="L37" s="199"/>
      <c r="M37" s="199"/>
      <c r="N37" s="199"/>
      <c r="O37" s="200">
        <f>O36/O35</f>
        <v>0.951623675002426</v>
      </c>
      <c r="P37" s="223">
        <f>P36/P35</f>
        <v>1.3076923076923077</v>
      </c>
    </row>
    <row r="38" spans="1:16" ht="15">
      <c r="A38" s="140" t="s">
        <v>236</v>
      </c>
      <c r="B38" s="141">
        <v>24668</v>
      </c>
      <c r="C38" s="141">
        <v>6764</v>
      </c>
      <c r="D38" s="141">
        <v>19497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>
        <f t="shared" si="3"/>
        <v>50929</v>
      </c>
      <c r="P38" s="143">
        <v>14</v>
      </c>
    </row>
    <row r="39" spans="1:16" ht="15">
      <c r="A39" s="127" t="s">
        <v>151</v>
      </c>
      <c r="B39" s="91">
        <v>26321</v>
      </c>
      <c r="C39" s="91">
        <v>7085</v>
      </c>
      <c r="D39" s="91">
        <v>19988</v>
      </c>
      <c r="E39" s="91"/>
      <c r="F39" s="91"/>
      <c r="G39" s="91"/>
      <c r="H39" s="91"/>
      <c r="I39" s="91"/>
      <c r="J39" s="91">
        <v>399</v>
      </c>
      <c r="K39" s="91"/>
      <c r="L39" s="91"/>
      <c r="M39" s="91"/>
      <c r="N39" s="91"/>
      <c r="O39" s="96">
        <f t="shared" si="3"/>
        <v>53793</v>
      </c>
      <c r="P39" s="104">
        <v>13</v>
      </c>
    </row>
    <row r="40" spans="1:16" ht="15">
      <c r="A40" s="127" t="s">
        <v>267</v>
      </c>
      <c r="B40" s="91">
        <v>26102</v>
      </c>
      <c r="C40" s="91">
        <v>6841</v>
      </c>
      <c r="D40" s="91">
        <v>17095</v>
      </c>
      <c r="E40" s="91"/>
      <c r="F40" s="91"/>
      <c r="G40" s="91"/>
      <c r="H40" s="91"/>
      <c r="I40" s="91"/>
      <c r="J40" s="91">
        <v>399</v>
      </c>
      <c r="K40" s="91"/>
      <c r="L40" s="91"/>
      <c r="M40" s="91"/>
      <c r="N40" s="91">
        <v>415</v>
      </c>
      <c r="O40" s="96">
        <f>SUM(B40:N40)</f>
        <v>50852</v>
      </c>
      <c r="P40" s="104">
        <v>14</v>
      </c>
    </row>
    <row r="41" spans="1:16" s="202" customFormat="1" ht="14.25">
      <c r="A41" s="206" t="s">
        <v>269</v>
      </c>
      <c r="B41" s="199">
        <f>B40/B39</f>
        <v>0.9916796474298089</v>
      </c>
      <c r="C41" s="199">
        <f>C40/C39</f>
        <v>0.965561044460127</v>
      </c>
      <c r="D41" s="199">
        <f>D40/D39</f>
        <v>0.8552631578947368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>
        <f>O40/O39</f>
        <v>0.9453274589630621</v>
      </c>
      <c r="P41" s="223">
        <f>P40/P39</f>
        <v>1.0769230769230769</v>
      </c>
    </row>
    <row r="42" spans="1:16" ht="58.5">
      <c r="A42" s="64" t="s">
        <v>273</v>
      </c>
      <c r="B42" s="91">
        <v>203221</v>
      </c>
      <c r="C42" s="91">
        <v>54151</v>
      </c>
      <c r="D42" s="91">
        <v>58139</v>
      </c>
      <c r="E42" s="91">
        <v>8000</v>
      </c>
      <c r="F42" s="91"/>
      <c r="G42" s="91"/>
      <c r="H42" s="91"/>
      <c r="I42" s="91">
        <v>3360</v>
      </c>
      <c r="J42" s="91"/>
      <c r="K42" s="91"/>
      <c r="L42" s="91"/>
      <c r="M42" s="91"/>
      <c r="N42" s="91"/>
      <c r="O42" s="96">
        <f t="shared" si="3"/>
        <v>326871</v>
      </c>
      <c r="P42" s="104">
        <v>80</v>
      </c>
    </row>
    <row r="43" spans="1:16" ht="15">
      <c r="A43" s="127" t="s">
        <v>151</v>
      </c>
      <c r="B43" s="91">
        <v>208622</v>
      </c>
      <c r="C43" s="91">
        <v>55028</v>
      </c>
      <c r="D43" s="91">
        <v>75584</v>
      </c>
      <c r="E43" s="91">
        <v>8595</v>
      </c>
      <c r="F43" s="91"/>
      <c r="G43" s="91"/>
      <c r="H43" s="91"/>
      <c r="I43" s="91">
        <v>3340</v>
      </c>
      <c r="J43" s="91">
        <v>3785</v>
      </c>
      <c r="K43" s="91">
        <v>4619</v>
      </c>
      <c r="L43" s="91"/>
      <c r="M43" s="91"/>
      <c r="N43" s="91"/>
      <c r="O43" s="96">
        <f t="shared" si="3"/>
        <v>359573</v>
      </c>
      <c r="P43" s="104">
        <v>80</v>
      </c>
    </row>
    <row r="44" spans="1:16" ht="15">
      <c r="A44" s="127" t="s">
        <v>267</v>
      </c>
      <c r="B44" s="91">
        <v>206534</v>
      </c>
      <c r="C44" s="91">
        <v>54861</v>
      </c>
      <c r="D44" s="91">
        <v>74976</v>
      </c>
      <c r="E44" s="91">
        <v>7995</v>
      </c>
      <c r="F44" s="91"/>
      <c r="G44" s="91"/>
      <c r="H44" s="91">
        <v>1491</v>
      </c>
      <c r="I44" s="91">
        <v>3340</v>
      </c>
      <c r="J44" s="91">
        <v>3785</v>
      </c>
      <c r="K44" s="91">
        <v>4618</v>
      </c>
      <c r="L44" s="91"/>
      <c r="M44" s="91"/>
      <c r="N44" s="91">
        <v>4106</v>
      </c>
      <c r="O44" s="96">
        <f>SUM(B44:N44)</f>
        <v>361706</v>
      </c>
      <c r="P44" s="104">
        <v>80</v>
      </c>
    </row>
    <row r="45" spans="1:16" s="202" customFormat="1" ht="15" thickBot="1">
      <c r="A45" s="224" t="s">
        <v>269</v>
      </c>
      <c r="B45" s="225">
        <f>B44/B43</f>
        <v>0.9899914678221856</v>
      </c>
      <c r="C45" s="225">
        <f aca="true" t="shared" si="4" ref="C45:P45">C44/C43</f>
        <v>0.9969651813622156</v>
      </c>
      <c r="D45" s="225">
        <f t="shared" si="4"/>
        <v>0.9919559695173582</v>
      </c>
      <c r="E45" s="225">
        <f t="shared" si="4"/>
        <v>0.9301919720767888</v>
      </c>
      <c r="F45" s="225"/>
      <c r="G45" s="225"/>
      <c r="H45" s="225"/>
      <c r="I45" s="225">
        <f t="shared" si="4"/>
        <v>1</v>
      </c>
      <c r="J45" s="230">
        <f t="shared" si="4"/>
        <v>1</v>
      </c>
      <c r="K45" s="225">
        <f t="shared" si="4"/>
        <v>0.9997835029227106</v>
      </c>
      <c r="L45" s="225"/>
      <c r="M45" s="225"/>
      <c r="N45" s="225"/>
      <c r="O45" s="226">
        <f t="shared" si="4"/>
        <v>1.005932036053875</v>
      </c>
      <c r="P45" s="227">
        <f t="shared" si="4"/>
        <v>1</v>
      </c>
    </row>
    <row r="46" spans="1:16" ht="15">
      <c r="A46" s="220" t="s">
        <v>234</v>
      </c>
      <c r="B46" s="221">
        <v>7047</v>
      </c>
      <c r="C46" s="221">
        <v>1903</v>
      </c>
      <c r="D46" s="221">
        <v>2557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98">
        <f t="shared" si="3"/>
        <v>11507</v>
      </c>
      <c r="P46" s="222">
        <v>3</v>
      </c>
    </row>
    <row r="47" spans="1:16" ht="15">
      <c r="A47" s="127" t="s">
        <v>151</v>
      </c>
      <c r="B47" s="91">
        <v>7164</v>
      </c>
      <c r="C47" s="91">
        <v>1904</v>
      </c>
      <c r="D47" s="91">
        <v>3366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6">
        <f t="shared" si="3"/>
        <v>12434</v>
      </c>
      <c r="P47" s="104">
        <v>3</v>
      </c>
    </row>
    <row r="48" spans="1:16" ht="15">
      <c r="A48" s="127" t="s">
        <v>267</v>
      </c>
      <c r="B48" s="91">
        <v>7131</v>
      </c>
      <c r="C48" s="91">
        <v>1890</v>
      </c>
      <c r="D48" s="91">
        <v>3296</v>
      </c>
      <c r="E48" s="91"/>
      <c r="F48" s="91"/>
      <c r="G48" s="91"/>
      <c r="H48" s="91"/>
      <c r="I48" s="91"/>
      <c r="J48" s="91"/>
      <c r="K48" s="91"/>
      <c r="L48" s="91"/>
      <c r="M48" s="91"/>
      <c r="N48" s="91">
        <v>33</v>
      </c>
      <c r="O48" s="96">
        <f>SUM(B48:N48)</f>
        <v>12350</v>
      </c>
      <c r="P48" s="104">
        <v>3</v>
      </c>
    </row>
    <row r="49" spans="1:16" s="202" customFormat="1" ht="14.25">
      <c r="A49" s="206" t="s">
        <v>269</v>
      </c>
      <c r="B49" s="199">
        <f>B48/B47</f>
        <v>0.9953936348408711</v>
      </c>
      <c r="C49" s="199">
        <f>C48/C47</f>
        <v>0.9926470588235294</v>
      </c>
      <c r="D49" s="199">
        <f>D48/D47</f>
        <v>0.9792038027332145</v>
      </c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200">
        <f>O48/O47</f>
        <v>0.9932443300627313</v>
      </c>
      <c r="P49" s="223">
        <f>P48/P47</f>
        <v>1</v>
      </c>
    </row>
    <row r="50" spans="1:16" ht="28.5">
      <c r="A50" s="64" t="s">
        <v>156</v>
      </c>
      <c r="B50" s="91">
        <v>44794</v>
      </c>
      <c r="C50" s="91">
        <v>11916</v>
      </c>
      <c r="D50" s="91">
        <v>39051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6">
        <f t="shared" si="3"/>
        <v>95761</v>
      </c>
      <c r="P50" s="104">
        <v>22</v>
      </c>
    </row>
    <row r="51" spans="1:16" ht="15">
      <c r="A51" s="127" t="s">
        <v>151</v>
      </c>
      <c r="B51" s="91">
        <v>46361</v>
      </c>
      <c r="C51" s="91">
        <v>12339</v>
      </c>
      <c r="D51" s="91">
        <v>46332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6">
        <f t="shared" si="3"/>
        <v>105032</v>
      </c>
      <c r="P51" s="104">
        <v>22</v>
      </c>
    </row>
    <row r="52" spans="1:16" ht="15">
      <c r="A52" s="127" t="s">
        <v>267</v>
      </c>
      <c r="B52" s="91">
        <v>43875</v>
      </c>
      <c r="C52" s="91">
        <v>11417</v>
      </c>
      <c r="D52" s="91">
        <v>36467</v>
      </c>
      <c r="E52" s="91"/>
      <c r="F52" s="91"/>
      <c r="G52" s="91"/>
      <c r="H52" s="91">
        <v>1</v>
      </c>
      <c r="I52" s="91"/>
      <c r="J52" s="91"/>
      <c r="K52" s="91"/>
      <c r="L52" s="91"/>
      <c r="M52" s="91"/>
      <c r="N52" s="91">
        <v>265</v>
      </c>
      <c r="O52" s="96">
        <f>SUM(B52:N52)</f>
        <v>92025</v>
      </c>
      <c r="P52" s="104">
        <v>21</v>
      </c>
    </row>
    <row r="53" spans="1:16" s="202" customFormat="1" ht="14.25">
      <c r="A53" s="219" t="s">
        <v>269</v>
      </c>
      <c r="B53" s="208">
        <f>B52/B51</f>
        <v>0.9463773430253877</v>
      </c>
      <c r="C53" s="208">
        <f>C52/C51</f>
        <v>0.925277575168166</v>
      </c>
      <c r="D53" s="208">
        <f>D52/D51</f>
        <v>0.7870802037468704</v>
      </c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9">
        <f>O52/O51</f>
        <v>0.876161550765481</v>
      </c>
      <c r="P53" s="229">
        <f>P52/P51</f>
        <v>0.9545454545454546</v>
      </c>
    </row>
    <row r="54" spans="1:16" ht="30">
      <c r="A54" s="64" t="s">
        <v>238</v>
      </c>
      <c r="B54" s="91">
        <v>134915</v>
      </c>
      <c r="C54" s="91">
        <v>36008</v>
      </c>
      <c r="D54" s="91">
        <v>74393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6">
        <f t="shared" si="3"/>
        <v>245316</v>
      </c>
      <c r="P54" s="104">
        <v>74</v>
      </c>
    </row>
    <row r="55" spans="1:16" ht="15">
      <c r="A55" s="127" t="s">
        <v>151</v>
      </c>
      <c r="B55" s="91">
        <v>127293</v>
      </c>
      <c r="C55" s="91">
        <v>33552</v>
      </c>
      <c r="D55" s="91">
        <v>76265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6">
        <f t="shared" si="3"/>
        <v>237110</v>
      </c>
      <c r="P55" s="104">
        <v>65</v>
      </c>
    </row>
    <row r="56" spans="1:16" ht="15">
      <c r="A56" s="127" t="s">
        <v>267</v>
      </c>
      <c r="B56" s="91">
        <v>126772</v>
      </c>
      <c r="C56" s="91">
        <v>33302</v>
      </c>
      <c r="D56" s="91">
        <v>71007</v>
      </c>
      <c r="E56" s="91"/>
      <c r="F56" s="91"/>
      <c r="G56" s="91"/>
      <c r="H56" s="91"/>
      <c r="I56" s="91"/>
      <c r="J56" s="91"/>
      <c r="K56" s="91"/>
      <c r="L56" s="91"/>
      <c r="M56" s="91"/>
      <c r="N56" s="91">
        <v>1267</v>
      </c>
      <c r="O56" s="96">
        <f>SUM(B56:N56)</f>
        <v>232348</v>
      </c>
      <c r="P56" s="104">
        <v>68</v>
      </c>
    </row>
    <row r="57" spans="1:16" s="202" customFormat="1" ht="14.25">
      <c r="A57" s="206" t="s">
        <v>269</v>
      </c>
      <c r="B57" s="199">
        <f>B56/B55</f>
        <v>0.9959070805150323</v>
      </c>
      <c r="C57" s="199">
        <f>C56/C55</f>
        <v>0.9925488793514544</v>
      </c>
      <c r="D57" s="199">
        <f>D56/D55</f>
        <v>0.9310561856683931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0">
        <f>O56/O55</f>
        <v>0.9799164944540508</v>
      </c>
      <c r="P57" s="223">
        <f>P56/P55</f>
        <v>1.0461538461538462</v>
      </c>
    </row>
    <row r="58" spans="1:16" ht="30">
      <c r="A58" s="64" t="s">
        <v>235</v>
      </c>
      <c r="B58" s="91">
        <v>138851</v>
      </c>
      <c r="C58" s="91">
        <v>41020</v>
      </c>
      <c r="D58" s="91">
        <v>248258</v>
      </c>
      <c r="E58" s="91"/>
      <c r="F58" s="91"/>
      <c r="G58" s="91"/>
      <c r="H58" s="91"/>
      <c r="I58" s="91">
        <v>166100</v>
      </c>
      <c r="J58" s="91"/>
      <c r="K58" s="91"/>
      <c r="L58" s="91"/>
      <c r="M58" s="91"/>
      <c r="N58" s="91"/>
      <c r="O58" s="96">
        <f t="shared" si="3"/>
        <v>594229</v>
      </c>
      <c r="P58" s="104">
        <v>76</v>
      </c>
    </row>
    <row r="59" spans="1:16" ht="15">
      <c r="A59" s="127" t="s">
        <v>151</v>
      </c>
      <c r="B59" s="91">
        <v>139557</v>
      </c>
      <c r="C59" s="91">
        <v>35094</v>
      </c>
      <c r="D59" s="91">
        <v>295249</v>
      </c>
      <c r="E59" s="91"/>
      <c r="F59" s="91"/>
      <c r="G59" s="91"/>
      <c r="H59" s="91"/>
      <c r="I59" s="91">
        <v>160556</v>
      </c>
      <c r="J59" s="91">
        <v>9116</v>
      </c>
      <c r="K59" s="91">
        <v>10291</v>
      </c>
      <c r="L59" s="91"/>
      <c r="M59" s="91"/>
      <c r="N59" s="91"/>
      <c r="O59" s="96">
        <f t="shared" si="3"/>
        <v>649863</v>
      </c>
      <c r="P59" s="104">
        <v>79</v>
      </c>
    </row>
    <row r="60" spans="1:16" ht="15">
      <c r="A60" s="127" t="s">
        <v>267</v>
      </c>
      <c r="B60" s="97">
        <v>138589</v>
      </c>
      <c r="C60" s="97">
        <v>34314</v>
      </c>
      <c r="D60" s="97">
        <v>282672</v>
      </c>
      <c r="E60" s="97"/>
      <c r="F60" s="97">
        <v>15286</v>
      </c>
      <c r="G60" s="97"/>
      <c r="H60" s="97"/>
      <c r="I60" s="97">
        <v>160556</v>
      </c>
      <c r="J60" s="97">
        <v>9116</v>
      </c>
      <c r="K60" s="97">
        <v>9391</v>
      </c>
      <c r="L60" s="97"/>
      <c r="M60" s="97"/>
      <c r="N60" s="97">
        <v>-4972</v>
      </c>
      <c r="O60" s="96">
        <f>SUM(B60:N60)</f>
        <v>644952</v>
      </c>
      <c r="P60" s="105">
        <v>79</v>
      </c>
    </row>
    <row r="61" spans="1:16" s="202" customFormat="1" ht="15" thickBot="1">
      <c r="A61" s="206" t="s">
        <v>269</v>
      </c>
      <c r="B61" s="208">
        <f>B60/B59</f>
        <v>0.9930637660597462</v>
      </c>
      <c r="C61" s="208">
        <f aca="true" t="shared" si="5" ref="C61:P61">C60/C59</f>
        <v>0.9777739784578561</v>
      </c>
      <c r="D61" s="208">
        <f t="shared" si="5"/>
        <v>0.9574020572465952</v>
      </c>
      <c r="E61" s="208"/>
      <c r="F61" s="208"/>
      <c r="G61" s="208"/>
      <c r="H61" s="208"/>
      <c r="I61" s="208">
        <f t="shared" si="5"/>
        <v>1</v>
      </c>
      <c r="J61" s="208">
        <f t="shared" si="5"/>
        <v>1</v>
      </c>
      <c r="K61" s="208">
        <f t="shared" si="5"/>
        <v>0.9125449421824896</v>
      </c>
      <c r="L61" s="208"/>
      <c r="M61" s="208"/>
      <c r="N61" s="208"/>
      <c r="O61" s="209">
        <f t="shared" si="5"/>
        <v>0.9924430226063031</v>
      </c>
      <c r="P61" s="229">
        <f t="shared" si="5"/>
        <v>1</v>
      </c>
    </row>
    <row r="62" spans="1:16" s="40" customFormat="1" ht="15">
      <c r="A62" s="62" t="s">
        <v>157</v>
      </c>
      <c r="B62" s="98">
        <f>SUM(B6+B10+B14)</f>
        <v>2244201</v>
      </c>
      <c r="C62" s="98">
        <f aca="true" t="shared" si="6" ref="C62:P64">SUM(C6+C10+C14)</f>
        <v>581287</v>
      </c>
      <c r="D62" s="98">
        <f t="shared" si="6"/>
        <v>1382926</v>
      </c>
      <c r="E62" s="98">
        <f t="shared" si="6"/>
        <v>8000</v>
      </c>
      <c r="F62" s="98">
        <f t="shared" si="6"/>
        <v>1900</v>
      </c>
      <c r="G62" s="98">
        <f t="shared" si="6"/>
        <v>0</v>
      </c>
      <c r="H62" s="98"/>
      <c r="I62" s="98">
        <f t="shared" si="6"/>
        <v>174776</v>
      </c>
      <c r="J62" s="98">
        <f t="shared" si="6"/>
        <v>1269</v>
      </c>
      <c r="K62" s="98">
        <f t="shared" si="6"/>
        <v>0</v>
      </c>
      <c r="L62" s="98">
        <f t="shared" si="6"/>
        <v>0</v>
      </c>
      <c r="M62" s="98">
        <f t="shared" si="6"/>
        <v>645</v>
      </c>
      <c r="N62" s="132"/>
      <c r="O62" s="132">
        <f>SUM(B62:M62)</f>
        <v>4395004</v>
      </c>
      <c r="P62" s="99">
        <f t="shared" si="6"/>
        <v>942</v>
      </c>
    </row>
    <row r="63" spans="1:16" ht="15">
      <c r="A63" s="100" t="s">
        <v>151</v>
      </c>
      <c r="B63" s="96">
        <f>SUM(B7+B11+B15)</f>
        <v>1748296</v>
      </c>
      <c r="C63" s="96">
        <f t="shared" si="6"/>
        <v>464124</v>
      </c>
      <c r="D63" s="96">
        <f t="shared" si="6"/>
        <v>1166637</v>
      </c>
      <c r="E63" s="96">
        <f t="shared" si="6"/>
        <v>8595</v>
      </c>
      <c r="F63" s="96">
        <f t="shared" si="6"/>
        <v>1400</v>
      </c>
      <c r="G63" s="96">
        <f t="shared" si="6"/>
        <v>0</v>
      </c>
      <c r="H63" s="96"/>
      <c r="I63" s="96">
        <f t="shared" si="6"/>
        <v>170248</v>
      </c>
      <c r="J63" s="96">
        <f t="shared" si="6"/>
        <v>16963</v>
      </c>
      <c r="K63" s="96">
        <f t="shared" si="6"/>
        <v>15239</v>
      </c>
      <c r="L63" s="96">
        <f t="shared" si="6"/>
        <v>0</v>
      </c>
      <c r="M63" s="96">
        <f t="shared" si="6"/>
        <v>645</v>
      </c>
      <c r="N63" s="96"/>
      <c r="O63" s="96">
        <f>SUM(B63:M63)</f>
        <v>3592147</v>
      </c>
      <c r="P63" s="101">
        <f t="shared" si="6"/>
        <v>935</v>
      </c>
    </row>
    <row r="64" spans="1:16" ht="15">
      <c r="A64" s="139" t="s">
        <v>267</v>
      </c>
      <c r="B64" s="96">
        <f>SUM(B8+B12+B16)</f>
        <v>1718338</v>
      </c>
      <c r="C64" s="96">
        <f t="shared" si="6"/>
        <v>452863</v>
      </c>
      <c r="D64" s="96">
        <f t="shared" si="6"/>
        <v>1101769</v>
      </c>
      <c r="E64" s="96">
        <f t="shared" si="6"/>
        <v>7995</v>
      </c>
      <c r="F64" s="96">
        <f t="shared" si="6"/>
        <v>15686</v>
      </c>
      <c r="G64" s="96">
        <f t="shared" si="6"/>
        <v>0</v>
      </c>
      <c r="H64" s="96">
        <f t="shared" si="6"/>
        <v>2538</v>
      </c>
      <c r="I64" s="96">
        <f t="shared" si="6"/>
        <v>170247</v>
      </c>
      <c r="J64" s="96">
        <f t="shared" si="6"/>
        <v>16449</v>
      </c>
      <c r="K64" s="96">
        <f t="shared" si="6"/>
        <v>14338</v>
      </c>
      <c r="L64" s="96">
        <f t="shared" si="6"/>
        <v>0</v>
      </c>
      <c r="M64" s="96">
        <f t="shared" si="6"/>
        <v>0</v>
      </c>
      <c r="N64" s="96">
        <f t="shared" si="6"/>
        <v>-1997</v>
      </c>
      <c r="O64" s="142">
        <f>SUM(B64:N64)</f>
        <v>3498226</v>
      </c>
      <c r="P64" s="101">
        <f t="shared" si="6"/>
        <v>935</v>
      </c>
    </row>
    <row r="65" spans="1:16" ht="15.75" thickBot="1">
      <c r="A65" s="102" t="s">
        <v>269</v>
      </c>
      <c r="B65" s="163">
        <f>B64/B63</f>
        <v>0.9828644577348458</v>
      </c>
      <c r="C65" s="163">
        <f aca="true" t="shared" si="7" ref="C65:P65">C64/C63</f>
        <v>0.9757370875024778</v>
      </c>
      <c r="D65" s="163">
        <f t="shared" si="7"/>
        <v>0.9443974432492712</v>
      </c>
      <c r="E65" s="931">
        <f t="shared" si="7"/>
        <v>0.9301919720767888</v>
      </c>
      <c r="F65" s="991">
        <f t="shared" si="7"/>
        <v>11.204285714285714</v>
      </c>
      <c r="G65" s="197"/>
      <c r="H65" s="197"/>
      <c r="I65" s="163">
        <f t="shared" si="7"/>
        <v>0.9999941262158734</v>
      </c>
      <c r="J65" s="197">
        <f t="shared" si="7"/>
        <v>0.969698756116253</v>
      </c>
      <c r="K65" s="163">
        <f t="shared" si="7"/>
        <v>0.9408753855239845</v>
      </c>
      <c r="L65" s="163"/>
      <c r="M65" s="163"/>
      <c r="N65" s="163"/>
      <c r="O65" s="163">
        <f t="shared" si="7"/>
        <v>0.9738537982994572</v>
      </c>
      <c r="P65" s="231">
        <f t="shared" si="7"/>
        <v>1</v>
      </c>
    </row>
    <row r="67" ht="15">
      <c r="M67" s="930"/>
    </row>
  </sheetData>
  <sheetProtection/>
  <mergeCells count="19">
    <mergeCell ref="P1:P4"/>
    <mergeCell ref="E2:E4"/>
    <mergeCell ref="F2:I2"/>
    <mergeCell ref="L2:L4"/>
    <mergeCell ref="I3:I4"/>
    <mergeCell ref="M1:M4"/>
    <mergeCell ref="O1:O4"/>
    <mergeCell ref="G3:G4"/>
    <mergeCell ref="J2:J4"/>
    <mergeCell ref="F3:F4"/>
    <mergeCell ref="N1:N4"/>
    <mergeCell ref="H3:H4"/>
    <mergeCell ref="K2:K4"/>
    <mergeCell ref="B1:I1"/>
    <mergeCell ref="A1:A3"/>
    <mergeCell ref="B2:B4"/>
    <mergeCell ref="C2:C4"/>
    <mergeCell ref="D2:D4"/>
    <mergeCell ref="J1:L1"/>
  </mergeCells>
  <printOptions/>
  <pageMargins left="0.36" right="0.1968503937007874" top="0.6299212598425197" bottom="0.31496062992125984" header="0.2755905511811024" footer="0.1968503937007874"/>
  <pageSetup horizontalDpi="600" verticalDpi="600" orientation="landscape" paperSize="9" scale="98" r:id="rId1"/>
  <headerFooter alignWithMargins="0">
    <oddHeader>&amp;C&amp;"Book Antiqua,Félkövér"Önkormányzati költségvetési szervek  2012. évi  főbb kiadásai jogcím-csoportonként&amp;R&amp;"Book Antiqua,Félkövér"8. sz. melléklet
eFt</oddHeader>
    <oddFooter>&amp;C&amp;P</oddFooter>
  </headerFooter>
  <rowBreaks count="2" manualBreakCount="2">
    <brk id="25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VÜZ Kft.</dc:creator>
  <cp:keywords/>
  <dc:description/>
  <cp:lastModifiedBy>Nagyné Tóth Eszter</cp:lastModifiedBy>
  <cp:lastPrinted>2013-04-26T06:19:07Z</cp:lastPrinted>
  <dcterms:created xsi:type="dcterms:W3CDTF">2002-11-28T13:57:10Z</dcterms:created>
  <dcterms:modified xsi:type="dcterms:W3CDTF">2013-04-26T06:21:13Z</dcterms:modified>
  <cp:category/>
  <cp:version/>
  <cp:contentType/>
  <cp:contentStatus/>
</cp:coreProperties>
</file>