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firstSheet="3" activeTab="8"/>
  </bookViews>
  <sheets>
    <sheet name="kiemelt ei" sheetId="1" r:id="rId1"/>
    <sheet name="1.1. mell. bev. " sheetId="2" r:id="rId2"/>
    <sheet name="1.2. mell. bev." sheetId="3" r:id="rId3"/>
    <sheet name="2.1. mell. kiad. " sheetId="4" r:id="rId4"/>
    <sheet name="2.2. Kiad. működés felhalmozás" sheetId="5" r:id="rId5"/>
    <sheet name="3. létszám " sheetId="6" r:id="rId6"/>
    <sheet name="4.sz. mell." sheetId="7" r:id="rId7"/>
    <sheet name="5. sz. mell." sheetId="8" r:id="rId8"/>
    <sheet name="6. sz. mell." sheetId="9" r:id="rId9"/>
    <sheet name="ELLENŐRZÉS-1.sz.2.a.sz.2.b. (2)" sheetId="10" r:id="rId10"/>
    <sheet name="ÖSSZEFÜGGÉSEK (2)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xlfn.IFERROR" hidden="1">#NAME?</definedName>
    <definedName name="css" localSheetId="1">#REF!</definedName>
    <definedName name="css" localSheetId="3">#REF!</definedName>
    <definedName name="css">#REF!</definedName>
    <definedName name="css_k">'[1]Családsegítés'!$C$27:$C$86</definedName>
    <definedName name="css_k_" localSheetId="1">#REF!</definedName>
    <definedName name="css_k_" localSheetId="3">#REF!</definedName>
    <definedName name="css_k_">#REF!</definedName>
    <definedName name="FEJ">#REF!</definedName>
    <definedName name="FGL" localSheetId="1">'[3]flag_1'!#REF!</definedName>
    <definedName name="FGL" localSheetId="2">'[3]flag_1'!#REF!</definedName>
    <definedName name="FGL" localSheetId="5">'[3]flag_1'!#REF!</definedName>
    <definedName name="FGL" localSheetId="9">'[3]flag_1'!#REF!</definedName>
    <definedName name="FGL" localSheetId="10">'[3]flag_1'!#REF!</definedName>
    <definedName name="FGL">'[3]flag_1'!#REF!</definedName>
    <definedName name="fgl1" localSheetId="1">'[3]flag_1'!#REF!</definedName>
    <definedName name="fgl1" localSheetId="2">'[3]flag_1'!#REF!</definedName>
    <definedName name="fgl1" localSheetId="5">'[3]flag_1'!#REF!</definedName>
    <definedName name="fgl1" localSheetId="9">'[3]flag_1'!#REF!</definedName>
    <definedName name="fgl1" localSheetId="10">'[3]flag_1'!#REF!</definedName>
    <definedName name="fgl1">'[3]flag_1'!#REF!</definedName>
    <definedName name="FLAG" localSheetId="1">'[3]flag_1'!#REF!</definedName>
    <definedName name="FLAG" localSheetId="2">'[3]flag_1'!#REF!</definedName>
    <definedName name="FLAG" localSheetId="5">'[3]flag_1'!#REF!</definedName>
    <definedName name="FLAG" localSheetId="9">'[3]flag_1'!#REF!</definedName>
    <definedName name="FLAG" localSheetId="10">'[3]flag_1'!#REF!</definedName>
    <definedName name="FLAG">'[3]flag_1'!#REF!</definedName>
    <definedName name="flag1" localSheetId="1">'[3]flag_1'!#REF!</definedName>
    <definedName name="flag1" localSheetId="2">'[3]flag_1'!#REF!</definedName>
    <definedName name="flag1" localSheetId="5">'[3]flag_1'!#REF!</definedName>
    <definedName name="flag1" localSheetId="9">'[3]flag_1'!#REF!</definedName>
    <definedName name="flag1" localSheetId="10">'[3]flag_1'!#REF!</definedName>
    <definedName name="flag1">'[3]flag_1'!#REF!</definedName>
    <definedName name="gyj" localSheetId="1">#REF!</definedName>
    <definedName name="gyj" localSheetId="3">#REF!</definedName>
    <definedName name="gyj">#REF!</definedName>
    <definedName name="gyj_k">'[1]Gyermekjóléti'!$C$27:$C$86</definedName>
    <definedName name="gyj_k_" localSheetId="1">#REF!</definedName>
    <definedName name="gyj_k_" localSheetId="3">#REF!</definedName>
    <definedName name="gyj_k_">#REF!</definedName>
    <definedName name="K_LSZA_BECS_1">#REF!</definedName>
    <definedName name="kjz" localSheetId="1">#REF!</definedName>
    <definedName name="kjz" localSheetId="3">#REF!</definedName>
    <definedName name="kjz">#REF!</definedName>
    <definedName name="kjz_k">'[1]körjegyzőség'!$C$9:$C$28</definedName>
    <definedName name="kjz_k_" localSheetId="1">#REF!</definedName>
    <definedName name="kjz_k_" localSheetId="3">#REF!</definedName>
    <definedName name="kjz_k_">#REF!</definedName>
    <definedName name="KSH_R">#REF!</definedName>
    <definedName name="KSZ1" localSheetId="1">'[3]flag_1'!#REF!</definedName>
    <definedName name="KSZ1" localSheetId="2">'[3]flag_1'!#REF!</definedName>
    <definedName name="KSZ1" localSheetId="5">'[3]flag_1'!#REF!</definedName>
    <definedName name="KSZ1" localSheetId="9">'[3]flag_1'!#REF!</definedName>
    <definedName name="KSZ1" localSheetId="10">'[3]flag_1'!#REF!</definedName>
    <definedName name="KSZ1">'[3]flag_1'!#REF!</definedName>
    <definedName name="ksz11" localSheetId="1">'[3]flag_1'!#REF!</definedName>
    <definedName name="ksz11" localSheetId="2">'[3]flag_1'!#REF!</definedName>
    <definedName name="ksz11" localSheetId="5">'[3]flag_1'!#REF!</definedName>
    <definedName name="ksz11" localSheetId="9">'[3]flag_1'!#REF!</definedName>
    <definedName name="ksz11" localSheetId="10">'[3]flag_1'!#REF!</definedName>
    <definedName name="ksz11">'[3]flag_1'!#REF!</definedName>
    <definedName name="nev_c" localSheetId="1">#REF!</definedName>
    <definedName name="nev_c" localSheetId="3">#REF!</definedName>
    <definedName name="nev_c">#REF!</definedName>
    <definedName name="nev_g" localSheetId="1">#REF!</definedName>
    <definedName name="nev_g" localSheetId="3">#REF!</definedName>
    <definedName name="nev_g">#REF!</definedName>
    <definedName name="nev_k" localSheetId="1">#REF!</definedName>
    <definedName name="nev_k" localSheetId="3">#REF!</definedName>
    <definedName name="nev_k">#REF!</definedName>
    <definedName name="_xlnm.Print_Titles" localSheetId="3">'2.1. mell. kiad. '!$5:$6</definedName>
    <definedName name="_xlnm.Print_Area" localSheetId="2">'1.2. mell. bev.'!$A$1:$M$95</definedName>
    <definedName name="_xlnm.Print_Area" localSheetId="3">'2.1. mell. kiad. '!$A$1:$L$37</definedName>
    <definedName name="_xlnm.Print_Area" localSheetId="4">'2.2. Kiad. működés felhalmozás'!$A$1:$M$123</definedName>
    <definedName name="_xlnm.Print_Area" localSheetId="5">'3. létszám '!$A$1:$E$33</definedName>
    <definedName name="_xlnm.Print_Area" localSheetId="0">'kiemelt ei'!$A$1:$E$28</definedName>
    <definedName name="PUK">#REF!</definedName>
    <definedName name="TAM_jogc_feldkod">'[4]NATUR_select'!$C$16:$D$287</definedName>
    <definedName name="URSZ">#REF!</definedName>
  </definedNames>
  <calcPr fullCalcOnLoad="1"/>
</workbook>
</file>

<file path=xl/sharedStrings.xml><?xml version="1.0" encoding="utf-8"?>
<sst xmlns="http://schemas.openxmlformats.org/spreadsheetml/2006/main" count="757" uniqueCount="707">
  <si>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</si>
  <si>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</si>
  <si>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</si>
  <si>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Finanszírozási bevételek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</si>
  <si>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</si>
  <si>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</si>
  <si>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</si>
  <si>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</si>
  <si>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</si>
  <si>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</si>
  <si>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</si>
  <si>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</si>
  <si>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</si>
  <si>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</si>
  <si>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</si>
  <si>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</si>
  <si>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</si>
  <si>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</si>
  <si>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</si>
  <si>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</si>
  <si>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</si>
  <si>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</si>
  <si>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</si>
  <si>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</si>
  <si>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</si>
  <si>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</si>
  <si>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</si>
  <si>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</si>
  <si>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</si>
  <si>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</si>
  <si>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</si>
  <si>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</si>
  <si>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Összesen</t>
  </si>
  <si>
    <t>Összesen:</t>
  </si>
  <si>
    <t xml:space="preserve"> Ezer forintban !</t>
  </si>
  <si>
    <t>Megnevezés</t>
  </si>
  <si>
    <t>ÖSSZESEN:</t>
  </si>
  <si>
    <t>Kedvezmény nélkül elérhető bevétel</t>
  </si>
  <si>
    <t>Kedvezmények összege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</si>
  <si>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</si>
  <si>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</si>
  <si>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</si>
  <si>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</si>
  <si>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</si>
  <si>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Költségvetési rendelet űrlapjainak összefüggései:</t>
  </si>
  <si>
    <t>ELTÉRÉS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</si>
  <si>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</si>
  <si>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</si>
  <si>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</si>
  <si>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</si>
  <si>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</si>
  <si>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</si>
  <si>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</si>
  <si>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</si>
  <si>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</si>
  <si>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Közhatalmi bevételek</t>
  </si>
  <si>
    <t>Ellátottak pénzbeli juttatásai</t>
  </si>
  <si>
    <t>Felújítások</t>
  </si>
  <si>
    <t>MEGNEVEZÉS</t>
  </si>
  <si>
    <t xml:space="preserve">Dologi kiadások </t>
  </si>
  <si>
    <t>1. sz. melléklet Kiadások táblázat 3. oszlop 9 sora =</t>
  </si>
  <si>
    <t>Helyi önkormányzatok működésének általános támogatása</t>
  </si>
  <si>
    <t>Működési célú központosított előirányzatok</t>
  </si>
  <si>
    <t>Helyi önkormányzatok kiegészítő támogatásai</t>
  </si>
  <si>
    <t>Elvonások és befizetések bevételei</t>
  </si>
  <si>
    <t>Felhalmozási célú önkormányzati támogatások</t>
  </si>
  <si>
    <t>Szolgáltatások ellenértéke</t>
  </si>
  <si>
    <t>Közvetített szolgáltatások értéke</t>
  </si>
  <si>
    <t>Tulajdonosi bevételek</t>
  </si>
  <si>
    <t>Ellátási díjak</t>
  </si>
  <si>
    <t>Általános forgalmi adó visszatérítése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</si>
  <si>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</si>
  <si>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</si>
  <si>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</si>
  <si>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</si>
  <si>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</si>
  <si>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</si>
  <si>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</si>
  <si>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</si>
  <si>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</si>
  <si>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</si>
  <si>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</si>
  <si>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>Államháztartáson belüli megelőlegezések</t>
  </si>
  <si>
    <t>Államháztartáson belüli megelőlegezések törlesztése</t>
  </si>
  <si>
    <t>Betétek megszüntetése</t>
  </si>
  <si>
    <t>Forgatási célú külföldi értékpapírok beváltása,  értékesítése</t>
  </si>
  <si>
    <t>Külföldi értékpapírok kibocsátása</t>
  </si>
  <si>
    <t>Adóssághoz nem kapcsolódó származékos ügyletek bevételei</t>
  </si>
  <si>
    <t>Államháztartáson belüli megelőlegezések folyósítása</t>
  </si>
  <si>
    <t>Államháztartáson belüli megelőlegezések visszafizetése</t>
  </si>
  <si>
    <t>Működési célú támogatások államháztartáson belülről</t>
  </si>
  <si>
    <t>Pénzügyi lízing kiadásai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</si>
  <si>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</si>
  <si>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</si>
  <si>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</si>
  <si>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</si>
  <si>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</si>
  <si>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</si>
  <si>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</si>
  <si>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</si>
  <si>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</si>
  <si>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</si>
  <si>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</si>
  <si>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</si>
  <si>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</si>
  <si>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Elvonások és befizetések</t>
  </si>
  <si>
    <t>2014. évben</t>
  </si>
  <si>
    <t>2014. eredeti előirányzat</t>
  </si>
  <si>
    <t>Felhasználás
2013. 09.30-ig</t>
  </si>
  <si>
    <t>Teljesítés %-a</t>
  </si>
  <si>
    <t>Működési célú  támogatásértékű kiadások</t>
  </si>
  <si>
    <t>Hulladékgazdálkodási és egyéb tagdíjak</t>
  </si>
  <si>
    <t>Orvosi ügyeleti hj. Pereszteg</t>
  </si>
  <si>
    <t>Családsegítő társulási hj.</t>
  </si>
  <si>
    <t>Iskola rendezvényi tám.</t>
  </si>
  <si>
    <t>BURSA támogatás</t>
  </si>
  <si>
    <t xml:space="preserve">Kistérségi tagdíj </t>
  </si>
  <si>
    <t>Napnyugat Turisztikai Egyesület támogatás</t>
  </si>
  <si>
    <t>Működési célú pénzeszközátadások államháztartáson kívülre</t>
  </si>
  <si>
    <t>Dirty Dance támogatás</t>
  </si>
  <si>
    <t>Horgász Egyesület</t>
  </si>
  <si>
    <t>Nyugdíjas Egyesület támogatás</t>
  </si>
  <si>
    <t>Kövirózsa Kulturális Egyesület támogatás</t>
  </si>
  <si>
    <t>Egyházközség támogatás</t>
  </si>
  <si>
    <t xml:space="preserve">Egyéb támogatások </t>
  </si>
  <si>
    <t xml:space="preserve"> -  Széchenyi körút utcabál támogatás</t>
  </si>
  <si>
    <t xml:space="preserve">    - Egyházközség nyári táborozás támogatása</t>
  </si>
  <si>
    <t xml:space="preserve">    - KÖVIRÓZSA aratónap támogatása</t>
  </si>
  <si>
    <t>Sportegyesület támogatása</t>
  </si>
  <si>
    <t>Vöröskereszt támogatása</t>
  </si>
  <si>
    <t xml:space="preserve"> Önkormányzati nonprofit szerv alapításához</t>
  </si>
  <si>
    <t>Letelepedési támogatás</t>
  </si>
  <si>
    <t>Helyi megállapítású pénzben nyújtott önkormányzati segély</t>
  </si>
  <si>
    <t>Közgyógyellátások</t>
  </si>
  <si>
    <t>Helyi megállapítású ápolási díj</t>
  </si>
  <si>
    <t>Önkormányzati segély (létfenntartás)</t>
  </si>
  <si>
    <t>Önkormányzati segély (temetkezési ktg)</t>
  </si>
  <si>
    <t>Újszülött támogatás</t>
  </si>
  <si>
    <t>Rászorultságtól függő normatív kedvezmények</t>
  </si>
  <si>
    <t>Iskolakezdési támogatás</t>
  </si>
  <si>
    <t>Egyéb lakossági támogatások</t>
  </si>
  <si>
    <t>adatok e Ft.</t>
  </si>
  <si>
    <t>Rovat megnevezése</t>
  </si>
  <si>
    <t>MINDÖSSZESEN</t>
  </si>
  <si>
    <t>Akác utca folyókás vízelvezetése</t>
  </si>
  <si>
    <t>Tűzoltó őrshöz vezető út építése</t>
  </si>
  <si>
    <t xml:space="preserve">Községháza előtti bejárat rendezése </t>
  </si>
  <si>
    <t>Kossuth utcai vízelvezetés, átereszek</t>
  </si>
  <si>
    <t xml:space="preserve">Övárok (Liliom utca) </t>
  </si>
  <si>
    <t>Játszótér Széchenyi körút</t>
  </si>
  <si>
    <t>Szerkezetkész ház kialakítása</t>
  </si>
  <si>
    <t>Vasúti zajvédő fal építése</t>
  </si>
  <si>
    <t>Uszodai kút vízügyi engedélye</t>
  </si>
  <si>
    <t>Templom kerítés, Faluközpont kialakítása</t>
  </si>
  <si>
    <t xml:space="preserve">Ingatlanok beszerzése, létesítése </t>
  </si>
  <si>
    <t>Honlap fejlesztés</t>
  </si>
  <si>
    <t>Informatikai eszközök beszerzése, létesítése</t>
  </si>
  <si>
    <t>Projektor, vászon, adó-vevő</t>
  </si>
  <si>
    <t>Digitális táblák iskola</t>
  </si>
  <si>
    <t>Kisértékű tárgyi eszköz Családi napközi</t>
  </si>
  <si>
    <t>Egyéb tárgyi eszközök beszerzése, létesítése</t>
  </si>
  <si>
    <t xml:space="preserve">Beruházások </t>
  </si>
  <si>
    <t>Önkormányzat épület felújítás</t>
  </si>
  <si>
    <t>Ingatlanok felújítása</t>
  </si>
  <si>
    <t xml:space="preserve">Felújítások </t>
  </si>
  <si>
    <t>Immateriális javak beszerzése, létesítése</t>
  </si>
  <si>
    <t>K61</t>
  </si>
  <si>
    <t>K62</t>
  </si>
  <si>
    <t>K63</t>
  </si>
  <si>
    <t>K64</t>
  </si>
  <si>
    <t>K6</t>
  </si>
  <si>
    <t>K71</t>
  </si>
  <si>
    <t>Informatikai eszközök felújítása</t>
  </si>
  <si>
    <t>K72</t>
  </si>
  <si>
    <t xml:space="preserve">Egyéb tárgyi eszközök felújítása </t>
  </si>
  <si>
    <t>K73</t>
  </si>
  <si>
    <t>K7</t>
  </si>
  <si>
    <t>KÖLTSÉGVETÉSI ENGEDÉLYEZETT LÉTSZÁMKERETBE NEM TARTOZÓ FOGLALKOZTATOTTAK LÉTSZÁMA AZ IDŐSZAK VÉGÉN ÖSSZESEN (=80+…+86)</t>
  </si>
  <si>
    <t>munkaerőpiactól tartósan távol lévő személyek</t>
  </si>
  <si>
    <t>ösztöndíjas foglalkoztatottak (Pftv, illetve Magyar Közigazgatási Ösztöndíjról szóló 228/2011. (X. 28.) Korm. rendelet)</t>
  </si>
  <si>
    <t>prémiumévek programról és a különleges foglalkoztatási állományról szóló 2004. évi CXXII. törvény alapján foglalkoztatott különleges foglalkoztatási állományba helyezettek létszáma</t>
  </si>
  <si>
    <t xml:space="preserve">prémiumévek programról és a különleges foglalkoztatási állományról szóló 2004. évi CXXII. törvény alapján foglalkoztatott prémiumévesek </t>
  </si>
  <si>
    <t xml:space="preserve">KÖLTSÉGVETÉSI ENGEDÉLYEZETT LÉTSZÁMKERETBE TARTOZÓ FOGLALKOZTATOTTAK LÉTSZÁMA MINDÖSSZESEN </t>
  </si>
  <si>
    <t xml:space="preserve">VÁLASZTOTT TISZTSÉGVISELŐK ÖSSZESEN </t>
  </si>
  <si>
    <t>alpolgármester, főpolgármester-helyettes, 
megyei közgyűlés elnöke, alelnöke</t>
  </si>
  <si>
    <t>helyi önkormányzati képviselő-testület tagja, megyei közgyűlés tagja</t>
  </si>
  <si>
    <t>polgármester, főpolgármester</t>
  </si>
  <si>
    <t xml:space="preserve">EGYÉB BÉRRENDSZER ÖSSZESEN </t>
  </si>
  <si>
    <t>közfoglalkoztatott</t>
  </si>
  <si>
    <t>ösztöndíjas foglalkoztatott</t>
  </si>
  <si>
    <t>fizikai alkalmazott,
a költségvetési szerveknél foglalkoztatott egyéb munkavállaló  (fizikai alkalmazott)</t>
  </si>
  <si>
    <t xml:space="preserve">KÖZALKALMAZOTTAK ÖSSZESEN </t>
  </si>
  <si>
    <t>kutató, felsőoktatásban oktató</t>
  </si>
  <si>
    <t>"E"-"J"  fizetési  osztály  összesen</t>
  </si>
  <si>
    <t>"C", "D" fizetési osztály  összesen</t>
  </si>
  <si>
    <t>"A", "B" fizetési  osztály összesen</t>
  </si>
  <si>
    <t>főtanácsos, főmunkatárs, tanácsos, munkatárs</t>
  </si>
  <si>
    <t>főosztályvezető, főosztályvezető-helyettes, osztályvezető, ügykezelő osztályvezető, további vezető</t>
  </si>
  <si>
    <t>igazgató (főigazgató), igazgatóhelyettes (főigazgató-helyettes)</t>
  </si>
  <si>
    <t>KÖZTISZTVISELŐK, KORMÁNYTISZTVISELŐK ÖSSZESEN</t>
  </si>
  <si>
    <t>III.  besorolási osztály összesen</t>
  </si>
  <si>
    <t>II.  besorolási osztály összesen</t>
  </si>
  <si>
    <t>I.  besorolási osztály összesen</t>
  </si>
  <si>
    <t>főjegyző, jegyző, aljegyző, címzetes főjegyző, körjegyző</t>
  </si>
  <si>
    <t>Költségvetési engedélyezett létszámkeret (álláshely) (fő) Nefelejcs Óvoda</t>
  </si>
  <si>
    <t>Költségvetési engedélyezett létszámkeret (álláshely) (fő) Közös Hivatal</t>
  </si>
  <si>
    <t xml:space="preserve">Költségvetési engedélyezett létszámkeret (álláshely) (fő) ÖNKORMÁNYZAT </t>
  </si>
  <si>
    <t>Foglalkoztatottak létszáma (fő)</t>
  </si>
  <si>
    <t>Az egységes rovatrend szerint a kiemelt kiadási és bevételi jogcímek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</si>
  <si>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</si>
  <si>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</si>
  <si>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</si>
  <si>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</si>
  <si>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</si>
  <si>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</si>
  <si>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</si>
  <si>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</si>
  <si>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</si>
  <si>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</si>
  <si>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</si>
  <si>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</si>
  <si>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</si>
  <si>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</si>
  <si>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</si>
  <si>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</si>
  <si>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</si>
  <si>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</si>
  <si>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</si>
  <si>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</si>
  <si>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</si>
  <si>
    <t>Kiadások (E Ft)</t>
  </si>
  <si>
    <t>Rovat-szám</t>
  </si>
  <si>
    <t>kötelező feladatok</t>
  </si>
  <si>
    <t>önként vállalt feladatok</t>
  </si>
  <si>
    <t xml:space="preserve">állami (államigazgatási) feladatok </t>
  </si>
  <si>
    <t>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</si>
  <si>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</si>
  <si>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</si>
  <si>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</si>
  <si>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</si>
  <si>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</si>
  <si>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</si>
  <si>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</si>
  <si>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</si>
  <si>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</si>
  <si>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</si>
  <si>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</si>
  <si>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</si>
  <si>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</si>
  <si>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</si>
  <si>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</si>
  <si>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</si>
  <si>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</si>
  <si>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</si>
  <si>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</si>
  <si>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</si>
  <si>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</si>
  <si>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</si>
  <si>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</si>
  <si>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</si>
  <si>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</si>
  <si>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</si>
  <si>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</si>
  <si>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</si>
  <si>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</si>
  <si>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</si>
  <si>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</si>
  <si>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</si>
  <si>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</si>
  <si>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</si>
  <si>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</si>
  <si>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</si>
  <si>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</si>
  <si>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</si>
  <si>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</si>
  <si>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</si>
  <si>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</si>
  <si>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</si>
  <si>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</si>
  <si>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</si>
  <si>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</si>
  <si>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</si>
  <si>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</si>
  <si>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</si>
  <si>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</si>
  <si>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</si>
  <si>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</si>
  <si>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</si>
  <si>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</si>
  <si>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</si>
  <si>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</si>
  <si>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</si>
  <si>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</si>
  <si>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</si>
  <si>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</si>
  <si>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</si>
  <si>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</si>
  <si>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</si>
  <si>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</si>
  <si>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</si>
  <si>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</si>
  <si>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</si>
  <si>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</si>
  <si>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</si>
  <si>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</si>
  <si>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</si>
  <si>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</si>
  <si>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</si>
  <si>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</si>
  <si>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</si>
  <si>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</si>
  <si>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</si>
  <si>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</si>
  <si>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</si>
  <si>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</si>
  <si>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</si>
  <si>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</si>
  <si>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</si>
  <si>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</si>
  <si>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</si>
  <si>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</si>
  <si>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</si>
  <si>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</si>
  <si>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</si>
  <si>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</si>
  <si>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</si>
  <si>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</si>
  <si>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</si>
  <si>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</si>
  <si>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</si>
  <si>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</si>
  <si>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</si>
  <si>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</si>
  <si>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</si>
  <si>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</si>
  <si>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</si>
  <si>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</si>
  <si>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</si>
  <si>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</si>
  <si>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</si>
  <si>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</si>
  <si>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</si>
  <si>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</si>
  <si>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</si>
  <si>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</si>
  <si>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</si>
  <si>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</si>
  <si>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</si>
  <si>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</si>
  <si>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</si>
  <si>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</si>
  <si>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</si>
  <si>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</si>
  <si>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</si>
  <si>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</si>
  <si>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</si>
  <si>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</si>
  <si>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</si>
  <si>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</si>
  <si>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</si>
  <si>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</si>
  <si>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</si>
  <si>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</si>
  <si>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</si>
  <si>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</si>
  <si>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</si>
  <si>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</si>
  <si>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</si>
  <si>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</si>
  <si>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költségvetés előirányzat csoport</t>
  </si>
  <si>
    <t>Ingatlanok beszerzése, létesítése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</si>
  <si>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</si>
  <si>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</si>
  <si>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</si>
  <si>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</si>
  <si>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</si>
  <si>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</si>
  <si>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Felújítási célú előzetesen felszámított általános forgalmi adó</t>
  </si>
  <si>
    <t>K74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</si>
  <si>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</si>
  <si>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</si>
  <si>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</si>
  <si>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</si>
  <si>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</si>
  <si>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</si>
  <si>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</si>
  <si>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</si>
  <si>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</si>
  <si>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</si>
  <si>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</si>
  <si>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</si>
  <si>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</si>
  <si>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</si>
  <si>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</si>
  <si>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</si>
  <si>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</si>
  <si>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</si>
  <si>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</si>
  <si>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</si>
  <si>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</si>
  <si>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</si>
  <si>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</si>
  <si>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</si>
  <si>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</si>
  <si>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</si>
  <si>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</si>
  <si>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</si>
  <si>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</si>
  <si>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</si>
  <si>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</si>
  <si>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</si>
  <si>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</si>
  <si>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</si>
  <si>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</si>
  <si>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</si>
  <si>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</si>
  <si>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</si>
  <si>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</si>
  <si>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K913</t>
  </si>
  <si>
    <t>K914</t>
  </si>
  <si>
    <t>Központi, irányító szervi támogatások folyósítása</t>
  </si>
  <si>
    <t>K915</t>
  </si>
  <si>
    <t>Pénzeszközök betétként elhelyezése</t>
  </si>
  <si>
    <t>K916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</si>
  <si>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</si>
  <si>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</si>
  <si>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</si>
  <si>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</si>
  <si>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</si>
  <si>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</si>
  <si>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</si>
  <si>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</si>
  <si>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</si>
  <si>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</si>
  <si>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</si>
  <si>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</si>
  <si>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</si>
  <si>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</si>
  <si>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</si>
  <si>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</si>
  <si>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</si>
  <si>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</si>
  <si>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</si>
  <si>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Bevételek (E Ft)</t>
  </si>
  <si>
    <t>Rovat-
szám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</si>
  <si>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</si>
  <si>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</si>
  <si>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</si>
  <si>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</si>
  <si>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</si>
  <si>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</si>
  <si>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</si>
  <si>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B115</t>
  </si>
  <si>
    <t>B116</t>
  </si>
  <si>
    <t xml:space="preserve">Önkormányzatok működési támogatásai </t>
  </si>
  <si>
    <t>B11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</si>
  <si>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</si>
  <si>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</si>
  <si>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</si>
  <si>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</si>
  <si>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</si>
  <si>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</si>
  <si>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</si>
  <si>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</si>
  <si>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</si>
  <si>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B1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</si>
  <si>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</si>
  <si>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</si>
  <si>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</si>
  <si>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</si>
  <si>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</si>
  <si>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</si>
  <si>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</si>
  <si>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</si>
  <si>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</si>
  <si>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</si>
  <si>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</si>
  <si>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</si>
  <si>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</si>
  <si>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</si>
  <si>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</si>
  <si>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</si>
  <si>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</si>
  <si>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</si>
  <si>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</si>
  <si>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</si>
  <si>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</si>
  <si>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</si>
  <si>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</si>
  <si>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</si>
  <si>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</si>
  <si>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</si>
  <si>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</si>
  <si>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</si>
  <si>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</si>
  <si>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</si>
  <si>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</si>
  <si>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</si>
  <si>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</si>
  <si>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</si>
  <si>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</si>
  <si>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</si>
  <si>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</si>
  <si>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</si>
  <si>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</si>
  <si>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</si>
  <si>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</si>
  <si>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B402</t>
  </si>
  <si>
    <t>B403</t>
  </si>
  <si>
    <t>B404</t>
  </si>
  <si>
    <t>B405</t>
  </si>
  <si>
    <t>Kiszámlázott általános forgalmi adó</t>
  </si>
  <si>
    <t>B406</t>
  </si>
  <si>
    <t>B407</t>
  </si>
  <si>
    <t>B408</t>
  </si>
  <si>
    <t>B409</t>
  </si>
  <si>
    <t>B410</t>
  </si>
  <si>
    <t xml:space="preserve">Működési bevételek </t>
  </si>
  <si>
    <t>B4</t>
  </si>
  <si>
    <t>B51</t>
  </si>
  <si>
    <t>B52</t>
  </si>
  <si>
    <t>B53</t>
  </si>
  <si>
    <t>B54</t>
  </si>
  <si>
    <t>B55</t>
  </si>
  <si>
    <t xml:space="preserve">Felhalmozási bevételek 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</si>
  <si>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</si>
  <si>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</si>
  <si>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</si>
  <si>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</si>
  <si>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</si>
  <si>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</si>
  <si>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</si>
  <si>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</si>
  <si>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</si>
  <si>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</si>
  <si>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</si>
  <si>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</si>
  <si>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</si>
  <si>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</si>
  <si>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</si>
  <si>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</si>
  <si>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</si>
  <si>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</si>
  <si>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</si>
  <si>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</si>
  <si>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</si>
  <si>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</si>
  <si>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</si>
  <si>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</si>
  <si>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</si>
  <si>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</si>
  <si>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</si>
  <si>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</si>
  <si>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</si>
  <si>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</si>
  <si>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</si>
  <si>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B8122</t>
  </si>
  <si>
    <t>B8123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</si>
  <si>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</si>
  <si>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</si>
  <si>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</si>
  <si>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</si>
  <si>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</si>
  <si>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</si>
  <si>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</si>
  <si>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</si>
  <si>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</si>
  <si>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</si>
  <si>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</si>
  <si>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B814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</si>
  <si>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</si>
  <si>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</si>
  <si>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</si>
  <si>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</si>
  <si>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</si>
  <si>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</si>
  <si>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</si>
  <si>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</si>
  <si>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B821</t>
  </si>
  <si>
    <t>Befektetési célú külföldi értékpapírok beváltása, értékesítése</t>
  </si>
  <si>
    <t>B822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</si>
  <si>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</si>
  <si>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</si>
  <si>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</si>
  <si>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</si>
  <si>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</si>
  <si>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B83</t>
  </si>
  <si>
    <t xml:space="preserve">Finanszírozási bevételek </t>
  </si>
  <si>
    <t>B8</t>
  </si>
  <si>
    <t>Önkormányzat</t>
  </si>
  <si>
    <t>Nefelejcs óvoda</t>
  </si>
  <si>
    <t>Közös Hivatal</t>
  </si>
  <si>
    <t>ÖNKORMÁNYZAT ÖSSZESEN</t>
  </si>
  <si>
    <t xml:space="preserve">NEFELEJCS ÓVODA </t>
  </si>
  <si>
    <t>KÖZÖS HIVATAL  ÖSSZESEN</t>
  </si>
  <si>
    <t xml:space="preserve"> ÖSSZESEN</t>
  </si>
  <si>
    <t>KÖZÖS HIVATAL ÖSSZESEN</t>
  </si>
  <si>
    <t>ÖNKORMÁNYZAT</t>
  </si>
  <si>
    <t>NEFELEJCS ÓVODA ÖSSZESEN</t>
  </si>
  <si>
    <t>K5.1.Ebből tartalék</t>
  </si>
  <si>
    <t>B.1. Ebből előző évi költségvetési maradvány</t>
  </si>
  <si>
    <t xml:space="preserve"> </t>
  </si>
  <si>
    <t>adatok e Ft</t>
  </si>
  <si>
    <t>Szakfeladat megnevezése</t>
  </si>
  <si>
    <t>Felhalmozási bevétel</t>
  </si>
  <si>
    <t>Működési bevétel ÁFÁ-val</t>
  </si>
  <si>
    <t>Támogatás államháztartáson belülről</t>
  </si>
  <si>
    <t>Pénzeszközátvétel</t>
  </si>
  <si>
    <t>Finanszírozási bevétel</t>
  </si>
  <si>
    <t>Előző évi költségvetési maradvány igénybevétele</t>
  </si>
  <si>
    <t xml:space="preserve">működési céli </t>
  </si>
  <si>
    <t>felhalmozási célú</t>
  </si>
  <si>
    <t>működési célú</t>
  </si>
  <si>
    <t xml:space="preserve">felhalmozási célú </t>
  </si>
  <si>
    <t>Szennyvíz gyűjtése, tisztítása elhelyezése</t>
  </si>
  <si>
    <t>Iskolai intézményi étkeztetés</t>
  </si>
  <si>
    <t>Szabadkapacitás terhére végzett nem haszonszerző tevékenység</t>
  </si>
  <si>
    <t>Önkormányzati vagyonnal való gazdálkodással kapcs. feladatok</t>
  </si>
  <si>
    <t>Önkormányzatok és hivatalok jogalk. és ig. feladatai</t>
  </si>
  <si>
    <t>Város-, községgazd. m.n.s.szolgáltatások</t>
  </si>
  <si>
    <t xml:space="preserve">Önkormányzatok elszámolásai a központi költségvetéssel </t>
  </si>
  <si>
    <t>Ifjúság egészségügyi gondozása</t>
  </si>
  <si>
    <t>Gyermekek napközbeni ellátása (családi napközi)</t>
  </si>
  <si>
    <t>Szociális étkeztetés</t>
  </si>
  <si>
    <t>Köztemető fenntartás</t>
  </si>
  <si>
    <t>Önkormányzat összesen:</t>
  </si>
  <si>
    <t>Óvodai ellátás</t>
  </si>
  <si>
    <t>Sopronkövesd község Önkormányzatának, Sopronkövesdi Nefelejcs Óvodának és a Sopronkövesdi Közös Önkormányzati Hivatalnak</t>
  </si>
  <si>
    <t>Szekfeladat megnevezése</t>
  </si>
  <si>
    <t>Beruházási kiadás</t>
  </si>
  <si>
    <t>Személyi juttatás</t>
  </si>
  <si>
    <t>Járulékok</t>
  </si>
  <si>
    <t>Dologi kiadás ÁFÁ-val</t>
  </si>
  <si>
    <t>Működési pénzeszköz átadás</t>
  </si>
  <si>
    <t>Intézmény finansziro-zás</t>
  </si>
  <si>
    <t>Ellátottak pénzbeni juttatásai</t>
  </si>
  <si>
    <t>Tartalék</t>
  </si>
  <si>
    <t>Államháztartáson belülre</t>
  </si>
  <si>
    <t>Államháztartáson kívülre</t>
  </si>
  <si>
    <t>Közutak, hidak, alagutak üzemeltetése</t>
  </si>
  <si>
    <t>Szabad kapacitás terhére végzett, nem haszonszerző tevékenység</t>
  </si>
  <si>
    <t>Zöldterületek- kezelése</t>
  </si>
  <si>
    <t>Önkormányzati jogalkotás</t>
  </si>
  <si>
    <t>Közvilágítás</t>
  </si>
  <si>
    <t>Támogatási célú finanszírozási műveletek</t>
  </si>
  <si>
    <t xml:space="preserve">Általános iskolai tanulók nev, okt. </t>
  </si>
  <si>
    <t>Hallgatói ösztöndíjak</t>
  </si>
  <si>
    <t>Család- és nővédelmi eü.gond.</t>
  </si>
  <si>
    <t>Ifjúság-egészségügyi gondozás</t>
  </si>
  <si>
    <t>Ápolási díj méltányossági</t>
  </si>
  <si>
    <t>Háziorvosi ügyeleti ellátás</t>
  </si>
  <si>
    <t>Elhunyt személyek hátramaradottainak tám.</t>
  </si>
  <si>
    <t>Egyéb szociális, pénzbeli és természetbeni tám.</t>
  </si>
  <si>
    <t>Gyermekek napközbeni ellátása (Családi napközi)</t>
  </si>
  <si>
    <t>Házi segítségnyújtás</t>
  </si>
  <si>
    <t>Lakáshoz jutást segítő támogatás</t>
  </si>
  <si>
    <t>Civil szervezetek tám.</t>
  </si>
  <si>
    <t xml:space="preserve">Könyvtári szolgáltatások </t>
  </si>
  <si>
    <t>Közművelődési tevékenységek és támogatásuk</t>
  </si>
  <si>
    <t>Sportlétesítmények működtetése és fejlesztése</t>
  </si>
  <si>
    <t>Önkormányzat összesen</t>
  </si>
  <si>
    <t>Ifjusági labdarugó csapat támogatása</t>
  </si>
  <si>
    <t>Egyéb támogatások (évközben felmerülő)</t>
  </si>
  <si>
    <t>1.1.sz. melléklet.</t>
  </si>
  <si>
    <t>2. 1.sz. mell.</t>
  </si>
  <si>
    <t>2.2. sz.mell.</t>
  </si>
  <si>
    <t>1.2. sz. mell.</t>
  </si>
  <si>
    <t>2014. I. félévi teljesítés</t>
  </si>
  <si>
    <t xml:space="preserve">    - Rendőrkapitányság támogatása</t>
  </si>
  <si>
    <t>Telj. %-a</t>
  </si>
  <si>
    <t>Szobor felújítás</t>
  </si>
  <si>
    <t>Piaci sátor térkövezés</t>
  </si>
  <si>
    <t>Hősök Tere kialakítása</t>
  </si>
  <si>
    <t>Kerékpáros pihenőpark bútorzat</t>
  </si>
  <si>
    <t>Fénymásoló</t>
  </si>
  <si>
    <t>Telefon alközpont kiépítése (iskola)</t>
  </si>
  <si>
    <t>Útburkolat felújítás Jókai és Petőfi utca</t>
  </si>
  <si>
    <t xml:space="preserve"> Tartalékok</t>
  </si>
  <si>
    <t xml:space="preserve"> Elvonások és befizetések</t>
  </si>
  <si>
    <t>Alpokalja támogatás</t>
  </si>
  <si>
    <t>TÖOSZ támogatás</t>
  </si>
  <si>
    <t>Kapuvári Vizitársulaz tagi támogatás</t>
  </si>
  <si>
    <t>Felhalmozási költségvetés előirányzat csoport</t>
  </si>
  <si>
    <t xml:space="preserve"> Sopronkövesd Községi Önkormányzat 2014. előirányzat módosítása </t>
  </si>
  <si>
    <t>Sopronkövesd község Önkormányzatának , Sopronkövesdi Nefelejcs Óvodának és a Sopronkövesdi Közös Önkormányzati Hivatalának 2014. évi előirányzat módosítás</t>
  </si>
  <si>
    <t>Hosszabb időtartamú közfoglalkoztatás</t>
  </si>
  <si>
    <t>Sopronkövesd Községi Önkormányzat 2014. évi előirányzat módosítása</t>
  </si>
  <si>
    <t xml:space="preserve"> 2014. évi kiadási előirányzatainak módosítása</t>
  </si>
  <si>
    <t>Hosszabb időtartamú foglalkoztatás</t>
  </si>
  <si>
    <t xml:space="preserve"> Sopronkövesdi Községi Önkormányzat 2014. évi költségvetés módosítása</t>
  </si>
  <si>
    <t>Önkormányzat 2014. évi költségvetés módosítása</t>
  </si>
  <si>
    <t>Sopronkövesd Község Önkormányzatának tervezett egyéb működési kiadásai és pénzeszköz átadás előirányzat módosítása</t>
  </si>
  <si>
    <t>3.sz. mell.</t>
  </si>
  <si>
    <t>5. sz. mell.</t>
  </si>
  <si>
    <t xml:space="preserve">Sopronkövesd község Önkormányzatának , Sopronkövesdi Nefelejcs Óvodának és a Sopronkövesdi Közös Önkormányzati Hivatal </t>
  </si>
  <si>
    <t>Beruházások és felújítások kiadások (E Ft)</t>
  </si>
  <si>
    <t>Önkormányzati felhalmozási eredeti előirányzatai</t>
  </si>
  <si>
    <t>Önkormányzati felhalmozási módosított előirányzatai</t>
  </si>
  <si>
    <t>Zöldség bolt vásárlás (ingatlan csere)</t>
  </si>
  <si>
    <t>Kisértékű tárgyi eszköz s (székek, könyvtári bútorok, alkotóház berendezés))</t>
  </si>
  <si>
    <t>Riasztó berendezés felszerelése</t>
  </si>
  <si>
    <t>Kotecsi kapú (Vasfüggöny emlékhely)</t>
  </si>
  <si>
    <t>Diós állé út felújítás</t>
  </si>
  <si>
    <t>Alkotóház (Volt ÖNO)</t>
  </si>
  <si>
    <t>Térköves járda (Liliom utca, Kossuth u.)</t>
  </si>
  <si>
    <t>4. számú melléklet</t>
  </si>
  <si>
    <t>6. sz. mell.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</si>
</sst>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\ ##########"/>
    <numFmt numFmtId="174" formatCode="0__"/>
  </numFmts>
  <fonts count="96">
    <font>
      <sz val="10"/>
      <name val="Times New Roman CE"/>
      <family val="0"/>
    </font>
    <font>
      <sz val="11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12"/>
      <name val="Times New Roman CE"/>
      <family val="0"/>
    </font>
    <font>
      <b/>
      <sz val="12"/>
      <color indexed="10"/>
      <name val="Times New Roman CE"/>
      <family val="0"/>
    </font>
    <font>
      <sz val="8"/>
      <name val="Times New Roman"/>
      <family val="1"/>
    </font>
    <font>
      <sz val="8"/>
      <name val="Times New Roman CE"/>
      <family val="0"/>
    </font>
    <font>
      <b/>
      <sz val="14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2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b/>
      <sz val="11.5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b/>
      <sz val="10"/>
      <name val="Arial CE"/>
      <family val="0"/>
    </font>
    <font>
      <b/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b/>
      <sz val="10"/>
      <color indexed="8"/>
      <name val="Bookman Old Style"/>
      <family val="1"/>
    </font>
    <font>
      <b/>
      <i/>
      <u val="single"/>
      <sz val="11"/>
      <color indexed="8"/>
      <name val="Calibri"/>
      <family val="2"/>
    </font>
    <font>
      <b/>
      <sz val="12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Arial"/>
      <family val="2"/>
    </font>
    <font>
      <i/>
      <sz val="11"/>
      <color indexed="8"/>
      <name val="Calibri"/>
      <family val="2"/>
    </font>
    <font>
      <b/>
      <i/>
      <sz val="14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Arial"/>
      <family val="2"/>
    </font>
    <font>
      <sz val="12"/>
      <color indexed="8"/>
      <name val="Bookman Old Style"/>
      <family val="1"/>
    </font>
    <font>
      <sz val="11"/>
      <color indexed="8"/>
      <name val="Calibri"/>
      <family val="2"/>
    </font>
    <font>
      <sz val="10"/>
      <color indexed="8"/>
      <name val="Times New Roman CE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u val="single"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Arial CE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Bookman Old Style"/>
      <family val="1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1" applyNumberFormat="0" applyAlignment="0" applyProtection="0"/>
    <xf numFmtId="0" fontId="79" fillId="0" borderId="0" applyNumberFormat="0" applyFill="0" applyBorder="0" applyAlignment="0" applyProtection="0"/>
    <xf numFmtId="0" fontId="80" fillId="0" borderId="2" applyNumberFormat="0" applyFill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2" fillId="0" borderId="0" applyNumberFormat="0" applyFill="0" applyBorder="0" applyAlignment="0" applyProtection="0"/>
    <xf numFmtId="0" fontId="8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0" fillId="22" borderId="7" applyNumberFormat="0" applyFont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87" fillId="29" borderId="0" applyNumberFormat="0" applyBorder="0" applyAlignment="0" applyProtection="0"/>
    <xf numFmtId="0" fontId="88" fillId="30" borderId="8" applyNumberForma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3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9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30" borderId="1" applyNumberFormat="0" applyAlignment="0" applyProtection="0"/>
    <xf numFmtId="9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center" vertical="center" wrapText="1"/>
    </xf>
    <xf numFmtId="164" fontId="10" fillId="0" borderId="11" xfId="0" applyNumberFormat="1" applyFont="1" applyFill="1" applyBorder="1" applyAlignment="1" applyProtection="1">
      <alignment horizontal="center" vertical="center" wrapText="1"/>
      <protection/>
    </xf>
    <xf numFmtId="164" fontId="10" fillId="0" borderId="1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2" fillId="0" borderId="0" xfId="0" applyNumberFormat="1" applyFont="1" applyFill="1" applyAlignment="1">
      <alignment vertical="center" wrapText="1"/>
    </xf>
    <xf numFmtId="164" fontId="9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1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3" xfId="0" applyFont="1" applyFill="1" applyBorder="1" applyAlignment="1">
      <alignment horizontal="center" vertical="center" wrapText="1"/>
    </xf>
    <xf numFmtId="164" fontId="1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5" xfId="0" applyFont="1" applyFill="1" applyBorder="1" applyAlignment="1" applyProtection="1">
      <alignment vertical="center" wrapText="1"/>
      <protection locked="0"/>
    </xf>
    <xf numFmtId="0" fontId="14" fillId="0" borderId="17" xfId="0" applyFont="1" applyFill="1" applyBorder="1" applyAlignment="1" applyProtection="1">
      <alignment vertical="center" wrapText="1"/>
      <protection locked="0"/>
    </xf>
    <xf numFmtId="164" fontId="1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11" fillId="0" borderId="0" xfId="0" applyFont="1" applyFill="1" applyAlignment="1">
      <alignment/>
    </xf>
    <xf numFmtId="0" fontId="14" fillId="0" borderId="19" xfId="0" applyFont="1" applyFill="1" applyBorder="1" applyAlignment="1" applyProtection="1">
      <alignment vertical="center" wrapText="1"/>
      <protection locked="0"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 indent="1"/>
    </xf>
    <xf numFmtId="0" fontId="12" fillId="0" borderId="0" xfId="0" applyFont="1" applyAlignment="1">
      <alignment horizontal="center"/>
    </xf>
    <xf numFmtId="164" fontId="1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 horizontal="right" indent="1"/>
    </xf>
    <xf numFmtId="3" fontId="4" fillId="0" borderId="0" xfId="0" applyNumberFormat="1" applyFont="1" applyFill="1" applyAlignment="1">
      <alignment horizontal="right" indent="1"/>
    </xf>
    <xf numFmtId="0" fontId="9" fillId="0" borderId="0" xfId="0" applyFont="1" applyFill="1" applyAlignment="1">
      <alignment horizontal="right" indent="1"/>
    </xf>
    <xf numFmtId="0" fontId="16" fillId="0" borderId="0" xfId="0" applyFont="1" applyFill="1" applyAlignment="1">
      <alignment/>
    </xf>
    <xf numFmtId="0" fontId="17" fillId="0" borderId="0" xfId="0" applyFont="1" applyAlignment="1">
      <alignment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164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0" fillId="0" borderId="25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 applyProtection="1">
      <alignment horizontal="left" vertical="center" wrapText="1" indent="1"/>
      <protection/>
    </xf>
    <xf numFmtId="0" fontId="13" fillId="0" borderId="21" xfId="0" applyFont="1" applyFill="1" applyBorder="1" applyAlignment="1" applyProtection="1">
      <alignment horizontal="left" vertical="center" wrapText="1" indent="1"/>
      <protection/>
    </xf>
    <xf numFmtId="0" fontId="13" fillId="0" borderId="21" xfId="0" applyFont="1" applyFill="1" applyBorder="1" applyAlignment="1" applyProtection="1">
      <alignment horizontal="left" vertical="center" wrapText="1" indent="8"/>
      <protection/>
    </xf>
    <xf numFmtId="0" fontId="4" fillId="0" borderId="12" xfId="0" applyFont="1" applyFill="1" applyBorder="1" applyAlignment="1" applyProtection="1">
      <alignment vertical="center" wrapText="1"/>
      <protection/>
    </xf>
    <xf numFmtId="164" fontId="10" fillId="0" borderId="12" xfId="0" applyNumberFormat="1" applyFont="1" applyFill="1" applyBorder="1" applyAlignment="1" applyProtection="1">
      <alignment vertical="center" wrapText="1"/>
      <protection/>
    </xf>
    <xf numFmtId="164" fontId="10" fillId="0" borderId="26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Alignment="1">
      <alignment horizontal="center" wrapText="1"/>
    </xf>
    <xf numFmtId="3" fontId="21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164" fontId="10" fillId="0" borderId="27" xfId="0" applyNumberFormat="1" applyFont="1" applyFill="1" applyBorder="1" applyAlignment="1" applyProtection="1">
      <alignment horizontal="center" vertical="center" wrapText="1"/>
      <protection/>
    </xf>
    <xf numFmtId="164" fontId="2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5" xfId="0" applyNumberFormat="1" applyFont="1" applyFill="1" applyBorder="1" applyAlignment="1" applyProtection="1">
      <alignment vertical="center" wrapText="1"/>
      <protection locked="0"/>
    </xf>
    <xf numFmtId="164" fontId="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46" fillId="0" borderId="15" xfId="0" applyNumberFormat="1" applyFont="1" applyFill="1" applyBorder="1" applyAlignment="1" applyProtection="1">
      <alignment vertical="center" wrapText="1"/>
      <protection locked="0"/>
    </xf>
    <xf numFmtId="164" fontId="9" fillId="0" borderId="28" xfId="0" applyNumberFormat="1" applyFont="1" applyFill="1" applyBorder="1" applyAlignment="1" applyProtection="1">
      <alignment vertical="center" wrapText="1"/>
      <protection locked="0"/>
    </xf>
    <xf numFmtId="164" fontId="0" fillId="0" borderId="15" xfId="0" applyNumberFormat="1" applyFont="1" applyFill="1" applyBorder="1" applyAlignment="1" applyProtection="1">
      <alignment vertical="center" wrapText="1"/>
      <protection locked="0"/>
    </xf>
    <xf numFmtId="164" fontId="2" fillId="0" borderId="0" xfId="0" applyNumberFormat="1" applyFont="1" applyFill="1" applyAlignment="1">
      <alignment vertical="center" wrapText="1"/>
    </xf>
    <xf numFmtId="164" fontId="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15" xfId="0" applyNumberFormat="1" applyFont="1" applyFill="1" applyBorder="1" applyAlignment="1" applyProtection="1">
      <alignment vertical="center" wrapText="1"/>
      <protection locked="0"/>
    </xf>
    <xf numFmtId="164" fontId="1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9" xfId="0" applyNumberFormat="1" applyFont="1" applyFill="1" applyBorder="1" applyAlignment="1" applyProtection="1">
      <alignment vertical="center" wrapText="1"/>
      <protection locked="0"/>
    </xf>
    <xf numFmtId="164" fontId="4" fillId="0" borderId="30" xfId="0" applyNumberFormat="1" applyFont="1" applyFill="1" applyBorder="1" applyAlignment="1" applyProtection="1">
      <alignment vertical="center" wrapText="1"/>
      <protection locked="0"/>
    </xf>
    <xf numFmtId="164" fontId="9" fillId="0" borderId="30" xfId="0" applyNumberFormat="1" applyFont="1" applyFill="1" applyBorder="1" applyAlignment="1" applyProtection="1">
      <alignment vertical="center" wrapText="1"/>
      <protection locked="0"/>
    </xf>
    <xf numFmtId="164" fontId="9" fillId="0" borderId="30" xfId="0" applyNumberFormat="1" applyFont="1" applyFill="1" applyBorder="1" applyAlignment="1" applyProtection="1">
      <alignment vertical="center" wrapText="1"/>
      <protection locked="0"/>
    </xf>
    <xf numFmtId="164" fontId="1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5" xfId="0" applyNumberFormat="1" applyFont="1" applyFill="1" applyBorder="1" applyAlignment="1" applyProtection="1">
      <alignment vertical="center" wrapText="1"/>
      <protection locked="0"/>
    </xf>
    <xf numFmtId="164" fontId="9" fillId="0" borderId="31" xfId="0" applyNumberFormat="1" applyFont="1" applyFill="1" applyBorder="1" applyAlignment="1" applyProtection="1">
      <alignment vertical="center" wrapText="1"/>
      <protection locked="0"/>
    </xf>
    <xf numFmtId="164" fontId="4" fillId="0" borderId="11" xfId="0" applyNumberFormat="1" applyFont="1" applyFill="1" applyBorder="1" applyAlignment="1" applyProtection="1">
      <alignment horizontal="left" vertical="center" wrapText="1"/>
      <protection/>
    </xf>
    <xf numFmtId="164" fontId="4" fillId="0" borderId="12" xfId="0" applyNumberFormat="1" applyFont="1" applyFill="1" applyBorder="1" applyAlignment="1" applyProtection="1">
      <alignment vertical="center" wrapText="1"/>
      <protection/>
    </xf>
    <xf numFmtId="164" fontId="11" fillId="0" borderId="0" xfId="0" applyNumberFormat="1" applyFont="1" applyFill="1" applyAlignment="1">
      <alignment vertical="center" wrapText="1"/>
    </xf>
    <xf numFmtId="0" fontId="76" fillId="0" borderId="0" xfId="61">
      <alignment/>
      <protection/>
    </xf>
    <xf numFmtId="3" fontId="76" fillId="0" borderId="0" xfId="61" applyNumberFormat="1">
      <alignment/>
      <protection/>
    </xf>
    <xf numFmtId="0" fontId="76" fillId="0" borderId="0" xfId="61" applyAlignment="1">
      <alignment horizontal="right"/>
      <protection/>
    </xf>
    <xf numFmtId="0" fontId="47" fillId="0" borderId="0" xfId="61" applyFont="1" applyAlignment="1">
      <alignment/>
      <protection/>
    </xf>
    <xf numFmtId="0" fontId="28" fillId="0" borderId="15" xfId="61" applyFont="1" applyFill="1" applyBorder="1" applyAlignment="1">
      <alignment horizontal="left" vertical="center" wrapText="1"/>
      <protection/>
    </xf>
    <xf numFmtId="0" fontId="29" fillId="0" borderId="15" xfId="61" applyFont="1" applyFill="1" applyBorder="1" applyAlignment="1">
      <alignment horizontal="left" vertical="center"/>
      <protection/>
    </xf>
    <xf numFmtId="3" fontId="76" fillId="0" borderId="15" xfId="61" applyNumberFormat="1" applyBorder="1">
      <alignment/>
      <protection/>
    </xf>
    <xf numFmtId="0" fontId="30" fillId="0" borderId="15" xfId="61" applyFont="1" applyFill="1" applyBorder="1" applyAlignment="1">
      <alignment horizontal="left" vertical="center" wrapText="1"/>
      <protection/>
    </xf>
    <xf numFmtId="0" fontId="31" fillId="0" borderId="15" xfId="61" applyFont="1" applyFill="1" applyBorder="1" applyAlignment="1">
      <alignment horizontal="left" vertical="center"/>
      <protection/>
    </xf>
    <xf numFmtId="0" fontId="28" fillId="0" borderId="32" xfId="61" applyFont="1" applyFill="1" applyBorder="1" applyAlignment="1">
      <alignment horizontal="left" vertical="center" wrapText="1"/>
      <protection/>
    </xf>
    <xf numFmtId="0" fontId="31" fillId="0" borderId="15" xfId="61" applyFont="1" applyFill="1" applyBorder="1" applyAlignment="1">
      <alignment horizontal="left" vertical="center" wrapText="1"/>
      <protection/>
    </xf>
    <xf numFmtId="0" fontId="35" fillId="0" borderId="15" xfId="61" applyFont="1" applyBorder="1">
      <alignment/>
      <protection/>
    </xf>
    <xf numFmtId="0" fontId="29" fillId="0" borderId="15" xfId="61" applyFont="1" applyFill="1" applyBorder="1" applyAlignment="1">
      <alignment horizontal="left" vertical="center" wrapText="1"/>
      <protection/>
    </xf>
    <xf numFmtId="0" fontId="35" fillId="0" borderId="0" xfId="61" applyFont="1">
      <alignment/>
      <protection/>
    </xf>
    <xf numFmtId="0" fontId="36" fillId="0" borderId="0" xfId="61" applyFont="1" applyFill="1" applyBorder="1" applyAlignment="1">
      <alignment horizontal="left" vertical="center" wrapText="1"/>
      <protection/>
    </xf>
    <xf numFmtId="0" fontId="76" fillId="0" borderId="15" xfId="61" applyBorder="1">
      <alignment/>
      <protection/>
    </xf>
    <xf numFmtId="0" fontId="28" fillId="0" borderId="15" xfId="61" applyFont="1" applyFill="1" applyBorder="1" applyAlignment="1">
      <alignment horizontal="center" vertical="center" wrapText="1"/>
      <protection/>
    </xf>
    <xf numFmtId="0" fontId="30" fillId="0" borderId="15" xfId="66" applyFont="1" applyFill="1" applyBorder="1" applyAlignment="1">
      <alignment horizontal="left" vertical="center" wrapText="1"/>
      <protection/>
    </xf>
    <xf numFmtId="0" fontId="28" fillId="0" borderId="15" xfId="66" applyFont="1" applyFill="1" applyBorder="1" applyAlignment="1">
      <alignment horizontal="left" vertical="center" wrapText="1"/>
      <protection/>
    </xf>
    <xf numFmtId="0" fontId="20" fillId="0" borderId="15" xfId="61" applyFont="1" applyBorder="1">
      <alignment/>
      <protection/>
    </xf>
    <xf numFmtId="0" fontId="34" fillId="0" borderId="15" xfId="61" applyFont="1" applyFill="1" applyBorder="1" applyAlignment="1">
      <alignment vertical="center" wrapText="1"/>
      <protection/>
    </xf>
    <xf numFmtId="0" fontId="30" fillId="0" borderId="15" xfId="61" applyFont="1" applyFill="1" applyBorder="1" applyAlignment="1">
      <alignment horizontal="center" vertical="center" wrapText="1"/>
      <protection/>
    </xf>
    <xf numFmtId="0" fontId="31" fillId="0" borderId="15" xfId="61" applyFont="1" applyBorder="1" applyAlignment="1">
      <alignment wrapText="1"/>
      <protection/>
    </xf>
    <xf numFmtId="0" fontId="76" fillId="0" borderId="0" xfId="61" applyAlignment="1">
      <alignment/>
      <protection/>
    </xf>
    <xf numFmtId="0" fontId="38" fillId="0" borderId="0" xfId="61" applyFont="1">
      <alignment/>
      <protection/>
    </xf>
    <xf numFmtId="0" fontId="31" fillId="0" borderId="15" xfId="61" applyFont="1" applyFill="1" applyBorder="1" applyAlignment="1">
      <alignment horizontal="center" vertical="center"/>
      <protection/>
    </xf>
    <xf numFmtId="0" fontId="31" fillId="0" borderId="15" xfId="61" applyFont="1" applyFill="1" applyBorder="1" applyAlignment="1">
      <alignment horizontal="center" vertical="center" wrapText="1"/>
      <protection/>
    </xf>
    <xf numFmtId="0" fontId="29" fillId="0" borderId="15" xfId="61" applyFont="1" applyBorder="1" applyAlignment="1">
      <alignment horizontal="center" wrapText="1"/>
      <protection/>
    </xf>
    <xf numFmtId="0" fontId="29" fillId="0" borderId="15" xfId="61" applyFont="1" applyFill="1" applyBorder="1" applyAlignment="1">
      <alignment vertical="center"/>
      <protection/>
    </xf>
    <xf numFmtId="0" fontId="29" fillId="0" borderId="15" xfId="61" applyNumberFormat="1" applyFont="1" applyFill="1" applyBorder="1" applyAlignment="1">
      <alignment vertical="center"/>
      <protection/>
    </xf>
    <xf numFmtId="173" fontId="29" fillId="0" borderId="15" xfId="61" applyNumberFormat="1" applyFont="1" applyFill="1" applyBorder="1" applyAlignment="1">
      <alignment vertical="center"/>
      <protection/>
    </xf>
    <xf numFmtId="0" fontId="29" fillId="0" borderId="15" xfId="61" applyFont="1" applyFill="1" applyBorder="1" applyAlignment="1">
      <alignment vertical="center" wrapText="1"/>
      <protection/>
    </xf>
    <xf numFmtId="0" fontId="31" fillId="0" borderId="15" xfId="61" applyFont="1" applyFill="1" applyBorder="1" applyAlignment="1">
      <alignment vertical="center" wrapText="1"/>
      <protection/>
    </xf>
    <xf numFmtId="173" fontId="31" fillId="0" borderId="15" xfId="61" applyNumberFormat="1" applyFont="1" applyFill="1" applyBorder="1" applyAlignment="1">
      <alignment vertical="center"/>
      <protection/>
    </xf>
    <xf numFmtId="173" fontId="34" fillId="0" borderId="15" xfId="61" applyNumberFormat="1" applyFont="1" applyFill="1" applyBorder="1" applyAlignment="1">
      <alignment vertical="center"/>
      <protection/>
    </xf>
    <xf numFmtId="0" fontId="34" fillId="0" borderId="15" xfId="61" applyFont="1" applyFill="1" applyBorder="1" applyAlignment="1">
      <alignment horizontal="left" vertical="center" wrapText="1"/>
      <protection/>
    </xf>
    <xf numFmtId="0" fontId="29" fillId="33" borderId="15" xfId="61" applyFont="1" applyFill="1" applyBorder="1" applyAlignment="1">
      <alignment horizontal="left" vertical="center" wrapText="1"/>
      <protection/>
    </xf>
    <xf numFmtId="0" fontId="28" fillId="33" borderId="15" xfId="61" applyFont="1" applyFill="1" applyBorder="1" applyAlignment="1">
      <alignment horizontal="left" vertical="center" wrapText="1"/>
      <protection/>
    </xf>
    <xf numFmtId="0" fontId="40" fillId="0" borderId="15" xfId="61" applyFont="1" applyFill="1" applyBorder="1" applyAlignment="1">
      <alignment horizontal="left" vertical="center" wrapText="1"/>
      <protection/>
    </xf>
    <xf numFmtId="0" fontId="28" fillId="0" borderId="15" xfId="61" applyFont="1" applyFill="1" applyBorder="1" applyAlignment="1">
      <alignment vertical="center" wrapText="1"/>
      <protection/>
    </xf>
    <xf numFmtId="0" fontId="28" fillId="0" borderId="15" xfId="61" applyFont="1" applyFill="1" applyBorder="1" applyAlignment="1">
      <alignment vertical="center"/>
      <protection/>
    </xf>
    <xf numFmtId="0" fontId="41" fillId="34" borderId="15" xfId="61" applyFont="1" applyFill="1" applyBorder="1">
      <alignment/>
      <protection/>
    </xf>
    <xf numFmtId="174" fontId="29" fillId="0" borderId="15" xfId="61" applyNumberFormat="1" applyFont="1" applyFill="1" applyBorder="1" applyAlignment="1">
      <alignment horizontal="left" vertical="center"/>
      <protection/>
    </xf>
    <xf numFmtId="0" fontId="34" fillId="0" borderId="15" xfId="61" applyFont="1" applyFill="1" applyBorder="1" applyAlignment="1">
      <alignment horizontal="left" vertical="center"/>
      <protection/>
    </xf>
    <xf numFmtId="0" fontId="42" fillId="35" borderId="15" xfId="61" applyFont="1" applyFill="1" applyBorder="1" applyAlignment="1">
      <alignment horizontal="left" vertical="center"/>
      <protection/>
    </xf>
    <xf numFmtId="173" fontId="42" fillId="35" borderId="15" xfId="61" applyNumberFormat="1" applyFont="1" applyFill="1" applyBorder="1" applyAlignment="1">
      <alignment vertical="center"/>
      <protection/>
    </xf>
    <xf numFmtId="0" fontId="76" fillId="0" borderId="0" xfId="61" applyBorder="1">
      <alignment/>
      <protection/>
    </xf>
    <xf numFmtId="0" fontId="43" fillId="0" borderId="15" xfId="61" applyFont="1" applyFill="1" applyBorder="1" applyAlignment="1">
      <alignment horizontal="left" vertical="center" wrapText="1"/>
      <protection/>
    </xf>
    <xf numFmtId="0" fontId="43" fillId="0" borderId="0" xfId="61" applyFont="1" applyFill="1" applyBorder="1" applyAlignment="1">
      <alignment horizontal="left" vertical="center" wrapText="1"/>
      <protection/>
    </xf>
    <xf numFmtId="0" fontId="28" fillId="0" borderId="15" xfId="61" applyFont="1" applyFill="1" applyBorder="1" applyAlignment="1">
      <alignment horizontal="left" vertical="center"/>
      <protection/>
    </xf>
    <xf numFmtId="0" fontId="36" fillId="0" borderId="0" xfId="61" applyFont="1" applyFill="1" applyBorder="1" applyAlignment="1">
      <alignment horizontal="left" vertical="center"/>
      <protection/>
    </xf>
    <xf numFmtId="0" fontId="30" fillId="0" borderId="15" xfId="61" applyFont="1" applyFill="1" applyBorder="1" applyAlignment="1">
      <alignment horizontal="left" vertical="center"/>
      <protection/>
    </xf>
    <xf numFmtId="0" fontId="43" fillId="0" borderId="15" xfId="61" applyFont="1" applyFill="1" applyBorder="1" applyAlignment="1">
      <alignment horizontal="left" vertical="center"/>
      <protection/>
    </xf>
    <xf numFmtId="0" fontId="43" fillId="0" borderId="0" xfId="61" applyFont="1" applyFill="1" applyBorder="1" applyAlignment="1">
      <alignment horizontal="left" vertical="center"/>
      <protection/>
    </xf>
    <xf numFmtId="0" fontId="40" fillId="0" borderId="15" xfId="61" applyFont="1" applyFill="1" applyBorder="1" applyAlignment="1">
      <alignment horizontal="left" vertical="center"/>
      <protection/>
    </xf>
    <xf numFmtId="0" fontId="33" fillId="35" borderId="15" xfId="61" applyFont="1" applyFill="1" applyBorder="1" applyAlignment="1">
      <alignment horizontal="left" vertical="center"/>
      <protection/>
    </xf>
    <xf numFmtId="0" fontId="42" fillId="35" borderId="15" xfId="61" applyFont="1" applyFill="1" applyBorder="1" applyAlignment="1">
      <alignment horizontal="left" vertical="center" wrapText="1"/>
      <protection/>
    </xf>
    <xf numFmtId="0" fontId="42" fillId="36" borderId="15" xfId="61" applyFont="1" applyFill="1" applyBorder="1">
      <alignment/>
      <protection/>
    </xf>
    <xf numFmtId="0" fontId="44" fillId="36" borderId="15" xfId="61" applyFont="1" applyFill="1" applyBorder="1">
      <alignment/>
      <protection/>
    </xf>
    <xf numFmtId="0" fontId="33" fillId="35" borderId="15" xfId="61" applyFont="1" applyFill="1" applyBorder="1" applyAlignment="1">
      <alignment horizontal="left" vertical="center" wrapText="1"/>
      <protection/>
    </xf>
    <xf numFmtId="0" fontId="42" fillId="37" borderId="15" xfId="61" applyFont="1" applyFill="1" applyBorder="1">
      <alignment/>
      <protection/>
    </xf>
    <xf numFmtId="0" fontId="42" fillId="37" borderId="15" xfId="61" applyFont="1" applyFill="1" applyBorder="1" applyAlignment="1">
      <alignment horizontal="left" vertical="center"/>
      <protection/>
    </xf>
    <xf numFmtId="0" fontId="35" fillId="0" borderId="28" xfId="61" applyFont="1" applyBorder="1">
      <alignment/>
      <protection/>
    </xf>
    <xf numFmtId="0" fontId="34" fillId="0" borderId="28" xfId="61" applyFont="1" applyBorder="1">
      <alignment/>
      <protection/>
    </xf>
    <xf numFmtId="0" fontId="34" fillId="36" borderId="28" xfId="61" applyFont="1" applyFill="1" applyBorder="1">
      <alignment/>
      <protection/>
    </xf>
    <xf numFmtId="3" fontId="34" fillId="0" borderId="15" xfId="61" applyNumberFormat="1" applyFont="1" applyBorder="1">
      <alignment/>
      <protection/>
    </xf>
    <xf numFmtId="3" fontId="35" fillId="0" borderId="15" xfId="61" applyNumberFormat="1" applyFont="1" applyBorder="1">
      <alignment/>
      <protection/>
    </xf>
    <xf numFmtId="3" fontId="35" fillId="0" borderId="0" xfId="61" applyNumberFormat="1" applyFont="1">
      <alignment/>
      <protection/>
    </xf>
    <xf numFmtId="3" fontId="29" fillId="0" borderId="15" xfId="61" applyNumberFormat="1" applyFont="1" applyBorder="1" applyAlignment="1">
      <alignment horizontal="center" wrapText="1"/>
      <protection/>
    </xf>
    <xf numFmtId="3" fontId="28" fillId="0" borderId="15" xfId="61" applyNumberFormat="1" applyFont="1" applyFill="1" applyBorder="1" applyAlignment="1">
      <alignment horizontal="left" vertical="center" wrapText="1"/>
      <protection/>
    </xf>
    <xf numFmtId="3" fontId="30" fillId="0" borderId="15" xfId="61" applyNumberFormat="1" applyFont="1" applyFill="1" applyBorder="1" applyAlignment="1">
      <alignment horizontal="left" vertical="center" wrapText="1"/>
      <protection/>
    </xf>
    <xf numFmtId="3" fontId="28" fillId="0" borderId="15" xfId="61" applyNumberFormat="1" applyFont="1" applyFill="1" applyBorder="1" applyAlignment="1">
      <alignment horizontal="left" vertical="center"/>
      <protection/>
    </xf>
    <xf numFmtId="3" fontId="30" fillId="0" borderId="15" xfId="61" applyNumberFormat="1" applyFont="1" applyFill="1" applyBorder="1" applyAlignment="1">
      <alignment horizontal="left" vertical="center"/>
      <protection/>
    </xf>
    <xf numFmtId="3" fontId="76" fillId="0" borderId="0" xfId="61" applyNumberFormat="1" applyBorder="1">
      <alignment/>
      <protection/>
    </xf>
    <xf numFmtId="3" fontId="43" fillId="0" borderId="15" xfId="61" applyNumberFormat="1" applyFont="1" applyFill="1" applyBorder="1" applyAlignment="1">
      <alignment horizontal="left" vertical="center" wrapText="1"/>
      <protection/>
    </xf>
    <xf numFmtId="3" fontId="43" fillId="0" borderId="15" xfId="61" applyNumberFormat="1" applyFont="1" applyFill="1" applyBorder="1" applyAlignment="1">
      <alignment horizontal="left" vertical="center"/>
      <protection/>
    </xf>
    <xf numFmtId="3" fontId="30" fillId="0" borderId="15" xfId="61" applyNumberFormat="1" applyFont="1" applyFill="1" applyBorder="1" applyAlignment="1">
      <alignment horizontal="right" vertical="center"/>
      <protection/>
    </xf>
    <xf numFmtId="3" fontId="28" fillId="0" borderId="15" xfId="61" applyNumberFormat="1" applyFont="1" applyFill="1" applyBorder="1" applyAlignment="1">
      <alignment horizontal="right" vertical="center"/>
      <protection/>
    </xf>
    <xf numFmtId="0" fontId="34" fillId="0" borderId="15" xfId="61" applyFont="1" applyFill="1" applyBorder="1" applyAlignment="1">
      <alignment horizontal="center" vertical="center" wrapText="1"/>
      <protection/>
    </xf>
    <xf numFmtId="0" fontId="34" fillId="0" borderId="15" xfId="61" applyFont="1" applyBorder="1" applyAlignment="1">
      <alignment horizontal="center" vertical="center"/>
      <protection/>
    </xf>
    <xf numFmtId="0" fontId="48" fillId="0" borderId="0" xfId="62" applyNumberFormat="1" applyFont="1" applyFill="1" applyBorder="1" applyAlignment="1" applyProtection="1">
      <alignment/>
      <protection locked="0"/>
    </xf>
    <xf numFmtId="3" fontId="8" fillId="0" borderId="0" xfId="62" applyNumberFormat="1" applyFont="1" applyFill="1" applyBorder="1" applyAlignment="1" applyProtection="1">
      <alignment/>
      <protection locked="0"/>
    </xf>
    <xf numFmtId="0" fontId="8" fillId="0" borderId="0" xfId="62" applyNumberFormat="1" applyFont="1" applyFill="1" applyBorder="1" applyAlignment="1" applyProtection="1">
      <alignment/>
      <protection locked="0"/>
    </xf>
    <xf numFmtId="0" fontId="49" fillId="0" borderId="0" xfId="62" applyNumberFormat="1" applyFont="1" applyFill="1" applyBorder="1" applyAlignment="1" applyProtection="1">
      <alignment/>
      <protection locked="0"/>
    </xf>
    <xf numFmtId="49" fontId="50" fillId="0" borderId="0" xfId="62" applyNumberFormat="1" applyFont="1" applyFill="1" applyBorder="1" applyAlignment="1" applyProtection="1">
      <alignment/>
      <protection locked="0"/>
    </xf>
    <xf numFmtId="49" fontId="19" fillId="0" borderId="0" xfId="62" applyNumberFormat="1" applyFont="1" applyFill="1" applyBorder="1" applyAlignment="1" applyProtection="1">
      <alignment/>
      <protection locked="0"/>
    </xf>
    <xf numFmtId="0" fontId="19" fillId="0" borderId="0" xfId="62" applyNumberFormat="1" applyFont="1" applyFill="1" applyBorder="1" applyAlignment="1" applyProtection="1">
      <alignment/>
      <protection locked="0"/>
    </xf>
    <xf numFmtId="0" fontId="36" fillId="0" borderId="0" xfId="62" applyNumberFormat="1" applyFont="1" applyFill="1" applyBorder="1" applyAlignment="1" applyProtection="1">
      <alignment/>
      <protection locked="0"/>
    </xf>
    <xf numFmtId="49" fontId="51" fillId="0" borderId="15" xfId="62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62" applyNumberFormat="1" applyFont="1" applyFill="1" applyBorder="1" applyAlignment="1" applyProtection="1">
      <alignment/>
      <protection locked="0"/>
    </xf>
    <xf numFmtId="0" fontId="51" fillId="0" borderId="15" xfId="62" applyNumberFormat="1" applyFont="1" applyFill="1" applyBorder="1" applyAlignment="1" applyProtection="1">
      <alignment horizontal="center" vertical="center" wrapText="1"/>
      <protection locked="0"/>
    </xf>
    <xf numFmtId="0" fontId="27" fillId="0" borderId="33" xfId="62" applyFont="1" applyBorder="1" applyAlignment="1">
      <alignment wrapText="1"/>
      <protection/>
    </xf>
    <xf numFmtId="3" fontId="47" fillId="0" borderId="19" xfId="63" applyNumberFormat="1" applyFont="1" applyBorder="1" applyAlignment="1">
      <alignment vertical="center" wrapText="1"/>
      <protection/>
    </xf>
    <xf numFmtId="3" fontId="49" fillId="0" borderId="19" xfId="62" applyNumberFormat="1" applyFont="1" applyFill="1" applyBorder="1" applyAlignment="1" applyProtection="1">
      <alignment vertical="center"/>
      <protection locked="0"/>
    </xf>
    <xf numFmtId="3" fontId="8" fillId="0" borderId="19" xfId="62" applyNumberFormat="1" applyFont="1" applyFill="1" applyBorder="1" applyAlignment="1" applyProtection="1">
      <alignment vertical="center"/>
      <protection locked="0"/>
    </xf>
    <xf numFmtId="0" fontId="27" fillId="0" borderId="34" xfId="62" applyFont="1" applyBorder="1" applyAlignment="1">
      <alignment wrapText="1"/>
      <protection/>
    </xf>
    <xf numFmtId="3" fontId="47" fillId="0" borderId="15" xfId="63" applyNumberFormat="1" applyFont="1" applyBorder="1" applyAlignment="1">
      <alignment vertical="center" wrapText="1"/>
      <protection/>
    </xf>
    <xf numFmtId="3" fontId="49" fillId="0" borderId="15" xfId="62" applyNumberFormat="1" applyFont="1" applyFill="1" applyBorder="1" applyAlignment="1" applyProtection="1">
      <alignment vertical="center"/>
      <protection locked="0"/>
    </xf>
    <xf numFmtId="3" fontId="8" fillId="0" borderId="15" xfId="62" applyNumberFormat="1" applyFont="1" applyFill="1" applyBorder="1" applyAlignment="1" applyProtection="1">
      <alignment vertical="center"/>
      <protection locked="0"/>
    </xf>
    <xf numFmtId="0" fontId="53" fillId="33" borderId="15" xfId="62" applyFont="1" applyFill="1" applyBorder="1" applyAlignment="1">
      <alignment wrapText="1"/>
      <protection/>
    </xf>
    <xf numFmtId="0" fontId="19" fillId="0" borderId="0" xfId="62" applyNumberFormat="1" applyFont="1" applyFill="1" applyBorder="1" applyAlignment="1" applyProtection="1">
      <alignment horizontal="right"/>
      <protection locked="0"/>
    </xf>
    <xf numFmtId="0" fontId="53" fillId="0" borderId="34" xfId="62" applyFont="1" applyBorder="1" applyAlignment="1">
      <alignment wrapText="1"/>
      <protection/>
    </xf>
    <xf numFmtId="3" fontId="49" fillId="0" borderId="15" xfId="62" applyNumberFormat="1" applyFont="1" applyFill="1" applyBorder="1" applyAlignment="1" applyProtection="1">
      <alignment vertical="center" wrapText="1"/>
      <protection locked="0"/>
    </xf>
    <xf numFmtId="3" fontId="19" fillId="0" borderId="0" xfId="62" applyNumberFormat="1" applyFont="1" applyFill="1" applyBorder="1" applyAlignment="1" applyProtection="1">
      <alignment/>
      <protection locked="0"/>
    </xf>
    <xf numFmtId="0" fontId="8" fillId="0" borderId="15" xfId="62" applyNumberFormat="1" applyFont="1" applyFill="1" applyBorder="1" applyAlignment="1" applyProtection="1">
      <alignment wrapText="1"/>
      <protection locked="0"/>
    </xf>
    <xf numFmtId="3" fontId="54" fillId="0" borderId="0" xfId="62" applyNumberFormat="1" applyFont="1" applyFill="1" applyBorder="1" applyAlignment="1" applyProtection="1">
      <alignment/>
      <protection locked="0"/>
    </xf>
    <xf numFmtId="0" fontId="54" fillId="0" borderId="0" xfId="62" applyNumberFormat="1" applyFont="1" applyFill="1" applyBorder="1" applyAlignment="1" applyProtection="1">
      <alignment/>
      <protection locked="0"/>
    </xf>
    <xf numFmtId="0" fontId="8" fillId="0" borderId="15" xfId="62" applyNumberFormat="1" applyFont="1" applyFill="1" applyBorder="1" applyAlignment="1" applyProtection="1">
      <alignment/>
      <protection locked="0"/>
    </xf>
    <xf numFmtId="3" fontId="52" fillId="0" borderId="0" xfId="62" applyNumberFormat="1" applyFont="1" applyFill="1" applyBorder="1" applyAlignment="1" applyProtection="1">
      <alignment/>
      <protection locked="0"/>
    </xf>
    <xf numFmtId="0" fontId="52" fillId="0" borderId="0" xfId="62" applyNumberFormat="1" applyFont="1" applyFill="1" applyBorder="1" applyAlignment="1" applyProtection="1">
      <alignment wrapText="1"/>
      <protection locked="0"/>
    </xf>
    <xf numFmtId="0" fontId="53" fillId="0" borderId="15" xfId="62" applyFont="1" applyBorder="1" applyAlignment="1">
      <alignment wrapText="1"/>
      <protection/>
    </xf>
    <xf numFmtId="3" fontId="55" fillId="0" borderId="15" xfId="63" applyNumberFormat="1" applyFont="1" applyBorder="1" applyAlignment="1">
      <alignment vertical="center" wrapText="1"/>
      <protection/>
    </xf>
    <xf numFmtId="3" fontId="56" fillId="0" borderId="15" xfId="62" applyNumberFormat="1" applyFont="1" applyFill="1" applyBorder="1" applyAlignment="1" applyProtection="1">
      <alignment vertical="center"/>
      <protection locked="0"/>
    </xf>
    <xf numFmtId="3" fontId="55" fillId="0" borderId="15" xfId="64" applyNumberFormat="1" applyFont="1" applyBorder="1" applyAlignment="1">
      <alignment vertical="center" wrapText="1"/>
      <protection/>
    </xf>
    <xf numFmtId="3" fontId="55" fillId="33" borderId="15" xfId="64" applyNumberFormat="1" applyFont="1" applyFill="1" applyBorder="1" applyAlignment="1">
      <alignment vertical="center" wrapText="1"/>
      <protection/>
    </xf>
    <xf numFmtId="3" fontId="56" fillId="33" borderId="15" xfId="62" applyNumberFormat="1" applyFont="1" applyFill="1" applyBorder="1" applyAlignment="1" applyProtection="1">
      <alignment vertical="center"/>
      <protection locked="0"/>
    </xf>
    <xf numFmtId="0" fontId="52" fillId="33" borderId="0" xfId="62" applyNumberFormat="1" applyFont="1" applyFill="1" applyBorder="1" applyAlignment="1" applyProtection="1">
      <alignment/>
      <protection locked="0"/>
    </xf>
    <xf numFmtId="3" fontId="52" fillId="33" borderId="0" xfId="62" applyNumberFormat="1" applyFont="1" applyFill="1" applyBorder="1" applyAlignment="1" applyProtection="1">
      <alignment/>
      <protection locked="0"/>
    </xf>
    <xf numFmtId="0" fontId="51" fillId="0" borderId="15" xfId="62" applyNumberFormat="1" applyFont="1" applyFill="1" applyBorder="1" applyAlignment="1" applyProtection="1">
      <alignment wrapText="1"/>
      <protection locked="0"/>
    </xf>
    <xf numFmtId="3" fontId="51" fillId="0" borderId="15" xfId="62" applyNumberFormat="1" applyFont="1" applyFill="1" applyBorder="1" applyAlignment="1" applyProtection="1">
      <alignment vertical="center"/>
      <protection locked="0"/>
    </xf>
    <xf numFmtId="0" fontId="51" fillId="0" borderId="15" xfId="62" applyNumberFormat="1" applyFont="1" applyFill="1" applyBorder="1" applyAlignment="1" applyProtection="1">
      <alignment/>
      <protection locked="0"/>
    </xf>
    <xf numFmtId="3" fontId="25" fillId="0" borderId="15" xfId="62" applyNumberFormat="1" applyFont="1" applyFill="1" applyBorder="1" applyAlignment="1" applyProtection="1">
      <alignment vertical="center"/>
      <protection locked="0"/>
    </xf>
    <xf numFmtId="0" fontId="31" fillId="0" borderId="15" xfId="61" applyFont="1" applyFill="1" applyBorder="1" applyAlignment="1">
      <alignment vertical="center"/>
      <protection/>
    </xf>
    <xf numFmtId="3" fontId="29" fillId="0" borderId="15" xfId="61" applyNumberFormat="1" applyFont="1" applyBorder="1" applyAlignment="1">
      <alignment vertical="center" wrapText="1"/>
      <protection/>
    </xf>
    <xf numFmtId="0" fontId="76" fillId="0" borderId="0" xfId="61" applyAlignment="1">
      <alignment vertical="center"/>
      <protection/>
    </xf>
    <xf numFmtId="3" fontId="20" fillId="0" borderId="0" xfId="61" applyNumberFormat="1" applyFont="1">
      <alignment/>
      <protection/>
    </xf>
    <xf numFmtId="3" fontId="31" fillId="0" borderId="15" xfId="61" applyNumberFormat="1" applyFont="1" applyFill="1" applyBorder="1" applyAlignment="1">
      <alignment vertical="center" wrapText="1"/>
      <protection/>
    </xf>
    <xf numFmtId="3" fontId="20" fillId="0" borderId="15" xfId="61" applyNumberFormat="1" applyFont="1" applyBorder="1">
      <alignment/>
      <protection/>
    </xf>
    <xf numFmtId="3" fontId="31" fillId="0" borderId="15" xfId="61" applyNumberFormat="1" applyFont="1" applyFill="1" applyBorder="1" applyAlignment="1">
      <alignment horizontal="center" wrapText="1"/>
      <protection/>
    </xf>
    <xf numFmtId="3" fontId="43" fillId="0" borderId="15" xfId="61" applyNumberFormat="1" applyFont="1" applyFill="1" applyBorder="1" applyAlignment="1">
      <alignment horizontal="right" vertical="center"/>
      <protection/>
    </xf>
    <xf numFmtId="3" fontId="20" fillId="0" borderId="0" xfId="61" applyNumberFormat="1" applyFont="1" applyBorder="1">
      <alignment/>
      <protection/>
    </xf>
    <xf numFmtId="0" fontId="20" fillId="0" borderId="0" xfId="61" applyFont="1">
      <alignment/>
      <protection/>
    </xf>
    <xf numFmtId="0" fontId="31" fillId="0" borderId="15" xfId="61" applyFont="1" applyFill="1" applyBorder="1" applyAlignment="1">
      <alignment horizontal="center" wrapText="1"/>
      <protection/>
    </xf>
    <xf numFmtId="0" fontId="20" fillId="0" borderId="15" xfId="61" applyFont="1" applyBorder="1">
      <alignment/>
      <protection/>
    </xf>
    <xf numFmtId="0" fontId="34" fillId="0" borderId="15" xfId="61" applyFont="1" applyBorder="1">
      <alignment/>
      <protection/>
    </xf>
    <xf numFmtId="0" fontId="20" fillId="0" borderId="0" xfId="61" applyFont="1" applyBorder="1">
      <alignment/>
      <protection/>
    </xf>
    <xf numFmtId="3" fontId="20" fillId="0" borderId="0" xfId="61" applyNumberFormat="1" applyFont="1" applyAlignment="1">
      <alignment horizontal="right"/>
      <protection/>
    </xf>
    <xf numFmtId="164" fontId="4" fillId="0" borderId="35" xfId="0" applyNumberFormat="1" applyFont="1" applyFill="1" applyBorder="1" applyAlignment="1" applyProtection="1">
      <alignment horizontal="center" vertical="center" wrapText="1"/>
      <protection/>
    </xf>
    <xf numFmtId="164" fontId="2" fillId="0" borderId="28" xfId="0" applyNumberFormat="1" applyFont="1" applyFill="1" applyBorder="1" applyAlignment="1" applyProtection="1">
      <alignment vertical="center" wrapText="1"/>
      <protection/>
    </xf>
    <xf numFmtId="164" fontId="9" fillId="0" borderId="28" xfId="0" applyNumberFormat="1" applyFont="1" applyFill="1" applyBorder="1" applyAlignment="1" applyProtection="1">
      <alignment vertical="center" wrapText="1"/>
      <protection/>
    </xf>
    <xf numFmtId="164" fontId="9" fillId="0" borderId="31" xfId="0" applyNumberFormat="1" applyFont="1" applyFill="1" applyBorder="1" applyAlignment="1" applyProtection="1">
      <alignment vertical="center" wrapText="1"/>
      <protection/>
    </xf>
    <xf numFmtId="164" fontId="0" fillId="0" borderId="15" xfId="0" applyNumberFormat="1" applyFill="1" applyBorder="1" applyAlignment="1">
      <alignment vertical="center" wrapText="1"/>
    </xf>
    <xf numFmtId="164" fontId="0" fillId="0" borderId="15" xfId="0" applyNumberFormat="1" applyFont="1" applyFill="1" applyBorder="1" applyAlignment="1">
      <alignment vertical="center" wrapText="1"/>
    </xf>
    <xf numFmtId="3" fontId="0" fillId="0" borderId="0" xfId="0" applyNumberFormat="1" applyFill="1" applyAlignment="1">
      <alignment vertical="center" wrapText="1"/>
    </xf>
    <xf numFmtId="4" fontId="0" fillId="0" borderId="15" xfId="0" applyNumberForma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vertical="center" wrapText="1"/>
    </xf>
    <xf numFmtId="4" fontId="2" fillId="0" borderId="17" xfId="0" applyNumberFormat="1" applyFont="1" applyFill="1" applyBorder="1" applyAlignment="1">
      <alignment vertical="center" wrapText="1"/>
    </xf>
    <xf numFmtId="164" fontId="2" fillId="0" borderId="19" xfId="0" applyNumberFormat="1" applyFont="1" applyFill="1" applyBorder="1" applyAlignment="1" applyProtection="1">
      <alignment vertical="center" wrapText="1"/>
      <protection locked="0"/>
    </xf>
    <xf numFmtId="4" fontId="2" fillId="0" borderId="19" xfId="0" applyNumberFormat="1" applyFont="1" applyFill="1" applyBorder="1" applyAlignment="1">
      <alignment vertical="center" wrapText="1"/>
    </xf>
    <xf numFmtId="164" fontId="2" fillId="0" borderId="22" xfId="0" applyNumberFormat="1" applyFont="1" applyFill="1" applyBorder="1" applyAlignment="1">
      <alignment horizontal="center" vertical="center" wrapText="1"/>
    </xf>
    <xf numFmtId="3" fontId="2" fillId="0" borderId="36" xfId="0" applyNumberFormat="1" applyFont="1" applyFill="1" applyBorder="1" applyAlignment="1">
      <alignment horizontal="center" vertical="center" wrapText="1"/>
    </xf>
    <xf numFmtId="164" fontId="2" fillId="0" borderId="37" xfId="0" applyNumberFormat="1" applyFont="1" applyFill="1" applyBorder="1" applyAlignment="1" applyProtection="1">
      <alignment horizontal="center" vertical="center" wrapText="1"/>
      <protection/>
    </xf>
    <xf numFmtId="3" fontId="0" fillId="0" borderId="18" xfId="0" applyNumberFormat="1" applyFill="1" applyBorder="1" applyAlignment="1" applyProtection="1">
      <alignment vertical="center" wrapText="1"/>
      <protection/>
    </xf>
    <xf numFmtId="164" fontId="0" fillId="0" borderId="32" xfId="0" applyNumberFormat="1" applyFill="1" applyBorder="1" applyAlignment="1">
      <alignment vertical="center" wrapText="1"/>
    </xf>
    <xf numFmtId="4" fontId="0" fillId="0" borderId="29" xfId="0" applyNumberFormat="1" applyFill="1" applyBorder="1" applyAlignment="1">
      <alignment vertical="center" wrapText="1"/>
    </xf>
    <xf numFmtId="164" fontId="0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28" xfId="0" applyNumberFormat="1" applyFont="1" applyFill="1" applyBorder="1" applyAlignment="1" applyProtection="1">
      <alignment vertical="center" wrapText="1"/>
      <protection locked="0"/>
    </xf>
    <xf numFmtId="164" fontId="4" fillId="0" borderId="28" xfId="0" applyNumberFormat="1" applyFont="1" applyFill="1" applyBorder="1" applyAlignment="1" applyProtection="1">
      <alignment vertical="center" wrapText="1"/>
      <protection/>
    </xf>
    <xf numFmtId="164" fontId="2" fillId="0" borderId="15" xfId="0" applyNumberFormat="1" applyFont="1" applyFill="1" applyBorder="1" applyAlignment="1">
      <alignment vertical="center" wrapText="1"/>
    </xf>
    <xf numFmtId="3" fontId="57" fillId="0" borderId="15" xfId="61" applyNumberFormat="1" applyFont="1" applyBorder="1">
      <alignment/>
      <protection/>
    </xf>
    <xf numFmtId="0" fontId="27" fillId="0" borderId="0" xfId="62" applyFont="1" applyBorder="1" applyAlignment="1">
      <alignment wrapText="1"/>
      <protection/>
    </xf>
    <xf numFmtId="164" fontId="1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3" fontId="76" fillId="0" borderId="0" xfId="61" applyNumberFormat="1" applyAlignment="1">
      <alignment horizontal="right"/>
      <protection/>
    </xf>
    <xf numFmtId="0" fontId="27" fillId="0" borderId="15" xfId="61" applyFont="1" applyFill="1" applyBorder="1" applyAlignment="1">
      <alignment horizontal="center" vertical="center"/>
      <protection/>
    </xf>
    <xf numFmtId="3" fontId="27" fillId="0" borderId="15" xfId="61" applyNumberFormat="1" applyFont="1" applyBorder="1" applyAlignment="1">
      <alignment horizontal="right" vertical="center" wrapText="1"/>
      <protection/>
    </xf>
    <xf numFmtId="3" fontId="27" fillId="0" borderId="15" xfId="61" applyNumberFormat="1" applyFont="1" applyBorder="1" applyAlignment="1">
      <alignment horizontal="center" vertical="center" wrapText="1"/>
      <protection/>
    </xf>
    <xf numFmtId="0" fontId="27" fillId="0" borderId="31" xfId="61" applyFont="1" applyBorder="1" applyAlignment="1">
      <alignment horizontal="center" vertical="center" wrapText="1"/>
      <protection/>
    </xf>
    <xf numFmtId="3" fontId="29" fillId="0" borderId="15" xfId="61" applyNumberFormat="1" applyFont="1" applyFill="1" applyBorder="1" applyAlignment="1">
      <alignment horizontal="right" vertical="center"/>
      <protection/>
    </xf>
    <xf numFmtId="3" fontId="76" fillId="0" borderId="15" xfId="61" applyNumberFormat="1" applyBorder="1">
      <alignment/>
      <protection/>
    </xf>
    <xf numFmtId="3" fontId="76" fillId="0" borderId="31" xfId="61" applyNumberFormat="1" applyBorder="1">
      <alignment/>
      <protection/>
    </xf>
    <xf numFmtId="3" fontId="31" fillId="0" borderId="15" xfId="61" applyNumberFormat="1" applyFont="1" applyFill="1" applyBorder="1" applyAlignment="1">
      <alignment horizontal="right" vertical="center"/>
      <protection/>
    </xf>
    <xf numFmtId="3" fontId="20" fillId="0" borderId="15" xfId="61" applyNumberFormat="1" applyFont="1" applyBorder="1">
      <alignment/>
      <protection/>
    </xf>
    <xf numFmtId="3" fontId="32" fillId="0" borderId="31" xfId="61" applyNumberFormat="1" applyFont="1" applyBorder="1">
      <alignment/>
      <protection/>
    </xf>
    <xf numFmtId="0" fontId="33" fillId="38" borderId="15" xfId="61" applyFont="1" applyFill="1" applyBorder="1" applyAlignment="1">
      <alignment horizontal="left" vertical="center" wrapText="1"/>
      <protection/>
    </xf>
    <xf numFmtId="3" fontId="31" fillId="38" borderId="15" xfId="61" applyNumberFormat="1" applyFont="1" applyFill="1" applyBorder="1" applyAlignment="1">
      <alignment horizontal="right" vertical="center"/>
      <protection/>
    </xf>
    <xf numFmtId="3" fontId="20" fillId="39" borderId="15" xfId="61" applyNumberFormat="1" applyFont="1" applyFill="1" applyBorder="1">
      <alignment/>
      <protection/>
    </xf>
    <xf numFmtId="3" fontId="20" fillId="0" borderId="31" xfId="61" applyNumberFormat="1" applyFont="1" applyBorder="1">
      <alignment/>
      <protection/>
    </xf>
    <xf numFmtId="0" fontId="58" fillId="0" borderId="0" xfId="61" applyFont="1">
      <alignment/>
      <protection/>
    </xf>
    <xf numFmtId="3" fontId="95" fillId="0" borderId="0" xfId="61" applyNumberFormat="1" applyFont="1" applyAlignment="1">
      <alignment horizontal="right"/>
      <protection/>
    </xf>
    <xf numFmtId="3" fontId="95" fillId="0" borderId="0" xfId="61" applyNumberFormat="1" applyFont="1">
      <alignment/>
      <protection/>
    </xf>
    <xf numFmtId="0" fontId="38" fillId="0" borderId="0" xfId="61" applyFont="1" applyAlignment="1">
      <alignment horizontal="center" vertical="center" wrapText="1"/>
      <protection/>
    </xf>
    <xf numFmtId="0" fontId="39" fillId="0" borderId="0" xfId="61" applyFont="1" applyAlignment="1">
      <alignment horizontal="center"/>
      <protection/>
    </xf>
    <xf numFmtId="0" fontId="51" fillId="0" borderId="29" xfId="62" applyNumberFormat="1" applyFont="1" applyFill="1" applyBorder="1" applyAlignment="1" applyProtection="1">
      <alignment horizontal="center" vertical="center" wrapText="1"/>
      <protection locked="0"/>
    </xf>
    <xf numFmtId="0" fontId="52" fillId="0" borderId="19" xfId="62" applyFont="1" applyBorder="1" applyAlignment="1">
      <alignment horizontal="center" vertical="center" wrapText="1"/>
      <protection/>
    </xf>
    <xf numFmtId="49" fontId="51" fillId="0" borderId="15" xfId="62" applyNumberFormat="1" applyFont="1" applyFill="1" applyBorder="1" applyAlignment="1" applyProtection="1">
      <alignment horizontal="center" vertical="center" wrapText="1"/>
      <protection locked="0"/>
    </xf>
    <xf numFmtId="0" fontId="52" fillId="0" borderId="15" xfId="62" applyFont="1" applyBorder="1" applyAlignment="1">
      <alignment/>
      <protection/>
    </xf>
    <xf numFmtId="0" fontId="51" fillId="0" borderId="15" xfId="62" applyNumberFormat="1" applyFont="1" applyFill="1" applyBorder="1" applyAlignment="1" applyProtection="1">
      <alignment horizontal="center" vertical="center"/>
      <protection locked="0"/>
    </xf>
    <xf numFmtId="3" fontId="51" fillId="0" borderId="15" xfId="62" applyNumberFormat="1" applyFont="1" applyFill="1" applyBorder="1" applyAlignment="1" applyProtection="1">
      <alignment horizontal="center" vertical="center" wrapText="1"/>
      <protection locked="0"/>
    </xf>
    <xf numFmtId="3" fontId="51" fillId="0" borderId="29" xfId="62" applyNumberFormat="1" applyFont="1" applyFill="1" applyBorder="1" applyAlignment="1" applyProtection="1">
      <alignment horizontal="center" vertical="center" wrapText="1"/>
      <protection locked="0"/>
    </xf>
    <xf numFmtId="0" fontId="52" fillId="0" borderId="19" xfId="62" applyFont="1" applyBorder="1" applyAlignment="1">
      <alignment/>
      <protection/>
    </xf>
    <xf numFmtId="0" fontId="51" fillId="0" borderId="28" xfId="62" applyNumberFormat="1" applyFont="1" applyFill="1" applyBorder="1" applyAlignment="1" applyProtection="1">
      <alignment horizontal="center"/>
      <protection locked="0"/>
    </xf>
    <xf numFmtId="0" fontId="51" fillId="0" borderId="21" xfId="62" applyNumberFormat="1" applyFont="1" applyFill="1" applyBorder="1" applyAlignment="1" applyProtection="1">
      <alignment horizontal="center"/>
      <protection locked="0"/>
    </xf>
    <xf numFmtId="0" fontId="51" fillId="0" borderId="15" xfId="62" applyNumberFormat="1" applyFont="1" applyFill="1" applyBorder="1" applyAlignment="1" applyProtection="1">
      <alignment horizontal="center"/>
      <protection locked="0"/>
    </xf>
    <xf numFmtId="0" fontId="39" fillId="0" borderId="0" xfId="61" applyFont="1" applyAlignment="1">
      <alignment horizontal="center" wrapText="1"/>
      <protection/>
    </xf>
    <xf numFmtId="0" fontId="38" fillId="0" borderId="0" xfId="61" applyFont="1" applyAlignment="1">
      <alignment horizontal="center" wrapText="1"/>
      <protection/>
    </xf>
    <xf numFmtId="0" fontId="36" fillId="0" borderId="15" xfId="62" applyFont="1" applyBorder="1" applyAlignment="1">
      <alignment/>
      <protection/>
    </xf>
    <xf numFmtId="3" fontId="51" fillId="0" borderId="28" xfId="62" applyNumberFormat="1" applyFont="1" applyFill="1" applyBorder="1" applyAlignment="1" applyProtection="1">
      <alignment horizontal="center"/>
      <protection locked="0"/>
    </xf>
    <xf numFmtId="3" fontId="51" fillId="0" borderId="21" xfId="62" applyNumberFormat="1" applyFont="1" applyFill="1" applyBorder="1" applyAlignment="1" applyProtection="1">
      <alignment horizontal="center"/>
      <protection locked="0"/>
    </xf>
    <xf numFmtId="0" fontId="48" fillId="0" borderId="0" xfId="62" applyNumberFormat="1" applyFont="1" applyFill="1" applyBorder="1" applyAlignment="1" applyProtection="1">
      <alignment horizontal="center" wrapText="1"/>
      <protection locked="0"/>
    </xf>
    <xf numFmtId="0" fontId="51" fillId="0" borderId="15" xfId="62" applyNumberFormat="1" applyFont="1" applyFill="1" applyBorder="1" applyAlignment="1" applyProtection="1">
      <alignment horizontal="center" vertical="center" wrapText="1"/>
      <protection locked="0"/>
    </xf>
    <xf numFmtId="0" fontId="36" fillId="0" borderId="15" xfId="62" applyFont="1" applyBorder="1" applyAlignment="1">
      <alignment wrapText="1"/>
      <protection/>
    </xf>
    <xf numFmtId="0" fontId="39" fillId="0" borderId="0" xfId="61" applyFont="1" applyAlignment="1">
      <alignment horizontal="center" vertical="center" wrapText="1"/>
      <protection/>
    </xf>
    <xf numFmtId="0" fontId="45" fillId="0" borderId="0" xfId="61" applyFont="1" applyAlignment="1">
      <alignment horizontal="center" wrapText="1"/>
      <protection/>
    </xf>
    <xf numFmtId="0" fontId="37" fillId="0" borderId="0" xfId="61" applyFont="1" applyAlignment="1">
      <alignment horizontal="center" wrapText="1"/>
      <protection/>
    </xf>
    <xf numFmtId="0" fontId="36" fillId="0" borderId="38" xfId="61" applyFont="1" applyFill="1" applyBorder="1" applyAlignment="1">
      <alignment horizontal="left" vertical="center" wrapText="1"/>
      <protection/>
    </xf>
    <xf numFmtId="0" fontId="36" fillId="0" borderId="0" xfId="61" applyFont="1" applyBorder="1" applyAlignment="1">
      <alignment horizontal="left" vertical="center" wrapText="1"/>
      <protection/>
    </xf>
    <xf numFmtId="0" fontId="36" fillId="0" borderId="0" xfId="61" applyFont="1" applyFill="1" applyBorder="1" applyAlignment="1">
      <alignment horizontal="left" vertical="center" wrapText="1"/>
      <protection/>
    </xf>
    <xf numFmtId="0" fontId="24" fillId="0" borderId="0" xfId="61" applyNumberFormat="1" applyFont="1" applyFill="1" applyBorder="1" applyAlignment="1" applyProtection="1">
      <alignment horizontal="center" wrapText="1"/>
      <protection locked="0"/>
    </xf>
    <xf numFmtId="0" fontId="26" fillId="0" borderId="0" xfId="61" applyFont="1" applyAlignment="1">
      <alignment horizontal="center" wrapText="1"/>
      <protection/>
    </xf>
    <xf numFmtId="3" fontId="8" fillId="0" borderId="0" xfId="0" applyNumberFormat="1" applyFont="1" applyAlignment="1">
      <alignment horizontal="center"/>
    </xf>
    <xf numFmtId="0" fontId="23" fillId="0" borderId="39" xfId="0" applyFont="1" applyBorder="1" applyAlignment="1">
      <alignment horizontal="right"/>
    </xf>
    <xf numFmtId="0" fontId="14" fillId="0" borderId="40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center" wrapText="1"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 2 2" xfId="59"/>
    <cellStyle name="Normál 2_kozlo_2013e_0_08_Fertőszentmiklós" xfId="60"/>
    <cellStyle name="Normál 3" xfId="61"/>
    <cellStyle name="Normál 4" xfId="62"/>
    <cellStyle name="Normál_1. mell." xfId="63"/>
    <cellStyle name="Normál_2.1. mell." xfId="64"/>
    <cellStyle name="Normal_ered1021" xfId="65"/>
    <cellStyle name="Normal_KTRSZJ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&#233;nz&#252;gyvezet&#337;\AppData\Local\Microsoft\Windows\Temporary%20Internet%20Files\Content.IE5\TXNTTS5X\adat0_2013_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edagogus\kat_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norma_2008\Oracle_ba\adat_2008_vesz2fe_u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&#237;vi\Desktop\Sopronk&#246;vesd\K&#246;lts&#233;gvet&#233;s\KVRENDELETIndokl&#225;st&#225;bl&#225;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eder"/>
      <sheetName val="norma"/>
      <sheetName val="lendvai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k2_a_1"/>
      <sheetName val="k2_a_2"/>
      <sheetName val="k2_a_3"/>
      <sheetName val="mutato2_k"/>
      <sheetName val="FT2_k"/>
      <sheetName val="ÖSSZESÍTŐ"/>
      <sheetName val="GLOBÁLIS"/>
      <sheetName val="KÖZOKTATÁS"/>
      <sheetName val="SZOCIÁLIS"/>
      <sheetName val="KULTURÁLIS"/>
      <sheetName val="bibi"/>
      <sheetName val="v_g"/>
      <sheetName val="v_s"/>
      <sheetName val="v_k"/>
      <sheetName val="v_k2"/>
      <sheetName val="v_ki"/>
      <sheetName val="T"/>
      <sheetName val="sum"/>
      <sheetName val="modell_min"/>
      <sheetName val="Munk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der"/>
      <sheetName val="lendvai"/>
      <sheetName val="Options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GLOBÁLIS"/>
      <sheetName val="SZOCIÁLIS"/>
      <sheetName val="KÖZOKTATÁS"/>
      <sheetName val="bibi"/>
      <sheetName val="v_g"/>
      <sheetName val="v_s"/>
      <sheetName val="v_k"/>
      <sheetName val="v_ki"/>
      <sheetName val="T"/>
      <sheetName val="sum"/>
      <sheetName val="modell_min"/>
    </sheetNames>
    <sheetDataSet>
      <sheetData sheetId="4">
        <row r="16">
          <cell r="C16" t="str">
            <v>TAM_JOGC_FELD_KOD</v>
          </cell>
          <cell r="D16" t="str">
            <v>SUM(NATUR_MUT_ERT)</v>
          </cell>
        </row>
        <row r="17">
          <cell r="C17">
            <v>901010001</v>
          </cell>
          <cell r="D17">
            <v>10162047</v>
          </cell>
        </row>
        <row r="18">
          <cell r="C18">
            <v>901010002</v>
          </cell>
          <cell r="D18">
            <v>1751</v>
          </cell>
        </row>
        <row r="19">
          <cell r="C19">
            <v>901010003</v>
          </cell>
          <cell r="D19">
            <v>1025</v>
          </cell>
        </row>
        <row r="20">
          <cell r="C20">
            <v>901010004</v>
          </cell>
          <cell r="D20">
            <v>6443895</v>
          </cell>
        </row>
        <row r="21">
          <cell r="C21">
            <v>901020001</v>
          </cell>
        </row>
        <row r="22">
          <cell r="C22">
            <v>901020002</v>
          </cell>
        </row>
        <row r="23">
          <cell r="C23">
            <v>901020003</v>
          </cell>
        </row>
        <row r="24">
          <cell r="C24">
            <v>901020004</v>
          </cell>
        </row>
        <row r="25">
          <cell r="C25">
            <v>901020005</v>
          </cell>
        </row>
        <row r="26">
          <cell r="C26">
            <v>901030001</v>
          </cell>
        </row>
        <row r="27">
          <cell r="C27">
            <v>901030002</v>
          </cell>
        </row>
        <row r="28">
          <cell r="C28">
            <v>901030003</v>
          </cell>
        </row>
        <row r="29">
          <cell r="C29">
            <v>901030004</v>
          </cell>
        </row>
        <row r="30">
          <cell r="C30">
            <v>901030005</v>
          </cell>
        </row>
        <row r="31">
          <cell r="C31">
            <v>901030006</v>
          </cell>
        </row>
        <row r="32">
          <cell r="C32">
            <v>901040001</v>
          </cell>
          <cell r="D32">
            <v>10162047</v>
          </cell>
        </row>
        <row r="33">
          <cell r="C33">
            <v>901040002</v>
          </cell>
          <cell r="D33">
            <v>1910435</v>
          </cell>
        </row>
        <row r="34">
          <cell r="C34">
            <v>901050001</v>
          </cell>
          <cell r="D34">
            <v>302353</v>
          </cell>
        </row>
        <row r="35">
          <cell r="C35">
            <v>901060001</v>
          </cell>
          <cell r="D35">
            <v>1627815</v>
          </cell>
        </row>
        <row r="36">
          <cell r="C36">
            <v>901070001</v>
          </cell>
          <cell r="D36">
            <v>315125</v>
          </cell>
        </row>
        <row r="37">
          <cell r="C37">
            <v>901070002</v>
          </cell>
          <cell r="D37">
            <v>768378</v>
          </cell>
        </row>
        <row r="38">
          <cell r="C38">
            <v>901070003</v>
          </cell>
          <cell r="D38">
            <v>601375</v>
          </cell>
        </row>
        <row r="39">
          <cell r="C39">
            <v>901080001</v>
          </cell>
          <cell r="D39">
            <v>4478916337</v>
          </cell>
        </row>
        <row r="40">
          <cell r="C40">
            <v>901090001</v>
          </cell>
          <cell r="D40">
            <v>11846570</v>
          </cell>
        </row>
        <row r="41">
          <cell r="C41">
            <v>901100001</v>
          </cell>
          <cell r="D41">
            <v>10162047</v>
          </cell>
        </row>
        <row r="42">
          <cell r="C42">
            <v>901100002</v>
          </cell>
          <cell r="D42">
            <v>20</v>
          </cell>
        </row>
        <row r="43">
          <cell r="C43">
            <v>901100003</v>
          </cell>
          <cell r="D43">
            <v>10162047</v>
          </cell>
        </row>
        <row r="44">
          <cell r="C44">
            <v>901110101</v>
          </cell>
        </row>
        <row r="45">
          <cell r="C45">
            <v>901110102</v>
          </cell>
        </row>
        <row r="46">
          <cell r="C46">
            <v>901110103</v>
          </cell>
        </row>
        <row r="47">
          <cell r="C47">
            <v>901110104</v>
          </cell>
        </row>
        <row r="48">
          <cell r="C48">
            <v>901110105</v>
          </cell>
        </row>
        <row r="49">
          <cell r="C49">
            <v>901110106</v>
          </cell>
        </row>
        <row r="50">
          <cell r="C50">
            <v>901110107</v>
          </cell>
        </row>
        <row r="51">
          <cell r="C51">
            <v>901110108</v>
          </cell>
        </row>
        <row r="52">
          <cell r="C52">
            <v>901110201</v>
          </cell>
          <cell r="D52">
            <v>538</v>
          </cell>
        </row>
        <row r="53">
          <cell r="C53">
            <v>901110202</v>
          </cell>
          <cell r="D53">
            <v>11525</v>
          </cell>
        </row>
        <row r="54">
          <cell r="C54">
            <v>901110203</v>
          </cell>
          <cell r="D54">
            <v>1937</v>
          </cell>
        </row>
        <row r="55">
          <cell r="C55">
            <v>901110204</v>
          </cell>
          <cell r="D55">
            <v>30</v>
          </cell>
        </row>
        <row r="56">
          <cell r="C56">
            <v>901110205</v>
          </cell>
          <cell r="D56">
            <v>1454</v>
          </cell>
        </row>
        <row r="57">
          <cell r="C57">
            <v>901110206</v>
          </cell>
          <cell r="D57">
            <v>56</v>
          </cell>
        </row>
        <row r="58">
          <cell r="C58">
            <v>901110207</v>
          </cell>
          <cell r="D58">
            <v>192</v>
          </cell>
        </row>
        <row r="59">
          <cell r="C59">
            <v>901110208</v>
          </cell>
          <cell r="D59">
            <v>0</v>
          </cell>
        </row>
        <row r="60">
          <cell r="C60">
            <v>901110301</v>
          </cell>
          <cell r="D60">
            <v>81872</v>
          </cell>
        </row>
        <row r="61">
          <cell r="C61">
            <v>901110302</v>
          </cell>
          <cell r="D61">
            <v>4481</v>
          </cell>
        </row>
        <row r="62">
          <cell r="C62">
            <v>901110303</v>
          </cell>
          <cell r="D62">
            <v>7472</v>
          </cell>
        </row>
        <row r="63">
          <cell r="C63">
            <v>901110304</v>
          </cell>
          <cell r="D63">
            <v>2319</v>
          </cell>
        </row>
        <row r="64">
          <cell r="C64">
            <v>901110305</v>
          </cell>
          <cell r="D64">
            <v>29506</v>
          </cell>
        </row>
        <row r="65">
          <cell r="C65">
            <v>901110306</v>
          </cell>
          <cell r="D65">
            <v>1944</v>
          </cell>
        </row>
        <row r="66">
          <cell r="C66">
            <v>901110307</v>
          </cell>
          <cell r="D66">
            <v>3739</v>
          </cell>
        </row>
        <row r="67">
          <cell r="C67">
            <v>901110308</v>
          </cell>
          <cell r="D67">
            <v>10345</v>
          </cell>
        </row>
        <row r="68">
          <cell r="C68">
            <v>901110309</v>
          </cell>
          <cell r="D68">
            <v>4942</v>
          </cell>
        </row>
        <row r="69">
          <cell r="C69">
            <v>901110310</v>
          </cell>
          <cell r="D69">
            <v>33157</v>
          </cell>
        </row>
        <row r="70">
          <cell r="C70">
            <v>901110311</v>
          </cell>
          <cell r="D70">
            <v>676</v>
          </cell>
        </row>
        <row r="71">
          <cell r="C71">
            <v>901110312</v>
          </cell>
          <cell r="D71">
            <v>2123</v>
          </cell>
        </row>
        <row r="72">
          <cell r="C72">
            <v>901110313</v>
          </cell>
          <cell r="D72">
            <v>2436</v>
          </cell>
        </row>
        <row r="73">
          <cell r="C73">
            <v>901110314</v>
          </cell>
          <cell r="D73">
            <v>170</v>
          </cell>
        </row>
        <row r="74">
          <cell r="C74">
            <v>901120101</v>
          </cell>
          <cell r="D74">
            <v>5547</v>
          </cell>
        </row>
        <row r="75">
          <cell r="C75">
            <v>901120102</v>
          </cell>
          <cell r="D75">
            <v>355</v>
          </cell>
        </row>
        <row r="76">
          <cell r="C76">
            <v>901120103</v>
          </cell>
          <cell r="D76">
            <v>12822</v>
          </cell>
        </row>
        <row r="77">
          <cell r="C77">
            <v>901120104</v>
          </cell>
          <cell r="D77">
            <v>9253</v>
          </cell>
        </row>
        <row r="78">
          <cell r="C78">
            <v>901120105</v>
          </cell>
          <cell r="D78">
            <v>4478</v>
          </cell>
        </row>
        <row r="79">
          <cell r="C79">
            <v>901120201</v>
          </cell>
          <cell r="D79">
            <v>9666</v>
          </cell>
        </row>
        <row r="80">
          <cell r="C80">
            <v>901120202</v>
          </cell>
          <cell r="D80">
            <v>3931</v>
          </cell>
        </row>
        <row r="81">
          <cell r="C81">
            <v>901120203</v>
          </cell>
          <cell r="D81">
            <v>21461</v>
          </cell>
        </row>
        <row r="82">
          <cell r="C82">
            <v>901120204</v>
          </cell>
          <cell r="D82">
            <v>567</v>
          </cell>
        </row>
        <row r="83">
          <cell r="C83">
            <v>901120205</v>
          </cell>
          <cell r="D83">
            <v>1854</v>
          </cell>
        </row>
        <row r="84">
          <cell r="C84">
            <v>901120206</v>
          </cell>
          <cell r="D84">
            <v>2973</v>
          </cell>
        </row>
        <row r="85">
          <cell r="C85">
            <v>901120301</v>
          </cell>
        </row>
        <row r="86">
          <cell r="C86">
            <v>901120302</v>
          </cell>
        </row>
        <row r="87">
          <cell r="C87">
            <v>901120303</v>
          </cell>
        </row>
        <row r="88">
          <cell r="C88">
            <v>901130101</v>
          </cell>
          <cell r="D88">
            <v>3699</v>
          </cell>
        </row>
        <row r="89">
          <cell r="C89">
            <v>901140101</v>
          </cell>
          <cell r="D89">
            <v>19933</v>
          </cell>
        </row>
        <row r="90">
          <cell r="C90">
            <v>901140102</v>
          </cell>
          <cell r="D90">
            <v>418</v>
          </cell>
        </row>
        <row r="91">
          <cell r="C91">
            <v>901140103</v>
          </cell>
          <cell r="D91">
            <v>2836</v>
          </cell>
        </row>
        <row r="92">
          <cell r="C92">
            <v>901151101</v>
          </cell>
          <cell r="D92">
            <v>1870</v>
          </cell>
        </row>
        <row r="93">
          <cell r="C93">
            <v>901151102</v>
          </cell>
          <cell r="D93">
            <v>8085</v>
          </cell>
        </row>
        <row r="94">
          <cell r="C94">
            <v>901151103</v>
          </cell>
          <cell r="D94">
            <v>65384</v>
          </cell>
        </row>
        <row r="95">
          <cell r="C95">
            <v>901151104</v>
          </cell>
          <cell r="D95">
            <v>233536</v>
          </cell>
        </row>
        <row r="96">
          <cell r="C96">
            <v>901151201</v>
          </cell>
          <cell r="D96">
            <v>5218</v>
          </cell>
        </row>
        <row r="97">
          <cell r="C97">
            <v>901151202</v>
          </cell>
          <cell r="D97">
            <v>8256</v>
          </cell>
        </row>
        <row r="98">
          <cell r="C98">
            <v>901151203</v>
          </cell>
          <cell r="D98">
            <v>133294</v>
          </cell>
        </row>
        <row r="99">
          <cell r="C99">
            <v>901151204</v>
          </cell>
          <cell r="D99">
            <v>158662</v>
          </cell>
        </row>
        <row r="100">
          <cell r="C100">
            <v>901152101</v>
          </cell>
          <cell r="D100">
            <v>89404</v>
          </cell>
        </row>
        <row r="101">
          <cell r="C101">
            <v>901152102</v>
          </cell>
          <cell r="D101">
            <v>172547</v>
          </cell>
        </row>
        <row r="102">
          <cell r="C102">
            <v>901152103</v>
          </cell>
          <cell r="D102">
            <v>91500</v>
          </cell>
        </row>
        <row r="103">
          <cell r="C103">
            <v>901152104</v>
          </cell>
          <cell r="D103">
            <v>93827</v>
          </cell>
        </row>
        <row r="104">
          <cell r="C104">
            <v>901152105</v>
          </cell>
          <cell r="D104">
            <v>100173</v>
          </cell>
        </row>
        <row r="105">
          <cell r="C105">
            <v>901152106</v>
          </cell>
          <cell r="D105">
            <v>199981</v>
          </cell>
        </row>
        <row r="106">
          <cell r="C106">
            <v>901152201</v>
          </cell>
          <cell r="D106">
            <v>177350</v>
          </cell>
        </row>
        <row r="107">
          <cell r="C107">
            <v>901152202</v>
          </cell>
          <cell r="D107">
            <v>85891</v>
          </cell>
        </row>
        <row r="108">
          <cell r="C108">
            <v>901152203</v>
          </cell>
          <cell r="D108">
            <v>88629</v>
          </cell>
        </row>
        <row r="109">
          <cell r="C109">
            <v>901152204</v>
          </cell>
          <cell r="D109">
            <v>184770</v>
          </cell>
        </row>
        <row r="110">
          <cell r="C110">
            <v>901152205</v>
          </cell>
          <cell r="D110">
            <v>201467</v>
          </cell>
        </row>
        <row r="111">
          <cell r="C111">
            <v>901153101</v>
          </cell>
          <cell r="D111">
            <v>102672</v>
          </cell>
        </row>
        <row r="112">
          <cell r="C112">
            <v>901153102</v>
          </cell>
          <cell r="D112">
            <v>98765</v>
          </cell>
        </row>
        <row r="113">
          <cell r="C113">
            <v>901153103</v>
          </cell>
          <cell r="D113">
            <v>152275</v>
          </cell>
        </row>
        <row r="114">
          <cell r="C114">
            <v>901153201</v>
          </cell>
          <cell r="D114">
            <v>196586</v>
          </cell>
        </row>
        <row r="115">
          <cell r="C115">
            <v>901153202</v>
          </cell>
          <cell r="D115">
            <v>161245</v>
          </cell>
        </row>
        <row r="116">
          <cell r="C116">
            <v>901154101</v>
          </cell>
          <cell r="D116">
            <v>53050</v>
          </cell>
        </row>
        <row r="117">
          <cell r="C117">
            <v>901154102</v>
          </cell>
          <cell r="D117">
            <v>51206</v>
          </cell>
        </row>
        <row r="118">
          <cell r="C118">
            <v>901154103</v>
          </cell>
          <cell r="D118">
            <v>1514275</v>
          </cell>
        </row>
        <row r="119">
          <cell r="C119">
            <v>901154104</v>
          </cell>
          <cell r="D119">
            <v>1185743</v>
          </cell>
        </row>
        <row r="120">
          <cell r="C120">
            <v>901154201</v>
          </cell>
          <cell r="D120">
            <v>87726</v>
          </cell>
        </row>
        <row r="121">
          <cell r="C121">
            <v>901154202</v>
          </cell>
          <cell r="D121">
            <v>19653</v>
          </cell>
        </row>
        <row r="122">
          <cell r="C122">
            <v>901154203</v>
          </cell>
          <cell r="D122">
            <v>1508747</v>
          </cell>
        </row>
        <row r="123">
          <cell r="C123">
            <v>901154204</v>
          </cell>
          <cell r="D123">
            <v>1198096</v>
          </cell>
        </row>
        <row r="124">
          <cell r="C124">
            <v>901155101</v>
          </cell>
          <cell r="D124">
            <v>70437</v>
          </cell>
        </row>
        <row r="125">
          <cell r="C125">
            <v>901155102</v>
          </cell>
          <cell r="D125">
            <v>4042</v>
          </cell>
        </row>
        <row r="126">
          <cell r="C126">
            <v>901155103</v>
          </cell>
          <cell r="D126">
            <v>40967</v>
          </cell>
        </row>
        <row r="127">
          <cell r="C127">
            <v>901155104</v>
          </cell>
          <cell r="D127">
            <v>7609</v>
          </cell>
        </row>
        <row r="128">
          <cell r="C128">
            <v>901155201</v>
          </cell>
          <cell r="D128">
            <v>73999</v>
          </cell>
        </row>
        <row r="129">
          <cell r="C129">
            <v>901155202</v>
          </cell>
          <cell r="D129">
            <v>3276</v>
          </cell>
        </row>
        <row r="130">
          <cell r="C130">
            <v>901155203</v>
          </cell>
          <cell r="D130">
            <v>77275</v>
          </cell>
        </row>
        <row r="131">
          <cell r="C131">
            <v>901155204</v>
          </cell>
          <cell r="D131">
            <v>40709</v>
          </cell>
        </row>
        <row r="132">
          <cell r="C132">
            <v>901155205</v>
          </cell>
          <cell r="D132">
            <v>6508</v>
          </cell>
        </row>
        <row r="133">
          <cell r="C133">
            <v>901155206</v>
          </cell>
          <cell r="D133">
            <v>47217</v>
          </cell>
        </row>
        <row r="134">
          <cell r="C134">
            <v>901156101</v>
          </cell>
          <cell r="D134">
            <v>187</v>
          </cell>
        </row>
        <row r="135">
          <cell r="C135">
            <v>901156102</v>
          </cell>
          <cell r="D135">
            <v>1415</v>
          </cell>
        </row>
        <row r="136">
          <cell r="C136">
            <v>901156103</v>
          </cell>
          <cell r="D136">
            <v>41298</v>
          </cell>
        </row>
        <row r="137">
          <cell r="C137">
            <v>901156104</v>
          </cell>
          <cell r="D137">
            <v>42900</v>
          </cell>
        </row>
        <row r="138">
          <cell r="C138">
            <v>901156105</v>
          </cell>
          <cell r="D138">
            <v>2648</v>
          </cell>
        </row>
        <row r="139">
          <cell r="C139">
            <v>901156106</v>
          </cell>
          <cell r="D139">
            <v>430</v>
          </cell>
        </row>
        <row r="140">
          <cell r="C140">
            <v>901156107</v>
          </cell>
          <cell r="D140">
            <v>211</v>
          </cell>
        </row>
        <row r="141">
          <cell r="C141">
            <v>901156108</v>
          </cell>
          <cell r="D141">
            <v>4098</v>
          </cell>
        </row>
        <row r="142">
          <cell r="C142">
            <v>901156109</v>
          </cell>
          <cell r="D142">
            <v>2334</v>
          </cell>
        </row>
        <row r="143">
          <cell r="C143">
            <v>901156110</v>
          </cell>
          <cell r="D143">
            <v>6643</v>
          </cell>
        </row>
        <row r="144">
          <cell r="C144">
            <v>901156201</v>
          </cell>
          <cell r="D144">
            <v>297</v>
          </cell>
        </row>
        <row r="145">
          <cell r="C145">
            <v>901156202</v>
          </cell>
          <cell r="D145">
            <v>4897</v>
          </cell>
        </row>
        <row r="146">
          <cell r="C146">
            <v>901156203</v>
          </cell>
          <cell r="D146">
            <v>46357</v>
          </cell>
        </row>
        <row r="147">
          <cell r="C147">
            <v>901156204</v>
          </cell>
          <cell r="D147">
            <v>51551</v>
          </cell>
        </row>
        <row r="148">
          <cell r="C148">
            <v>901157101</v>
          </cell>
          <cell r="D148">
            <v>243724</v>
          </cell>
        </row>
        <row r="149">
          <cell r="C149">
            <v>901157102</v>
          </cell>
          <cell r="D149">
            <v>61894</v>
          </cell>
        </row>
        <row r="150">
          <cell r="C150">
            <v>901157201</v>
          </cell>
          <cell r="D150">
            <v>176780</v>
          </cell>
        </row>
        <row r="151">
          <cell r="C151">
            <v>901157202</v>
          </cell>
          <cell r="D151">
            <v>66513</v>
          </cell>
        </row>
        <row r="152">
          <cell r="C152">
            <v>901157203</v>
          </cell>
          <cell r="D152">
            <v>40630</v>
          </cell>
        </row>
        <row r="153">
          <cell r="C153">
            <v>901157204</v>
          </cell>
          <cell r="D153">
            <v>13785</v>
          </cell>
        </row>
        <row r="154">
          <cell r="C154">
            <v>901157205</v>
          </cell>
          <cell r="D154">
            <v>10623</v>
          </cell>
        </row>
        <row r="155">
          <cell r="C155">
            <v>901161101</v>
          </cell>
          <cell r="D155">
            <v>53651</v>
          </cell>
        </row>
        <row r="156">
          <cell r="C156">
            <v>901161102</v>
          </cell>
          <cell r="D156">
            <v>56121</v>
          </cell>
        </row>
        <row r="157">
          <cell r="C157">
            <v>901161103</v>
          </cell>
          <cell r="D157">
            <v>15527</v>
          </cell>
        </row>
        <row r="158">
          <cell r="C158">
            <v>901161104</v>
          </cell>
          <cell r="D158">
            <v>15511</v>
          </cell>
        </row>
        <row r="159">
          <cell r="C159">
            <v>901161105</v>
          </cell>
          <cell r="D159">
            <v>27122</v>
          </cell>
        </row>
        <row r="160">
          <cell r="C160">
            <v>901161106</v>
          </cell>
          <cell r="D160">
            <v>27252</v>
          </cell>
        </row>
        <row r="161">
          <cell r="C161">
            <v>901161107</v>
          </cell>
          <cell r="D161">
            <v>18546</v>
          </cell>
        </row>
        <row r="162">
          <cell r="C162">
            <v>901161108</v>
          </cell>
          <cell r="D162">
            <v>19648</v>
          </cell>
        </row>
        <row r="163">
          <cell r="C163">
            <v>901161109</v>
          </cell>
          <cell r="D163">
            <v>33851</v>
          </cell>
        </row>
        <row r="164">
          <cell r="C164">
            <v>901161110</v>
          </cell>
          <cell r="D164">
            <v>35055</v>
          </cell>
        </row>
        <row r="165">
          <cell r="C165">
            <v>901161111</v>
          </cell>
          <cell r="D165">
            <v>9851</v>
          </cell>
        </row>
        <row r="166">
          <cell r="C166">
            <v>901161112</v>
          </cell>
          <cell r="D166">
            <v>10472</v>
          </cell>
        </row>
        <row r="167">
          <cell r="C167">
            <v>901161113</v>
          </cell>
          <cell r="D167">
            <v>4231</v>
          </cell>
        </row>
        <row r="168">
          <cell r="C168">
            <v>901161114</v>
          </cell>
          <cell r="D168">
            <v>4314</v>
          </cell>
        </row>
        <row r="169">
          <cell r="C169">
            <v>901162101</v>
          </cell>
          <cell r="D169">
            <v>2270</v>
          </cell>
        </row>
        <row r="170">
          <cell r="C170">
            <v>901162102</v>
          </cell>
          <cell r="D170">
            <v>563</v>
          </cell>
        </row>
        <row r="171">
          <cell r="C171">
            <v>901162103</v>
          </cell>
          <cell r="D171">
            <v>2833</v>
          </cell>
        </row>
        <row r="172">
          <cell r="C172">
            <v>901162104</v>
          </cell>
          <cell r="D172">
            <v>2152</v>
          </cell>
        </row>
        <row r="173">
          <cell r="C173">
            <v>901162105</v>
          </cell>
          <cell r="D173">
            <v>642</v>
          </cell>
        </row>
        <row r="174">
          <cell r="C174">
            <v>901162106</v>
          </cell>
          <cell r="D174">
            <v>2794</v>
          </cell>
        </row>
        <row r="175">
          <cell r="C175">
            <v>901162201</v>
          </cell>
          <cell r="D175">
            <v>450</v>
          </cell>
        </row>
        <row r="176">
          <cell r="C176">
            <v>901162202</v>
          </cell>
          <cell r="D176">
            <v>860</v>
          </cell>
        </row>
        <row r="177">
          <cell r="C177">
            <v>901162301</v>
          </cell>
          <cell r="D177">
            <v>1532</v>
          </cell>
        </row>
        <row r="178">
          <cell r="C178">
            <v>901162302</v>
          </cell>
          <cell r="D178">
            <v>7063</v>
          </cell>
        </row>
        <row r="179">
          <cell r="C179">
            <v>901162303</v>
          </cell>
          <cell r="D179">
            <v>2474</v>
          </cell>
        </row>
        <row r="180">
          <cell r="C180">
            <v>901162304</v>
          </cell>
          <cell r="D180">
            <v>11069</v>
          </cell>
        </row>
        <row r="181">
          <cell r="C181">
            <v>901162305</v>
          </cell>
          <cell r="D181">
            <v>1386</v>
          </cell>
        </row>
        <row r="182">
          <cell r="C182">
            <v>901162306</v>
          </cell>
          <cell r="D182">
            <v>7317</v>
          </cell>
        </row>
        <row r="183">
          <cell r="C183">
            <v>901162307</v>
          </cell>
          <cell r="D183">
            <v>2723</v>
          </cell>
        </row>
        <row r="184">
          <cell r="C184">
            <v>901162308</v>
          </cell>
          <cell r="D184">
            <v>11426</v>
          </cell>
        </row>
        <row r="185">
          <cell r="C185">
            <v>901162401</v>
          </cell>
          <cell r="D185">
            <v>2695</v>
          </cell>
        </row>
        <row r="186">
          <cell r="C186">
            <v>901162402</v>
          </cell>
          <cell r="D186">
            <v>45961</v>
          </cell>
        </row>
        <row r="187">
          <cell r="C187">
            <v>901162403</v>
          </cell>
          <cell r="D187">
            <v>10660</v>
          </cell>
        </row>
        <row r="188">
          <cell r="C188">
            <v>901162405</v>
          </cell>
          <cell r="D188">
            <v>59316</v>
          </cell>
        </row>
        <row r="189">
          <cell r="C189">
            <v>901162501</v>
          </cell>
          <cell r="D189">
            <v>1752</v>
          </cell>
        </row>
        <row r="190">
          <cell r="C190">
            <v>901162502</v>
          </cell>
          <cell r="D190">
            <v>30450</v>
          </cell>
        </row>
        <row r="191">
          <cell r="C191">
            <v>901162503</v>
          </cell>
          <cell r="D191">
            <v>8535</v>
          </cell>
        </row>
        <row r="192">
          <cell r="C192">
            <v>901162505</v>
          </cell>
          <cell r="D192">
            <v>40737</v>
          </cell>
        </row>
        <row r="193">
          <cell r="C193">
            <v>901162601</v>
          </cell>
          <cell r="D193">
            <v>552</v>
          </cell>
        </row>
        <row r="194">
          <cell r="C194">
            <v>901162602</v>
          </cell>
          <cell r="D194">
            <v>11160</v>
          </cell>
        </row>
        <row r="195">
          <cell r="C195">
            <v>901162603</v>
          </cell>
          <cell r="D195">
            <v>2008</v>
          </cell>
        </row>
        <row r="196">
          <cell r="C196">
            <v>901162605</v>
          </cell>
          <cell r="D196">
            <v>13720</v>
          </cell>
        </row>
        <row r="197">
          <cell r="C197">
            <v>901162701</v>
          </cell>
          <cell r="D197">
            <v>1766</v>
          </cell>
        </row>
        <row r="198">
          <cell r="C198">
            <v>901162702</v>
          </cell>
          <cell r="D198">
            <v>1756</v>
          </cell>
        </row>
        <row r="199">
          <cell r="C199">
            <v>901162801</v>
          </cell>
          <cell r="D199">
            <v>2896</v>
          </cell>
        </row>
        <row r="200">
          <cell r="C200">
            <v>901162802</v>
          </cell>
          <cell r="D200">
            <v>2649</v>
          </cell>
        </row>
        <row r="201">
          <cell r="C201">
            <v>901163101</v>
          </cell>
          <cell r="D201">
            <v>18401</v>
          </cell>
        </row>
        <row r="202">
          <cell r="C202">
            <v>901163102</v>
          </cell>
          <cell r="D202">
            <v>46281</v>
          </cell>
        </row>
        <row r="203">
          <cell r="C203">
            <v>901163103</v>
          </cell>
          <cell r="D203">
            <v>675</v>
          </cell>
        </row>
        <row r="204">
          <cell r="C204">
            <v>901163104</v>
          </cell>
          <cell r="D204">
            <v>65357</v>
          </cell>
        </row>
        <row r="205">
          <cell r="C205">
            <v>901163105</v>
          </cell>
          <cell r="D205">
            <v>18096</v>
          </cell>
        </row>
        <row r="206">
          <cell r="C206">
            <v>901163106</v>
          </cell>
          <cell r="D206">
            <v>46800</v>
          </cell>
        </row>
        <row r="207">
          <cell r="C207">
            <v>901163107</v>
          </cell>
          <cell r="D207">
            <v>667</v>
          </cell>
        </row>
        <row r="208">
          <cell r="C208">
            <v>901163108</v>
          </cell>
          <cell r="D208">
            <v>65563</v>
          </cell>
        </row>
        <row r="209">
          <cell r="C209">
            <v>901163201</v>
          </cell>
          <cell r="D209">
            <v>12952</v>
          </cell>
        </row>
        <row r="210">
          <cell r="C210">
            <v>901163202</v>
          </cell>
          <cell r="D210">
            <v>28236</v>
          </cell>
        </row>
        <row r="211">
          <cell r="C211">
            <v>901163203</v>
          </cell>
          <cell r="D211">
            <v>564</v>
          </cell>
        </row>
        <row r="212">
          <cell r="C212">
            <v>901163204</v>
          </cell>
          <cell r="D212">
            <v>41752</v>
          </cell>
        </row>
        <row r="213">
          <cell r="C213">
            <v>901163205</v>
          </cell>
          <cell r="D213">
            <v>12963</v>
          </cell>
        </row>
        <row r="214">
          <cell r="C214">
            <v>901163206</v>
          </cell>
          <cell r="D214">
            <v>28658</v>
          </cell>
        </row>
        <row r="215">
          <cell r="C215">
            <v>901163207</v>
          </cell>
          <cell r="D215">
            <v>562</v>
          </cell>
        </row>
        <row r="216">
          <cell r="C216">
            <v>901163208</v>
          </cell>
          <cell r="D216">
            <v>42183</v>
          </cell>
        </row>
        <row r="217">
          <cell r="C217">
            <v>901164101</v>
          </cell>
          <cell r="D217">
            <v>14059</v>
          </cell>
        </row>
        <row r="218">
          <cell r="C218">
            <v>901164102</v>
          </cell>
          <cell r="D218">
            <v>14168</v>
          </cell>
        </row>
        <row r="219">
          <cell r="C219">
            <v>901164103</v>
          </cell>
          <cell r="D219">
            <v>28227</v>
          </cell>
        </row>
        <row r="220">
          <cell r="C220">
            <v>901164104</v>
          </cell>
          <cell r="D220">
            <v>15238</v>
          </cell>
        </row>
        <row r="221">
          <cell r="C221">
            <v>901164105</v>
          </cell>
          <cell r="D221">
            <v>14143</v>
          </cell>
        </row>
        <row r="222">
          <cell r="C222">
            <v>901164106</v>
          </cell>
          <cell r="D222">
            <v>29381</v>
          </cell>
        </row>
        <row r="223">
          <cell r="C223">
            <v>901164201</v>
          </cell>
          <cell r="D223">
            <v>12448</v>
          </cell>
        </row>
        <row r="224">
          <cell r="C224">
            <v>901164202</v>
          </cell>
          <cell r="D224">
            <v>12608</v>
          </cell>
        </row>
        <row r="225">
          <cell r="C225">
            <v>901165101</v>
          </cell>
          <cell r="D225">
            <v>250</v>
          </cell>
        </row>
        <row r="226">
          <cell r="C226">
            <v>901165102</v>
          </cell>
          <cell r="D226">
            <v>4783</v>
          </cell>
        </row>
        <row r="227">
          <cell r="C227">
            <v>901165103</v>
          </cell>
          <cell r="D227">
            <v>5033</v>
          </cell>
        </row>
        <row r="228">
          <cell r="C228">
            <v>901165104</v>
          </cell>
          <cell r="D228">
            <v>330</v>
          </cell>
        </row>
        <row r="229">
          <cell r="C229">
            <v>901165105</v>
          </cell>
          <cell r="D229">
            <v>4848</v>
          </cell>
        </row>
        <row r="230">
          <cell r="C230">
            <v>901165106</v>
          </cell>
          <cell r="D230">
            <v>5178</v>
          </cell>
        </row>
        <row r="231">
          <cell r="C231">
            <v>901165201</v>
          </cell>
          <cell r="D231">
            <v>2674</v>
          </cell>
        </row>
        <row r="232">
          <cell r="C232">
            <v>901165202</v>
          </cell>
          <cell r="D232">
            <v>2888</v>
          </cell>
        </row>
        <row r="233">
          <cell r="C233">
            <v>901165203</v>
          </cell>
          <cell r="D233">
            <v>136</v>
          </cell>
        </row>
        <row r="234">
          <cell r="C234">
            <v>901165204</v>
          </cell>
          <cell r="D234">
            <v>150</v>
          </cell>
        </row>
        <row r="235">
          <cell r="C235">
            <v>901165205</v>
          </cell>
          <cell r="D235">
            <v>2341</v>
          </cell>
        </row>
        <row r="236">
          <cell r="C236">
            <v>901165206</v>
          </cell>
          <cell r="D236">
            <v>114</v>
          </cell>
        </row>
        <row r="237">
          <cell r="C237">
            <v>901166101</v>
          </cell>
          <cell r="D237">
            <v>160570</v>
          </cell>
        </row>
        <row r="238">
          <cell r="C238">
            <v>901166102</v>
          </cell>
          <cell r="D238">
            <v>157903</v>
          </cell>
        </row>
        <row r="239">
          <cell r="C239">
            <v>901166201</v>
          </cell>
          <cell r="D239">
            <v>181077</v>
          </cell>
        </row>
        <row r="240">
          <cell r="C240">
            <v>901166202</v>
          </cell>
          <cell r="D240">
            <v>252</v>
          </cell>
        </row>
        <row r="241">
          <cell r="C241">
            <v>901166203</v>
          </cell>
          <cell r="D241">
            <v>207</v>
          </cell>
        </row>
        <row r="242">
          <cell r="C242">
            <v>901166204</v>
          </cell>
          <cell r="D242">
            <v>200</v>
          </cell>
        </row>
        <row r="243">
          <cell r="C243">
            <v>901166205</v>
          </cell>
          <cell r="D243">
            <v>659</v>
          </cell>
        </row>
        <row r="244">
          <cell r="C244">
            <v>901166301</v>
          </cell>
          <cell r="D244">
            <v>51181</v>
          </cell>
        </row>
        <row r="245">
          <cell r="C245">
            <v>901166302</v>
          </cell>
          <cell r="D245">
            <v>67611</v>
          </cell>
        </row>
        <row r="246">
          <cell r="C246">
            <v>901166303</v>
          </cell>
          <cell r="D246">
            <v>17189</v>
          </cell>
        </row>
        <row r="247">
          <cell r="C247">
            <v>901166304</v>
          </cell>
          <cell r="D247">
            <v>54651</v>
          </cell>
        </row>
        <row r="248">
          <cell r="C248">
            <v>901166305</v>
          </cell>
          <cell r="D248">
            <v>190632</v>
          </cell>
        </row>
        <row r="249">
          <cell r="C249">
            <v>901170101</v>
          </cell>
          <cell r="D249">
            <v>117138</v>
          </cell>
        </row>
        <row r="250">
          <cell r="C250">
            <v>901170102</v>
          </cell>
          <cell r="D250">
            <v>238689</v>
          </cell>
        </row>
        <row r="251">
          <cell r="C251">
            <v>901170103</v>
          </cell>
          <cell r="D251">
            <v>25101</v>
          </cell>
        </row>
        <row r="252">
          <cell r="C252">
            <v>901170104</v>
          </cell>
          <cell r="D252">
            <v>20478</v>
          </cell>
        </row>
        <row r="253">
          <cell r="C253">
            <v>901170105</v>
          </cell>
          <cell r="D253">
            <v>401406</v>
          </cell>
        </row>
        <row r="254">
          <cell r="C254">
            <v>901170106</v>
          </cell>
          <cell r="D254">
            <v>117138</v>
          </cell>
        </row>
        <row r="255">
          <cell r="C255">
            <v>901170107</v>
          </cell>
          <cell r="D255">
            <v>238689</v>
          </cell>
        </row>
        <row r="256">
          <cell r="C256">
            <v>901170108</v>
          </cell>
          <cell r="D256">
            <v>25101</v>
          </cell>
        </row>
        <row r="257">
          <cell r="C257">
            <v>901170109</v>
          </cell>
          <cell r="D257">
            <v>20478</v>
          </cell>
        </row>
        <row r="258">
          <cell r="C258">
            <v>901170110</v>
          </cell>
          <cell r="D258">
            <v>401406</v>
          </cell>
        </row>
        <row r="259">
          <cell r="C259">
            <v>901170111</v>
          </cell>
          <cell r="D259">
            <v>22322</v>
          </cell>
        </row>
        <row r="260">
          <cell r="C260">
            <v>901170201</v>
          </cell>
          <cell r="D260">
            <v>513681</v>
          </cell>
        </row>
        <row r="261">
          <cell r="C261">
            <v>901170202</v>
          </cell>
          <cell r="D261">
            <v>1198096</v>
          </cell>
        </row>
        <row r="262">
          <cell r="C262">
            <v>901170301</v>
          </cell>
          <cell r="D262">
            <v>297</v>
          </cell>
        </row>
        <row r="263">
          <cell r="C263">
            <v>901170302</v>
          </cell>
          <cell r="D263">
            <v>4897</v>
          </cell>
        </row>
        <row r="264">
          <cell r="C264">
            <v>901170303</v>
          </cell>
          <cell r="D264">
            <v>46357</v>
          </cell>
        </row>
        <row r="265">
          <cell r="C265">
            <v>901170304</v>
          </cell>
          <cell r="D265">
            <v>51551</v>
          </cell>
        </row>
        <row r="266">
          <cell r="C266">
            <v>905010101</v>
          </cell>
          <cell r="D266">
            <v>143264</v>
          </cell>
        </row>
        <row r="267">
          <cell r="C267">
            <v>905010102</v>
          </cell>
          <cell r="D267">
            <v>141941</v>
          </cell>
        </row>
        <row r="268">
          <cell r="C268">
            <v>905010201</v>
          </cell>
        </row>
        <row r="269">
          <cell r="C269">
            <v>905010301</v>
          </cell>
          <cell r="D269">
            <v>4025</v>
          </cell>
        </row>
        <row r="270">
          <cell r="C270">
            <v>905010302</v>
          </cell>
          <cell r="D270">
            <v>4424</v>
          </cell>
        </row>
        <row r="271">
          <cell r="C271">
            <v>905020201</v>
          </cell>
        </row>
        <row r="272">
          <cell r="C272">
            <v>905020301</v>
          </cell>
          <cell r="D272">
            <v>36058</v>
          </cell>
        </row>
        <row r="273">
          <cell r="C273">
            <v>905030001</v>
          </cell>
        </row>
        <row r="274">
          <cell r="C274">
            <v>905030002</v>
          </cell>
        </row>
        <row r="275">
          <cell r="C275">
            <v>905030003</v>
          </cell>
        </row>
        <row r="276">
          <cell r="C276">
            <v>905030004</v>
          </cell>
        </row>
        <row r="277">
          <cell r="C277">
            <v>905030005</v>
          </cell>
        </row>
        <row r="278">
          <cell r="C278">
            <v>905030006</v>
          </cell>
        </row>
        <row r="279">
          <cell r="C279">
            <v>905030007</v>
          </cell>
          <cell r="D279">
            <v>1</v>
          </cell>
        </row>
        <row r="280">
          <cell r="C280">
            <v>905030008</v>
          </cell>
        </row>
        <row r="281">
          <cell r="C281">
            <v>905040001</v>
          </cell>
        </row>
        <row r="282">
          <cell r="C282">
            <v>999999801</v>
          </cell>
        </row>
        <row r="283">
          <cell r="C283">
            <v>999999802</v>
          </cell>
        </row>
        <row r="284">
          <cell r="C284">
            <v>999999803</v>
          </cell>
        </row>
        <row r="285">
          <cell r="C285">
            <v>999999804</v>
          </cell>
        </row>
        <row r="286">
          <cell r="C286">
            <v>999999805</v>
          </cell>
        </row>
        <row r="287">
          <cell r="C287">
            <v>999999806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sz.mell."/>
      <sheetName val="2.1.sz.mell  "/>
      <sheetName val="2.2.sz.mell  "/>
      <sheetName val="ELLENŐRZÉS-1.sz.2.a.sz.2.b.sz."/>
      <sheetName val="3.sz.mell."/>
      <sheetName val="4.sz.mell."/>
      <sheetName val="5.sz.melléklet"/>
      <sheetName val="6.sz.melléklet"/>
      <sheetName val="7.sz.mell."/>
      <sheetName val="8. sz.mell."/>
      <sheetName val="1. sz tájékoztató t."/>
      <sheetName val="2. sz tájékoztató t."/>
      <sheetName val="3.sz tájékoztató t."/>
      <sheetName val="5.sz tájékoztató t.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34"/>
  <sheetViews>
    <sheetView zoomScalePageLayoutView="0" workbookViewId="0" topLeftCell="A7">
      <selection activeCell="D5" sqref="D5"/>
    </sheetView>
  </sheetViews>
  <sheetFormatPr defaultColWidth="9.00390625" defaultRowHeight="12.75"/>
  <cols>
    <col min="1" max="1" width="99.875" style="80" customWidth="1"/>
    <col min="2" max="2" width="22.00390625" style="81" customWidth="1"/>
    <col min="3" max="3" width="21.875" style="81" customWidth="1"/>
    <col min="4" max="4" width="21.00390625" style="81" customWidth="1"/>
    <col min="5" max="5" width="18.125" style="81" customWidth="1"/>
    <col min="6" max="16384" width="9.375" style="80" customWidth="1"/>
  </cols>
  <sheetData>
    <row r="1" spans="1:5" ht="18">
      <c r="A1" s="261" t="s">
        <v>683</v>
      </c>
      <c r="B1" s="261"/>
      <c r="C1" s="261"/>
      <c r="D1" s="261"/>
      <c r="E1" s="261"/>
    </row>
    <row r="2" spans="1:5" ht="50.25" customHeight="1">
      <c r="A2" s="260" t="s">
        <v>208</v>
      </c>
      <c r="B2" s="260"/>
      <c r="C2" s="260"/>
      <c r="D2" s="260"/>
      <c r="E2" s="260"/>
    </row>
    <row r="4" spans="2:9" ht="15">
      <c r="B4" s="145" t="s">
        <v>589</v>
      </c>
      <c r="C4" s="145" t="s">
        <v>590</v>
      </c>
      <c r="D4" s="145" t="s">
        <v>591</v>
      </c>
      <c r="E4" s="145" t="s">
        <v>32</v>
      </c>
      <c r="F4" s="93"/>
      <c r="G4" s="93"/>
      <c r="H4" s="93"/>
      <c r="I4" s="93"/>
    </row>
    <row r="5" spans="1:9" ht="15">
      <c r="A5" s="142" t="s">
        <v>209</v>
      </c>
      <c r="B5" s="146">
        <v>22727</v>
      </c>
      <c r="C5" s="146">
        <v>24525</v>
      </c>
      <c r="D5" s="146">
        <v>32207</v>
      </c>
      <c r="E5" s="146">
        <f>SUM(B5:D5)</f>
        <v>79459</v>
      </c>
      <c r="F5" s="93"/>
      <c r="G5" s="93"/>
      <c r="H5" s="93"/>
      <c r="I5" s="93"/>
    </row>
    <row r="6" spans="1:9" ht="15">
      <c r="A6" s="142" t="s">
        <v>210</v>
      </c>
      <c r="B6" s="146">
        <v>6227</v>
      </c>
      <c r="C6" s="146">
        <v>6708</v>
      </c>
      <c r="D6" s="146">
        <v>8939</v>
      </c>
      <c r="E6" s="146">
        <f aca="true" t="shared" si="0" ref="E6:E26">SUM(B6:D6)</f>
        <v>21874</v>
      </c>
      <c r="F6" s="93"/>
      <c r="G6" s="93"/>
      <c r="H6" s="93"/>
      <c r="I6" s="93"/>
    </row>
    <row r="7" spans="1:9" ht="15">
      <c r="A7" s="142" t="s">
        <v>211</v>
      </c>
      <c r="B7" s="146">
        <v>100773</v>
      </c>
      <c r="C7" s="146">
        <v>11726</v>
      </c>
      <c r="D7" s="146">
        <v>5980</v>
      </c>
      <c r="E7" s="146">
        <f t="shared" si="0"/>
        <v>118479</v>
      </c>
      <c r="F7" s="93"/>
      <c r="G7" s="93"/>
      <c r="H7" s="93"/>
      <c r="I7" s="93"/>
    </row>
    <row r="8" spans="1:9" ht="15">
      <c r="A8" s="142" t="s">
        <v>212</v>
      </c>
      <c r="B8" s="146">
        <v>5994</v>
      </c>
      <c r="C8" s="146"/>
      <c r="D8" s="146"/>
      <c r="E8" s="146">
        <f t="shared" si="0"/>
        <v>5994</v>
      </c>
      <c r="F8" s="93"/>
      <c r="G8" s="93"/>
      <c r="H8" s="93"/>
      <c r="I8" s="93"/>
    </row>
    <row r="9" spans="1:9" ht="15">
      <c r="A9" s="142" t="s">
        <v>213</v>
      </c>
      <c r="B9" s="146">
        <v>16368</v>
      </c>
      <c r="C9" s="146"/>
      <c r="D9" s="146"/>
      <c r="E9" s="146">
        <f t="shared" si="0"/>
        <v>16368</v>
      </c>
      <c r="F9" s="93"/>
      <c r="G9" s="93"/>
      <c r="H9" s="93"/>
      <c r="I9" s="93"/>
    </row>
    <row r="10" spans="1:9" ht="15">
      <c r="A10" s="142" t="s">
        <v>599</v>
      </c>
      <c r="B10" s="146">
        <v>8728</v>
      </c>
      <c r="C10" s="146"/>
      <c r="D10" s="146"/>
      <c r="E10" s="146">
        <f t="shared" si="0"/>
        <v>8728</v>
      </c>
      <c r="F10" s="93"/>
      <c r="G10" s="93"/>
      <c r="H10" s="93"/>
      <c r="I10" s="93"/>
    </row>
    <row r="11" spans="1:9" ht="15">
      <c r="A11" s="142" t="s">
        <v>214</v>
      </c>
      <c r="B11" s="146">
        <v>52250</v>
      </c>
      <c r="C11" s="146">
        <v>357</v>
      </c>
      <c r="D11" s="146"/>
      <c r="E11" s="146">
        <f t="shared" si="0"/>
        <v>52607</v>
      </c>
      <c r="F11" s="93"/>
      <c r="G11" s="93"/>
      <c r="H11" s="93"/>
      <c r="I11" s="93"/>
    </row>
    <row r="12" spans="1:9" ht="15">
      <c r="A12" s="142" t="s">
        <v>215</v>
      </c>
      <c r="B12" s="146">
        <v>53000</v>
      </c>
      <c r="C12" s="146"/>
      <c r="D12" s="146"/>
      <c r="E12" s="146">
        <f t="shared" si="0"/>
        <v>53000</v>
      </c>
      <c r="F12" s="93"/>
      <c r="G12" s="93"/>
      <c r="H12" s="93"/>
      <c r="I12" s="93"/>
    </row>
    <row r="13" spans="1:9" ht="15">
      <c r="A13" s="142" t="s">
        <v>216</v>
      </c>
      <c r="B13" s="146"/>
      <c r="C13" s="146"/>
      <c r="D13" s="146"/>
      <c r="E13" s="146">
        <f t="shared" si="0"/>
        <v>0</v>
      </c>
      <c r="F13" s="93"/>
      <c r="G13" s="93"/>
      <c r="H13" s="93"/>
      <c r="I13" s="93"/>
    </row>
    <row r="14" spans="1:9" ht="15">
      <c r="A14" s="143" t="s">
        <v>217</v>
      </c>
      <c r="B14" s="146">
        <f>B5+B6+B7+B8+B9+B11+B12</f>
        <v>257339</v>
      </c>
      <c r="C14" s="146">
        <f>C5+C6+C7+C8+C9+C11+C12</f>
        <v>43316</v>
      </c>
      <c r="D14" s="146">
        <f>D5+D6+D7+D8+D9+D11+D12</f>
        <v>47126</v>
      </c>
      <c r="E14" s="146">
        <f t="shared" si="0"/>
        <v>347781</v>
      </c>
      <c r="F14" s="93"/>
      <c r="G14" s="93"/>
      <c r="H14" s="93"/>
      <c r="I14" s="93"/>
    </row>
    <row r="15" spans="1:9" ht="15">
      <c r="A15" s="143" t="s">
        <v>218</v>
      </c>
      <c r="B15" s="146">
        <v>123871</v>
      </c>
      <c r="C15" s="146"/>
      <c r="D15" s="146"/>
      <c r="E15" s="146">
        <f t="shared" si="0"/>
        <v>123871</v>
      </c>
      <c r="F15" s="93"/>
      <c r="G15" s="93"/>
      <c r="H15" s="93"/>
      <c r="I15" s="93"/>
    </row>
    <row r="16" spans="1:9" ht="15">
      <c r="A16" s="144" t="s">
        <v>219</v>
      </c>
      <c r="B16" s="146">
        <f>SUM(B14:B15)</f>
        <v>381210</v>
      </c>
      <c r="C16" s="146">
        <f>SUM(C14:C15)</f>
        <v>43316</v>
      </c>
      <c r="D16" s="146">
        <f>SUM(D14:D15)</f>
        <v>47126</v>
      </c>
      <c r="E16" s="146">
        <f>SUM(E14:E15)</f>
        <v>471652</v>
      </c>
      <c r="F16" s="93"/>
      <c r="G16" s="93"/>
      <c r="H16" s="93"/>
      <c r="I16" s="93"/>
    </row>
    <row r="17" spans="1:9" ht="15">
      <c r="A17" s="142" t="s">
        <v>220</v>
      </c>
      <c r="B17" s="146">
        <v>82346</v>
      </c>
      <c r="C17" s="146">
        <v>67</v>
      </c>
      <c r="D17" s="146">
        <v>84</v>
      </c>
      <c r="E17" s="146">
        <f t="shared" si="0"/>
        <v>82497</v>
      </c>
      <c r="F17" s="93"/>
      <c r="G17" s="93"/>
      <c r="H17" s="93"/>
      <c r="I17" s="93"/>
    </row>
    <row r="18" spans="1:9" ht="15">
      <c r="A18" s="142" t="s">
        <v>600</v>
      </c>
      <c r="B18" s="146">
        <v>14298</v>
      </c>
      <c r="C18" s="146">
        <v>67</v>
      </c>
      <c r="D18" s="146">
        <v>84</v>
      </c>
      <c r="E18" s="146">
        <f t="shared" si="0"/>
        <v>14449</v>
      </c>
      <c r="F18" s="93"/>
      <c r="G18" s="93"/>
      <c r="H18" s="93"/>
      <c r="I18" s="93"/>
    </row>
    <row r="19" spans="1:9" ht="15">
      <c r="A19" s="142" t="s">
        <v>221</v>
      </c>
      <c r="B19" s="146">
        <v>20000</v>
      </c>
      <c r="C19" s="146"/>
      <c r="D19" s="146"/>
      <c r="E19" s="146">
        <f t="shared" si="0"/>
        <v>20000</v>
      </c>
      <c r="F19" s="93"/>
      <c r="G19" s="93"/>
      <c r="H19" s="93"/>
      <c r="I19" s="93"/>
    </row>
    <row r="20" spans="1:9" ht="15">
      <c r="A20" s="142" t="s">
        <v>222</v>
      </c>
      <c r="B20" s="146">
        <v>149270</v>
      </c>
      <c r="C20" s="146"/>
      <c r="D20" s="146"/>
      <c r="E20" s="146">
        <f t="shared" si="0"/>
        <v>149270</v>
      </c>
      <c r="F20" s="93"/>
      <c r="G20" s="93"/>
      <c r="H20" s="93"/>
      <c r="I20" s="93"/>
    </row>
    <row r="21" spans="1:9" ht="15">
      <c r="A21" s="142" t="s">
        <v>223</v>
      </c>
      <c r="B21" s="146">
        <v>45287</v>
      </c>
      <c r="C21" s="146">
        <v>2705</v>
      </c>
      <c r="D21" s="146"/>
      <c r="E21" s="146">
        <f t="shared" si="0"/>
        <v>47992</v>
      </c>
      <c r="F21" s="93"/>
      <c r="G21" s="93"/>
      <c r="H21" s="93"/>
      <c r="I21" s="93"/>
    </row>
    <row r="22" spans="1:9" ht="15">
      <c r="A22" s="142" t="s">
        <v>224</v>
      </c>
      <c r="B22" s="146">
        <v>22000</v>
      </c>
      <c r="C22" s="146"/>
      <c r="D22" s="146"/>
      <c r="E22" s="146">
        <f t="shared" si="0"/>
        <v>22000</v>
      </c>
      <c r="F22" s="93"/>
      <c r="G22" s="93"/>
      <c r="H22" s="93"/>
      <c r="I22" s="93"/>
    </row>
    <row r="23" spans="1:9" ht="15">
      <c r="A23" s="142" t="s">
        <v>225</v>
      </c>
      <c r="B23" s="146">
        <v>7307</v>
      </c>
      <c r="C23" s="146"/>
      <c r="D23" s="146">
        <v>3715</v>
      </c>
      <c r="E23" s="146">
        <f t="shared" si="0"/>
        <v>11022</v>
      </c>
      <c r="F23" s="93"/>
      <c r="G23" s="93"/>
      <c r="H23" s="93"/>
      <c r="I23" s="93"/>
    </row>
    <row r="24" spans="1:9" ht="15">
      <c r="A24" s="142" t="s">
        <v>226</v>
      </c>
      <c r="B24" s="146">
        <v>0</v>
      </c>
      <c r="C24" s="146"/>
      <c r="D24" s="146"/>
      <c r="E24" s="146">
        <f t="shared" si="0"/>
        <v>0</v>
      </c>
      <c r="F24" s="93"/>
      <c r="G24" s="93"/>
      <c r="H24" s="93"/>
      <c r="I24" s="93"/>
    </row>
    <row r="25" spans="1:9" ht="15">
      <c r="A25" s="143" t="s">
        <v>227</v>
      </c>
      <c r="B25" s="239">
        <f>B17+B19+B20+B21+B22+B23+B24</f>
        <v>326210</v>
      </c>
      <c r="C25" s="146">
        <f>C17+C21</f>
        <v>2772</v>
      </c>
      <c r="D25" s="146">
        <f>D17+D23</f>
        <v>3799</v>
      </c>
      <c r="E25" s="146">
        <f>E17+E19+E20+E21+E22+E23</f>
        <v>332781</v>
      </c>
      <c r="F25" s="93"/>
      <c r="G25" s="93"/>
      <c r="H25" s="93"/>
      <c r="I25" s="93"/>
    </row>
    <row r="26" spans="1:9" ht="15">
      <c r="A26" s="143" t="s">
        <v>228</v>
      </c>
      <c r="B26" s="146">
        <v>55000</v>
      </c>
      <c r="C26" s="146">
        <v>40544</v>
      </c>
      <c r="D26" s="146">
        <v>43327</v>
      </c>
      <c r="E26" s="146">
        <f t="shared" si="0"/>
        <v>138871</v>
      </c>
      <c r="F26" s="93"/>
      <c r="G26" s="93"/>
      <c r="H26" s="93"/>
      <c r="I26" s="93"/>
    </row>
    <row r="27" spans="1:9" ht="15">
      <c r="A27" s="144" t="s">
        <v>229</v>
      </c>
      <c r="B27" s="146">
        <f>B25+B26</f>
        <v>381210</v>
      </c>
      <c r="C27" s="146">
        <f>C25+C26</f>
        <v>43316</v>
      </c>
      <c r="D27" s="146">
        <f>D25+D26</f>
        <v>47126</v>
      </c>
      <c r="E27" s="146">
        <f>SUM(E25:E26)</f>
        <v>471652</v>
      </c>
      <c r="F27" s="93"/>
      <c r="G27" s="93"/>
      <c r="H27" s="93"/>
      <c r="I27" s="93"/>
    </row>
    <row r="28" spans="1:9" ht="15">
      <c r="A28" s="93"/>
      <c r="B28" s="147"/>
      <c r="C28" s="147"/>
      <c r="D28" s="147"/>
      <c r="E28" s="147"/>
      <c r="F28" s="93"/>
      <c r="G28" s="93"/>
      <c r="H28" s="93"/>
      <c r="I28" s="93"/>
    </row>
    <row r="29" spans="1:9" ht="15">
      <c r="A29" s="93"/>
      <c r="B29" s="147"/>
      <c r="C29" s="147"/>
      <c r="D29" s="147"/>
      <c r="E29" s="147"/>
      <c r="F29" s="93"/>
      <c r="G29" s="93"/>
      <c r="H29" s="93"/>
      <c r="I29" s="93"/>
    </row>
    <row r="30" spans="1:9" ht="15">
      <c r="A30" s="93"/>
      <c r="B30" s="147"/>
      <c r="C30" s="147"/>
      <c r="D30" s="147"/>
      <c r="E30" s="147"/>
      <c r="F30" s="93"/>
      <c r="G30" s="93"/>
      <c r="H30" s="93"/>
      <c r="I30" s="93"/>
    </row>
    <row r="31" spans="1:9" ht="15">
      <c r="A31" s="93"/>
      <c r="B31" s="147"/>
      <c r="C31" s="147"/>
      <c r="D31" s="147"/>
      <c r="E31" s="147"/>
      <c r="F31" s="93"/>
      <c r="G31" s="93"/>
      <c r="H31" s="93"/>
      <c r="I31" s="93"/>
    </row>
    <row r="32" spans="1:9" ht="15">
      <c r="A32" s="93"/>
      <c r="B32" s="147"/>
      <c r="C32" s="147"/>
      <c r="D32" s="147"/>
      <c r="E32" s="147"/>
      <c r="F32" s="93"/>
      <c r="G32" s="93"/>
      <c r="H32" s="93"/>
      <c r="I32" s="93"/>
    </row>
    <row r="33" spans="1:9" ht="15">
      <c r="A33" s="93"/>
      <c r="B33" s="147"/>
      <c r="C33" s="147"/>
      <c r="D33" s="147"/>
      <c r="E33" s="147"/>
      <c r="F33" s="93"/>
      <c r="G33" s="93"/>
      <c r="H33" s="93"/>
      <c r="I33" s="93"/>
    </row>
    <row r="34" spans="1:9" ht="15">
      <c r="A34" s="93"/>
      <c r="B34" s="147"/>
      <c r="C34" s="147"/>
      <c r="D34" s="147"/>
      <c r="E34" s="147"/>
      <c r="F34" s="93"/>
      <c r="G34" s="93"/>
      <c r="H34" s="93"/>
      <c r="I34" s="93"/>
    </row>
  </sheetData>
  <sheetProtection/>
  <mergeCells count="2">
    <mergeCell ref="A2:E2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9" t="s">
        <v>44</v>
      </c>
      <c r="E1" s="32" t="s">
        <v>45</v>
      </c>
    </row>
    <row r="3" spans="1:5" ht="12.75">
      <c r="A3" s="37"/>
      <c r="B3" s="38"/>
      <c r="C3" s="37"/>
      <c r="D3" s="40"/>
      <c r="E3" s="38"/>
    </row>
    <row r="4" spans="1:5" ht="15.75">
      <c r="A4" s="27" t="s">
        <v>92</v>
      </c>
      <c r="B4" s="39"/>
      <c r="C4" s="41"/>
      <c r="D4" s="40"/>
      <c r="E4" s="38"/>
    </row>
    <row r="5" spans="1:5" ht="12.75">
      <c r="A5" s="37"/>
      <c r="B5" s="38"/>
      <c r="C5" s="37"/>
      <c r="D5" s="40"/>
      <c r="E5" s="38"/>
    </row>
    <row r="6" spans="1:5" ht="12.75">
      <c r="A6" s="37" t="s">
        <v>94</v>
      </c>
      <c r="B6" s="38" t="e">
        <f>+#REF!</f>
        <v>#REF!</v>
      </c>
      <c r="C6" s="37" t="s">
        <v>95</v>
      </c>
      <c r="D6" s="40" t="e">
        <f>+#REF!+#REF!</f>
        <v>#REF!</v>
      </c>
      <c r="E6" s="38" t="e">
        <f aca="true" t="shared" si="0" ref="E6:E15">+B6-D6</f>
        <v>#REF!</v>
      </c>
    </row>
    <row r="7" spans="1:5" ht="12.75">
      <c r="A7" s="37" t="s">
        <v>96</v>
      </c>
      <c r="B7" s="38" t="e">
        <f>+#REF!</f>
        <v>#REF!</v>
      </c>
      <c r="C7" s="37" t="s">
        <v>97</v>
      </c>
      <c r="D7" s="40" t="e">
        <f>+#REF!+#REF!</f>
        <v>#REF!</v>
      </c>
      <c r="E7" s="38" t="e">
        <f t="shared" si="0"/>
        <v>#REF!</v>
      </c>
    </row>
    <row r="8" spans="1:5" ht="12.75">
      <c r="A8" s="37" t="s">
        <v>98</v>
      </c>
      <c r="B8" s="38" t="e">
        <f>+#REF!</f>
        <v>#REF!</v>
      </c>
      <c r="C8" s="37" t="s">
        <v>99</v>
      </c>
      <c r="D8" s="40" t="e">
        <f>+#REF!+#REF!</f>
        <v>#REF!</v>
      </c>
      <c r="E8" s="38" t="e">
        <f t="shared" si="0"/>
        <v>#REF!</v>
      </c>
    </row>
    <row r="9" spans="1:5" ht="12.75">
      <c r="A9" s="37"/>
      <c r="B9" s="38"/>
      <c r="C9" s="37"/>
      <c r="D9" s="40"/>
      <c r="E9" s="38"/>
    </row>
    <row r="10" spans="1:5" ht="12.75">
      <c r="A10" s="37"/>
      <c r="B10" s="38"/>
      <c r="C10" s="37"/>
      <c r="D10" s="40"/>
      <c r="E10" s="38"/>
    </row>
    <row r="11" spans="1:5" ht="15.75">
      <c r="A11" s="27" t="s">
        <v>93</v>
      </c>
      <c r="B11" s="39"/>
      <c r="C11" s="41"/>
      <c r="D11" s="40"/>
      <c r="E11" s="38"/>
    </row>
    <row r="12" spans="1:5" ht="12.75">
      <c r="A12" s="37"/>
      <c r="B12" s="38"/>
      <c r="C12" s="37"/>
      <c r="D12" s="40"/>
      <c r="E12" s="38"/>
    </row>
    <row r="13" spans="1:5" ht="12.75">
      <c r="A13" s="37" t="s">
        <v>103</v>
      </c>
      <c r="B13" s="38" t="e">
        <f>+#REF!</f>
        <v>#REF!</v>
      </c>
      <c r="C13" s="37" t="s">
        <v>102</v>
      </c>
      <c r="D13" s="40" t="e">
        <f>+#REF!+#REF!</f>
        <v>#REF!</v>
      </c>
      <c r="E13" s="38" t="e">
        <f t="shared" si="0"/>
        <v>#REF!</v>
      </c>
    </row>
    <row r="14" spans="1:5" ht="12.75">
      <c r="A14" s="37" t="s">
        <v>60</v>
      </c>
      <c r="B14" s="38" t="e">
        <f>+#REF!</f>
        <v>#REF!</v>
      </c>
      <c r="C14" s="37" t="s">
        <v>101</v>
      </c>
      <c r="D14" s="40" t="e">
        <f>+#REF!+#REF!</f>
        <v>#REF!</v>
      </c>
      <c r="E14" s="38" t="e">
        <f t="shared" si="0"/>
        <v>#REF!</v>
      </c>
    </row>
    <row r="15" spans="1:5" ht="12.75">
      <c r="A15" s="37" t="s">
        <v>104</v>
      </c>
      <c r="B15" s="38" t="e">
        <f>+#REF!</f>
        <v>#REF!</v>
      </c>
      <c r="C15" s="37" t="s">
        <v>100</v>
      </c>
      <c r="D15" s="40" t="e">
        <f>+#REF!+#REF!</f>
        <v>#REF!</v>
      </c>
      <c r="E15" s="38" t="e">
        <f t="shared" si="0"/>
        <v>#REF!</v>
      </c>
    </row>
    <row r="16" spans="1:5" ht="12.75">
      <c r="A16" s="30"/>
      <c r="B16" s="30"/>
      <c r="C16" s="37"/>
      <c r="D16" s="40"/>
      <c r="E16" s="31"/>
    </row>
    <row r="17" spans="1:5" ht="12.75">
      <c r="A17" s="30"/>
      <c r="B17" s="30"/>
      <c r="C17" s="30"/>
      <c r="D17" s="30"/>
      <c r="E17" s="30"/>
    </row>
    <row r="18" spans="1:5" ht="12.75">
      <c r="A18" s="30"/>
      <c r="B18" s="30"/>
      <c r="C18" s="30"/>
      <c r="D18" s="30"/>
      <c r="E18" s="30"/>
    </row>
    <row r="19" spans="1:5" ht="12.75">
      <c r="A19" s="30"/>
      <c r="B19" s="30"/>
      <c r="C19" s="30"/>
      <c r="D19" s="30"/>
      <c r="E19" s="30"/>
    </row>
  </sheetData>
  <sheetProtection sheet="1"/>
  <conditionalFormatting sqref="E3:E15">
    <cfRule type="cellIs" priority="1" dxfId="1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C1">
      <selection activeCell="G12" sqref="G12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44</v>
      </c>
    </row>
    <row r="4" spans="1:2" ht="12.75">
      <c r="A4" s="37"/>
      <c r="B4" s="37"/>
    </row>
    <row r="5" spans="1:2" s="42" customFormat="1" ht="15.75">
      <c r="A5" s="27" t="s">
        <v>92</v>
      </c>
      <c r="B5" s="41"/>
    </row>
    <row r="6" spans="1:2" ht="12.75">
      <c r="A6" s="37"/>
      <c r="B6" s="37"/>
    </row>
    <row r="7" spans="1:2" ht="12.75">
      <c r="A7" s="37" t="s">
        <v>94</v>
      </c>
      <c r="B7" s="37" t="s">
        <v>95</v>
      </c>
    </row>
    <row r="8" spans="1:2" ht="12.75">
      <c r="A8" s="37" t="s">
        <v>96</v>
      </c>
      <c r="B8" s="37" t="s">
        <v>97</v>
      </c>
    </row>
    <row r="9" spans="1:2" ht="12.75">
      <c r="A9" s="37" t="s">
        <v>98</v>
      </c>
      <c r="B9" s="37" t="s">
        <v>99</v>
      </c>
    </row>
    <row r="10" spans="1:2" ht="12.75">
      <c r="A10" s="37"/>
      <c r="B10" s="37"/>
    </row>
    <row r="11" spans="1:2" ht="12.75">
      <c r="A11" s="37"/>
      <c r="B11" s="37"/>
    </row>
    <row r="12" spans="1:2" s="42" customFormat="1" ht="15.75">
      <c r="A12" s="27" t="s">
        <v>93</v>
      </c>
      <c r="B12" s="41"/>
    </row>
    <row r="13" spans="1:2" ht="12.75">
      <c r="A13" s="37"/>
      <c r="B13" s="37"/>
    </row>
    <row r="14" spans="1:2" ht="12.75">
      <c r="A14" s="37" t="s">
        <v>103</v>
      </c>
      <c r="B14" s="37" t="s">
        <v>102</v>
      </c>
    </row>
    <row r="15" spans="1:2" ht="12.75">
      <c r="A15" s="37" t="s">
        <v>60</v>
      </c>
      <c r="B15" s="37" t="s">
        <v>101</v>
      </c>
    </row>
    <row r="16" spans="1:2" ht="12.75">
      <c r="A16" s="37" t="s">
        <v>104</v>
      </c>
      <c r="B16" s="37" t="s">
        <v>100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31"/>
  <sheetViews>
    <sheetView zoomScalePageLayoutView="0" workbookViewId="0" topLeftCell="D1">
      <pane ySplit="6" topLeftCell="A21" activePane="bottomLeft" state="frozen"/>
      <selection pane="topLeft" activeCell="G12" sqref="G12"/>
      <selection pane="bottomLeft" activeCell="K23" sqref="K23"/>
    </sheetView>
  </sheetViews>
  <sheetFormatPr defaultColWidth="9.00390625" defaultRowHeight="12.75"/>
  <cols>
    <col min="1" max="1" width="33.125" style="166" customWidth="1"/>
    <col min="2" max="2" width="14.625" style="183" customWidth="1"/>
    <col min="3" max="4" width="16.875" style="183" customWidth="1"/>
    <col min="5" max="5" width="22.50390625" style="166" customWidth="1"/>
    <col min="6" max="6" width="24.875" style="166" customWidth="1"/>
    <col min="7" max="11" width="16.875" style="166" customWidth="1"/>
    <col min="12" max="12" width="16.375" style="166" customWidth="1"/>
    <col min="13" max="16384" width="9.375" style="166" customWidth="1"/>
  </cols>
  <sheetData>
    <row r="1" spans="1:6" s="163" customFormat="1" ht="15.75">
      <c r="A1" s="160" t="s">
        <v>684</v>
      </c>
      <c r="B1" s="161"/>
      <c r="C1" s="161"/>
      <c r="D1" s="161"/>
      <c r="E1" s="162"/>
      <c r="F1" s="162"/>
    </row>
    <row r="3" spans="1:11" ht="12.75">
      <c r="A3" s="164"/>
      <c r="B3" s="164"/>
      <c r="C3" s="164"/>
      <c r="D3" s="164"/>
      <c r="E3" s="165" t="s">
        <v>601</v>
      </c>
      <c r="H3" s="166" t="s">
        <v>663</v>
      </c>
      <c r="K3" s="167" t="s">
        <v>602</v>
      </c>
    </row>
    <row r="5" spans="1:11" s="169" customFormat="1" ht="30" customHeight="1">
      <c r="A5" s="267" t="s">
        <v>603</v>
      </c>
      <c r="B5" s="267" t="s">
        <v>604</v>
      </c>
      <c r="C5" s="267" t="s">
        <v>605</v>
      </c>
      <c r="D5" s="268" t="s">
        <v>55</v>
      </c>
      <c r="E5" s="270" t="s">
        <v>606</v>
      </c>
      <c r="F5" s="271"/>
      <c r="G5" s="272" t="s">
        <v>607</v>
      </c>
      <c r="H5" s="272"/>
      <c r="I5" s="262" t="s">
        <v>608</v>
      </c>
      <c r="J5" s="264" t="s">
        <v>609</v>
      </c>
      <c r="K5" s="266" t="s">
        <v>32</v>
      </c>
    </row>
    <row r="6" spans="1:11" s="169" customFormat="1" ht="30" customHeight="1">
      <c r="A6" s="265"/>
      <c r="B6" s="265"/>
      <c r="C6" s="265"/>
      <c r="D6" s="269"/>
      <c r="E6" s="170" t="s">
        <v>610</v>
      </c>
      <c r="F6" s="170" t="s">
        <v>611</v>
      </c>
      <c r="G6" s="170" t="s">
        <v>612</v>
      </c>
      <c r="H6" s="170" t="s">
        <v>613</v>
      </c>
      <c r="I6" s="263"/>
      <c r="J6" s="265"/>
      <c r="K6" s="265"/>
    </row>
    <row r="7" spans="1:11" ht="34.5" customHeight="1">
      <c r="A7" s="171" t="s">
        <v>614</v>
      </c>
      <c r="B7" s="172"/>
      <c r="C7" s="173">
        <v>14387</v>
      </c>
      <c r="D7" s="173"/>
      <c r="E7" s="173"/>
      <c r="F7" s="173"/>
      <c r="G7" s="173"/>
      <c r="H7" s="173"/>
      <c r="I7" s="173"/>
      <c r="J7" s="173"/>
      <c r="K7" s="174">
        <f>SUM(B7:J7)</f>
        <v>14387</v>
      </c>
    </row>
    <row r="8" spans="1:11" ht="34.5" customHeight="1">
      <c r="A8" s="175" t="s">
        <v>615</v>
      </c>
      <c r="B8" s="176"/>
      <c r="C8" s="177">
        <v>7085</v>
      </c>
      <c r="D8" s="177"/>
      <c r="E8" s="177"/>
      <c r="F8" s="177"/>
      <c r="G8" s="177"/>
      <c r="H8" s="177"/>
      <c r="I8" s="177"/>
      <c r="J8" s="177"/>
      <c r="K8" s="174">
        <f aca="true" t="shared" si="0" ref="K8:K19">SUM(B8:J8)</f>
        <v>7085</v>
      </c>
    </row>
    <row r="9" spans="1:13" ht="34.5" customHeight="1">
      <c r="A9" s="179" t="s">
        <v>616</v>
      </c>
      <c r="B9" s="176"/>
      <c r="C9" s="177">
        <v>404</v>
      </c>
      <c r="D9" s="177"/>
      <c r="E9" s="177"/>
      <c r="F9" s="177"/>
      <c r="G9" s="177"/>
      <c r="H9" s="177"/>
      <c r="I9" s="177"/>
      <c r="J9" s="177"/>
      <c r="K9" s="174">
        <f t="shared" si="0"/>
        <v>404</v>
      </c>
      <c r="M9" s="180"/>
    </row>
    <row r="10" spans="1:11" ht="34.5" customHeight="1">
      <c r="A10" s="181" t="s">
        <v>617</v>
      </c>
      <c r="B10" s="176">
        <v>22000</v>
      </c>
      <c r="C10" s="177">
        <v>3924</v>
      </c>
      <c r="D10" s="177"/>
      <c r="E10" s="177"/>
      <c r="F10" s="177"/>
      <c r="G10" s="177"/>
      <c r="H10" s="177"/>
      <c r="I10" s="177"/>
      <c r="J10" s="177"/>
      <c r="K10" s="174">
        <f t="shared" si="0"/>
        <v>25924</v>
      </c>
    </row>
    <row r="11" spans="1:11" ht="34.5" customHeight="1">
      <c r="A11" s="181" t="s">
        <v>618</v>
      </c>
      <c r="B11" s="176"/>
      <c r="C11" s="177"/>
      <c r="D11" s="177"/>
      <c r="E11" s="177"/>
      <c r="F11" s="177">
        <v>20000</v>
      </c>
      <c r="G11" s="177">
        <v>7207</v>
      </c>
      <c r="H11" s="177"/>
      <c r="I11" s="177"/>
      <c r="J11" s="177">
        <v>14298</v>
      </c>
      <c r="K11" s="174">
        <f t="shared" si="0"/>
        <v>41505</v>
      </c>
    </row>
    <row r="12" spans="1:11" ht="34.5" customHeight="1">
      <c r="A12" s="175" t="s">
        <v>619</v>
      </c>
      <c r="B12" s="176"/>
      <c r="C12" s="177">
        <v>11788</v>
      </c>
      <c r="D12" s="177">
        <v>100</v>
      </c>
      <c r="E12" s="177"/>
      <c r="F12" s="177"/>
      <c r="G12" s="177"/>
      <c r="H12" s="177"/>
      <c r="I12" s="177"/>
      <c r="J12" s="177"/>
      <c r="K12" s="174">
        <f t="shared" si="0"/>
        <v>11888</v>
      </c>
    </row>
    <row r="13" spans="1:11" ht="34.5" customHeight="1">
      <c r="A13" s="181" t="s">
        <v>620</v>
      </c>
      <c r="B13" s="176"/>
      <c r="C13" s="177"/>
      <c r="D13" s="177">
        <v>149170</v>
      </c>
      <c r="E13" s="177">
        <v>67548</v>
      </c>
      <c r="F13" s="177"/>
      <c r="G13" s="177"/>
      <c r="H13" s="177"/>
      <c r="I13" s="177"/>
      <c r="J13" s="177"/>
      <c r="K13" s="174">
        <f t="shared" si="0"/>
        <v>216718</v>
      </c>
    </row>
    <row r="14" spans="1:11" ht="34.5" customHeight="1">
      <c r="A14" s="175" t="s">
        <v>621</v>
      </c>
      <c r="B14" s="176"/>
      <c r="C14" s="177"/>
      <c r="D14" s="177"/>
      <c r="E14" s="177"/>
      <c r="F14" s="177"/>
      <c r="G14" s="177">
        <v>100</v>
      </c>
      <c r="H14" s="177"/>
      <c r="I14" s="177"/>
      <c r="J14" s="177"/>
      <c r="K14" s="174">
        <f t="shared" si="0"/>
        <v>100</v>
      </c>
    </row>
    <row r="15" spans="1:11" ht="34.5" customHeight="1">
      <c r="A15" s="175" t="s">
        <v>622</v>
      </c>
      <c r="B15" s="182"/>
      <c r="C15" s="177">
        <v>254</v>
      </c>
      <c r="D15" s="177"/>
      <c r="E15" s="177"/>
      <c r="F15" s="177"/>
      <c r="G15" s="177"/>
      <c r="H15" s="177"/>
      <c r="I15" s="177"/>
      <c r="J15" s="177"/>
      <c r="K15" s="174">
        <f t="shared" si="0"/>
        <v>254</v>
      </c>
    </row>
    <row r="16" spans="1:12" ht="34.5" customHeight="1">
      <c r="A16" s="175" t="s">
        <v>623</v>
      </c>
      <c r="B16" s="182"/>
      <c r="C16" s="182">
        <v>4318</v>
      </c>
      <c r="D16" s="182"/>
      <c r="E16" s="182"/>
      <c r="F16" s="182"/>
      <c r="G16" s="182"/>
      <c r="H16" s="182"/>
      <c r="I16" s="182"/>
      <c r="J16" s="182"/>
      <c r="K16" s="174">
        <f t="shared" si="0"/>
        <v>4318</v>
      </c>
      <c r="L16" s="183"/>
    </row>
    <row r="17" spans="1:12" ht="34.5" customHeight="1">
      <c r="A17" s="175" t="s">
        <v>3</v>
      </c>
      <c r="B17" s="182"/>
      <c r="C17" s="182">
        <v>3000</v>
      </c>
      <c r="D17" s="182"/>
      <c r="E17" s="182"/>
      <c r="F17" s="182"/>
      <c r="G17" s="182"/>
      <c r="H17" s="182"/>
      <c r="I17" s="182">
        <v>55000</v>
      </c>
      <c r="J17" s="182"/>
      <c r="K17" s="174">
        <f t="shared" si="0"/>
        <v>58000</v>
      </c>
      <c r="L17" s="183"/>
    </row>
    <row r="18" spans="1:11" ht="34.5" customHeight="1">
      <c r="A18" s="175" t="s">
        <v>624</v>
      </c>
      <c r="B18" s="177"/>
      <c r="C18" s="177">
        <v>127</v>
      </c>
      <c r="D18" s="177"/>
      <c r="E18" s="177"/>
      <c r="F18" s="177"/>
      <c r="G18" s="177"/>
      <c r="H18" s="177"/>
      <c r="I18" s="177"/>
      <c r="J18" s="177"/>
      <c r="K18" s="174">
        <f t="shared" si="0"/>
        <v>127</v>
      </c>
    </row>
    <row r="19" spans="1:11" ht="34.5" customHeight="1">
      <c r="A19" s="240" t="s">
        <v>685</v>
      </c>
      <c r="B19" s="177"/>
      <c r="C19" s="177"/>
      <c r="D19" s="177"/>
      <c r="E19" s="177">
        <v>500</v>
      </c>
      <c r="F19" s="177"/>
      <c r="G19" s="177"/>
      <c r="H19" s="177"/>
      <c r="I19" s="177"/>
      <c r="J19" s="177"/>
      <c r="K19" s="174">
        <f t="shared" si="0"/>
        <v>500</v>
      </c>
    </row>
    <row r="20" spans="1:12" s="186" customFormat="1" ht="34.5" customHeight="1">
      <c r="A20" s="184" t="s">
        <v>625</v>
      </c>
      <c r="B20" s="178">
        <f>SUM(B7:B19)</f>
        <v>22000</v>
      </c>
      <c r="C20" s="178">
        <f aca="true" t="shared" si="1" ref="C20:I20">SUM(C7:C18)</f>
        <v>45287</v>
      </c>
      <c r="D20" s="178">
        <f t="shared" si="1"/>
        <v>149270</v>
      </c>
      <c r="E20" s="178">
        <f>SUM(E7:E19)</f>
        <v>68048</v>
      </c>
      <c r="F20" s="178">
        <f>SUM(F7:F19)</f>
        <v>20000</v>
      </c>
      <c r="G20" s="178">
        <f t="shared" si="1"/>
        <v>7307</v>
      </c>
      <c r="H20" s="178">
        <f t="shared" si="1"/>
        <v>0</v>
      </c>
      <c r="I20" s="178">
        <f t="shared" si="1"/>
        <v>55000</v>
      </c>
      <c r="J20" s="178">
        <f>SUM(J7:J18)</f>
        <v>14298</v>
      </c>
      <c r="K20" s="178">
        <f>K7+K8+K9+K10+K11+K12+K13+K14+K16+K17+K18+K19+K15</f>
        <v>381210</v>
      </c>
      <c r="L20" s="185"/>
    </row>
    <row r="21" spans="1:11" s="186" customFormat="1" ht="34.5" customHeight="1">
      <c r="A21" s="187" t="s">
        <v>626</v>
      </c>
      <c r="B21" s="177"/>
      <c r="C21" s="177">
        <v>2705</v>
      </c>
      <c r="D21" s="177"/>
      <c r="E21" s="177"/>
      <c r="F21" s="177"/>
      <c r="G21" s="177"/>
      <c r="H21" s="177"/>
      <c r="I21" s="177">
        <v>40544</v>
      </c>
      <c r="J21" s="177">
        <v>67</v>
      </c>
      <c r="K21" s="178">
        <f>SUM(B21:J21)</f>
        <v>43316</v>
      </c>
    </row>
    <row r="22" spans="1:11" s="186" customFormat="1" ht="34.5" customHeight="1">
      <c r="A22" s="187" t="s">
        <v>591</v>
      </c>
      <c r="B22" s="177"/>
      <c r="C22" s="177"/>
      <c r="D22" s="177"/>
      <c r="E22" s="177"/>
      <c r="F22" s="177"/>
      <c r="G22" s="177">
        <v>3715</v>
      </c>
      <c r="H22" s="177"/>
      <c r="I22" s="177">
        <v>43327</v>
      </c>
      <c r="J22" s="177">
        <v>84</v>
      </c>
      <c r="K22" s="178">
        <f>SUM(B22:J22)</f>
        <v>47126</v>
      </c>
    </row>
    <row r="23" spans="1:11" s="186" customFormat="1" ht="34.5" customHeight="1">
      <c r="A23" s="187" t="s">
        <v>33</v>
      </c>
      <c r="B23" s="178">
        <f>SUM(B20:B22)</f>
        <v>22000</v>
      </c>
      <c r="C23" s="178">
        <f aca="true" t="shared" si="2" ref="C23:J23">SUM(C20:C22)</f>
        <v>47992</v>
      </c>
      <c r="D23" s="178">
        <f t="shared" si="2"/>
        <v>149270</v>
      </c>
      <c r="E23" s="178">
        <f t="shared" si="2"/>
        <v>68048</v>
      </c>
      <c r="F23" s="178">
        <f t="shared" si="2"/>
        <v>20000</v>
      </c>
      <c r="G23" s="178">
        <f>SUM(G20:G22)</f>
        <v>11022</v>
      </c>
      <c r="H23" s="178">
        <f t="shared" si="2"/>
        <v>0</v>
      </c>
      <c r="I23" s="178">
        <f t="shared" si="2"/>
        <v>138871</v>
      </c>
      <c r="J23" s="178">
        <f t="shared" si="2"/>
        <v>14449</v>
      </c>
      <c r="K23" s="178">
        <f>SUM(B23:J23)</f>
        <v>471652</v>
      </c>
    </row>
    <row r="24" spans="2:11" ht="15">
      <c r="B24" s="185"/>
      <c r="C24" s="185"/>
      <c r="D24" s="185"/>
      <c r="E24" s="186"/>
      <c r="F24" s="186"/>
      <c r="G24" s="186"/>
      <c r="H24" s="186"/>
      <c r="I24" s="186"/>
      <c r="J24" s="186"/>
      <c r="K24" s="186"/>
    </row>
    <row r="31" ht="12.75">
      <c r="J31" s="166">
        <v>0</v>
      </c>
    </row>
  </sheetData>
  <sheetProtection/>
  <mergeCells count="9">
    <mergeCell ref="I5:I6"/>
    <mergeCell ref="J5:J6"/>
    <mergeCell ref="K5:K6"/>
    <mergeCell ref="A5:A6"/>
    <mergeCell ref="B5:B6"/>
    <mergeCell ref="C5:C6"/>
    <mergeCell ref="D5:D6"/>
    <mergeCell ref="E5:F5"/>
    <mergeCell ref="G5:H5"/>
  </mergeCells>
  <printOptions/>
  <pageMargins left="0.5902777777777778" right="0.4986111111111111" top="0.39305555555555555" bottom="0.39305555555555555" header="0.39305555555555555" footer="0.39305555555555555"/>
  <pageSetup horizontalDpi="600" verticalDpi="600" orientation="landscape" paperSize="9" scale="66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M94"/>
  <sheetViews>
    <sheetView zoomScalePageLayoutView="0" workbookViewId="0" topLeftCell="C73">
      <selection activeCell="I65" sqref="I65"/>
    </sheetView>
  </sheetViews>
  <sheetFormatPr defaultColWidth="9.00390625" defaultRowHeight="12.75"/>
  <cols>
    <col min="1" max="1" width="108.00390625" style="80" customWidth="1"/>
    <col min="2" max="2" width="9.625" style="80" customWidth="1"/>
    <col min="3" max="3" width="19.125" style="81" customWidth="1"/>
    <col min="4" max="4" width="18.625" style="81" customWidth="1"/>
    <col min="5" max="5" width="20.875" style="205" customWidth="1"/>
    <col min="6" max="6" width="19.125" style="81" customWidth="1"/>
    <col min="7" max="7" width="18.625" style="81" customWidth="1"/>
    <col min="8" max="8" width="17.125" style="205" customWidth="1"/>
    <col min="9" max="9" width="19.125" style="81" customWidth="1"/>
    <col min="10" max="10" width="14.125" style="81" customWidth="1"/>
    <col min="11" max="11" width="14.00390625" style="81" customWidth="1"/>
    <col min="12" max="13" width="17.125" style="205" customWidth="1"/>
    <col min="14" max="16384" width="9.375" style="80" customWidth="1"/>
  </cols>
  <sheetData>
    <row r="1" spans="1:13" ht="27" customHeight="1">
      <c r="A1" s="273" t="s">
        <v>686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</row>
    <row r="2" spans="1:13" ht="23.25" customHeight="1">
      <c r="A2" s="274" t="s">
        <v>443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</row>
    <row r="3" spans="1:13" ht="18">
      <c r="A3" s="104"/>
      <c r="M3" s="205" t="s">
        <v>666</v>
      </c>
    </row>
    <row r="5" spans="1:13" s="204" customFormat="1" ht="60">
      <c r="A5" s="202" t="s">
        <v>142</v>
      </c>
      <c r="B5" s="112" t="s">
        <v>444</v>
      </c>
      <c r="C5" s="203" t="s">
        <v>232</v>
      </c>
      <c r="D5" s="203" t="s">
        <v>233</v>
      </c>
      <c r="E5" s="206" t="s">
        <v>597</v>
      </c>
      <c r="F5" s="203" t="s">
        <v>232</v>
      </c>
      <c r="G5" s="203" t="s">
        <v>233</v>
      </c>
      <c r="H5" s="206" t="s">
        <v>598</v>
      </c>
      <c r="I5" s="203" t="s">
        <v>232</v>
      </c>
      <c r="J5" s="203" t="s">
        <v>233</v>
      </c>
      <c r="K5" s="203" t="s">
        <v>234</v>
      </c>
      <c r="L5" s="206" t="s">
        <v>596</v>
      </c>
      <c r="M5" s="206" t="s">
        <v>235</v>
      </c>
    </row>
    <row r="6" spans="1:13" ht="15" customHeight="1">
      <c r="A6" s="111" t="s">
        <v>61</v>
      </c>
      <c r="B6" s="85" t="s">
        <v>445</v>
      </c>
      <c r="C6" s="86">
        <v>16278</v>
      </c>
      <c r="D6" s="86"/>
      <c r="E6" s="207">
        <f aca="true" t="shared" si="0" ref="E6:E12">SUM(C6:D6)</f>
        <v>16278</v>
      </c>
      <c r="F6" s="86"/>
      <c r="G6" s="86"/>
      <c r="H6" s="207"/>
      <c r="I6" s="86"/>
      <c r="J6" s="86"/>
      <c r="K6" s="86"/>
      <c r="L6" s="207"/>
      <c r="M6" s="207">
        <f>E6+H6+L6</f>
        <v>16278</v>
      </c>
    </row>
    <row r="7" spans="1:13" ht="15" customHeight="1">
      <c r="A7" s="92" t="s">
        <v>446</v>
      </c>
      <c r="B7" s="85" t="s">
        <v>447</v>
      </c>
      <c r="C7" s="86">
        <v>39240</v>
      </c>
      <c r="D7" s="86"/>
      <c r="E7" s="207">
        <f t="shared" si="0"/>
        <v>39240</v>
      </c>
      <c r="F7" s="86"/>
      <c r="G7" s="86"/>
      <c r="H7" s="207"/>
      <c r="I7" s="86"/>
      <c r="J7" s="86"/>
      <c r="K7" s="86"/>
      <c r="L7" s="207"/>
      <c r="M7" s="207">
        <f>E7+H7+L7</f>
        <v>39240</v>
      </c>
    </row>
    <row r="8" spans="1:13" ht="15" customHeight="1">
      <c r="A8" s="92" t="s">
        <v>448</v>
      </c>
      <c r="B8" s="85" t="s">
        <v>449</v>
      </c>
      <c r="C8" s="86">
        <f>4697+145</f>
        <v>4842</v>
      </c>
      <c r="D8" s="86"/>
      <c r="E8" s="207">
        <f t="shared" si="0"/>
        <v>4842</v>
      </c>
      <c r="F8" s="86"/>
      <c r="G8" s="86"/>
      <c r="H8" s="207"/>
      <c r="I8" s="86"/>
      <c r="J8" s="86"/>
      <c r="K8" s="86"/>
      <c r="L8" s="207"/>
      <c r="M8" s="207">
        <f>E8+H8+L8</f>
        <v>4842</v>
      </c>
    </row>
    <row r="9" spans="1:13" ht="15" customHeight="1">
      <c r="A9" s="92" t="s">
        <v>450</v>
      </c>
      <c r="B9" s="85" t="s">
        <v>451</v>
      </c>
      <c r="C9" s="86">
        <f>1353+1349</f>
        <v>2702</v>
      </c>
      <c r="D9" s="86"/>
      <c r="E9" s="207">
        <f t="shared" si="0"/>
        <v>2702</v>
      </c>
      <c r="F9" s="86"/>
      <c r="G9" s="86"/>
      <c r="H9" s="207"/>
      <c r="I9" s="86"/>
      <c r="J9" s="86"/>
      <c r="K9" s="86"/>
      <c r="L9" s="207"/>
      <c r="M9" s="207">
        <f>E9+H9+L9</f>
        <v>2702</v>
      </c>
    </row>
    <row r="10" spans="1:13" ht="15" customHeight="1">
      <c r="A10" s="92" t="s">
        <v>62</v>
      </c>
      <c r="B10" s="85" t="s">
        <v>452</v>
      </c>
      <c r="C10" s="86">
        <v>180</v>
      </c>
      <c r="D10" s="86"/>
      <c r="E10" s="207">
        <f t="shared" si="0"/>
        <v>180</v>
      </c>
      <c r="F10" s="86"/>
      <c r="G10" s="86"/>
      <c r="H10" s="207"/>
      <c r="I10" s="86"/>
      <c r="J10" s="86"/>
      <c r="K10" s="86"/>
      <c r="L10" s="207"/>
      <c r="M10" s="207"/>
    </row>
    <row r="11" spans="1:13" ht="15" customHeight="1">
      <c r="A11" s="92" t="s">
        <v>63</v>
      </c>
      <c r="B11" s="85" t="s">
        <v>453</v>
      </c>
      <c r="C11" s="86">
        <f>2374+2432</f>
        <v>4806</v>
      </c>
      <c r="D11" s="86"/>
      <c r="E11" s="207">
        <f t="shared" si="0"/>
        <v>4806</v>
      </c>
      <c r="F11" s="86"/>
      <c r="G11" s="86"/>
      <c r="H11" s="207"/>
      <c r="I11" s="86"/>
      <c r="J11" s="86"/>
      <c r="K11" s="86"/>
      <c r="L11" s="207"/>
      <c r="M11" s="207">
        <f>E11+H11+L11</f>
        <v>4806</v>
      </c>
    </row>
    <row r="12" spans="1:13" ht="15" customHeight="1">
      <c r="A12" s="90" t="s">
        <v>454</v>
      </c>
      <c r="B12" s="88" t="s">
        <v>455</v>
      </c>
      <c r="C12" s="86">
        <f>SUM(C6:C11)</f>
        <v>68048</v>
      </c>
      <c r="D12" s="86"/>
      <c r="E12" s="207">
        <f t="shared" si="0"/>
        <v>68048</v>
      </c>
      <c r="F12" s="86"/>
      <c r="G12" s="86"/>
      <c r="H12" s="207"/>
      <c r="I12" s="86"/>
      <c r="J12" s="86"/>
      <c r="K12" s="86"/>
      <c r="L12" s="207"/>
      <c r="M12" s="207">
        <f>E12+H12+L12</f>
        <v>68048</v>
      </c>
    </row>
    <row r="13" spans="1:13" ht="15" customHeight="1">
      <c r="A13" s="92" t="s">
        <v>64</v>
      </c>
      <c r="B13" s="85" t="s">
        <v>456</v>
      </c>
      <c r="C13" s="86"/>
      <c r="D13" s="86"/>
      <c r="E13" s="207"/>
      <c r="F13" s="86"/>
      <c r="G13" s="86"/>
      <c r="H13" s="207"/>
      <c r="I13" s="86"/>
      <c r="J13" s="86"/>
      <c r="K13" s="86"/>
      <c r="L13" s="207"/>
      <c r="M13" s="207"/>
    </row>
    <row r="14" spans="1:13" ht="15" customHeight="1">
      <c r="A14" s="92" t="s">
        <v>457</v>
      </c>
      <c r="B14" s="85" t="s">
        <v>458</v>
      </c>
      <c r="C14" s="86"/>
      <c r="D14" s="86"/>
      <c r="E14" s="207"/>
      <c r="F14" s="86"/>
      <c r="G14" s="86"/>
      <c r="H14" s="207"/>
      <c r="I14" s="86"/>
      <c r="J14" s="86"/>
      <c r="K14" s="86"/>
      <c r="L14" s="207"/>
      <c r="M14" s="207"/>
    </row>
    <row r="15" spans="1:13" ht="15" customHeight="1">
      <c r="A15" s="92" t="s">
        <v>459</v>
      </c>
      <c r="B15" s="85" t="s">
        <v>460</v>
      </c>
      <c r="C15" s="86"/>
      <c r="D15" s="86"/>
      <c r="E15" s="207"/>
      <c r="F15" s="86"/>
      <c r="G15" s="86"/>
      <c r="H15" s="207"/>
      <c r="I15" s="86"/>
      <c r="J15" s="86"/>
      <c r="K15" s="86"/>
      <c r="L15" s="207"/>
      <c r="M15" s="207"/>
    </row>
    <row r="16" spans="1:13" ht="15" customHeight="1">
      <c r="A16" s="92" t="s">
        <v>461</v>
      </c>
      <c r="B16" s="85" t="s">
        <v>462</v>
      </c>
      <c r="C16" s="86"/>
      <c r="D16" s="86"/>
      <c r="E16" s="207"/>
      <c r="F16" s="86"/>
      <c r="G16" s="86"/>
      <c r="H16" s="207"/>
      <c r="I16" s="86"/>
      <c r="J16" s="86"/>
      <c r="K16" s="86"/>
      <c r="L16" s="207"/>
      <c r="M16" s="207"/>
    </row>
    <row r="17" spans="1:13" ht="15" customHeight="1">
      <c r="A17" s="92" t="s">
        <v>463</v>
      </c>
      <c r="B17" s="85" t="s">
        <v>464</v>
      </c>
      <c r="C17" s="86">
        <f>100+500+3767+2540</f>
        <v>6907</v>
      </c>
      <c r="D17" s="86"/>
      <c r="E17" s="207">
        <f>SUM(C17:D17)</f>
        <v>6907</v>
      </c>
      <c r="F17" s="86"/>
      <c r="G17" s="86"/>
      <c r="H17" s="207"/>
      <c r="I17" s="86">
        <v>2595</v>
      </c>
      <c r="J17" s="86"/>
      <c r="K17" s="86"/>
      <c r="L17" s="207">
        <f>I17+J17+K17</f>
        <v>2595</v>
      </c>
      <c r="M17" s="207">
        <f>E17+H17+L17</f>
        <v>9502</v>
      </c>
    </row>
    <row r="18" spans="1:13" ht="15" customHeight="1">
      <c r="A18" s="115" t="s">
        <v>90</v>
      </c>
      <c r="B18" s="123" t="s">
        <v>465</v>
      </c>
      <c r="C18" s="86">
        <f>C12+C17</f>
        <v>74955</v>
      </c>
      <c r="D18" s="86"/>
      <c r="E18" s="207">
        <f>SUM(C18:D18)</f>
        <v>74955</v>
      </c>
      <c r="F18" s="86"/>
      <c r="G18" s="86"/>
      <c r="H18" s="207"/>
      <c r="I18" s="86">
        <f>SUM(I13:I17)</f>
        <v>2595</v>
      </c>
      <c r="J18" s="86"/>
      <c r="K18" s="86"/>
      <c r="L18" s="207">
        <f>I18+J18+K18</f>
        <v>2595</v>
      </c>
      <c r="M18" s="207">
        <f>E18+H18+L18</f>
        <v>77550</v>
      </c>
    </row>
    <row r="19" spans="1:13" ht="15" customHeight="1">
      <c r="A19" s="92" t="s">
        <v>65</v>
      </c>
      <c r="B19" s="85" t="s">
        <v>466</v>
      </c>
      <c r="C19" s="86">
        <v>20000</v>
      </c>
      <c r="D19" s="86"/>
      <c r="E19" s="207">
        <f>C19+D19</f>
        <v>20000</v>
      </c>
      <c r="F19" s="86"/>
      <c r="G19" s="86"/>
      <c r="H19" s="207"/>
      <c r="I19" s="86"/>
      <c r="J19" s="86"/>
      <c r="K19" s="86"/>
      <c r="L19" s="207"/>
      <c r="M19" s="207"/>
    </row>
    <row r="20" spans="1:13" ht="15" customHeight="1">
      <c r="A20" s="92" t="s">
        <v>467</v>
      </c>
      <c r="B20" s="85" t="s">
        <v>468</v>
      </c>
      <c r="C20" s="86"/>
      <c r="D20" s="86"/>
      <c r="E20" s="207"/>
      <c r="F20" s="86"/>
      <c r="G20" s="86"/>
      <c r="H20" s="207"/>
      <c r="I20" s="86"/>
      <c r="J20" s="86"/>
      <c r="K20" s="86"/>
      <c r="L20" s="207"/>
      <c r="M20" s="207"/>
    </row>
    <row r="21" spans="1:13" ht="15" customHeight="1">
      <c r="A21" s="92" t="s">
        <v>469</v>
      </c>
      <c r="B21" s="85" t="s">
        <v>470</v>
      </c>
      <c r="C21" s="86"/>
      <c r="D21" s="86"/>
      <c r="E21" s="207"/>
      <c r="F21" s="86"/>
      <c r="G21" s="86"/>
      <c r="H21" s="207"/>
      <c r="I21" s="86"/>
      <c r="J21" s="86"/>
      <c r="K21" s="86"/>
      <c r="L21" s="207"/>
      <c r="M21" s="207"/>
    </row>
    <row r="22" spans="1:13" ht="15" customHeight="1">
      <c r="A22" s="92" t="s">
        <v>471</v>
      </c>
      <c r="B22" s="85" t="s">
        <v>472</v>
      </c>
      <c r="C22" s="86"/>
      <c r="D22" s="86"/>
      <c r="E22" s="207"/>
      <c r="F22" s="86"/>
      <c r="G22" s="86"/>
      <c r="H22" s="207"/>
      <c r="I22" s="86"/>
      <c r="J22" s="86"/>
      <c r="K22" s="86"/>
      <c r="L22" s="207"/>
      <c r="M22" s="207"/>
    </row>
    <row r="23" spans="1:13" ht="15" customHeight="1">
      <c r="A23" s="92" t="s">
        <v>473</v>
      </c>
      <c r="B23" s="85" t="s">
        <v>474</v>
      </c>
      <c r="C23" s="86"/>
      <c r="D23" s="86"/>
      <c r="E23" s="207"/>
      <c r="F23" s="86"/>
      <c r="G23" s="86"/>
      <c r="H23" s="207"/>
      <c r="I23" s="86"/>
      <c r="J23" s="86"/>
      <c r="K23" s="86"/>
      <c r="L23" s="207"/>
      <c r="M23" s="207"/>
    </row>
    <row r="24" spans="1:13" ht="15" customHeight="1">
      <c r="A24" s="115" t="s">
        <v>475</v>
      </c>
      <c r="B24" s="123" t="s">
        <v>476</v>
      </c>
      <c r="C24" s="86">
        <f>SUM(C19:C23)</f>
        <v>20000</v>
      </c>
      <c r="D24" s="86"/>
      <c r="E24" s="207">
        <f>C24+D24</f>
        <v>20000</v>
      </c>
      <c r="F24" s="86"/>
      <c r="G24" s="86"/>
      <c r="H24" s="207"/>
      <c r="I24" s="86"/>
      <c r="J24" s="86"/>
      <c r="K24" s="86"/>
      <c r="L24" s="207"/>
      <c r="M24" s="207"/>
    </row>
    <row r="25" spans="1:13" ht="15" customHeight="1">
      <c r="A25" s="92" t="s">
        <v>477</v>
      </c>
      <c r="B25" s="85" t="s">
        <v>478</v>
      </c>
      <c r="C25" s="86"/>
      <c r="D25" s="86"/>
      <c r="E25" s="207"/>
      <c r="F25" s="86"/>
      <c r="G25" s="86"/>
      <c r="H25" s="207"/>
      <c r="I25" s="86"/>
      <c r="J25" s="86"/>
      <c r="K25" s="86"/>
      <c r="L25" s="207"/>
      <c r="M25" s="207"/>
    </row>
    <row r="26" spans="1:13" ht="15" customHeight="1">
      <c r="A26" s="92" t="s">
        <v>479</v>
      </c>
      <c r="B26" s="85" t="s">
        <v>480</v>
      </c>
      <c r="C26" s="86"/>
      <c r="D26" s="86"/>
      <c r="E26" s="207"/>
      <c r="F26" s="86"/>
      <c r="G26" s="86"/>
      <c r="H26" s="207"/>
      <c r="I26" s="86"/>
      <c r="J26" s="86"/>
      <c r="K26" s="86"/>
      <c r="L26" s="207"/>
      <c r="M26" s="207"/>
    </row>
    <row r="27" spans="1:13" ht="15" customHeight="1">
      <c r="A27" s="90" t="s">
        <v>481</v>
      </c>
      <c r="B27" s="88" t="s">
        <v>482</v>
      </c>
      <c r="C27" s="86"/>
      <c r="D27" s="86"/>
      <c r="E27" s="207"/>
      <c r="F27" s="86"/>
      <c r="G27" s="86"/>
      <c r="H27" s="207"/>
      <c r="I27" s="86"/>
      <c r="J27" s="86"/>
      <c r="K27" s="86"/>
      <c r="L27" s="207"/>
      <c r="M27" s="207"/>
    </row>
    <row r="28" spans="1:13" ht="15" customHeight="1">
      <c r="A28" s="92" t="s">
        <v>483</v>
      </c>
      <c r="B28" s="85" t="s">
        <v>484</v>
      </c>
      <c r="C28" s="86"/>
      <c r="D28" s="86"/>
      <c r="E28" s="207"/>
      <c r="F28" s="86"/>
      <c r="G28" s="86"/>
      <c r="H28" s="207"/>
      <c r="I28" s="86"/>
      <c r="J28" s="86"/>
      <c r="K28" s="86"/>
      <c r="L28" s="207"/>
      <c r="M28" s="207"/>
    </row>
    <row r="29" spans="1:13" ht="15" customHeight="1">
      <c r="A29" s="92" t="s">
        <v>485</v>
      </c>
      <c r="B29" s="85" t="s">
        <v>486</v>
      </c>
      <c r="C29" s="86"/>
      <c r="D29" s="86"/>
      <c r="E29" s="207"/>
      <c r="F29" s="86"/>
      <c r="G29" s="86"/>
      <c r="H29" s="207"/>
      <c r="I29" s="86"/>
      <c r="J29" s="86"/>
      <c r="K29" s="86"/>
      <c r="L29" s="207"/>
      <c r="M29" s="207"/>
    </row>
    <row r="30" spans="1:13" ht="15" customHeight="1">
      <c r="A30" s="92" t="s">
        <v>487</v>
      </c>
      <c r="B30" s="85" t="s">
        <v>488</v>
      </c>
      <c r="C30" s="86"/>
      <c r="D30" s="86"/>
      <c r="E30" s="207"/>
      <c r="F30" s="86"/>
      <c r="G30" s="86"/>
      <c r="H30" s="207"/>
      <c r="I30" s="86"/>
      <c r="J30" s="86"/>
      <c r="K30" s="86"/>
      <c r="L30" s="207"/>
      <c r="M30" s="207"/>
    </row>
    <row r="31" spans="1:13" ht="15" customHeight="1">
      <c r="A31" s="92" t="s">
        <v>489</v>
      </c>
      <c r="B31" s="85" t="s">
        <v>490</v>
      </c>
      <c r="C31" s="86">
        <f>140000+5100</f>
        <v>145100</v>
      </c>
      <c r="D31" s="86"/>
      <c r="E31" s="207">
        <f>SUM(C31:D31)</f>
        <v>145100</v>
      </c>
      <c r="F31" s="86"/>
      <c r="G31" s="86"/>
      <c r="H31" s="207"/>
      <c r="I31" s="86"/>
      <c r="J31" s="86"/>
      <c r="K31" s="86"/>
      <c r="L31" s="207"/>
      <c r="M31" s="207">
        <f>E31+H31+L31</f>
        <v>145100</v>
      </c>
    </row>
    <row r="32" spans="1:13" ht="15" customHeight="1">
      <c r="A32" s="92" t="s">
        <v>491</v>
      </c>
      <c r="B32" s="85" t="s">
        <v>492</v>
      </c>
      <c r="C32" s="86"/>
      <c r="D32" s="86"/>
      <c r="E32" s="207"/>
      <c r="F32" s="86"/>
      <c r="G32" s="86"/>
      <c r="H32" s="207"/>
      <c r="I32" s="86"/>
      <c r="J32" s="86"/>
      <c r="K32" s="86"/>
      <c r="L32" s="207"/>
      <c r="M32" s="207"/>
    </row>
    <row r="33" spans="1:13" ht="15" customHeight="1">
      <c r="A33" s="92" t="s">
        <v>493</v>
      </c>
      <c r="B33" s="85" t="s">
        <v>494</v>
      </c>
      <c r="C33" s="86"/>
      <c r="D33" s="86"/>
      <c r="E33" s="207"/>
      <c r="F33" s="86"/>
      <c r="G33" s="86"/>
      <c r="H33" s="207"/>
      <c r="I33" s="86"/>
      <c r="J33" s="86"/>
      <c r="K33" s="86"/>
      <c r="L33" s="207"/>
      <c r="M33" s="207"/>
    </row>
    <row r="34" spans="1:13" ht="15" customHeight="1">
      <c r="A34" s="92" t="s">
        <v>495</v>
      </c>
      <c r="B34" s="85" t="s">
        <v>496</v>
      </c>
      <c r="C34" s="86">
        <v>4000</v>
      </c>
      <c r="D34" s="86"/>
      <c r="E34" s="207">
        <f aca="true" t="shared" si="1" ref="E34:E40">SUM(C34:D34)</f>
        <v>4000</v>
      </c>
      <c r="F34" s="86"/>
      <c r="G34" s="86"/>
      <c r="H34" s="207"/>
      <c r="I34" s="86"/>
      <c r="J34" s="86"/>
      <c r="K34" s="86"/>
      <c r="L34" s="207"/>
      <c r="M34" s="207">
        <f aca="true" t="shared" si="2" ref="M34:M40">E34+H34+L34</f>
        <v>4000</v>
      </c>
    </row>
    <row r="35" spans="1:13" ht="15" customHeight="1">
      <c r="A35" s="92" t="s">
        <v>497</v>
      </c>
      <c r="B35" s="85" t="s">
        <v>498</v>
      </c>
      <c r="C35" s="86">
        <v>70</v>
      </c>
      <c r="D35" s="86"/>
      <c r="E35" s="207">
        <f t="shared" si="1"/>
        <v>70</v>
      </c>
      <c r="F35" s="86"/>
      <c r="G35" s="86"/>
      <c r="H35" s="207"/>
      <c r="I35" s="86"/>
      <c r="J35" s="86"/>
      <c r="K35" s="86"/>
      <c r="L35" s="207"/>
      <c r="M35" s="207">
        <f t="shared" si="2"/>
        <v>70</v>
      </c>
    </row>
    <row r="36" spans="1:13" ht="15" customHeight="1">
      <c r="A36" s="90" t="s">
        <v>499</v>
      </c>
      <c r="B36" s="88" t="s">
        <v>500</v>
      </c>
      <c r="C36" s="86">
        <f>SUM(C28:C35)</f>
        <v>149170</v>
      </c>
      <c r="D36" s="86"/>
      <c r="E36" s="207">
        <f t="shared" si="1"/>
        <v>149170</v>
      </c>
      <c r="F36" s="86"/>
      <c r="G36" s="86"/>
      <c r="H36" s="207"/>
      <c r="I36" s="86"/>
      <c r="J36" s="86"/>
      <c r="K36" s="86"/>
      <c r="L36" s="207"/>
      <c r="M36" s="207">
        <f t="shared" si="2"/>
        <v>149170</v>
      </c>
    </row>
    <row r="37" spans="1:13" ht="15" customHeight="1">
      <c r="A37" s="92" t="s">
        <v>501</v>
      </c>
      <c r="B37" s="85" t="s">
        <v>502</v>
      </c>
      <c r="C37" s="86">
        <v>100</v>
      </c>
      <c r="D37" s="86"/>
      <c r="E37" s="207">
        <f t="shared" si="1"/>
        <v>100</v>
      </c>
      <c r="F37" s="86"/>
      <c r="G37" s="86"/>
      <c r="H37" s="207"/>
      <c r="I37" s="86"/>
      <c r="J37" s="86"/>
      <c r="K37" s="86"/>
      <c r="L37" s="207"/>
      <c r="M37" s="207">
        <f t="shared" si="2"/>
        <v>100</v>
      </c>
    </row>
    <row r="38" spans="1:13" ht="15" customHeight="1">
      <c r="A38" s="115" t="s">
        <v>503</v>
      </c>
      <c r="B38" s="123" t="s">
        <v>504</v>
      </c>
      <c r="C38" s="86">
        <f>C27+C36+C37</f>
        <v>149270</v>
      </c>
      <c r="D38" s="86"/>
      <c r="E38" s="207">
        <f t="shared" si="1"/>
        <v>149270</v>
      </c>
      <c r="F38" s="86"/>
      <c r="G38" s="86"/>
      <c r="H38" s="207"/>
      <c r="I38" s="86"/>
      <c r="J38" s="86"/>
      <c r="K38" s="86"/>
      <c r="L38" s="207"/>
      <c r="M38" s="207">
        <f t="shared" si="2"/>
        <v>149270</v>
      </c>
    </row>
    <row r="39" spans="1:13" ht="15" customHeight="1">
      <c r="A39" s="84" t="s">
        <v>505</v>
      </c>
      <c r="B39" s="85" t="s">
        <v>506</v>
      </c>
      <c r="C39" s="86">
        <v>100</v>
      </c>
      <c r="D39" s="86"/>
      <c r="E39" s="207">
        <f t="shared" si="1"/>
        <v>100</v>
      </c>
      <c r="F39" s="86"/>
      <c r="G39" s="86"/>
      <c r="H39" s="207"/>
      <c r="I39" s="86"/>
      <c r="J39" s="86"/>
      <c r="K39" s="86"/>
      <c r="L39" s="207"/>
      <c r="M39" s="207">
        <f t="shared" si="2"/>
        <v>100</v>
      </c>
    </row>
    <row r="40" spans="1:13" ht="15" customHeight="1">
      <c r="A40" s="84" t="s">
        <v>66</v>
      </c>
      <c r="B40" s="85" t="s">
        <v>507</v>
      </c>
      <c r="C40" s="86">
        <v>10170</v>
      </c>
      <c r="D40" s="86"/>
      <c r="E40" s="207">
        <f t="shared" si="1"/>
        <v>10170</v>
      </c>
      <c r="F40" s="86">
        <v>440</v>
      </c>
      <c r="G40" s="86"/>
      <c r="H40" s="207">
        <f>SUM(F40:G40)</f>
        <v>440</v>
      </c>
      <c r="I40" s="86"/>
      <c r="J40" s="86"/>
      <c r="K40" s="86"/>
      <c r="L40" s="207"/>
      <c r="M40" s="207">
        <f t="shared" si="2"/>
        <v>10610</v>
      </c>
    </row>
    <row r="41" spans="1:13" ht="15" customHeight="1">
      <c r="A41" s="84" t="s">
        <v>67</v>
      </c>
      <c r="B41" s="85" t="s">
        <v>508</v>
      </c>
      <c r="C41" s="86"/>
      <c r="D41" s="86"/>
      <c r="E41" s="207"/>
      <c r="F41" s="86"/>
      <c r="G41" s="86"/>
      <c r="H41" s="207"/>
      <c r="I41" s="86"/>
      <c r="J41" s="86"/>
      <c r="K41" s="86"/>
      <c r="L41" s="207"/>
      <c r="M41" s="207"/>
    </row>
    <row r="42" spans="1:13" ht="15" customHeight="1">
      <c r="A42" s="84" t="s">
        <v>68</v>
      </c>
      <c r="B42" s="85" t="s">
        <v>509</v>
      </c>
      <c r="C42" s="86">
        <v>11328</v>
      </c>
      <c r="D42" s="86"/>
      <c r="E42" s="207">
        <f>SUM(C42:D42)</f>
        <v>11328</v>
      </c>
      <c r="F42" s="86"/>
      <c r="G42" s="86"/>
      <c r="H42" s="207"/>
      <c r="I42" s="86"/>
      <c r="J42" s="86"/>
      <c r="K42" s="86"/>
      <c r="L42" s="207"/>
      <c r="M42" s="207">
        <f>E42+H42+L42</f>
        <v>11328</v>
      </c>
    </row>
    <row r="43" spans="1:13" ht="15" customHeight="1">
      <c r="A43" s="84" t="s">
        <v>69</v>
      </c>
      <c r="B43" s="85" t="s">
        <v>510</v>
      </c>
      <c r="C43" s="86">
        <v>9179</v>
      </c>
      <c r="D43" s="86"/>
      <c r="E43" s="207">
        <f>SUM(C43:D43)</f>
        <v>9179</v>
      </c>
      <c r="F43" s="86">
        <v>1690</v>
      </c>
      <c r="G43" s="86"/>
      <c r="H43" s="207">
        <f>SUM(F43:G43)</f>
        <v>1690</v>
      </c>
      <c r="I43" s="86"/>
      <c r="J43" s="86"/>
      <c r="K43" s="86"/>
      <c r="L43" s="207"/>
      <c r="M43" s="207">
        <f>E43+H43+L43</f>
        <v>10869</v>
      </c>
    </row>
    <row r="44" spans="1:13" ht="15" customHeight="1">
      <c r="A44" s="84" t="s">
        <v>511</v>
      </c>
      <c r="B44" s="85" t="s">
        <v>512</v>
      </c>
      <c r="C44" s="86">
        <f>8310+3200</f>
        <v>11510</v>
      </c>
      <c r="D44" s="86"/>
      <c r="E44" s="207">
        <f>SUM(C44:D44)</f>
        <v>11510</v>
      </c>
      <c r="F44" s="86">
        <v>575</v>
      </c>
      <c r="G44" s="86"/>
      <c r="H44" s="207">
        <f>SUM(F44:G44)</f>
        <v>575</v>
      </c>
      <c r="I44" s="86"/>
      <c r="J44" s="86"/>
      <c r="K44" s="86"/>
      <c r="L44" s="207"/>
      <c r="M44" s="207">
        <f>E44+H44+L44</f>
        <v>12085</v>
      </c>
    </row>
    <row r="45" spans="1:13" ht="15" customHeight="1">
      <c r="A45" s="84" t="s">
        <v>70</v>
      </c>
      <c r="B45" s="85" t="s">
        <v>513</v>
      </c>
      <c r="C45" s="86"/>
      <c r="D45" s="86"/>
      <c r="E45" s="207"/>
      <c r="F45" s="86"/>
      <c r="G45" s="86"/>
      <c r="H45" s="207"/>
      <c r="I45" s="86"/>
      <c r="J45" s="86"/>
      <c r="K45" s="86"/>
      <c r="L45" s="207"/>
      <c r="M45" s="207"/>
    </row>
    <row r="46" spans="1:13" ht="15" customHeight="1">
      <c r="A46" s="84" t="s">
        <v>71</v>
      </c>
      <c r="B46" s="85" t="s">
        <v>514</v>
      </c>
      <c r="C46" s="86">
        <v>3000</v>
      </c>
      <c r="D46" s="86"/>
      <c r="E46" s="207">
        <f>SUM(C46:D46)</f>
        <v>3000</v>
      </c>
      <c r="F46" s="86"/>
      <c r="G46" s="86"/>
      <c r="H46" s="207"/>
      <c r="I46" s="86"/>
      <c r="J46" s="86"/>
      <c r="K46" s="86"/>
      <c r="L46" s="207"/>
      <c r="M46" s="207">
        <f>E46+H46+L46</f>
        <v>3000</v>
      </c>
    </row>
    <row r="47" spans="1:13" ht="15" customHeight="1">
      <c r="A47" s="84" t="s">
        <v>72</v>
      </c>
      <c r="B47" s="85" t="s">
        <v>515</v>
      </c>
      <c r="C47" s="86"/>
      <c r="D47" s="86"/>
      <c r="E47" s="207"/>
      <c r="F47" s="86"/>
      <c r="G47" s="86"/>
      <c r="H47" s="207"/>
      <c r="I47" s="86"/>
      <c r="J47" s="86"/>
      <c r="K47" s="86"/>
      <c r="L47" s="207"/>
      <c r="M47" s="207"/>
    </row>
    <row r="48" spans="1:13" ht="15" customHeight="1">
      <c r="A48" s="84" t="s">
        <v>73</v>
      </c>
      <c r="B48" s="85" t="s">
        <v>516</v>
      </c>
      <c r="C48" s="86"/>
      <c r="D48" s="86"/>
      <c r="E48" s="207"/>
      <c r="F48" s="86"/>
      <c r="G48" s="86"/>
      <c r="H48" s="207"/>
      <c r="I48" s="86"/>
      <c r="J48" s="86"/>
      <c r="K48" s="86"/>
      <c r="L48" s="207"/>
      <c r="M48" s="207"/>
    </row>
    <row r="49" spans="1:13" ht="15" customHeight="1">
      <c r="A49" s="118" t="s">
        <v>517</v>
      </c>
      <c r="B49" s="123" t="s">
        <v>518</v>
      </c>
      <c r="C49" s="86">
        <f>SUM(C39:C48)</f>
        <v>45287</v>
      </c>
      <c r="D49" s="86"/>
      <c r="E49" s="207">
        <f>SUM(C49:D49)</f>
        <v>45287</v>
      </c>
      <c r="F49" s="86">
        <f>SUM(F39:F48)</f>
        <v>2705</v>
      </c>
      <c r="G49" s="86"/>
      <c r="H49" s="207">
        <f>SUM(F49:G49)</f>
        <v>2705</v>
      </c>
      <c r="I49" s="86"/>
      <c r="J49" s="86"/>
      <c r="K49" s="86"/>
      <c r="L49" s="207"/>
      <c r="M49" s="207">
        <f>E49+H49+L49</f>
        <v>47992</v>
      </c>
    </row>
    <row r="50" spans="1:13" ht="15" customHeight="1">
      <c r="A50" s="84" t="s">
        <v>74</v>
      </c>
      <c r="B50" s="85" t="s">
        <v>519</v>
      </c>
      <c r="C50" s="86"/>
      <c r="D50" s="86"/>
      <c r="E50" s="207"/>
      <c r="F50" s="86"/>
      <c r="G50" s="86"/>
      <c r="H50" s="207"/>
      <c r="I50" s="86"/>
      <c r="J50" s="86"/>
      <c r="K50" s="86"/>
      <c r="L50" s="207"/>
      <c r="M50" s="207"/>
    </row>
    <row r="51" spans="1:13" ht="15" customHeight="1">
      <c r="A51" s="84" t="s">
        <v>75</v>
      </c>
      <c r="B51" s="85" t="s">
        <v>520</v>
      </c>
      <c r="C51" s="86">
        <v>22000</v>
      </c>
      <c r="D51" s="86"/>
      <c r="E51" s="207">
        <f>SUM(C51:D51)</f>
        <v>22000</v>
      </c>
      <c r="F51" s="86"/>
      <c r="G51" s="86"/>
      <c r="H51" s="207"/>
      <c r="I51" s="86"/>
      <c r="J51" s="86"/>
      <c r="K51" s="86"/>
      <c r="L51" s="207"/>
      <c r="M51" s="207">
        <f>E51+H51+L51</f>
        <v>22000</v>
      </c>
    </row>
    <row r="52" spans="1:13" ht="15" customHeight="1">
      <c r="A52" s="84" t="s">
        <v>76</v>
      </c>
      <c r="B52" s="85" t="s">
        <v>521</v>
      </c>
      <c r="C52" s="86"/>
      <c r="D52" s="86"/>
      <c r="E52" s="207"/>
      <c r="F52" s="86"/>
      <c r="G52" s="86"/>
      <c r="H52" s="207"/>
      <c r="I52" s="86"/>
      <c r="J52" s="86"/>
      <c r="K52" s="86"/>
      <c r="L52" s="207"/>
      <c r="M52" s="207"/>
    </row>
    <row r="53" spans="1:13" ht="15" customHeight="1">
      <c r="A53" s="84" t="s">
        <v>77</v>
      </c>
      <c r="B53" s="85" t="s">
        <v>522</v>
      </c>
      <c r="C53" s="86"/>
      <c r="D53" s="86"/>
      <c r="E53" s="207"/>
      <c r="F53" s="86"/>
      <c r="G53" s="86"/>
      <c r="H53" s="207"/>
      <c r="I53" s="86"/>
      <c r="J53" s="86"/>
      <c r="K53" s="86"/>
      <c r="L53" s="207"/>
      <c r="M53" s="207"/>
    </row>
    <row r="54" spans="1:13" ht="15" customHeight="1">
      <c r="A54" s="84" t="s">
        <v>78</v>
      </c>
      <c r="B54" s="85" t="s">
        <v>523</v>
      </c>
      <c r="C54" s="86"/>
      <c r="D54" s="86"/>
      <c r="E54" s="207"/>
      <c r="F54" s="86"/>
      <c r="G54" s="86"/>
      <c r="H54" s="207"/>
      <c r="I54" s="86"/>
      <c r="J54" s="86"/>
      <c r="K54" s="86"/>
      <c r="L54" s="207"/>
      <c r="M54" s="207"/>
    </row>
    <row r="55" spans="1:13" ht="15" customHeight="1">
      <c r="A55" s="115" t="s">
        <v>524</v>
      </c>
      <c r="B55" s="123" t="s">
        <v>525</v>
      </c>
      <c r="C55" s="86">
        <f>SUM(C50:C54)</f>
        <v>22000</v>
      </c>
      <c r="D55" s="86"/>
      <c r="E55" s="207">
        <f>SUM(C55:D55)</f>
        <v>22000</v>
      </c>
      <c r="F55" s="86"/>
      <c r="G55" s="86"/>
      <c r="H55" s="207"/>
      <c r="I55" s="86"/>
      <c r="J55" s="86"/>
      <c r="K55" s="86"/>
      <c r="L55" s="207"/>
      <c r="M55" s="207">
        <f>E55+H55+L55</f>
        <v>22000</v>
      </c>
    </row>
    <row r="56" spans="1:13" ht="15" customHeight="1">
      <c r="A56" s="84" t="s">
        <v>526</v>
      </c>
      <c r="B56" s="85" t="s">
        <v>527</v>
      </c>
      <c r="C56" s="86"/>
      <c r="D56" s="86"/>
      <c r="E56" s="207"/>
      <c r="F56" s="86"/>
      <c r="G56" s="86"/>
      <c r="H56" s="207"/>
      <c r="I56" s="86"/>
      <c r="J56" s="86"/>
      <c r="K56" s="86"/>
      <c r="L56" s="207"/>
      <c r="M56" s="207"/>
    </row>
    <row r="57" spans="1:13" ht="15" customHeight="1">
      <c r="A57" s="92" t="s">
        <v>528</v>
      </c>
      <c r="B57" s="85" t="s">
        <v>529</v>
      </c>
      <c r="C57" s="86"/>
      <c r="D57" s="86"/>
      <c r="E57" s="207"/>
      <c r="F57" s="86"/>
      <c r="G57" s="86"/>
      <c r="H57" s="207"/>
      <c r="I57" s="86"/>
      <c r="J57" s="86"/>
      <c r="K57" s="86"/>
      <c r="L57" s="207"/>
      <c r="M57" s="207"/>
    </row>
    <row r="58" spans="1:13" ht="15" customHeight="1">
      <c r="A58" s="84" t="s">
        <v>530</v>
      </c>
      <c r="B58" s="85" t="s">
        <v>531</v>
      </c>
      <c r="C58" s="86">
        <v>400</v>
      </c>
      <c r="D58" s="86"/>
      <c r="E58" s="207">
        <f>C58+D58</f>
        <v>400</v>
      </c>
      <c r="F58" s="86"/>
      <c r="G58" s="86"/>
      <c r="H58" s="207"/>
      <c r="I58" s="86"/>
      <c r="J58" s="86"/>
      <c r="K58" s="86"/>
      <c r="L58" s="207"/>
      <c r="M58" s="207"/>
    </row>
    <row r="59" spans="1:13" ht="15" customHeight="1">
      <c r="A59" s="115" t="s">
        <v>532</v>
      </c>
      <c r="B59" s="123" t="s">
        <v>533</v>
      </c>
      <c r="C59" s="86">
        <f>C58</f>
        <v>400</v>
      </c>
      <c r="D59" s="86"/>
      <c r="E59" s="207">
        <f>C59+D59</f>
        <v>400</v>
      </c>
      <c r="F59" s="86"/>
      <c r="G59" s="86"/>
      <c r="H59" s="207"/>
      <c r="I59" s="86"/>
      <c r="J59" s="86"/>
      <c r="K59" s="86"/>
      <c r="L59" s="207"/>
      <c r="M59" s="207"/>
    </row>
    <row r="60" spans="1:13" ht="15" customHeight="1">
      <c r="A60" s="84" t="s">
        <v>534</v>
      </c>
      <c r="B60" s="85" t="s">
        <v>535</v>
      </c>
      <c r="C60" s="86"/>
      <c r="D60" s="86"/>
      <c r="E60" s="207"/>
      <c r="F60" s="86"/>
      <c r="G60" s="86"/>
      <c r="H60" s="207"/>
      <c r="I60" s="86"/>
      <c r="J60" s="86"/>
      <c r="K60" s="86"/>
      <c r="L60" s="207"/>
      <c r="M60" s="207"/>
    </row>
    <row r="61" spans="1:13" ht="15" customHeight="1">
      <c r="A61" s="92" t="s">
        <v>536</v>
      </c>
      <c r="B61" s="85" t="s">
        <v>537</v>
      </c>
      <c r="C61" s="86"/>
      <c r="D61" s="86"/>
      <c r="E61" s="207"/>
      <c r="F61" s="86"/>
      <c r="G61" s="86"/>
      <c r="H61" s="207"/>
      <c r="I61" s="86"/>
      <c r="J61" s="86"/>
      <c r="K61" s="86"/>
      <c r="L61" s="207"/>
      <c r="M61" s="207"/>
    </row>
    <row r="62" spans="1:13" ht="15" customHeight="1">
      <c r="A62" s="84" t="s">
        <v>538</v>
      </c>
      <c r="B62" s="85" t="s">
        <v>539</v>
      </c>
      <c r="C62" s="86"/>
      <c r="D62" s="86"/>
      <c r="E62" s="207"/>
      <c r="F62" s="86"/>
      <c r="G62" s="86"/>
      <c r="H62" s="207"/>
      <c r="I62" s="86"/>
      <c r="J62" s="86"/>
      <c r="K62" s="86"/>
      <c r="L62" s="207"/>
      <c r="M62" s="207"/>
    </row>
    <row r="63" spans="1:13" ht="15" customHeight="1">
      <c r="A63" s="115" t="s">
        <v>540</v>
      </c>
      <c r="B63" s="123" t="s">
        <v>541</v>
      </c>
      <c r="C63" s="86"/>
      <c r="D63" s="86"/>
      <c r="E63" s="207"/>
      <c r="F63" s="86"/>
      <c r="G63" s="86"/>
      <c r="H63" s="207"/>
      <c r="I63" s="86"/>
      <c r="J63" s="86"/>
      <c r="K63" s="86"/>
      <c r="L63" s="207"/>
      <c r="M63" s="207"/>
    </row>
    <row r="64" spans="1:13" ht="15.75">
      <c r="A64" s="139" t="s">
        <v>542</v>
      </c>
      <c r="B64" s="124" t="s">
        <v>543</v>
      </c>
      <c r="C64" s="86">
        <f>C18+C24+C38+C49+C55+C59+C63</f>
        <v>311912</v>
      </c>
      <c r="D64" s="86"/>
      <c r="E64" s="207">
        <f>SUM(C64:D64)</f>
        <v>311912</v>
      </c>
      <c r="F64" s="86">
        <f>F49</f>
        <v>2705</v>
      </c>
      <c r="G64" s="86"/>
      <c r="H64" s="207">
        <f>SUM(F64:G64)</f>
        <v>2705</v>
      </c>
      <c r="I64" s="86">
        <v>3715</v>
      </c>
      <c r="J64" s="86"/>
      <c r="K64" s="86"/>
      <c r="L64" s="207">
        <f>L18</f>
        <v>2595</v>
      </c>
      <c r="M64" s="207">
        <f>E64+H64+L64</f>
        <v>317212</v>
      </c>
    </row>
    <row r="65" spans="1:13" ht="15.75">
      <c r="A65" s="140" t="s">
        <v>544</v>
      </c>
      <c r="B65" s="141"/>
      <c r="C65" s="86">
        <f>C18+C38+C49+C59+C80</f>
        <v>284210</v>
      </c>
      <c r="D65" s="86">
        <f>D18+D38+D49+D59+D80</f>
        <v>0</v>
      </c>
      <c r="E65" s="86">
        <f>E18+E38+E49+E59+E80</f>
        <v>284210</v>
      </c>
      <c r="F65" s="86">
        <f>F18+F38+F49+F59</f>
        <v>2705</v>
      </c>
      <c r="G65" s="86"/>
      <c r="H65" s="207">
        <f>H18+H38+H49+H59</f>
        <v>2705</v>
      </c>
      <c r="I65" s="86">
        <f>I18+I38+I49+I59</f>
        <v>2595</v>
      </c>
      <c r="J65" s="86"/>
      <c r="K65" s="86"/>
      <c r="L65" s="207">
        <f>L18+L38+L49+L59</f>
        <v>2595</v>
      </c>
      <c r="M65" s="207">
        <f>M18+M38+M49+M59</f>
        <v>274812</v>
      </c>
    </row>
    <row r="66" spans="1:13" ht="15.75">
      <c r="A66" s="140" t="s">
        <v>545</v>
      </c>
      <c r="B66" s="141"/>
      <c r="C66" s="86">
        <f>C24+C55+C63</f>
        <v>42000</v>
      </c>
      <c r="D66" s="86"/>
      <c r="E66" s="207">
        <f>C66+D66</f>
        <v>42000</v>
      </c>
      <c r="F66" s="86"/>
      <c r="G66" s="86"/>
      <c r="H66" s="207"/>
      <c r="I66" s="86"/>
      <c r="J66" s="86"/>
      <c r="K66" s="86"/>
      <c r="L66" s="207"/>
      <c r="M66" s="207">
        <f>E66+H66+L66</f>
        <v>42000</v>
      </c>
    </row>
    <row r="67" spans="1:13" ht="15">
      <c r="A67" s="129" t="s">
        <v>546</v>
      </c>
      <c r="B67" s="92" t="s">
        <v>547</v>
      </c>
      <c r="C67" s="86"/>
      <c r="D67" s="86"/>
      <c r="E67" s="207"/>
      <c r="F67" s="86"/>
      <c r="G67" s="86"/>
      <c r="H67" s="207"/>
      <c r="I67" s="86"/>
      <c r="J67" s="86"/>
      <c r="K67" s="86"/>
      <c r="L67" s="207"/>
      <c r="M67" s="207"/>
    </row>
    <row r="68" spans="1:13" ht="15">
      <c r="A68" s="84" t="s">
        <v>548</v>
      </c>
      <c r="B68" s="92" t="s">
        <v>549</v>
      </c>
      <c r="C68" s="86"/>
      <c r="D68" s="86"/>
      <c r="E68" s="207"/>
      <c r="F68" s="86"/>
      <c r="G68" s="86"/>
      <c r="H68" s="207"/>
      <c r="I68" s="86"/>
      <c r="J68" s="86"/>
      <c r="K68" s="86"/>
      <c r="L68" s="207"/>
      <c r="M68" s="207"/>
    </row>
    <row r="69" spans="1:13" ht="15">
      <c r="A69" s="129" t="s">
        <v>550</v>
      </c>
      <c r="B69" s="92" t="s">
        <v>551</v>
      </c>
      <c r="C69" s="86"/>
      <c r="D69" s="86"/>
      <c r="E69" s="207"/>
      <c r="F69" s="86"/>
      <c r="G69" s="86"/>
      <c r="H69" s="207"/>
      <c r="I69" s="86"/>
      <c r="J69" s="86"/>
      <c r="K69" s="86"/>
      <c r="L69" s="207"/>
      <c r="M69" s="207"/>
    </row>
    <row r="70" spans="1:13" ht="15">
      <c r="A70" s="87" t="s">
        <v>552</v>
      </c>
      <c r="B70" s="90" t="s">
        <v>553</v>
      </c>
      <c r="C70" s="86"/>
      <c r="D70" s="86"/>
      <c r="E70" s="207"/>
      <c r="F70" s="86"/>
      <c r="G70" s="86"/>
      <c r="H70" s="207"/>
      <c r="I70" s="86"/>
      <c r="J70" s="86"/>
      <c r="K70" s="86"/>
      <c r="L70" s="207"/>
      <c r="M70" s="207"/>
    </row>
    <row r="71" spans="1:13" ht="15">
      <c r="A71" s="84" t="s">
        <v>554</v>
      </c>
      <c r="B71" s="92" t="s">
        <v>555</v>
      </c>
      <c r="C71" s="86">
        <v>55000</v>
      </c>
      <c r="D71" s="86"/>
      <c r="E71" s="207">
        <f>C71+D71</f>
        <v>55000</v>
      </c>
      <c r="F71" s="86"/>
      <c r="G71" s="86"/>
      <c r="H71" s="207"/>
      <c r="I71" s="86"/>
      <c r="J71" s="86"/>
      <c r="K71" s="86"/>
      <c r="L71" s="207"/>
      <c r="M71" s="207"/>
    </row>
    <row r="72" spans="1:13" ht="15">
      <c r="A72" s="129" t="s">
        <v>79</v>
      </c>
      <c r="B72" s="92" t="s">
        <v>556</v>
      </c>
      <c r="C72" s="86"/>
      <c r="D72" s="86"/>
      <c r="E72" s="207"/>
      <c r="F72" s="86"/>
      <c r="G72" s="86"/>
      <c r="H72" s="207"/>
      <c r="I72" s="86"/>
      <c r="J72" s="86"/>
      <c r="K72" s="86"/>
      <c r="L72" s="207"/>
      <c r="M72" s="207"/>
    </row>
    <row r="73" spans="1:13" ht="15">
      <c r="A73" s="84" t="s">
        <v>80</v>
      </c>
      <c r="B73" s="92" t="s">
        <v>557</v>
      </c>
      <c r="C73" s="86"/>
      <c r="D73" s="86"/>
      <c r="E73" s="207"/>
      <c r="F73" s="86"/>
      <c r="G73" s="86"/>
      <c r="H73" s="207"/>
      <c r="I73" s="86"/>
      <c r="J73" s="86"/>
      <c r="K73" s="86"/>
      <c r="L73" s="207"/>
      <c r="M73" s="207"/>
    </row>
    <row r="74" spans="1:13" ht="15">
      <c r="A74" s="129" t="s">
        <v>81</v>
      </c>
      <c r="B74" s="92" t="s">
        <v>558</v>
      </c>
      <c r="C74" s="86"/>
      <c r="D74" s="86"/>
      <c r="E74" s="207"/>
      <c r="F74" s="86"/>
      <c r="G74" s="86"/>
      <c r="H74" s="207"/>
      <c r="I74" s="86"/>
      <c r="J74" s="86"/>
      <c r="K74" s="86"/>
      <c r="L74" s="207"/>
      <c r="M74" s="207"/>
    </row>
    <row r="75" spans="1:13" ht="15">
      <c r="A75" s="131" t="s">
        <v>559</v>
      </c>
      <c r="B75" s="90" t="s">
        <v>560</v>
      </c>
      <c r="C75" s="86">
        <f>C71</f>
        <v>55000</v>
      </c>
      <c r="D75" s="86"/>
      <c r="E75" s="207">
        <f>C75+D75</f>
        <v>55000</v>
      </c>
      <c r="F75" s="86"/>
      <c r="G75" s="86"/>
      <c r="H75" s="207"/>
      <c r="I75" s="86"/>
      <c r="J75" s="86"/>
      <c r="K75" s="86"/>
      <c r="L75" s="207"/>
      <c r="M75" s="207">
        <f>E75+H75+L75</f>
        <v>55000</v>
      </c>
    </row>
    <row r="76" spans="1:13" ht="15">
      <c r="A76" s="92" t="s">
        <v>561</v>
      </c>
      <c r="B76" s="92" t="s">
        <v>562</v>
      </c>
      <c r="C76" s="86">
        <v>14298</v>
      </c>
      <c r="D76" s="86"/>
      <c r="E76" s="207">
        <f>SUM(C76:D76)</f>
        <v>14298</v>
      </c>
      <c r="F76" s="86">
        <v>67</v>
      </c>
      <c r="G76" s="86"/>
      <c r="H76" s="207">
        <f>SUM(F76:G76)</f>
        <v>67</v>
      </c>
      <c r="I76" s="86">
        <v>84</v>
      </c>
      <c r="J76" s="86"/>
      <c r="K76" s="86"/>
      <c r="L76" s="207">
        <f>I76+J76+K76</f>
        <v>84</v>
      </c>
      <c r="M76" s="207">
        <f>E76+H76+L76</f>
        <v>14449</v>
      </c>
    </row>
    <row r="77" spans="1:13" ht="15">
      <c r="A77" s="92" t="s">
        <v>563</v>
      </c>
      <c r="B77" s="92" t="s">
        <v>562</v>
      </c>
      <c r="C77" s="86"/>
      <c r="D77" s="86"/>
      <c r="E77" s="207"/>
      <c r="F77" s="86"/>
      <c r="G77" s="86"/>
      <c r="H77" s="207"/>
      <c r="I77" s="86"/>
      <c r="J77" s="86"/>
      <c r="K77" s="86"/>
      <c r="L77" s="207"/>
      <c r="M77" s="207"/>
    </row>
    <row r="78" spans="1:13" ht="15">
      <c r="A78" s="92" t="s">
        <v>564</v>
      </c>
      <c r="B78" s="92" t="s">
        <v>565</v>
      </c>
      <c r="C78" s="86"/>
      <c r="D78" s="86"/>
      <c r="E78" s="207"/>
      <c r="F78" s="86"/>
      <c r="G78" s="86"/>
      <c r="H78" s="207"/>
      <c r="I78" s="86"/>
      <c r="J78" s="86"/>
      <c r="K78" s="86"/>
      <c r="L78" s="207"/>
      <c r="M78" s="207"/>
    </row>
    <row r="79" spans="1:13" ht="15">
      <c r="A79" s="92" t="s">
        <v>566</v>
      </c>
      <c r="B79" s="92" t="s">
        <v>565</v>
      </c>
      <c r="C79" s="86"/>
      <c r="D79" s="86"/>
      <c r="E79" s="207"/>
      <c r="F79" s="86"/>
      <c r="G79" s="86"/>
      <c r="H79" s="207"/>
      <c r="I79" s="86"/>
      <c r="J79" s="86"/>
      <c r="K79" s="86"/>
      <c r="L79" s="207"/>
      <c r="M79" s="207"/>
    </row>
    <row r="80" spans="1:13" ht="15">
      <c r="A80" s="90" t="s">
        <v>567</v>
      </c>
      <c r="B80" s="90" t="s">
        <v>568</v>
      </c>
      <c r="C80" s="86">
        <f>SUM(C76:C79)</f>
        <v>14298</v>
      </c>
      <c r="D80" s="86"/>
      <c r="E80" s="207">
        <f>SUM(C80:D80)</f>
        <v>14298</v>
      </c>
      <c r="F80" s="86">
        <f>SUM(F76:F79)</f>
        <v>67</v>
      </c>
      <c r="G80" s="86"/>
      <c r="H80" s="207">
        <f>SUM(H76:H79)</f>
        <v>67</v>
      </c>
      <c r="I80" s="86">
        <f>SUM(I76:I79)</f>
        <v>84</v>
      </c>
      <c r="J80" s="86"/>
      <c r="K80" s="86"/>
      <c r="L80" s="207">
        <f>I80+J80+K80</f>
        <v>84</v>
      </c>
      <c r="M80" s="207">
        <f>E80+H80+L80</f>
        <v>14449</v>
      </c>
    </row>
    <row r="81" spans="1:13" ht="15">
      <c r="A81" s="129" t="s">
        <v>82</v>
      </c>
      <c r="B81" s="92" t="s">
        <v>569</v>
      </c>
      <c r="C81" s="86"/>
      <c r="D81" s="86"/>
      <c r="E81" s="207"/>
      <c r="F81" s="86"/>
      <c r="G81" s="86"/>
      <c r="H81" s="207"/>
      <c r="I81" s="86"/>
      <c r="J81" s="86"/>
      <c r="K81" s="86"/>
      <c r="L81" s="207"/>
      <c r="M81" s="207"/>
    </row>
    <row r="82" spans="1:13" ht="15">
      <c r="A82" s="129" t="s">
        <v>83</v>
      </c>
      <c r="B82" s="92" t="s">
        <v>570</v>
      </c>
      <c r="C82" s="86"/>
      <c r="D82" s="86"/>
      <c r="E82" s="207"/>
      <c r="F82" s="86"/>
      <c r="G82" s="86"/>
      <c r="H82" s="207"/>
      <c r="I82" s="86"/>
      <c r="J82" s="86"/>
      <c r="K82" s="86"/>
      <c r="L82" s="207"/>
      <c r="M82" s="207"/>
    </row>
    <row r="83" spans="1:13" ht="15">
      <c r="A83" s="129" t="s">
        <v>571</v>
      </c>
      <c r="B83" s="92" t="s">
        <v>572</v>
      </c>
      <c r="C83" s="86"/>
      <c r="D83" s="86"/>
      <c r="E83" s="207"/>
      <c r="F83" s="86">
        <v>40544</v>
      </c>
      <c r="G83" s="86"/>
      <c r="H83" s="207">
        <f>F83+G83</f>
        <v>40544</v>
      </c>
      <c r="I83" s="86">
        <v>43327</v>
      </c>
      <c r="J83" s="86"/>
      <c r="K83" s="86"/>
      <c r="L83" s="207">
        <f>I83+J83+K83</f>
        <v>43327</v>
      </c>
      <c r="M83" s="207">
        <f>E83+H83+L83</f>
        <v>83871</v>
      </c>
    </row>
    <row r="84" spans="1:13" ht="15">
      <c r="A84" s="129" t="s">
        <v>84</v>
      </c>
      <c r="B84" s="92" t="s">
        <v>573</v>
      </c>
      <c r="C84" s="86"/>
      <c r="D84" s="86"/>
      <c r="E84" s="207"/>
      <c r="F84" s="86"/>
      <c r="G84" s="86"/>
      <c r="H84" s="207"/>
      <c r="I84" s="86"/>
      <c r="J84" s="86"/>
      <c r="K84" s="86"/>
      <c r="L84" s="207"/>
      <c r="M84" s="207"/>
    </row>
    <row r="85" spans="1:13" ht="15">
      <c r="A85" s="84" t="s">
        <v>574</v>
      </c>
      <c r="B85" s="92" t="s">
        <v>575</v>
      </c>
      <c r="C85" s="86"/>
      <c r="D85" s="86"/>
      <c r="E85" s="207"/>
      <c r="F85" s="86"/>
      <c r="G85" s="86"/>
      <c r="H85" s="207"/>
      <c r="I85" s="86"/>
      <c r="J85" s="86"/>
      <c r="K85" s="86"/>
      <c r="L85" s="207"/>
      <c r="M85" s="207"/>
    </row>
    <row r="86" spans="1:13" ht="15">
      <c r="A86" s="87" t="s">
        <v>576</v>
      </c>
      <c r="B86" s="90" t="s">
        <v>577</v>
      </c>
      <c r="C86" s="86"/>
      <c r="D86" s="86"/>
      <c r="E86" s="207"/>
      <c r="F86" s="86">
        <f>SUM(F81:F85)</f>
        <v>40544</v>
      </c>
      <c r="G86" s="86"/>
      <c r="H86" s="207">
        <f>SUM(H82:H85)</f>
        <v>40544</v>
      </c>
      <c r="I86" s="86">
        <f>SUM(I81:I85)</f>
        <v>43327</v>
      </c>
      <c r="J86" s="86"/>
      <c r="K86" s="86"/>
      <c r="L86" s="207">
        <f>I86+J86+K86</f>
        <v>43327</v>
      </c>
      <c r="M86" s="207">
        <f>E86+H86+L86</f>
        <v>83871</v>
      </c>
    </row>
    <row r="87" spans="1:13" ht="15">
      <c r="A87" s="84" t="s">
        <v>85</v>
      </c>
      <c r="B87" s="92" t="s">
        <v>578</v>
      </c>
      <c r="C87" s="86"/>
      <c r="D87" s="86"/>
      <c r="E87" s="207"/>
      <c r="F87" s="86"/>
      <c r="G87" s="86"/>
      <c r="H87" s="207"/>
      <c r="I87" s="86"/>
      <c r="J87" s="86"/>
      <c r="K87" s="86"/>
      <c r="L87" s="207"/>
      <c r="M87" s="207"/>
    </row>
    <row r="88" spans="1:13" ht="15">
      <c r="A88" s="84" t="s">
        <v>579</v>
      </c>
      <c r="B88" s="92" t="s">
        <v>580</v>
      </c>
      <c r="C88" s="86"/>
      <c r="D88" s="86"/>
      <c r="E88" s="207"/>
      <c r="F88" s="86"/>
      <c r="G88" s="86"/>
      <c r="H88" s="207"/>
      <c r="I88" s="86"/>
      <c r="J88" s="86"/>
      <c r="K88" s="86"/>
      <c r="L88" s="207"/>
      <c r="M88" s="207"/>
    </row>
    <row r="89" spans="1:13" ht="15">
      <c r="A89" s="129" t="s">
        <v>86</v>
      </c>
      <c r="B89" s="92" t="s">
        <v>581</v>
      </c>
      <c r="C89" s="86"/>
      <c r="D89" s="86"/>
      <c r="E89" s="207"/>
      <c r="F89" s="86"/>
      <c r="G89" s="86"/>
      <c r="H89" s="207"/>
      <c r="I89" s="86"/>
      <c r="J89" s="86"/>
      <c r="K89" s="86"/>
      <c r="L89" s="207"/>
      <c r="M89" s="207"/>
    </row>
    <row r="90" spans="1:13" ht="15">
      <c r="A90" s="129" t="s">
        <v>582</v>
      </c>
      <c r="B90" s="92" t="s">
        <v>583</v>
      </c>
      <c r="C90" s="86"/>
      <c r="D90" s="86"/>
      <c r="E90" s="207"/>
      <c r="F90" s="86"/>
      <c r="G90" s="86"/>
      <c r="H90" s="207"/>
      <c r="I90" s="86"/>
      <c r="J90" s="86"/>
      <c r="K90" s="86"/>
      <c r="L90" s="207"/>
      <c r="M90" s="207"/>
    </row>
    <row r="91" spans="1:13" ht="15">
      <c r="A91" s="131" t="s">
        <v>584</v>
      </c>
      <c r="B91" s="90" t="s">
        <v>585</v>
      </c>
      <c r="C91" s="86"/>
      <c r="D91" s="86"/>
      <c r="E91" s="207"/>
      <c r="F91" s="86"/>
      <c r="G91" s="86"/>
      <c r="H91" s="207"/>
      <c r="I91" s="86"/>
      <c r="J91" s="86"/>
      <c r="K91" s="86"/>
      <c r="L91" s="207"/>
      <c r="M91" s="207"/>
    </row>
    <row r="92" spans="1:13" ht="15">
      <c r="A92" s="87" t="s">
        <v>87</v>
      </c>
      <c r="B92" s="90" t="s">
        <v>586</v>
      </c>
      <c r="C92" s="86"/>
      <c r="D92" s="86"/>
      <c r="E92" s="207"/>
      <c r="F92" s="86"/>
      <c r="G92" s="86"/>
      <c r="H92" s="207"/>
      <c r="I92" s="86"/>
      <c r="J92" s="86"/>
      <c r="K92" s="86"/>
      <c r="L92" s="207"/>
      <c r="M92" s="207"/>
    </row>
    <row r="93" spans="1:13" ht="15.75">
      <c r="A93" s="135" t="s">
        <v>587</v>
      </c>
      <c r="B93" s="136" t="s">
        <v>588</v>
      </c>
      <c r="C93" s="86">
        <f>C80</f>
        <v>14298</v>
      </c>
      <c r="D93" s="86"/>
      <c r="E93" s="207">
        <f>SUM(C93:D93)</f>
        <v>14298</v>
      </c>
      <c r="F93" s="86">
        <f>F70+F75+F80+F86+F91+F92</f>
        <v>40611</v>
      </c>
      <c r="G93" s="86"/>
      <c r="H93" s="207">
        <f>F93+G93</f>
        <v>40611</v>
      </c>
      <c r="I93" s="86">
        <f>I80+I86</f>
        <v>43411</v>
      </c>
      <c r="J93" s="86"/>
      <c r="K93" s="86"/>
      <c r="L93" s="207">
        <f>I93+J93+K93</f>
        <v>43411</v>
      </c>
      <c r="M93" s="207">
        <f>E93+H93+L93</f>
        <v>98320</v>
      </c>
    </row>
    <row r="94" spans="1:13" ht="15.75">
      <c r="A94" s="137" t="s">
        <v>229</v>
      </c>
      <c r="B94" s="138"/>
      <c r="C94" s="86">
        <f>C64+C93+C75</f>
        <v>381210</v>
      </c>
      <c r="D94" s="86"/>
      <c r="E94" s="207">
        <f>SUM(C94:D94)</f>
        <v>381210</v>
      </c>
      <c r="F94" s="86">
        <f>F64+F93</f>
        <v>43316</v>
      </c>
      <c r="G94" s="86"/>
      <c r="H94" s="207">
        <f>F94+G94</f>
        <v>43316</v>
      </c>
      <c r="I94" s="86">
        <f>I64+I93</f>
        <v>47126</v>
      </c>
      <c r="J94" s="86"/>
      <c r="K94" s="86"/>
      <c r="L94" s="207">
        <f>I94+J94+K94</f>
        <v>47126</v>
      </c>
      <c r="M94" s="207">
        <f>E94+H94+L94</f>
        <v>471652</v>
      </c>
    </row>
  </sheetData>
  <sheetProtection/>
  <mergeCells count="2">
    <mergeCell ref="A1:M1"/>
    <mergeCell ref="A2:M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68" r:id="rId1"/>
  <rowBreaks count="1" manualBreakCount="1">
    <brk id="66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37"/>
  <sheetViews>
    <sheetView zoomScalePageLayoutView="0" workbookViewId="0" topLeftCell="A1">
      <pane ySplit="6" topLeftCell="A36" activePane="bottomLeft" state="frozen"/>
      <selection pane="topLeft" activeCell="G12" sqref="G12"/>
      <selection pane="bottomLeft" activeCell="E37" sqref="E37"/>
    </sheetView>
  </sheetViews>
  <sheetFormatPr defaultColWidth="9.00390625" defaultRowHeight="12.75"/>
  <cols>
    <col min="1" max="1" width="33.50390625" style="189" customWidth="1"/>
    <col min="2" max="3" width="11.375" style="188" customWidth="1"/>
    <col min="4" max="4" width="11.375" style="169" customWidth="1"/>
    <col min="5" max="6" width="11.375" style="188" customWidth="1"/>
    <col min="7" max="7" width="19.375" style="188" customWidth="1"/>
    <col min="8" max="8" width="17.875" style="188" customWidth="1"/>
    <col min="9" max="9" width="11.375" style="169" customWidth="1"/>
    <col min="10" max="11" width="11.375" style="188" customWidth="1"/>
    <col min="12" max="12" width="16.875" style="188" customWidth="1"/>
    <col min="13" max="13" width="10.625" style="188" customWidth="1"/>
    <col min="14" max="14" width="9.375" style="169" customWidth="1"/>
    <col min="15" max="15" width="16.875" style="169" customWidth="1"/>
    <col min="16" max="16384" width="9.375" style="169" customWidth="1"/>
  </cols>
  <sheetData>
    <row r="1" spans="1:12" ht="19.5" customHeight="1">
      <c r="A1" s="278" t="s">
        <v>627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1:12" ht="31.5" customHeight="1">
      <c r="A2" s="278" t="s">
        <v>687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</row>
    <row r="3" spans="9:12" ht="12.75">
      <c r="I3" s="188"/>
      <c r="K3" s="188" t="s">
        <v>664</v>
      </c>
      <c r="L3" s="188" t="s">
        <v>602</v>
      </c>
    </row>
    <row r="5" spans="1:12" ht="19.5" customHeight="1">
      <c r="A5" s="279" t="s">
        <v>628</v>
      </c>
      <c r="B5" s="264" t="s">
        <v>629</v>
      </c>
      <c r="C5" s="264" t="s">
        <v>57</v>
      </c>
      <c r="D5" s="264" t="s">
        <v>630</v>
      </c>
      <c r="E5" s="264" t="s">
        <v>631</v>
      </c>
      <c r="F5" s="264" t="s">
        <v>632</v>
      </c>
      <c r="G5" s="276" t="s">
        <v>633</v>
      </c>
      <c r="H5" s="277"/>
      <c r="I5" s="264" t="s">
        <v>634</v>
      </c>
      <c r="J5" s="264" t="s">
        <v>635</v>
      </c>
      <c r="K5" s="264" t="s">
        <v>636</v>
      </c>
      <c r="L5" s="264" t="s">
        <v>235</v>
      </c>
    </row>
    <row r="6" spans="1:13" ht="34.5" customHeight="1">
      <c r="A6" s="280"/>
      <c r="B6" s="275"/>
      <c r="C6" s="275"/>
      <c r="D6" s="275"/>
      <c r="E6" s="275"/>
      <c r="F6" s="275"/>
      <c r="G6" s="168" t="s">
        <v>637</v>
      </c>
      <c r="H6" s="168" t="s">
        <v>638</v>
      </c>
      <c r="I6" s="275"/>
      <c r="J6" s="275"/>
      <c r="K6" s="275"/>
      <c r="L6" s="275"/>
      <c r="M6" s="169"/>
    </row>
    <row r="7" spans="1:13" ht="30" customHeight="1">
      <c r="A7" s="190" t="s">
        <v>614</v>
      </c>
      <c r="B7" s="191"/>
      <c r="C7" s="192"/>
      <c r="D7" s="192"/>
      <c r="E7" s="192"/>
      <c r="F7" s="192">
        <v>14387</v>
      </c>
      <c r="G7" s="192"/>
      <c r="H7" s="192"/>
      <c r="I7" s="192"/>
      <c r="J7" s="192"/>
      <c r="K7" s="192"/>
      <c r="L7" s="192">
        <f aca="true" t="shared" si="0" ref="L7:L37">SUM(B7:K7)</f>
        <v>14387</v>
      </c>
      <c r="M7" s="169"/>
    </row>
    <row r="8" spans="1:13" ht="30" customHeight="1">
      <c r="A8" s="190" t="s">
        <v>639</v>
      </c>
      <c r="B8" s="193">
        <v>3500</v>
      </c>
      <c r="C8" s="192"/>
      <c r="D8" s="192"/>
      <c r="E8" s="192"/>
      <c r="F8" s="192">
        <v>4500</v>
      </c>
      <c r="G8" s="192"/>
      <c r="H8" s="192"/>
      <c r="I8" s="192"/>
      <c r="J8" s="192"/>
      <c r="K8" s="192"/>
      <c r="L8" s="192">
        <f t="shared" si="0"/>
        <v>8000</v>
      </c>
      <c r="M8" s="169"/>
    </row>
    <row r="9" spans="1:12" s="196" customFormat="1" ht="30" customHeight="1">
      <c r="A9" s="179" t="s">
        <v>615</v>
      </c>
      <c r="B9" s="194"/>
      <c r="C9" s="195"/>
      <c r="D9" s="195"/>
      <c r="E9" s="195"/>
      <c r="F9" s="195">
        <v>16629</v>
      </c>
      <c r="G9" s="195"/>
      <c r="H9" s="195"/>
      <c r="I9" s="195"/>
      <c r="J9" s="195"/>
      <c r="K9" s="195"/>
      <c r="L9" s="195">
        <f t="shared" si="0"/>
        <v>16629</v>
      </c>
    </row>
    <row r="10" spans="1:12" s="196" customFormat="1" ht="30" customHeight="1">
      <c r="A10" s="179" t="s">
        <v>640</v>
      </c>
      <c r="B10" s="194"/>
      <c r="C10" s="195"/>
      <c r="D10" s="195"/>
      <c r="E10" s="195"/>
      <c r="F10" s="195">
        <v>404</v>
      </c>
      <c r="G10" s="195"/>
      <c r="H10" s="195"/>
      <c r="I10" s="195"/>
      <c r="J10" s="195"/>
      <c r="K10" s="195"/>
      <c r="L10" s="195">
        <f t="shared" si="0"/>
        <v>404</v>
      </c>
    </row>
    <row r="11" spans="1:13" ht="30" customHeight="1">
      <c r="A11" s="190" t="s">
        <v>641</v>
      </c>
      <c r="B11" s="193"/>
      <c r="C11" s="192"/>
      <c r="D11" s="192">
        <v>1316</v>
      </c>
      <c r="E11" s="192">
        <v>369</v>
      </c>
      <c r="F11" s="192">
        <v>662</v>
      </c>
      <c r="G11" s="192"/>
      <c r="H11" s="192"/>
      <c r="I11" s="192"/>
      <c r="J11" s="192"/>
      <c r="K11" s="192"/>
      <c r="L11" s="192">
        <f t="shared" si="0"/>
        <v>2347</v>
      </c>
      <c r="M11" s="169"/>
    </row>
    <row r="12" spans="1:12" ht="30" customHeight="1">
      <c r="A12" s="190" t="s">
        <v>642</v>
      </c>
      <c r="B12" s="192"/>
      <c r="C12" s="192">
        <v>2000</v>
      </c>
      <c r="D12" s="192">
        <v>9765</v>
      </c>
      <c r="E12" s="192">
        <v>2621</v>
      </c>
      <c r="F12" s="192">
        <f>7583+8000</f>
        <v>15583</v>
      </c>
      <c r="G12" s="192">
        <v>400</v>
      </c>
      <c r="H12" s="192"/>
      <c r="I12" s="192">
        <v>40000</v>
      </c>
      <c r="J12" s="192"/>
      <c r="K12" s="192">
        <v>5868</v>
      </c>
      <c r="L12" s="192">
        <f t="shared" si="0"/>
        <v>76237</v>
      </c>
    </row>
    <row r="13" spans="1:12" ht="30" customHeight="1">
      <c r="A13" s="190" t="s">
        <v>643</v>
      </c>
      <c r="B13" s="192"/>
      <c r="C13" s="192"/>
      <c r="D13" s="192"/>
      <c r="E13" s="192"/>
      <c r="F13" s="192">
        <v>5080</v>
      </c>
      <c r="G13" s="192"/>
      <c r="H13" s="192"/>
      <c r="I13" s="192"/>
      <c r="J13" s="192"/>
      <c r="K13" s="192"/>
      <c r="L13" s="192">
        <f t="shared" si="0"/>
        <v>5080</v>
      </c>
    </row>
    <row r="14" spans="1:12" ht="30" customHeight="1">
      <c r="A14" s="190" t="s">
        <v>619</v>
      </c>
      <c r="B14" s="192">
        <f>41500+7220+142-3882</f>
        <v>44980</v>
      </c>
      <c r="C14" s="192">
        <f>40200+10800</f>
        <v>51000</v>
      </c>
      <c r="D14" s="192">
        <v>2854</v>
      </c>
      <c r="E14" s="192">
        <v>800</v>
      </c>
      <c r="F14" s="192">
        <f>20075+773</f>
        <v>20848</v>
      </c>
      <c r="G14" s="192"/>
      <c r="H14" s="192"/>
      <c r="I14" s="192"/>
      <c r="J14" s="192"/>
      <c r="K14" s="192"/>
      <c r="L14" s="192">
        <f t="shared" si="0"/>
        <v>120482</v>
      </c>
    </row>
    <row r="15" spans="1:12" ht="30" customHeight="1">
      <c r="A15" s="190" t="s">
        <v>644</v>
      </c>
      <c r="B15" s="192"/>
      <c r="C15" s="192"/>
      <c r="D15" s="192"/>
      <c r="E15" s="192"/>
      <c r="F15" s="192"/>
      <c r="G15" s="192"/>
      <c r="H15" s="192"/>
      <c r="I15" s="192">
        <v>83871</v>
      </c>
      <c r="J15" s="192"/>
      <c r="K15" s="192"/>
      <c r="L15" s="192">
        <f t="shared" si="0"/>
        <v>83871</v>
      </c>
    </row>
    <row r="16" spans="1:12" ht="30" customHeight="1">
      <c r="A16" s="190" t="s">
        <v>645</v>
      </c>
      <c r="B16" s="192">
        <v>3220</v>
      </c>
      <c r="C16" s="192"/>
      <c r="D16" s="192">
        <v>1344</v>
      </c>
      <c r="E16" s="192">
        <v>379</v>
      </c>
      <c r="F16" s="192">
        <v>13150</v>
      </c>
      <c r="G16" s="192">
        <v>500</v>
      </c>
      <c r="H16" s="192"/>
      <c r="I16" s="192"/>
      <c r="J16" s="192"/>
      <c r="K16" s="192"/>
      <c r="L16" s="192">
        <f t="shared" si="0"/>
        <v>18593</v>
      </c>
    </row>
    <row r="17" spans="1:12" ht="30" customHeight="1">
      <c r="A17" s="190" t="s">
        <v>646</v>
      </c>
      <c r="B17" s="192"/>
      <c r="C17" s="192"/>
      <c r="D17" s="192"/>
      <c r="E17" s="192"/>
      <c r="F17" s="192"/>
      <c r="G17" s="192">
        <v>500</v>
      </c>
      <c r="H17" s="192"/>
      <c r="I17" s="192"/>
      <c r="J17" s="192"/>
      <c r="K17" s="192"/>
      <c r="L17" s="192">
        <f t="shared" si="0"/>
        <v>500</v>
      </c>
    </row>
    <row r="18" spans="1:12" ht="30" customHeight="1">
      <c r="A18" s="190" t="s">
        <v>647</v>
      </c>
      <c r="B18" s="192"/>
      <c r="C18" s="192"/>
      <c r="D18" s="192"/>
      <c r="E18" s="192"/>
      <c r="F18" s="192"/>
      <c r="G18" s="192">
        <v>200</v>
      </c>
      <c r="H18" s="192"/>
      <c r="I18" s="192"/>
      <c r="J18" s="192"/>
      <c r="K18" s="192"/>
      <c r="L18" s="192">
        <f t="shared" si="0"/>
        <v>200</v>
      </c>
    </row>
    <row r="19" spans="1:12" ht="30" customHeight="1">
      <c r="A19" s="190" t="s">
        <v>648</v>
      </c>
      <c r="B19" s="192"/>
      <c r="C19" s="192"/>
      <c r="D19" s="192">
        <v>83</v>
      </c>
      <c r="E19" s="192">
        <v>20</v>
      </c>
      <c r="F19" s="192">
        <v>70</v>
      </c>
      <c r="G19" s="192"/>
      <c r="H19" s="192"/>
      <c r="I19" s="192"/>
      <c r="J19" s="192"/>
      <c r="K19" s="192"/>
      <c r="L19" s="192">
        <f t="shared" si="0"/>
        <v>173</v>
      </c>
    </row>
    <row r="20" spans="1:12" ht="30" customHeight="1">
      <c r="A20" s="190" t="s">
        <v>649</v>
      </c>
      <c r="B20" s="192"/>
      <c r="C20" s="192"/>
      <c r="D20" s="192"/>
      <c r="E20" s="192"/>
      <c r="F20" s="192"/>
      <c r="G20" s="192"/>
      <c r="H20" s="192"/>
      <c r="I20" s="192"/>
      <c r="J20" s="192">
        <v>654</v>
      </c>
      <c r="K20" s="192"/>
      <c r="L20" s="192">
        <f t="shared" si="0"/>
        <v>654</v>
      </c>
    </row>
    <row r="21" spans="1:13" s="196" customFormat="1" ht="30" customHeight="1">
      <c r="A21" s="179" t="s">
        <v>650</v>
      </c>
      <c r="B21" s="195"/>
      <c r="C21" s="195"/>
      <c r="D21" s="195"/>
      <c r="E21" s="195"/>
      <c r="F21" s="195"/>
      <c r="G21" s="195">
        <v>400</v>
      </c>
      <c r="H21" s="195"/>
      <c r="I21" s="195"/>
      <c r="J21" s="195"/>
      <c r="K21" s="195"/>
      <c r="L21" s="195">
        <f t="shared" si="0"/>
        <v>400</v>
      </c>
      <c r="M21" s="197"/>
    </row>
    <row r="22" spans="1:13" s="196" customFormat="1" ht="30" customHeight="1">
      <c r="A22" s="179" t="s">
        <v>651</v>
      </c>
      <c r="B22" s="195"/>
      <c r="C22" s="195"/>
      <c r="D22" s="195"/>
      <c r="E22" s="195"/>
      <c r="F22" s="195"/>
      <c r="G22" s="195"/>
      <c r="H22" s="195"/>
      <c r="I22" s="195"/>
      <c r="J22" s="195">
        <v>400</v>
      </c>
      <c r="K22" s="195"/>
      <c r="L22" s="195">
        <f t="shared" si="0"/>
        <v>400</v>
      </c>
      <c r="M22" s="197"/>
    </row>
    <row r="23" spans="1:12" ht="30" customHeight="1">
      <c r="A23" s="190" t="s">
        <v>652</v>
      </c>
      <c r="B23" s="192"/>
      <c r="C23" s="192"/>
      <c r="D23" s="192"/>
      <c r="E23" s="192"/>
      <c r="F23" s="192"/>
      <c r="G23" s="192"/>
      <c r="H23" s="192"/>
      <c r="I23" s="192"/>
      <c r="J23" s="192">
        <v>3440</v>
      </c>
      <c r="K23" s="192"/>
      <c r="L23" s="192">
        <f t="shared" si="0"/>
        <v>3440</v>
      </c>
    </row>
    <row r="24" spans="1:12" ht="30" customHeight="1">
      <c r="A24" s="190" t="s">
        <v>653</v>
      </c>
      <c r="B24" s="192">
        <v>550</v>
      </c>
      <c r="C24" s="192"/>
      <c r="D24" s="192">
        <v>2704</v>
      </c>
      <c r="E24" s="192">
        <v>746</v>
      </c>
      <c r="F24" s="192">
        <v>1227</v>
      </c>
      <c r="G24" s="192"/>
      <c r="H24" s="192"/>
      <c r="I24" s="192"/>
      <c r="J24" s="192"/>
      <c r="K24" s="192"/>
      <c r="L24" s="192">
        <f t="shared" si="0"/>
        <v>5227</v>
      </c>
    </row>
    <row r="25" spans="1:12" ht="30" customHeight="1">
      <c r="A25" s="190" t="s">
        <v>623</v>
      </c>
      <c r="B25" s="192"/>
      <c r="C25" s="192"/>
      <c r="D25" s="192">
        <v>1098</v>
      </c>
      <c r="E25" s="192">
        <v>312</v>
      </c>
      <c r="F25" s="192">
        <v>5874</v>
      </c>
      <c r="G25" s="192"/>
      <c r="H25" s="192"/>
      <c r="I25" s="192"/>
      <c r="J25" s="192"/>
      <c r="K25" s="192"/>
      <c r="L25" s="192">
        <f t="shared" si="0"/>
        <v>7284</v>
      </c>
    </row>
    <row r="26" spans="1:12" ht="30" customHeight="1">
      <c r="A26" s="190" t="s">
        <v>654</v>
      </c>
      <c r="B26" s="192"/>
      <c r="C26" s="192"/>
      <c r="D26" s="192">
        <v>1633</v>
      </c>
      <c r="E26" s="192">
        <v>457</v>
      </c>
      <c r="F26" s="192"/>
      <c r="G26" s="192"/>
      <c r="H26" s="192"/>
      <c r="I26" s="192"/>
      <c r="J26" s="192"/>
      <c r="K26" s="192"/>
      <c r="L26" s="192">
        <f t="shared" si="0"/>
        <v>2090</v>
      </c>
    </row>
    <row r="27" spans="1:12" ht="30" customHeight="1">
      <c r="A27" s="190" t="s">
        <v>655</v>
      </c>
      <c r="B27" s="192"/>
      <c r="C27" s="192"/>
      <c r="D27" s="192"/>
      <c r="E27" s="192"/>
      <c r="F27" s="192"/>
      <c r="G27" s="192"/>
      <c r="H27" s="192"/>
      <c r="I27" s="192"/>
      <c r="J27" s="192">
        <v>1500</v>
      </c>
      <c r="K27" s="192"/>
      <c r="L27" s="192">
        <f t="shared" si="0"/>
        <v>1500</v>
      </c>
    </row>
    <row r="28" spans="1:12" ht="30" customHeight="1">
      <c r="A28" s="190" t="s">
        <v>656</v>
      </c>
      <c r="B28" s="192"/>
      <c r="C28" s="192"/>
      <c r="D28" s="192"/>
      <c r="E28" s="192"/>
      <c r="F28" s="192"/>
      <c r="G28" s="192"/>
      <c r="H28" s="192">
        <v>8500</v>
      </c>
      <c r="I28" s="192"/>
      <c r="J28" s="192"/>
      <c r="K28" s="192"/>
      <c r="L28" s="192">
        <f t="shared" si="0"/>
        <v>8500</v>
      </c>
    </row>
    <row r="29" spans="1:12" ht="30" customHeight="1">
      <c r="A29" s="190" t="s">
        <v>657</v>
      </c>
      <c r="B29" s="192"/>
      <c r="C29" s="192"/>
      <c r="D29" s="192">
        <v>650</v>
      </c>
      <c r="E29" s="192">
        <v>176</v>
      </c>
      <c r="F29" s="192"/>
      <c r="G29" s="192"/>
      <c r="H29" s="192"/>
      <c r="I29" s="192"/>
      <c r="J29" s="192"/>
      <c r="K29" s="192"/>
      <c r="L29" s="192">
        <f t="shared" si="0"/>
        <v>826</v>
      </c>
    </row>
    <row r="30" spans="1:12" ht="30" customHeight="1">
      <c r="A30" s="190" t="s">
        <v>658</v>
      </c>
      <c r="B30" s="192"/>
      <c r="C30" s="192"/>
      <c r="D30" s="192">
        <v>550</v>
      </c>
      <c r="E30" s="192">
        <v>150</v>
      </c>
      <c r="F30" s="192">
        <v>1300</v>
      </c>
      <c r="G30" s="192"/>
      <c r="H30" s="192"/>
      <c r="I30" s="192"/>
      <c r="J30" s="192"/>
      <c r="K30" s="192"/>
      <c r="L30" s="192">
        <f t="shared" si="0"/>
        <v>2000</v>
      </c>
    </row>
    <row r="31" spans="1:12" ht="30" customHeight="1">
      <c r="A31" s="190" t="s">
        <v>624</v>
      </c>
      <c r="B31" s="192"/>
      <c r="C31" s="192"/>
      <c r="D31" s="192"/>
      <c r="E31" s="192"/>
      <c r="F31" s="192">
        <v>919</v>
      </c>
      <c r="G31" s="192"/>
      <c r="H31" s="192"/>
      <c r="I31" s="192"/>
      <c r="J31" s="192"/>
      <c r="K31" s="192"/>
      <c r="L31" s="192">
        <f t="shared" si="0"/>
        <v>919</v>
      </c>
    </row>
    <row r="32" spans="1:12" ht="30" customHeight="1">
      <c r="A32" s="190" t="s">
        <v>659</v>
      </c>
      <c r="B32" s="192"/>
      <c r="C32" s="192"/>
      <c r="D32" s="192">
        <v>336</v>
      </c>
      <c r="E32" s="192">
        <v>91</v>
      </c>
      <c r="F32" s="192">
        <v>140</v>
      </c>
      <c r="G32" s="192"/>
      <c r="H32" s="192"/>
      <c r="I32" s="192"/>
      <c r="J32" s="192"/>
      <c r="K32" s="192"/>
      <c r="L32" s="192">
        <f t="shared" si="0"/>
        <v>567</v>
      </c>
    </row>
    <row r="33" spans="1:12" ht="30" customHeight="1">
      <c r="A33" s="190" t="s">
        <v>688</v>
      </c>
      <c r="B33" s="192"/>
      <c r="C33" s="192"/>
      <c r="D33" s="192">
        <v>394</v>
      </c>
      <c r="E33" s="192">
        <v>106</v>
      </c>
      <c r="F33" s="192"/>
      <c r="G33" s="192"/>
      <c r="H33" s="192"/>
      <c r="I33" s="192"/>
      <c r="J33" s="192"/>
      <c r="K33" s="192"/>
      <c r="L33" s="192"/>
    </row>
    <row r="34" spans="1:14" ht="30" customHeight="1">
      <c r="A34" s="198" t="s">
        <v>660</v>
      </c>
      <c r="B34" s="199">
        <f aca="true" t="shared" si="1" ref="B34:K34">SUM(B7:B32)</f>
        <v>52250</v>
      </c>
      <c r="C34" s="199">
        <f t="shared" si="1"/>
        <v>53000</v>
      </c>
      <c r="D34" s="199">
        <f>SUM(D7:D33)</f>
        <v>22727</v>
      </c>
      <c r="E34" s="199">
        <f>SUM(E7:E33)</f>
        <v>6227</v>
      </c>
      <c r="F34" s="199">
        <f t="shared" si="1"/>
        <v>100773</v>
      </c>
      <c r="G34" s="199">
        <f t="shared" si="1"/>
        <v>2000</v>
      </c>
      <c r="H34" s="199">
        <f t="shared" si="1"/>
        <v>8500</v>
      </c>
      <c r="I34" s="199">
        <f t="shared" si="1"/>
        <v>123871</v>
      </c>
      <c r="J34" s="199">
        <f t="shared" si="1"/>
        <v>5994</v>
      </c>
      <c r="K34" s="199">
        <f t="shared" si="1"/>
        <v>5868</v>
      </c>
      <c r="L34" s="199">
        <f t="shared" si="0"/>
        <v>381210</v>
      </c>
      <c r="N34" s="188"/>
    </row>
    <row r="35" spans="1:12" ht="30" customHeight="1">
      <c r="A35" s="200" t="s">
        <v>626</v>
      </c>
      <c r="B35" s="201">
        <v>357</v>
      </c>
      <c r="C35" s="201"/>
      <c r="D35" s="201">
        <v>24525</v>
      </c>
      <c r="E35" s="201">
        <v>6708</v>
      </c>
      <c r="F35" s="201">
        <v>11726</v>
      </c>
      <c r="G35" s="201"/>
      <c r="H35" s="201"/>
      <c r="I35" s="201"/>
      <c r="J35" s="199"/>
      <c r="K35" s="199"/>
      <c r="L35" s="199">
        <f t="shared" si="0"/>
        <v>43316</v>
      </c>
    </row>
    <row r="36" spans="1:12" ht="30" customHeight="1">
      <c r="A36" s="200" t="s">
        <v>591</v>
      </c>
      <c r="B36" s="201"/>
      <c r="C36" s="201"/>
      <c r="D36" s="201">
        <v>32207</v>
      </c>
      <c r="E36" s="201">
        <v>8939</v>
      </c>
      <c r="F36" s="201">
        <v>5980</v>
      </c>
      <c r="G36" s="201"/>
      <c r="H36" s="201"/>
      <c r="I36" s="201"/>
      <c r="J36" s="199"/>
      <c r="K36" s="199"/>
      <c r="L36" s="199">
        <f t="shared" si="0"/>
        <v>47126</v>
      </c>
    </row>
    <row r="37" spans="1:12" ht="30" customHeight="1">
      <c r="A37" s="200" t="s">
        <v>33</v>
      </c>
      <c r="B37" s="201">
        <f>SUM(B34:B36)</f>
        <v>52607</v>
      </c>
      <c r="C37" s="201">
        <f aca="true" t="shared" si="2" ref="C37:K37">SUM(C34:C36)</f>
        <v>53000</v>
      </c>
      <c r="D37" s="201">
        <f t="shared" si="2"/>
        <v>79459</v>
      </c>
      <c r="E37" s="201">
        <f t="shared" si="2"/>
        <v>21874</v>
      </c>
      <c r="F37" s="201">
        <f t="shared" si="2"/>
        <v>118479</v>
      </c>
      <c r="G37" s="201">
        <f t="shared" si="2"/>
        <v>2000</v>
      </c>
      <c r="H37" s="201">
        <f t="shared" si="2"/>
        <v>8500</v>
      </c>
      <c r="I37" s="201">
        <f t="shared" si="2"/>
        <v>123871</v>
      </c>
      <c r="J37" s="201">
        <f t="shared" si="2"/>
        <v>5994</v>
      </c>
      <c r="K37" s="201">
        <f t="shared" si="2"/>
        <v>5868</v>
      </c>
      <c r="L37" s="199">
        <f t="shared" si="0"/>
        <v>471652</v>
      </c>
    </row>
  </sheetData>
  <sheetProtection/>
  <mergeCells count="13">
    <mergeCell ref="L5:L6"/>
    <mergeCell ref="A1:L1"/>
    <mergeCell ref="A2:L2"/>
    <mergeCell ref="A5:A6"/>
    <mergeCell ref="B5:B6"/>
    <mergeCell ref="C5:C6"/>
    <mergeCell ref="D5:D6"/>
    <mergeCell ref="E5:E6"/>
    <mergeCell ref="F5:F6"/>
    <mergeCell ref="G5:H5"/>
    <mergeCell ref="I5:I6"/>
    <mergeCell ref="J5:J6"/>
    <mergeCell ref="K5:K6"/>
  </mergeCells>
  <printOptions/>
  <pageMargins left="0.5905511811023623" right="0.5118110236220472" top="0.7874015748031497" bottom="0.7874015748031497" header="0.3937007874015748" footer="0.3937007874015748"/>
  <pageSetup horizontalDpi="600" verticalDpi="600" orientation="landscape" paperSize="9" scale="84" r:id="rId1"/>
  <headerFooter alignWithMargins="0">
    <oddFooter>&amp;C&amp;P. oldal</oddFooter>
  </headerFooter>
  <rowBreaks count="1" manualBreakCount="1">
    <brk id="1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V171"/>
  <sheetViews>
    <sheetView zoomScalePageLayoutView="0" workbookViewId="0" topLeftCell="A1">
      <pane ySplit="5" topLeftCell="A116" activePane="bottomLeft" state="frozen"/>
      <selection pane="topLeft" activeCell="G12" sqref="G12"/>
      <selection pane="bottomLeft" activeCell="L165" sqref="L165"/>
    </sheetView>
  </sheetViews>
  <sheetFormatPr defaultColWidth="9.00390625" defaultRowHeight="12.75"/>
  <cols>
    <col min="1" max="1" width="122.625" style="80" customWidth="1"/>
    <col min="2" max="2" width="9.375" style="80" customWidth="1"/>
    <col min="3" max="3" width="20.00390625" style="81" customWidth="1"/>
    <col min="4" max="4" width="23.50390625" style="80" customWidth="1"/>
    <col min="5" max="5" width="21.375" style="205" customWidth="1"/>
    <col min="6" max="6" width="20.00390625" style="80" customWidth="1"/>
    <col min="7" max="7" width="23.50390625" style="80" customWidth="1"/>
    <col min="8" max="8" width="21.375" style="211" customWidth="1"/>
    <col min="9" max="9" width="20.00390625" style="80" customWidth="1"/>
    <col min="10" max="10" width="22.00390625" style="80" customWidth="1"/>
    <col min="11" max="11" width="21.375" style="211" customWidth="1"/>
    <col min="12" max="12" width="21.375" style="205" customWidth="1"/>
    <col min="13" max="16384" width="9.375" style="80" customWidth="1"/>
  </cols>
  <sheetData>
    <row r="1" spans="1:12" ht="21" customHeight="1">
      <c r="A1" s="281" t="s">
        <v>689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2" spans="1:12" ht="18.75" customHeight="1">
      <c r="A2" s="260" t="s">
        <v>230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</row>
    <row r="3" spans="1:12" ht="18">
      <c r="A3" s="104"/>
      <c r="L3" s="216" t="s">
        <v>665</v>
      </c>
    </row>
    <row r="4" ht="15">
      <c r="A4" s="93"/>
    </row>
    <row r="5" spans="1:12" ht="45">
      <c r="A5" s="105" t="s">
        <v>142</v>
      </c>
      <c r="B5" s="106" t="s">
        <v>231</v>
      </c>
      <c r="C5" s="148" t="s">
        <v>232</v>
      </c>
      <c r="D5" s="107" t="s">
        <v>233</v>
      </c>
      <c r="E5" s="208" t="s">
        <v>592</v>
      </c>
      <c r="F5" s="107" t="s">
        <v>232</v>
      </c>
      <c r="G5" s="107" t="s">
        <v>233</v>
      </c>
      <c r="H5" s="212" t="s">
        <v>593</v>
      </c>
      <c r="I5" s="107" t="s">
        <v>232</v>
      </c>
      <c r="J5" s="107" t="s">
        <v>234</v>
      </c>
      <c r="K5" s="212" t="s">
        <v>594</v>
      </c>
      <c r="L5" s="208" t="s">
        <v>595</v>
      </c>
    </row>
    <row r="6" spans="1:12" ht="15">
      <c r="A6" s="108" t="s">
        <v>236</v>
      </c>
      <c r="B6" s="109" t="s">
        <v>237</v>
      </c>
      <c r="C6" s="146">
        <f>13795+394</f>
        <v>14189</v>
      </c>
      <c r="D6" s="91">
        <v>1344</v>
      </c>
      <c r="E6" s="207">
        <f>SUM(C6:D6)</f>
        <v>15533</v>
      </c>
      <c r="F6" s="91">
        <v>22987</v>
      </c>
      <c r="G6" s="91"/>
      <c r="H6" s="213">
        <f>SUM(F6:G6)</f>
        <v>22987</v>
      </c>
      <c r="I6" s="91">
        <v>28065</v>
      </c>
      <c r="J6" s="91">
        <v>2208</v>
      </c>
      <c r="K6" s="213">
        <f>SUM(I6:J6)</f>
        <v>30273</v>
      </c>
      <c r="L6" s="207">
        <f aca="true" t="shared" si="0" ref="L6:L36">E6+H6+K6</f>
        <v>68793</v>
      </c>
    </row>
    <row r="7" spans="1:12" ht="15">
      <c r="A7" s="108" t="s">
        <v>238</v>
      </c>
      <c r="B7" s="110" t="s">
        <v>239</v>
      </c>
      <c r="C7" s="146"/>
      <c r="D7" s="91"/>
      <c r="E7" s="207"/>
      <c r="F7" s="91"/>
      <c r="G7" s="91"/>
      <c r="H7" s="213">
        <f aca="true" t="shared" si="1" ref="H7:H50">SUM(F7:G7)</f>
        <v>0</v>
      </c>
      <c r="I7" s="91"/>
      <c r="J7" s="91"/>
      <c r="K7" s="213"/>
      <c r="L7" s="207"/>
    </row>
    <row r="8" spans="1:12" ht="15">
      <c r="A8" s="108" t="s">
        <v>240</v>
      </c>
      <c r="B8" s="110" t="s">
        <v>241</v>
      </c>
      <c r="C8" s="146"/>
      <c r="D8" s="91"/>
      <c r="E8" s="207"/>
      <c r="F8" s="91"/>
      <c r="G8" s="91"/>
      <c r="H8" s="213">
        <f t="shared" si="1"/>
        <v>0</v>
      </c>
      <c r="I8" s="91"/>
      <c r="J8" s="91"/>
      <c r="K8" s="213"/>
      <c r="L8" s="207"/>
    </row>
    <row r="9" spans="1:12" ht="15">
      <c r="A9" s="111" t="s">
        <v>242</v>
      </c>
      <c r="B9" s="110" t="s">
        <v>243</v>
      </c>
      <c r="C9" s="146"/>
      <c r="D9" s="91"/>
      <c r="E9" s="207"/>
      <c r="F9" s="91"/>
      <c r="G9" s="91"/>
      <c r="H9" s="213">
        <f t="shared" si="1"/>
        <v>0</v>
      </c>
      <c r="I9" s="91"/>
      <c r="J9" s="91"/>
      <c r="K9" s="213"/>
      <c r="L9" s="207"/>
    </row>
    <row r="10" spans="1:12" ht="15">
      <c r="A10" s="111" t="s">
        <v>244</v>
      </c>
      <c r="B10" s="110" t="s">
        <v>245</v>
      </c>
      <c r="C10" s="146"/>
      <c r="D10" s="91"/>
      <c r="E10" s="207"/>
      <c r="F10" s="91"/>
      <c r="G10" s="91"/>
      <c r="H10" s="213">
        <f t="shared" si="1"/>
        <v>0</v>
      </c>
      <c r="I10" s="91"/>
      <c r="J10" s="91"/>
      <c r="K10" s="213"/>
      <c r="L10" s="207"/>
    </row>
    <row r="11" spans="1:12" ht="15">
      <c r="A11" s="111" t="s">
        <v>246</v>
      </c>
      <c r="B11" s="110" t="s">
        <v>247</v>
      </c>
      <c r="C11" s="146"/>
      <c r="D11" s="91"/>
      <c r="E11" s="207"/>
      <c r="F11" s="91"/>
      <c r="G11" s="91"/>
      <c r="H11" s="213">
        <f t="shared" si="1"/>
        <v>0</v>
      </c>
      <c r="I11" s="91"/>
      <c r="J11" s="91"/>
      <c r="K11" s="213"/>
      <c r="L11" s="207"/>
    </row>
    <row r="12" spans="1:12" ht="15">
      <c r="A12" s="111" t="s">
        <v>248</v>
      </c>
      <c r="B12" s="110" t="s">
        <v>249</v>
      </c>
      <c r="C12" s="146">
        <v>844</v>
      </c>
      <c r="D12" s="146"/>
      <c r="E12" s="145">
        <v>844</v>
      </c>
      <c r="F12" s="91">
        <v>864</v>
      </c>
      <c r="G12" s="91"/>
      <c r="H12" s="213">
        <f t="shared" si="1"/>
        <v>864</v>
      </c>
      <c r="I12" s="91">
        <v>1480</v>
      </c>
      <c r="J12" s="91"/>
      <c r="K12" s="213">
        <f>SUM(I12:J12)</f>
        <v>1480</v>
      </c>
      <c r="L12" s="207">
        <f t="shared" si="0"/>
        <v>3188</v>
      </c>
    </row>
    <row r="13" spans="1:12" ht="15">
      <c r="A13" s="111" t="s">
        <v>250</v>
      </c>
      <c r="B13" s="110" t="s">
        <v>251</v>
      </c>
      <c r="C13" s="146"/>
      <c r="D13" s="91"/>
      <c r="E13" s="207"/>
      <c r="F13" s="91"/>
      <c r="G13" s="91"/>
      <c r="H13" s="213">
        <f t="shared" si="1"/>
        <v>0</v>
      </c>
      <c r="I13" s="91"/>
      <c r="J13" s="91"/>
      <c r="K13" s="213"/>
      <c r="L13" s="207"/>
    </row>
    <row r="14" spans="1:12" ht="15">
      <c r="A14" s="92" t="s">
        <v>252</v>
      </c>
      <c r="B14" s="110" t="s">
        <v>253</v>
      </c>
      <c r="C14" s="146"/>
      <c r="D14" s="91"/>
      <c r="E14" s="207"/>
      <c r="F14" s="91">
        <v>170</v>
      </c>
      <c r="G14" s="91"/>
      <c r="H14" s="213">
        <f t="shared" si="1"/>
        <v>170</v>
      </c>
      <c r="I14" s="91">
        <v>150</v>
      </c>
      <c r="J14" s="91"/>
      <c r="K14" s="213">
        <f>SUM(I14:J14)</f>
        <v>150</v>
      </c>
      <c r="L14" s="207">
        <f t="shared" si="0"/>
        <v>320</v>
      </c>
    </row>
    <row r="15" spans="1:12" ht="15">
      <c r="A15" s="92" t="s">
        <v>254</v>
      </c>
      <c r="B15" s="110" t="s">
        <v>255</v>
      </c>
      <c r="C15" s="146">
        <v>1483</v>
      </c>
      <c r="D15" s="146"/>
      <c r="E15" s="145">
        <v>1483</v>
      </c>
      <c r="F15" s="91">
        <v>183</v>
      </c>
      <c r="G15" s="91"/>
      <c r="H15" s="213">
        <f t="shared" si="1"/>
        <v>183</v>
      </c>
      <c r="I15" s="91"/>
      <c r="J15" s="91"/>
      <c r="K15" s="213"/>
      <c r="L15" s="207">
        <f t="shared" si="0"/>
        <v>1666</v>
      </c>
    </row>
    <row r="16" spans="1:12" ht="15">
      <c r="A16" s="92" t="s">
        <v>256</v>
      </c>
      <c r="B16" s="110" t="s">
        <v>257</v>
      </c>
      <c r="C16" s="146"/>
      <c r="D16" s="91"/>
      <c r="E16" s="207"/>
      <c r="F16" s="91"/>
      <c r="G16" s="91"/>
      <c r="H16" s="213">
        <f t="shared" si="1"/>
        <v>0</v>
      </c>
      <c r="I16" s="91"/>
      <c r="J16" s="91"/>
      <c r="K16" s="213"/>
      <c r="L16" s="207"/>
    </row>
    <row r="17" spans="1:12" ht="15">
      <c r="A17" s="92" t="s">
        <v>258</v>
      </c>
      <c r="B17" s="110" t="s">
        <v>259</v>
      </c>
      <c r="C17" s="146"/>
      <c r="D17" s="91"/>
      <c r="E17" s="207"/>
      <c r="F17" s="91"/>
      <c r="G17" s="91"/>
      <c r="H17" s="213">
        <f t="shared" si="1"/>
        <v>0</v>
      </c>
      <c r="I17" s="91"/>
      <c r="J17" s="91"/>
      <c r="K17" s="213"/>
      <c r="L17" s="207"/>
    </row>
    <row r="18" spans="1:12" ht="15">
      <c r="A18" s="92" t="s">
        <v>260</v>
      </c>
      <c r="B18" s="110" t="s">
        <v>261</v>
      </c>
      <c r="C18" s="146"/>
      <c r="D18" s="91"/>
      <c r="E18" s="207"/>
      <c r="F18" s="91">
        <v>91</v>
      </c>
      <c r="G18" s="91"/>
      <c r="H18" s="213">
        <f t="shared" si="1"/>
        <v>91</v>
      </c>
      <c r="I18" s="91">
        <v>304</v>
      </c>
      <c r="J18" s="91"/>
      <c r="K18" s="213">
        <f>SUM(I18:J18)</f>
        <v>304</v>
      </c>
      <c r="L18" s="207">
        <f t="shared" si="0"/>
        <v>395</v>
      </c>
    </row>
    <row r="19" spans="1:12" ht="15">
      <c r="A19" s="112" t="s">
        <v>262</v>
      </c>
      <c r="B19" s="113" t="s">
        <v>263</v>
      </c>
      <c r="C19" s="146">
        <f>SUM(C6:C18)</f>
        <v>16516</v>
      </c>
      <c r="D19" s="146">
        <f>SUM(D6:D18)</f>
        <v>1344</v>
      </c>
      <c r="E19" s="145">
        <f>SUM(E6:E18)</f>
        <v>17860</v>
      </c>
      <c r="F19" s="91">
        <f>SUM(F6:F18)</f>
        <v>24295</v>
      </c>
      <c r="G19" s="91"/>
      <c r="H19" s="213">
        <f t="shared" si="1"/>
        <v>24295</v>
      </c>
      <c r="I19" s="91">
        <f>SUM(I6:I18)</f>
        <v>29999</v>
      </c>
      <c r="J19" s="91">
        <f>SUM(J6:J18)</f>
        <v>2208</v>
      </c>
      <c r="K19" s="213">
        <f>SUM(I19:J19)</f>
        <v>32207</v>
      </c>
      <c r="L19" s="207">
        <f t="shared" si="0"/>
        <v>74362</v>
      </c>
    </row>
    <row r="20" spans="1:12" ht="15">
      <c r="A20" s="92" t="s">
        <v>264</v>
      </c>
      <c r="B20" s="110" t="s">
        <v>265</v>
      </c>
      <c r="C20" s="146">
        <v>1608</v>
      </c>
      <c r="D20" s="146"/>
      <c r="E20" s="145">
        <v>1608</v>
      </c>
      <c r="F20" s="91"/>
      <c r="G20" s="91"/>
      <c r="H20" s="213">
        <f t="shared" si="1"/>
        <v>0</v>
      </c>
      <c r="I20" s="91"/>
      <c r="J20" s="91"/>
      <c r="K20" s="213"/>
      <c r="L20" s="207">
        <f t="shared" si="0"/>
        <v>1608</v>
      </c>
    </row>
    <row r="21" spans="1:12" ht="15">
      <c r="A21" s="92" t="s">
        <v>266</v>
      </c>
      <c r="B21" s="110" t="s">
        <v>267</v>
      </c>
      <c r="C21" s="146">
        <v>200</v>
      </c>
      <c r="D21" s="91"/>
      <c r="E21" s="145">
        <f>C21+D21</f>
        <v>200</v>
      </c>
      <c r="F21" s="91"/>
      <c r="G21" s="91"/>
      <c r="H21" s="213">
        <f t="shared" si="1"/>
        <v>0</v>
      </c>
      <c r="I21" s="91"/>
      <c r="J21" s="91"/>
      <c r="K21" s="213"/>
      <c r="L21" s="207">
        <f t="shared" si="0"/>
        <v>200</v>
      </c>
    </row>
    <row r="22" spans="1:12" ht="15">
      <c r="A22" s="85" t="s">
        <v>268</v>
      </c>
      <c r="B22" s="110" t="s">
        <v>269</v>
      </c>
      <c r="C22" s="146">
        <v>3059</v>
      </c>
      <c r="D22" s="91"/>
      <c r="E22" s="145">
        <f>C22+D22</f>
        <v>3059</v>
      </c>
      <c r="F22" s="91"/>
      <c r="G22" s="91"/>
      <c r="H22" s="213">
        <f t="shared" si="1"/>
        <v>0</v>
      </c>
      <c r="I22" s="91"/>
      <c r="J22" s="91"/>
      <c r="K22" s="213"/>
      <c r="L22" s="207">
        <f t="shared" si="0"/>
        <v>3059</v>
      </c>
    </row>
    <row r="23" spans="1:12" ht="15">
      <c r="A23" s="90" t="s">
        <v>270</v>
      </c>
      <c r="B23" s="113" t="s">
        <v>271</v>
      </c>
      <c r="C23" s="146">
        <f>SUM(C20:C22)</f>
        <v>4867</v>
      </c>
      <c r="D23" s="146">
        <f>SUM(D20:D22)</f>
        <v>0</v>
      </c>
      <c r="E23" s="145">
        <f>C23+D23</f>
        <v>4867</v>
      </c>
      <c r="F23" s="91">
        <v>230</v>
      </c>
      <c r="G23" s="91"/>
      <c r="H23" s="213">
        <f t="shared" si="1"/>
        <v>230</v>
      </c>
      <c r="I23" s="91"/>
      <c r="J23" s="91"/>
      <c r="K23" s="213"/>
      <c r="L23" s="207">
        <f t="shared" si="0"/>
        <v>5097</v>
      </c>
    </row>
    <row r="24" spans="1:12" ht="15">
      <c r="A24" s="100" t="s">
        <v>272</v>
      </c>
      <c r="B24" s="114" t="s">
        <v>273</v>
      </c>
      <c r="C24" s="146">
        <f>C19+C23</f>
        <v>21383</v>
      </c>
      <c r="D24" s="146">
        <f>D19+D23</f>
        <v>1344</v>
      </c>
      <c r="E24" s="145">
        <f>E19+E23</f>
        <v>22727</v>
      </c>
      <c r="F24" s="91">
        <f>F19+F23</f>
        <v>24525</v>
      </c>
      <c r="G24" s="91"/>
      <c r="H24" s="213">
        <f t="shared" si="1"/>
        <v>24525</v>
      </c>
      <c r="I24" s="91">
        <f>SUM(I19)</f>
        <v>29999</v>
      </c>
      <c r="J24" s="91">
        <f>SUM(J19)</f>
        <v>2208</v>
      </c>
      <c r="K24" s="214">
        <f>SUM(K19)</f>
        <v>32207</v>
      </c>
      <c r="L24" s="207">
        <f t="shared" si="0"/>
        <v>79459</v>
      </c>
    </row>
    <row r="25" spans="1:12" ht="15">
      <c r="A25" s="115" t="s">
        <v>274</v>
      </c>
      <c r="B25" s="114" t="s">
        <v>275</v>
      </c>
      <c r="C25" s="146">
        <f>5752+106</f>
        <v>5858</v>
      </c>
      <c r="D25" s="91">
        <v>369</v>
      </c>
      <c r="E25" s="207">
        <f>SUM(C25:D25)</f>
        <v>6227</v>
      </c>
      <c r="F25" s="91">
        <v>6708</v>
      </c>
      <c r="G25" s="91"/>
      <c r="H25" s="213">
        <f t="shared" si="1"/>
        <v>6708</v>
      </c>
      <c r="I25" s="91">
        <v>8343</v>
      </c>
      <c r="J25" s="91">
        <v>596</v>
      </c>
      <c r="K25" s="213">
        <f>SUM(I25:J25)</f>
        <v>8939</v>
      </c>
      <c r="L25" s="207">
        <f t="shared" si="0"/>
        <v>21874</v>
      </c>
    </row>
    <row r="26" spans="1:12" ht="15">
      <c r="A26" s="92" t="s">
        <v>276</v>
      </c>
      <c r="B26" s="110" t="s">
        <v>277</v>
      </c>
      <c r="C26" s="146">
        <v>72</v>
      </c>
      <c r="D26" s="91"/>
      <c r="E26" s="207">
        <f>SUM(C26:D26)</f>
        <v>72</v>
      </c>
      <c r="F26" s="91">
        <v>115</v>
      </c>
      <c r="G26" s="91"/>
      <c r="H26" s="213">
        <f t="shared" si="1"/>
        <v>115</v>
      </c>
      <c r="I26" s="91">
        <v>280</v>
      </c>
      <c r="J26" s="91"/>
      <c r="K26" s="213">
        <f>SUM(I26:J26)</f>
        <v>280</v>
      </c>
      <c r="L26" s="207">
        <f t="shared" si="0"/>
        <v>467</v>
      </c>
    </row>
    <row r="27" spans="1:12" ht="15">
      <c r="A27" s="92" t="s">
        <v>278</v>
      </c>
      <c r="B27" s="110" t="s">
        <v>279</v>
      </c>
      <c r="C27" s="146">
        <v>1495</v>
      </c>
      <c r="D27" s="91">
        <v>1200</v>
      </c>
      <c r="E27" s="207">
        <f>SUM(C27:D27)</f>
        <v>2695</v>
      </c>
      <c r="F27" s="91">
        <v>650</v>
      </c>
      <c r="G27" s="91"/>
      <c r="H27" s="213">
        <f t="shared" si="1"/>
        <v>650</v>
      </c>
      <c r="I27" s="91">
        <v>1050</v>
      </c>
      <c r="J27" s="91"/>
      <c r="K27" s="213">
        <f>SUM(I27:J27)</f>
        <v>1050</v>
      </c>
      <c r="L27" s="207">
        <f t="shared" si="0"/>
        <v>4395</v>
      </c>
    </row>
    <row r="28" spans="1:12" ht="15">
      <c r="A28" s="92" t="s">
        <v>280</v>
      </c>
      <c r="B28" s="110" t="s">
        <v>281</v>
      </c>
      <c r="C28" s="146"/>
      <c r="D28" s="91"/>
      <c r="E28" s="207">
        <f aca="true" t="shared" si="2" ref="E28:E58">SUM(C28:D28)</f>
        <v>0</v>
      </c>
      <c r="F28" s="91"/>
      <c r="G28" s="91"/>
      <c r="H28" s="213">
        <f t="shared" si="1"/>
        <v>0</v>
      </c>
      <c r="I28" s="91"/>
      <c r="J28" s="91"/>
      <c r="K28" s="213"/>
      <c r="L28" s="207"/>
    </row>
    <row r="29" spans="1:12" ht="15">
      <c r="A29" s="90" t="s">
        <v>282</v>
      </c>
      <c r="B29" s="113" t="s">
        <v>283</v>
      </c>
      <c r="C29" s="146">
        <f>SUM(C26:C28)</f>
        <v>1567</v>
      </c>
      <c r="D29" s="146">
        <f>SUM(D26:D28)</f>
        <v>1200</v>
      </c>
      <c r="E29" s="207">
        <f>SUM(E26:E28)</f>
        <v>2767</v>
      </c>
      <c r="F29" s="91">
        <f>SUM(F26:F28)</f>
        <v>765</v>
      </c>
      <c r="G29" s="91"/>
      <c r="H29" s="213">
        <f t="shared" si="1"/>
        <v>765</v>
      </c>
      <c r="I29" s="91">
        <f>SUM(I26:I28)</f>
        <v>1330</v>
      </c>
      <c r="J29" s="91"/>
      <c r="K29" s="213">
        <f>SUM(I29:J29)</f>
        <v>1330</v>
      </c>
      <c r="L29" s="207">
        <f t="shared" si="0"/>
        <v>4862</v>
      </c>
    </row>
    <row r="30" spans="1:12" ht="15">
      <c r="A30" s="92" t="s">
        <v>284</v>
      </c>
      <c r="B30" s="110" t="s">
        <v>285</v>
      </c>
      <c r="C30" s="146">
        <v>130</v>
      </c>
      <c r="D30" s="91">
        <v>220</v>
      </c>
      <c r="E30" s="207">
        <f t="shared" si="2"/>
        <v>350</v>
      </c>
      <c r="F30" s="91">
        <v>100</v>
      </c>
      <c r="G30" s="91"/>
      <c r="H30" s="213">
        <f t="shared" si="1"/>
        <v>100</v>
      </c>
      <c r="I30" s="91">
        <v>500</v>
      </c>
      <c r="J30" s="91"/>
      <c r="K30" s="213">
        <f>SUM(I30:J30)</f>
        <v>500</v>
      </c>
      <c r="L30" s="207">
        <f t="shared" si="0"/>
        <v>950</v>
      </c>
    </row>
    <row r="31" spans="1:12" ht="15">
      <c r="A31" s="92" t="s">
        <v>286</v>
      </c>
      <c r="B31" s="110" t="s">
        <v>287</v>
      </c>
      <c r="C31" s="146">
        <v>600</v>
      </c>
      <c r="D31" s="91">
        <v>60</v>
      </c>
      <c r="E31" s="207">
        <f t="shared" si="2"/>
        <v>660</v>
      </c>
      <c r="F31" s="91">
        <v>180</v>
      </c>
      <c r="G31" s="91"/>
      <c r="H31" s="213">
        <f t="shared" si="1"/>
        <v>180</v>
      </c>
      <c r="I31" s="91"/>
      <c r="J31" s="91"/>
      <c r="K31" s="213"/>
      <c r="L31" s="207">
        <f t="shared" si="0"/>
        <v>840</v>
      </c>
    </row>
    <row r="32" spans="1:12" ht="15" customHeight="1">
      <c r="A32" s="90" t="s">
        <v>288</v>
      </c>
      <c r="B32" s="113" t="s">
        <v>289</v>
      </c>
      <c r="C32" s="146">
        <f>SUM(C30:C31)</f>
        <v>730</v>
      </c>
      <c r="D32" s="146">
        <f>SUM(D30:D31)</f>
        <v>280</v>
      </c>
      <c r="E32" s="207">
        <f t="shared" si="2"/>
        <v>1010</v>
      </c>
      <c r="F32" s="91">
        <f>SUM(F30:F31)</f>
        <v>280</v>
      </c>
      <c r="G32" s="91"/>
      <c r="H32" s="213">
        <f t="shared" si="1"/>
        <v>280</v>
      </c>
      <c r="I32" s="91">
        <f>SUM(I30:I31)</f>
        <v>500</v>
      </c>
      <c r="J32" s="91"/>
      <c r="K32" s="213">
        <f>SUM(I32:J32)</f>
        <v>500</v>
      </c>
      <c r="L32" s="207">
        <f t="shared" si="0"/>
        <v>1790</v>
      </c>
    </row>
    <row r="33" spans="1:12" ht="15">
      <c r="A33" s="92" t="s">
        <v>290</v>
      </c>
      <c r="B33" s="110" t="s">
        <v>291</v>
      </c>
      <c r="C33" s="146">
        <v>7400</v>
      </c>
      <c r="D33" s="91">
        <v>2710</v>
      </c>
      <c r="E33" s="207">
        <f t="shared" si="2"/>
        <v>10110</v>
      </c>
      <c r="F33" s="91">
        <v>1750</v>
      </c>
      <c r="G33" s="91"/>
      <c r="H33" s="213">
        <f t="shared" si="1"/>
        <v>1750</v>
      </c>
      <c r="I33" s="91"/>
      <c r="J33" s="91"/>
      <c r="K33" s="213"/>
      <c r="L33" s="207">
        <f t="shared" si="0"/>
        <v>11860</v>
      </c>
    </row>
    <row r="34" spans="1:12" ht="15">
      <c r="A34" s="92" t="s">
        <v>292</v>
      </c>
      <c r="B34" s="110" t="s">
        <v>293</v>
      </c>
      <c r="C34" s="146">
        <f>18592+8000</f>
        <v>26592</v>
      </c>
      <c r="D34" s="91"/>
      <c r="E34" s="207">
        <f t="shared" si="2"/>
        <v>26592</v>
      </c>
      <c r="F34" s="91">
        <v>4040</v>
      </c>
      <c r="G34" s="91"/>
      <c r="H34" s="213">
        <f t="shared" si="1"/>
        <v>4040</v>
      </c>
      <c r="I34" s="91"/>
      <c r="J34" s="91"/>
      <c r="K34" s="213"/>
      <c r="L34" s="207">
        <f t="shared" si="0"/>
        <v>30632</v>
      </c>
    </row>
    <row r="35" spans="1:12" ht="15">
      <c r="A35" s="92" t="s">
        <v>294</v>
      </c>
      <c r="B35" s="110" t="s">
        <v>295</v>
      </c>
      <c r="C35" s="146"/>
      <c r="D35" s="91"/>
      <c r="E35" s="207">
        <f t="shared" si="2"/>
        <v>0</v>
      </c>
      <c r="F35" s="91"/>
      <c r="G35" s="91"/>
      <c r="H35" s="213">
        <f t="shared" si="1"/>
        <v>0</v>
      </c>
      <c r="I35" s="91"/>
      <c r="J35" s="91"/>
      <c r="K35" s="213"/>
      <c r="L35" s="207"/>
    </row>
    <row r="36" spans="1:12" ht="15">
      <c r="A36" s="92" t="s">
        <v>296</v>
      </c>
      <c r="B36" s="110" t="s">
        <v>297</v>
      </c>
      <c r="C36" s="146">
        <f>4387+2860</f>
        <v>7247</v>
      </c>
      <c r="D36" s="91"/>
      <c r="E36" s="207">
        <f t="shared" si="2"/>
        <v>7247</v>
      </c>
      <c r="F36" s="91">
        <v>1579</v>
      </c>
      <c r="G36" s="91"/>
      <c r="H36" s="213">
        <f t="shared" si="1"/>
        <v>1579</v>
      </c>
      <c r="I36" s="91"/>
      <c r="J36" s="91"/>
      <c r="K36" s="213"/>
      <c r="L36" s="207">
        <f t="shared" si="0"/>
        <v>8826</v>
      </c>
    </row>
    <row r="37" spans="1:12" ht="15">
      <c r="A37" s="116" t="s">
        <v>298</v>
      </c>
      <c r="B37" s="110" t="s">
        <v>299</v>
      </c>
      <c r="C37" s="146"/>
      <c r="D37" s="91"/>
      <c r="E37" s="207">
        <f t="shared" si="2"/>
        <v>0</v>
      </c>
      <c r="F37" s="91"/>
      <c r="G37" s="91"/>
      <c r="H37" s="213">
        <f t="shared" si="1"/>
        <v>0</v>
      </c>
      <c r="I37" s="91"/>
      <c r="J37" s="91"/>
      <c r="K37" s="213"/>
      <c r="L37" s="207"/>
    </row>
    <row r="38" spans="1:12" ht="15">
      <c r="A38" s="85" t="s">
        <v>300</v>
      </c>
      <c r="B38" s="110" t="s">
        <v>301</v>
      </c>
      <c r="C38" s="146">
        <v>1426</v>
      </c>
      <c r="D38" s="91"/>
      <c r="E38" s="207">
        <f t="shared" si="2"/>
        <v>1426</v>
      </c>
      <c r="F38" s="91">
        <v>554</v>
      </c>
      <c r="G38" s="91"/>
      <c r="H38" s="213">
        <f t="shared" si="1"/>
        <v>554</v>
      </c>
      <c r="I38" s="91">
        <v>920</v>
      </c>
      <c r="J38" s="91"/>
      <c r="K38" s="213">
        <f>SUM(I38:J38)</f>
        <v>920</v>
      </c>
      <c r="L38" s="207">
        <f aca="true" t="shared" si="3" ref="L38:L66">E38+H38+K38</f>
        <v>2900</v>
      </c>
    </row>
    <row r="39" spans="1:12" ht="15">
      <c r="A39" s="92" t="s">
        <v>302</v>
      </c>
      <c r="B39" s="110" t="s">
        <v>303</v>
      </c>
      <c r="C39" s="146">
        <v>24955</v>
      </c>
      <c r="D39" s="91">
        <v>6200</v>
      </c>
      <c r="E39" s="207">
        <f t="shared" si="2"/>
        <v>31155</v>
      </c>
      <c r="F39" s="91">
        <v>294</v>
      </c>
      <c r="G39" s="91"/>
      <c r="H39" s="213">
        <f t="shared" si="1"/>
        <v>294</v>
      </c>
      <c r="I39" s="91">
        <v>1950</v>
      </c>
      <c r="J39" s="91"/>
      <c r="K39" s="213">
        <f>SUM(I39:J39)</f>
        <v>1950</v>
      </c>
      <c r="L39" s="207">
        <f t="shared" si="3"/>
        <v>33399</v>
      </c>
    </row>
    <row r="40" spans="1:12" ht="15">
      <c r="A40" s="90" t="s">
        <v>304</v>
      </c>
      <c r="B40" s="113" t="s">
        <v>305</v>
      </c>
      <c r="C40" s="146">
        <f>SUM(C33:C39)</f>
        <v>67620</v>
      </c>
      <c r="D40" s="91">
        <f>SUM(D33:D39)</f>
        <v>8910</v>
      </c>
      <c r="E40" s="207">
        <f>SUM(E33:E39)</f>
        <v>76530</v>
      </c>
      <c r="F40" s="91">
        <f>SUM(F33:F39)</f>
        <v>8217</v>
      </c>
      <c r="G40" s="91"/>
      <c r="H40" s="213">
        <f t="shared" si="1"/>
        <v>8217</v>
      </c>
      <c r="I40" s="91">
        <f>SUM(I33:I39)</f>
        <v>2870</v>
      </c>
      <c r="J40" s="91"/>
      <c r="K40" s="213">
        <f>SUM(I40:J40)</f>
        <v>2870</v>
      </c>
      <c r="L40" s="207">
        <f t="shared" si="3"/>
        <v>87617</v>
      </c>
    </row>
    <row r="41" spans="1:12" ht="15">
      <c r="A41" s="92" t="s">
        <v>306</v>
      </c>
      <c r="B41" s="110" t="s">
        <v>307</v>
      </c>
      <c r="C41" s="146"/>
      <c r="D41" s="91"/>
      <c r="E41" s="207"/>
      <c r="F41" s="91">
        <v>50</v>
      </c>
      <c r="G41" s="91"/>
      <c r="H41" s="213">
        <f t="shared" si="1"/>
        <v>50</v>
      </c>
      <c r="I41" s="91">
        <v>280</v>
      </c>
      <c r="J41" s="91"/>
      <c r="K41" s="213">
        <f>SUM(I41:J41)</f>
        <v>280</v>
      </c>
      <c r="L41" s="207">
        <f t="shared" si="3"/>
        <v>330</v>
      </c>
    </row>
    <row r="42" spans="1:12" ht="15">
      <c r="A42" s="92" t="s">
        <v>308</v>
      </c>
      <c r="B42" s="110" t="s">
        <v>309</v>
      </c>
      <c r="C42" s="146"/>
      <c r="D42" s="91"/>
      <c r="E42" s="207"/>
      <c r="F42" s="91"/>
      <c r="G42" s="91"/>
      <c r="H42" s="213">
        <f t="shared" si="1"/>
        <v>0</v>
      </c>
      <c r="I42" s="91"/>
      <c r="J42" s="91"/>
      <c r="K42" s="213"/>
      <c r="L42" s="207"/>
    </row>
    <row r="43" spans="1:12" ht="15">
      <c r="A43" s="90" t="s">
        <v>310</v>
      </c>
      <c r="B43" s="113" t="s">
        <v>311</v>
      </c>
      <c r="C43" s="146"/>
      <c r="D43" s="91"/>
      <c r="E43" s="207"/>
      <c r="F43" s="91">
        <f>SUM(F41:F42)</f>
        <v>50</v>
      </c>
      <c r="G43" s="91"/>
      <c r="H43" s="213">
        <f t="shared" si="1"/>
        <v>50</v>
      </c>
      <c r="I43" s="91">
        <f>SUM(I41:I42)</f>
        <v>280</v>
      </c>
      <c r="J43" s="91"/>
      <c r="K43" s="213">
        <f>SUM(I43:J43)</f>
        <v>280</v>
      </c>
      <c r="L43" s="207">
        <f t="shared" si="3"/>
        <v>330</v>
      </c>
    </row>
    <row r="44" spans="1:12" ht="15">
      <c r="A44" s="92" t="s">
        <v>312</v>
      </c>
      <c r="B44" s="110" t="s">
        <v>313</v>
      </c>
      <c r="C44" s="146">
        <f>15873+773</f>
        <v>16646</v>
      </c>
      <c r="D44" s="91">
        <v>2760</v>
      </c>
      <c r="E44" s="207">
        <f t="shared" si="2"/>
        <v>19406</v>
      </c>
      <c r="F44" s="91">
        <v>2414</v>
      </c>
      <c r="G44" s="91"/>
      <c r="H44" s="213">
        <f t="shared" si="1"/>
        <v>2414</v>
      </c>
      <c r="I44" s="91">
        <v>1000</v>
      </c>
      <c r="J44" s="91"/>
      <c r="K44" s="213">
        <f>SUM(I44:J44)</f>
        <v>1000</v>
      </c>
      <c r="L44" s="207">
        <f t="shared" si="3"/>
        <v>22820</v>
      </c>
    </row>
    <row r="45" spans="1:12" ht="15">
      <c r="A45" s="92" t="s">
        <v>314</v>
      </c>
      <c r="B45" s="110" t="s">
        <v>315</v>
      </c>
      <c r="C45" s="146">
        <v>460</v>
      </c>
      <c r="D45" s="91"/>
      <c r="E45" s="207">
        <f t="shared" si="2"/>
        <v>460</v>
      </c>
      <c r="F45" s="91"/>
      <c r="G45" s="91"/>
      <c r="H45" s="213"/>
      <c r="I45" s="91"/>
      <c r="J45" s="91"/>
      <c r="K45" s="213"/>
      <c r="L45" s="207">
        <f t="shared" si="3"/>
        <v>460</v>
      </c>
    </row>
    <row r="46" spans="1:12" ht="15">
      <c r="A46" s="92" t="s">
        <v>316</v>
      </c>
      <c r="B46" s="110" t="s">
        <v>317</v>
      </c>
      <c r="C46" s="146"/>
      <c r="D46" s="91"/>
      <c r="E46" s="207"/>
      <c r="F46" s="91"/>
      <c r="G46" s="91"/>
      <c r="H46" s="213"/>
      <c r="I46" s="91"/>
      <c r="J46" s="91"/>
      <c r="K46" s="213"/>
      <c r="L46" s="207"/>
    </row>
    <row r="47" spans="1:12" ht="15">
      <c r="A47" s="92" t="s">
        <v>318</v>
      </c>
      <c r="B47" s="110" t="s">
        <v>319</v>
      </c>
      <c r="C47" s="146"/>
      <c r="D47" s="91"/>
      <c r="E47" s="207"/>
      <c r="F47" s="91"/>
      <c r="G47" s="91"/>
      <c r="H47" s="213"/>
      <c r="I47" s="91"/>
      <c r="J47" s="91"/>
      <c r="K47" s="213"/>
      <c r="L47" s="207"/>
    </row>
    <row r="48" spans="1:12" ht="15">
      <c r="A48" s="92" t="s">
        <v>320</v>
      </c>
      <c r="B48" s="110" t="s">
        <v>321</v>
      </c>
      <c r="C48" s="146">
        <v>600</v>
      </c>
      <c r="D48" s="91"/>
      <c r="E48" s="207">
        <f t="shared" si="2"/>
        <v>600</v>
      </c>
      <c r="F48" s="91"/>
      <c r="G48" s="91"/>
      <c r="H48" s="213"/>
      <c r="I48" s="91"/>
      <c r="J48" s="91"/>
      <c r="K48" s="213"/>
      <c r="L48" s="207">
        <f t="shared" si="3"/>
        <v>600</v>
      </c>
    </row>
    <row r="49" spans="1:12" ht="15">
      <c r="A49" s="90" t="s">
        <v>322</v>
      </c>
      <c r="B49" s="113" t="s">
        <v>323</v>
      </c>
      <c r="C49" s="146">
        <f>SUM(C44:C48)</f>
        <v>17706</v>
      </c>
      <c r="D49" s="91"/>
      <c r="E49" s="207">
        <f>SUM(E44:E48)</f>
        <v>20466</v>
      </c>
      <c r="F49" s="91">
        <f>SUM(F44:F48)</f>
        <v>2414</v>
      </c>
      <c r="G49" s="91"/>
      <c r="H49" s="213">
        <f t="shared" si="1"/>
        <v>2414</v>
      </c>
      <c r="I49" s="91">
        <f>SUM(I44:I48)</f>
        <v>1000</v>
      </c>
      <c r="J49" s="91"/>
      <c r="K49" s="213">
        <f>SUM(I49:J49)</f>
        <v>1000</v>
      </c>
      <c r="L49" s="207">
        <f t="shared" si="3"/>
        <v>23880</v>
      </c>
    </row>
    <row r="50" spans="1:12" ht="15">
      <c r="A50" s="115" t="s">
        <v>59</v>
      </c>
      <c r="B50" s="114" t="s">
        <v>324</v>
      </c>
      <c r="C50" s="146">
        <f>C29+C32+C40+C43+C49</f>
        <v>87623</v>
      </c>
      <c r="D50" s="146">
        <f>D29+D32+D40+D43+D49</f>
        <v>10390</v>
      </c>
      <c r="E50" s="207">
        <f>E29+E32+E40+E43+E49</f>
        <v>100773</v>
      </c>
      <c r="F50" s="91">
        <f>F29+F32+F40+F43+F49</f>
        <v>11726</v>
      </c>
      <c r="G50" s="91"/>
      <c r="H50" s="213">
        <f t="shared" si="1"/>
        <v>11726</v>
      </c>
      <c r="I50" s="91">
        <f>I29+I32+I40+I49+I43</f>
        <v>5980</v>
      </c>
      <c r="J50" s="91"/>
      <c r="K50" s="213">
        <f>SUM(I50:J50)</f>
        <v>5980</v>
      </c>
      <c r="L50" s="207">
        <f t="shared" si="3"/>
        <v>118479</v>
      </c>
    </row>
    <row r="51" spans="1:12" ht="15">
      <c r="A51" s="84" t="s">
        <v>325</v>
      </c>
      <c r="B51" s="110" t="s">
        <v>326</v>
      </c>
      <c r="C51" s="146"/>
      <c r="D51" s="91"/>
      <c r="E51" s="207"/>
      <c r="F51" s="91"/>
      <c r="G51" s="91"/>
      <c r="H51" s="213"/>
      <c r="I51" s="91"/>
      <c r="J51" s="91"/>
      <c r="K51" s="213"/>
      <c r="L51" s="207"/>
    </row>
    <row r="52" spans="1:12" ht="15">
      <c r="A52" s="84" t="s">
        <v>327</v>
      </c>
      <c r="B52" s="110" t="s">
        <v>328</v>
      </c>
      <c r="C52" s="146"/>
      <c r="D52" s="91"/>
      <c r="E52" s="207"/>
      <c r="F52" s="91"/>
      <c r="G52" s="91"/>
      <c r="H52" s="213"/>
      <c r="I52" s="91"/>
      <c r="J52" s="91"/>
      <c r="K52" s="213"/>
      <c r="L52" s="207"/>
    </row>
    <row r="53" spans="1:12" ht="15">
      <c r="A53" s="117" t="s">
        <v>329</v>
      </c>
      <c r="B53" s="110" t="s">
        <v>330</v>
      </c>
      <c r="C53" s="146"/>
      <c r="D53" s="91"/>
      <c r="E53" s="207"/>
      <c r="F53" s="91"/>
      <c r="G53" s="91"/>
      <c r="H53" s="213"/>
      <c r="I53" s="91"/>
      <c r="J53" s="91"/>
      <c r="K53" s="213"/>
      <c r="L53" s="207"/>
    </row>
    <row r="54" spans="1:12" ht="15">
      <c r="A54" s="117" t="s">
        <v>331</v>
      </c>
      <c r="B54" s="110" t="s">
        <v>332</v>
      </c>
      <c r="C54" s="146">
        <v>654</v>
      </c>
      <c r="D54" s="91"/>
      <c r="E54" s="207">
        <f t="shared" si="2"/>
        <v>654</v>
      </c>
      <c r="F54" s="91"/>
      <c r="G54" s="91"/>
      <c r="H54" s="213"/>
      <c r="I54" s="91"/>
      <c r="J54" s="91"/>
      <c r="K54" s="213"/>
      <c r="L54" s="207">
        <f t="shared" si="3"/>
        <v>654</v>
      </c>
    </row>
    <row r="55" spans="1:12" ht="15">
      <c r="A55" s="117" t="s">
        <v>333</v>
      </c>
      <c r="B55" s="110" t="s">
        <v>334</v>
      </c>
      <c r="C55" s="146"/>
      <c r="D55" s="91"/>
      <c r="E55" s="207"/>
      <c r="F55" s="91"/>
      <c r="G55" s="91"/>
      <c r="H55" s="213"/>
      <c r="I55" s="91"/>
      <c r="J55" s="91"/>
      <c r="K55" s="213"/>
      <c r="L55" s="207"/>
    </row>
    <row r="56" spans="1:12" ht="15">
      <c r="A56" s="84" t="s">
        <v>335</v>
      </c>
      <c r="B56" s="110" t="s">
        <v>336</v>
      </c>
      <c r="C56" s="146"/>
      <c r="D56" s="91">
        <v>1500</v>
      </c>
      <c r="E56" s="207">
        <f t="shared" si="2"/>
        <v>1500</v>
      </c>
      <c r="F56" s="91"/>
      <c r="G56" s="91"/>
      <c r="H56" s="213"/>
      <c r="I56" s="91"/>
      <c r="J56" s="91"/>
      <c r="K56" s="213"/>
      <c r="L56" s="207">
        <f t="shared" si="3"/>
        <v>1500</v>
      </c>
    </row>
    <row r="57" spans="1:12" ht="15">
      <c r="A57" s="84" t="s">
        <v>337</v>
      </c>
      <c r="B57" s="110" t="s">
        <v>338</v>
      </c>
      <c r="C57" s="146"/>
      <c r="D57" s="91"/>
      <c r="E57" s="207"/>
      <c r="F57" s="91"/>
      <c r="G57" s="91"/>
      <c r="H57" s="213"/>
      <c r="I57" s="91"/>
      <c r="J57" s="91"/>
      <c r="K57" s="213"/>
      <c r="L57" s="207"/>
    </row>
    <row r="58" spans="1:12" ht="15">
      <c r="A58" s="84" t="s">
        <v>339</v>
      </c>
      <c r="B58" s="110" t="s">
        <v>340</v>
      </c>
      <c r="C58" s="146"/>
      <c r="D58" s="91">
        <v>3840</v>
      </c>
      <c r="E58" s="207">
        <f t="shared" si="2"/>
        <v>3840</v>
      </c>
      <c r="F58" s="91"/>
      <c r="G58" s="91"/>
      <c r="H58" s="213"/>
      <c r="I58" s="91"/>
      <c r="J58" s="91"/>
      <c r="K58" s="213"/>
      <c r="L58" s="207">
        <f t="shared" si="3"/>
        <v>3840</v>
      </c>
    </row>
    <row r="59" spans="1:12" ht="15">
      <c r="A59" s="118" t="s">
        <v>341</v>
      </c>
      <c r="B59" s="114" t="s">
        <v>342</v>
      </c>
      <c r="C59" s="146">
        <f>SUM(C51:C58)</f>
        <v>654</v>
      </c>
      <c r="D59" s="146">
        <f>SUM(D51:D58)</f>
        <v>5340</v>
      </c>
      <c r="E59" s="207">
        <f>SUM(C59:D59)</f>
        <v>5994</v>
      </c>
      <c r="F59" s="91"/>
      <c r="G59" s="91"/>
      <c r="H59" s="213"/>
      <c r="I59" s="91"/>
      <c r="J59" s="91"/>
      <c r="K59" s="213"/>
      <c r="L59" s="207">
        <f t="shared" si="3"/>
        <v>5994</v>
      </c>
    </row>
    <row r="60" spans="1:12" ht="15">
      <c r="A60" s="119" t="s">
        <v>343</v>
      </c>
      <c r="B60" s="110" t="s">
        <v>344</v>
      </c>
      <c r="C60" s="146"/>
      <c r="D60" s="91"/>
      <c r="E60" s="207"/>
      <c r="F60" s="91"/>
      <c r="G60" s="91"/>
      <c r="H60" s="213"/>
      <c r="I60" s="91"/>
      <c r="J60" s="91"/>
      <c r="K60" s="213"/>
      <c r="L60" s="207"/>
    </row>
    <row r="61" spans="1:12" ht="15">
      <c r="A61" s="119" t="s">
        <v>105</v>
      </c>
      <c r="B61" s="110" t="s">
        <v>345</v>
      </c>
      <c r="C61" s="146"/>
      <c r="D61" s="91"/>
      <c r="E61" s="207"/>
      <c r="F61" s="91"/>
      <c r="G61" s="91"/>
      <c r="H61" s="213"/>
      <c r="I61" s="91"/>
      <c r="J61" s="91"/>
      <c r="K61" s="213"/>
      <c r="L61" s="207"/>
    </row>
    <row r="62" spans="1:12" ht="15">
      <c r="A62" s="119" t="s">
        <v>346</v>
      </c>
      <c r="B62" s="110" t="s">
        <v>347</v>
      </c>
      <c r="C62" s="146">
        <v>2000</v>
      </c>
      <c r="D62" s="91"/>
      <c r="E62" s="207">
        <f>SUM(C62:D62)</f>
        <v>2000</v>
      </c>
      <c r="F62" s="91"/>
      <c r="G62" s="91"/>
      <c r="H62" s="213"/>
      <c r="I62" s="91"/>
      <c r="J62" s="91"/>
      <c r="K62" s="213"/>
      <c r="L62" s="207">
        <f t="shared" si="3"/>
        <v>2000</v>
      </c>
    </row>
    <row r="63" spans="1:12" ht="15">
      <c r="A63" s="119" t="s">
        <v>348</v>
      </c>
      <c r="B63" s="110" t="s">
        <v>349</v>
      </c>
      <c r="C63" s="146"/>
      <c r="D63" s="91"/>
      <c r="E63" s="207"/>
      <c r="F63" s="91"/>
      <c r="G63" s="91"/>
      <c r="H63" s="213"/>
      <c r="I63" s="91"/>
      <c r="J63" s="91"/>
      <c r="K63" s="213"/>
      <c r="L63" s="207"/>
    </row>
    <row r="64" spans="1:12" ht="15">
      <c r="A64" s="119" t="s">
        <v>350</v>
      </c>
      <c r="B64" s="110" t="s">
        <v>351</v>
      </c>
      <c r="C64" s="146"/>
      <c r="D64" s="91"/>
      <c r="E64" s="207"/>
      <c r="F64" s="91"/>
      <c r="G64" s="91"/>
      <c r="H64" s="213"/>
      <c r="I64" s="91"/>
      <c r="J64" s="91"/>
      <c r="K64" s="213"/>
      <c r="L64" s="207"/>
    </row>
    <row r="65" spans="1:12" ht="15">
      <c r="A65" s="119" t="s">
        <v>352</v>
      </c>
      <c r="B65" s="110" t="s">
        <v>353</v>
      </c>
      <c r="C65" s="146"/>
      <c r="D65" s="91"/>
      <c r="E65" s="207"/>
      <c r="F65" s="91"/>
      <c r="G65" s="91"/>
      <c r="H65" s="213"/>
      <c r="I65" s="91"/>
      <c r="J65" s="91"/>
      <c r="K65" s="213"/>
      <c r="L65" s="207"/>
    </row>
    <row r="66" spans="1:12" ht="15">
      <c r="A66" s="119" t="s">
        <v>354</v>
      </c>
      <c r="B66" s="110" t="s">
        <v>355</v>
      </c>
      <c r="C66" s="146"/>
      <c r="D66" s="91">
        <v>8500</v>
      </c>
      <c r="E66" s="207">
        <f>SUM(C66:D66)</f>
        <v>8500</v>
      </c>
      <c r="F66" s="91"/>
      <c r="G66" s="91"/>
      <c r="H66" s="213"/>
      <c r="I66" s="91"/>
      <c r="J66" s="91"/>
      <c r="K66" s="213"/>
      <c r="L66" s="207">
        <f t="shared" si="3"/>
        <v>8500</v>
      </c>
    </row>
    <row r="67" spans="1:12" ht="15">
      <c r="A67" s="119" t="s">
        <v>356</v>
      </c>
      <c r="B67" s="110" t="s">
        <v>357</v>
      </c>
      <c r="C67" s="146"/>
      <c r="D67" s="91"/>
      <c r="E67" s="207"/>
      <c r="F67" s="91"/>
      <c r="G67" s="91"/>
      <c r="H67" s="213"/>
      <c r="I67" s="91"/>
      <c r="J67" s="91"/>
      <c r="K67" s="213"/>
      <c r="L67" s="207"/>
    </row>
    <row r="68" spans="1:12" ht="15">
      <c r="A68" s="119" t="s">
        <v>358</v>
      </c>
      <c r="B68" s="110" t="s">
        <v>359</v>
      </c>
      <c r="C68" s="146"/>
      <c r="D68" s="91"/>
      <c r="E68" s="207"/>
      <c r="F68" s="91"/>
      <c r="G68" s="91"/>
      <c r="H68" s="213"/>
      <c r="I68" s="91"/>
      <c r="J68" s="91"/>
      <c r="K68" s="213"/>
      <c r="L68" s="207"/>
    </row>
    <row r="69" spans="1:12" ht="15">
      <c r="A69" s="120" t="s">
        <v>360</v>
      </c>
      <c r="B69" s="110" t="s">
        <v>361</v>
      </c>
      <c r="C69" s="146"/>
      <c r="D69" s="91"/>
      <c r="E69" s="207"/>
      <c r="F69" s="91"/>
      <c r="G69" s="91"/>
      <c r="H69" s="213"/>
      <c r="I69" s="91"/>
      <c r="J69" s="91"/>
      <c r="K69" s="213"/>
      <c r="L69" s="207"/>
    </row>
    <row r="70" spans="1:12" ht="15">
      <c r="A70" s="119" t="s">
        <v>362</v>
      </c>
      <c r="B70" s="110" t="s">
        <v>363</v>
      </c>
      <c r="C70" s="146"/>
      <c r="D70" s="91"/>
      <c r="E70" s="207"/>
      <c r="F70" s="91"/>
      <c r="G70" s="91"/>
      <c r="H70" s="213"/>
      <c r="I70" s="91"/>
      <c r="J70" s="91"/>
      <c r="K70" s="213"/>
      <c r="L70" s="207"/>
    </row>
    <row r="71" spans="1:12" ht="15">
      <c r="A71" s="120" t="s">
        <v>364</v>
      </c>
      <c r="B71" s="110" t="s">
        <v>365</v>
      </c>
      <c r="C71" s="146">
        <v>5868</v>
      </c>
      <c r="D71" s="146"/>
      <c r="E71" s="207">
        <f>SUM(C71:D71)</f>
        <v>5868</v>
      </c>
      <c r="F71" s="91"/>
      <c r="G71" s="91"/>
      <c r="H71" s="213"/>
      <c r="I71" s="91"/>
      <c r="J71" s="91"/>
      <c r="K71" s="213"/>
      <c r="L71" s="207">
        <f>E71+H71+K71</f>
        <v>5868</v>
      </c>
    </row>
    <row r="72" spans="1:12" ht="15">
      <c r="A72" s="120" t="s">
        <v>366</v>
      </c>
      <c r="B72" s="110" t="s">
        <v>365</v>
      </c>
      <c r="C72" s="146"/>
      <c r="D72" s="91"/>
      <c r="E72" s="207">
        <f>SUM(C72:D72)</f>
        <v>0</v>
      </c>
      <c r="F72" s="91"/>
      <c r="G72" s="91"/>
      <c r="H72" s="213"/>
      <c r="I72" s="91"/>
      <c r="J72" s="91"/>
      <c r="K72" s="213"/>
      <c r="L72" s="207">
        <f>E72+H72+K72</f>
        <v>0</v>
      </c>
    </row>
    <row r="73" spans="1:12" ht="15">
      <c r="A73" s="118" t="s">
        <v>367</v>
      </c>
      <c r="B73" s="114" t="s">
        <v>368</v>
      </c>
      <c r="C73" s="146">
        <f>SUM(C60:C72)</f>
        <v>7868</v>
      </c>
      <c r="D73" s="146">
        <f>SUM(D60:D72)</f>
        <v>8500</v>
      </c>
      <c r="E73" s="207">
        <f>SUM(C73:D73)</f>
        <v>16368</v>
      </c>
      <c r="F73" s="86">
        <v>0</v>
      </c>
      <c r="G73" s="86">
        <v>0</v>
      </c>
      <c r="H73" s="207">
        <f>SUM(F73:G73)</f>
        <v>0</v>
      </c>
      <c r="I73" s="86">
        <f>SUM(G73:H73)</f>
        <v>0</v>
      </c>
      <c r="J73" s="91"/>
      <c r="K73" s="213"/>
      <c r="L73" s="207">
        <f>E73+H73+K73</f>
        <v>16368</v>
      </c>
    </row>
    <row r="74" spans="1:12" ht="15.75">
      <c r="A74" s="121" t="s">
        <v>369</v>
      </c>
      <c r="B74" s="114"/>
      <c r="C74" s="146">
        <f aca="true" t="shared" si="4" ref="C74:I74">C24+C50+C59+C73</f>
        <v>117528</v>
      </c>
      <c r="D74" s="146">
        <f t="shared" si="4"/>
        <v>25574</v>
      </c>
      <c r="E74" s="145">
        <f t="shared" si="4"/>
        <v>145862</v>
      </c>
      <c r="F74" s="146">
        <f t="shared" si="4"/>
        <v>36251</v>
      </c>
      <c r="G74" s="146">
        <f t="shared" si="4"/>
        <v>0</v>
      </c>
      <c r="H74" s="145">
        <f t="shared" si="4"/>
        <v>36251</v>
      </c>
      <c r="I74" s="146">
        <f t="shared" si="4"/>
        <v>35979</v>
      </c>
      <c r="J74" s="91"/>
      <c r="K74" s="213">
        <f>SUM(I74:J74)</f>
        <v>35979</v>
      </c>
      <c r="L74" s="207">
        <f>SUM(J74:K74)</f>
        <v>35979</v>
      </c>
    </row>
    <row r="75" spans="1:12" ht="15">
      <c r="A75" s="122" t="s">
        <v>165</v>
      </c>
      <c r="B75" s="110" t="s">
        <v>166</v>
      </c>
      <c r="C75" s="146"/>
      <c r="D75" s="91"/>
      <c r="E75" s="207"/>
      <c r="F75" s="91"/>
      <c r="G75" s="91"/>
      <c r="H75" s="213"/>
      <c r="I75" s="91"/>
      <c r="J75" s="91"/>
      <c r="K75" s="213"/>
      <c r="L75" s="207"/>
    </row>
    <row r="76" spans="1:12" ht="15">
      <c r="A76" s="122" t="s">
        <v>370</v>
      </c>
      <c r="B76" s="110" t="s">
        <v>167</v>
      </c>
      <c r="C76" s="146">
        <f>33465-3882</f>
        <v>29583</v>
      </c>
      <c r="D76" s="146"/>
      <c r="E76" s="145">
        <f>C76+D76</f>
        <v>29583</v>
      </c>
      <c r="F76" s="91"/>
      <c r="G76" s="91"/>
      <c r="H76" s="213"/>
      <c r="I76" s="91"/>
      <c r="J76" s="91"/>
      <c r="K76" s="213"/>
      <c r="L76" s="207">
        <f aca="true" t="shared" si="5" ref="L76:L87">E76+H76+K76</f>
        <v>29583</v>
      </c>
    </row>
    <row r="77" spans="1:12" ht="15">
      <c r="A77" s="122" t="s">
        <v>156</v>
      </c>
      <c r="B77" s="110" t="s">
        <v>168</v>
      </c>
      <c r="C77" s="146">
        <v>394</v>
      </c>
      <c r="D77" s="91"/>
      <c r="E77" s="145">
        <f>SUM(C77:D77)</f>
        <v>394</v>
      </c>
      <c r="F77" s="91"/>
      <c r="G77" s="91"/>
      <c r="H77" s="213"/>
      <c r="I77" s="91"/>
      <c r="J77" s="91"/>
      <c r="K77" s="213"/>
      <c r="L77" s="207">
        <f t="shared" si="5"/>
        <v>394</v>
      </c>
    </row>
    <row r="78" spans="1:12" ht="15">
      <c r="A78" s="122" t="s">
        <v>160</v>
      </c>
      <c r="B78" s="110" t="s">
        <v>169</v>
      </c>
      <c r="C78" s="146">
        <f>2008+7220</f>
        <v>9228</v>
      </c>
      <c r="D78" s="91">
        <v>2534</v>
      </c>
      <c r="E78" s="145">
        <f>SUM(C78:D78)</f>
        <v>11762</v>
      </c>
      <c r="F78" s="91">
        <v>357</v>
      </c>
      <c r="G78" s="91">
        <v>357</v>
      </c>
      <c r="H78" s="214">
        <v>357</v>
      </c>
      <c r="I78" s="91"/>
      <c r="J78" s="91"/>
      <c r="K78" s="213"/>
      <c r="L78" s="207">
        <f t="shared" si="5"/>
        <v>12119</v>
      </c>
    </row>
    <row r="79" spans="1:12" ht="15">
      <c r="A79" s="85" t="s">
        <v>371</v>
      </c>
      <c r="B79" s="110" t="s">
        <v>372</v>
      </c>
      <c r="C79" s="146"/>
      <c r="D79" s="91"/>
      <c r="E79" s="145"/>
      <c r="F79" s="91"/>
      <c r="G79" s="91"/>
      <c r="H79" s="213"/>
      <c r="I79" s="91"/>
      <c r="J79" s="91"/>
      <c r="K79" s="213"/>
      <c r="L79" s="207"/>
    </row>
    <row r="80" spans="1:12" ht="15">
      <c r="A80" s="85" t="s">
        <v>373</v>
      </c>
      <c r="B80" s="110" t="s">
        <v>374</v>
      </c>
      <c r="C80" s="146"/>
      <c r="D80" s="91"/>
      <c r="E80" s="145"/>
      <c r="F80" s="91"/>
      <c r="G80" s="91"/>
      <c r="H80" s="213"/>
      <c r="I80" s="91"/>
      <c r="J80" s="91"/>
      <c r="K80" s="213"/>
      <c r="L80" s="207"/>
    </row>
    <row r="81" spans="1:12" ht="15">
      <c r="A81" s="85" t="s">
        <v>375</v>
      </c>
      <c r="B81" s="110" t="s">
        <v>376</v>
      </c>
      <c r="C81" s="146">
        <f>9683+142</f>
        <v>9825</v>
      </c>
      <c r="D81" s="91">
        <v>686</v>
      </c>
      <c r="E81" s="145">
        <f>SUM(C81:D81)</f>
        <v>10511</v>
      </c>
      <c r="F81" s="91"/>
      <c r="G81" s="91"/>
      <c r="H81" s="213"/>
      <c r="I81" s="91"/>
      <c r="J81" s="91"/>
      <c r="K81" s="213"/>
      <c r="L81" s="207">
        <f t="shared" si="5"/>
        <v>10511</v>
      </c>
    </row>
    <row r="82" spans="1:12" ht="15">
      <c r="A82" s="123" t="s">
        <v>161</v>
      </c>
      <c r="B82" s="114" t="s">
        <v>170</v>
      </c>
      <c r="C82" s="146">
        <f>SUM(C76:C81)</f>
        <v>49030</v>
      </c>
      <c r="D82" s="146">
        <f>D76+D77+D78+D79+D80+D81</f>
        <v>3220</v>
      </c>
      <c r="E82" s="145">
        <f>C82+D82</f>
        <v>52250</v>
      </c>
      <c r="F82" s="91">
        <f>SUM(F78:F81)</f>
        <v>357</v>
      </c>
      <c r="G82" s="91">
        <f>SUM(G78:G81)</f>
        <v>357</v>
      </c>
      <c r="H82" s="214">
        <f>SUM(H78:H81)</f>
        <v>357</v>
      </c>
      <c r="I82" s="91"/>
      <c r="J82" s="91"/>
      <c r="K82" s="213"/>
      <c r="L82" s="207">
        <f t="shared" si="5"/>
        <v>52607</v>
      </c>
    </row>
    <row r="83" spans="1:12" ht="15">
      <c r="A83" s="84" t="s">
        <v>163</v>
      </c>
      <c r="B83" s="110" t="s">
        <v>171</v>
      </c>
      <c r="C83" s="146">
        <f>41900+10800</f>
        <v>52700</v>
      </c>
      <c r="D83" s="146"/>
      <c r="E83" s="145">
        <f>SUM(C83:D83)</f>
        <v>52700</v>
      </c>
      <c r="F83" s="91"/>
      <c r="G83" s="91"/>
      <c r="H83" s="213"/>
      <c r="I83" s="91"/>
      <c r="J83" s="91"/>
      <c r="K83" s="213"/>
      <c r="L83" s="207">
        <f t="shared" si="5"/>
        <v>52700</v>
      </c>
    </row>
    <row r="84" spans="1:12" ht="15">
      <c r="A84" s="84" t="s">
        <v>172</v>
      </c>
      <c r="B84" s="110" t="s">
        <v>173</v>
      </c>
      <c r="C84" s="146"/>
      <c r="D84" s="91"/>
      <c r="E84" s="145"/>
      <c r="F84" s="91"/>
      <c r="G84" s="91"/>
      <c r="H84" s="213"/>
      <c r="I84" s="91"/>
      <c r="J84" s="91"/>
      <c r="K84" s="213"/>
      <c r="L84" s="207"/>
    </row>
    <row r="85" spans="1:12" ht="15">
      <c r="A85" s="84" t="s">
        <v>174</v>
      </c>
      <c r="B85" s="110" t="s">
        <v>175</v>
      </c>
      <c r="C85" s="146"/>
      <c r="D85" s="91"/>
      <c r="E85" s="145"/>
      <c r="F85" s="91"/>
      <c r="G85" s="91"/>
      <c r="H85" s="213"/>
      <c r="I85" s="91"/>
      <c r="J85" s="91"/>
      <c r="K85" s="213"/>
      <c r="L85" s="207"/>
    </row>
    <row r="86" spans="1:12" ht="15">
      <c r="A86" s="84" t="s">
        <v>377</v>
      </c>
      <c r="B86" s="110" t="s">
        <v>378</v>
      </c>
      <c r="C86" s="146">
        <v>300</v>
      </c>
      <c r="D86" s="91"/>
      <c r="E86" s="145">
        <f>SUM(C86:D86)</f>
        <v>300</v>
      </c>
      <c r="F86" s="91"/>
      <c r="G86" s="91"/>
      <c r="H86" s="213"/>
      <c r="I86" s="91"/>
      <c r="J86" s="91"/>
      <c r="K86" s="213"/>
      <c r="L86" s="207">
        <f t="shared" si="5"/>
        <v>300</v>
      </c>
    </row>
    <row r="87" spans="1:12" ht="15">
      <c r="A87" s="118" t="s">
        <v>164</v>
      </c>
      <c r="B87" s="114" t="s">
        <v>176</v>
      </c>
      <c r="C87" s="146">
        <f>SUM(C83:C86)</f>
        <v>53000</v>
      </c>
      <c r="D87" s="91"/>
      <c r="E87" s="145">
        <f>SUM(C87:D87)</f>
        <v>53000</v>
      </c>
      <c r="F87" s="91"/>
      <c r="G87" s="91"/>
      <c r="H87" s="213"/>
      <c r="I87" s="91"/>
      <c r="J87" s="91"/>
      <c r="K87" s="213"/>
      <c r="L87" s="207">
        <f t="shared" si="5"/>
        <v>53000</v>
      </c>
    </row>
    <row r="88" spans="1:12" ht="15">
      <c r="A88" s="84" t="s">
        <v>379</v>
      </c>
      <c r="B88" s="110" t="s">
        <v>380</v>
      </c>
      <c r="C88" s="146"/>
      <c r="D88" s="91"/>
      <c r="E88" s="207"/>
      <c r="F88" s="91"/>
      <c r="G88" s="91"/>
      <c r="H88" s="213"/>
      <c r="I88" s="91"/>
      <c r="J88" s="91"/>
      <c r="K88" s="213"/>
      <c r="L88" s="207"/>
    </row>
    <row r="89" spans="1:12" ht="15">
      <c r="A89" s="84" t="s">
        <v>381</v>
      </c>
      <c r="B89" s="110" t="s">
        <v>382</v>
      </c>
      <c r="C89" s="146"/>
      <c r="D89" s="91"/>
      <c r="E89" s="207"/>
      <c r="F89" s="91"/>
      <c r="G89" s="91"/>
      <c r="H89" s="213"/>
      <c r="I89" s="91"/>
      <c r="J89" s="91"/>
      <c r="K89" s="213"/>
      <c r="L89" s="207"/>
    </row>
    <row r="90" spans="1:12" ht="15">
      <c r="A90" s="84" t="s">
        <v>383</v>
      </c>
      <c r="B90" s="110" t="s">
        <v>384</v>
      </c>
      <c r="C90" s="146"/>
      <c r="D90" s="91"/>
      <c r="E90" s="207"/>
      <c r="F90" s="91"/>
      <c r="G90" s="91"/>
      <c r="H90" s="213"/>
      <c r="I90" s="91"/>
      <c r="J90" s="91"/>
      <c r="K90" s="213"/>
      <c r="L90" s="207"/>
    </row>
    <row r="91" spans="1:12" ht="15">
      <c r="A91" s="84" t="s">
        <v>385</v>
      </c>
      <c r="B91" s="110" t="s">
        <v>386</v>
      </c>
      <c r="C91" s="146"/>
      <c r="D91" s="91"/>
      <c r="E91" s="207"/>
      <c r="F91" s="91"/>
      <c r="G91" s="91"/>
      <c r="H91" s="213"/>
      <c r="I91" s="91"/>
      <c r="J91" s="91"/>
      <c r="K91" s="213"/>
      <c r="L91" s="207"/>
    </row>
    <row r="92" spans="1:12" ht="15">
      <c r="A92" s="84" t="s">
        <v>387</v>
      </c>
      <c r="B92" s="110" t="s">
        <v>388</v>
      </c>
      <c r="C92" s="146"/>
      <c r="D92" s="91"/>
      <c r="E92" s="207"/>
      <c r="F92" s="91"/>
      <c r="G92" s="91"/>
      <c r="H92" s="213"/>
      <c r="I92" s="91"/>
      <c r="J92" s="91"/>
      <c r="K92" s="213"/>
      <c r="L92" s="207"/>
    </row>
    <row r="93" spans="1:12" ht="15">
      <c r="A93" s="84" t="s">
        <v>389</v>
      </c>
      <c r="B93" s="110" t="s">
        <v>390</v>
      </c>
      <c r="C93" s="146"/>
      <c r="D93" s="91"/>
      <c r="E93" s="207"/>
      <c r="F93" s="91"/>
      <c r="G93" s="91"/>
      <c r="H93" s="213"/>
      <c r="I93" s="91"/>
      <c r="J93" s="91"/>
      <c r="K93" s="213"/>
      <c r="L93" s="207"/>
    </row>
    <row r="94" spans="1:12" ht="15">
      <c r="A94" s="84" t="s">
        <v>391</v>
      </c>
      <c r="B94" s="110" t="s">
        <v>392</v>
      </c>
      <c r="C94" s="146"/>
      <c r="D94" s="91"/>
      <c r="E94" s="207"/>
      <c r="F94" s="91"/>
      <c r="G94" s="91"/>
      <c r="H94" s="213"/>
      <c r="I94" s="91"/>
      <c r="J94" s="91"/>
      <c r="K94" s="213"/>
      <c r="L94" s="207"/>
    </row>
    <row r="95" spans="1:12" ht="15">
      <c r="A95" s="84" t="s">
        <v>393</v>
      </c>
      <c r="B95" s="110" t="s">
        <v>394</v>
      </c>
      <c r="C95" s="146"/>
      <c r="D95" s="91"/>
      <c r="E95" s="207"/>
      <c r="F95" s="91"/>
      <c r="G95" s="91"/>
      <c r="H95" s="213"/>
      <c r="I95" s="91"/>
      <c r="J95" s="91"/>
      <c r="K95" s="213"/>
      <c r="L95" s="207"/>
    </row>
    <row r="96" spans="1:12" ht="15">
      <c r="A96" s="118" t="s">
        <v>395</v>
      </c>
      <c r="B96" s="114" t="s">
        <v>396</v>
      </c>
      <c r="C96" s="146"/>
      <c r="D96" s="91"/>
      <c r="E96" s="207"/>
      <c r="F96" s="91"/>
      <c r="G96" s="91"/>
      <c r="H96" s="213"/>
      <c r="I96" s="91"/>
      <c r="J96" s="91"/>
      <c r="K96" s="213"/>
      <c r="L96" s="207"/>
    </row>
    <row r="97" spans="1:12" ht="15.75">
      <c r="A97" s="121" t="s">
        <v>397</v>
      </c>
      <c r="B97" s="114"/>
      <c r="C97" s="146"/>
      <c r="D97" s="91"/>
      <c r="E97" s="207"/>
      <c r="F97" s="91"/>
      <c r="G97" s="91"/>
      <c r="H97" s="213"/>
      <c r="I97" s="91"/>
      <c r="J97" s="91"/>
      <c r="K97" s="213"/>
      <c r="L97" s="207"/>
    </row>
    <row r="98" spans="1:12" ht="15.75">
      <c r="A98" s="124" t="s">
        <v>398</v>
      </c>
      <c r="B98" s="125" t="s">
        <v>399</v>
      </c>
      <c r="C98" s="146">
        <f>C24+C25+C50+C59+C73+C82+C87</f>
        <v>225416</v>
      </c>
      <c r="D98" s="146">
        <f aca="true" t="shared" si="6" ref="D98:L98">D24+D25+D50+D59+D73+D82+D87</f>
        <v>29163</v>
      </c>
      <c r="E98" s="145">
        <f t="shared" si="6"/>
        <v>257339</v>
      </c>
      <c r="F98" s="146">
        <f t="shared" si="6"/>
        <v>43316</v>
      </c>
      <c r="G98" s="146">
        <f t="shared" si="6"/>
        <v>357</v>
      </c>
      <c r="H98" s="145">
        <f t="shared" si="6"/>
        <v>43316</v>
      </c>
      <c r="I98" s="146">
        <f t="shared" si="6"/>
        <v>44322</v>
      </c>
      <c r="J98" s="146">
        <f t="shared" si="6"/>
        <v>2804</v>
      </c>
      <c r="K98" s="145">
        <f t="shared" si="6"/>
        <v>47126</v>
      </c>
      <c r="L98" s="145">
        <f t="shared" si="6"/>
        <v>347781</v>
      </c>
    </row>
    <row r="99" spans="1:22" ht="15">
      <c r="A99" s="84" t="s">
        <v>400</v>
      </c>
      <c r="B99" s="92" t="s">
        <v>401</v>
      </c>
      <c r="C99" s="149"/>
      <c r="D99" s="84"/>
      <c r="E99" s="154"/>
      <c r="F99" s="84"/>
      <c r="G99" s="84"/>
      <c r="H99" s="127"/>
      <c r="I99" s="84"/>
      <c r="J99" s="84"/>
      <c r="K99" s="213"/>
      <c r="L99" s="207"/>
      <c r="M99" s="94"/>
      <c r="N99" s="94"/>
      <c r="O99" s="94"/>
      <c r="P99" s="94"/>
      <c r="Q99" s="94"/>
      <c r="R99" s="94"/>
      <c r="S99" s="94"/>
      <c r="T99" s="94"/>
      <c r="U99" s="126"/>
      <c r="V99" s="126"/>
    </row>
    <row r="100" spans="1:22" ht="15">
      <c r="A100" s="84" t="s">
        <v>402</v>
      </c>
      <c r="B100" s="92" t="s">
        <v>403</v>
      </c>
      <c r="C100" s="149"/>
      <c r="D100" s="84"/>
      <c r="E100" s="154"/>
      <c r="F100" s="84"/>
      <c r="G100" s="84"/>
      <c r="H100" s="127"/>
      <c r="I100" s="84"/>
      <c r="J100" s="84"/>
      <c r="K100" s="213"/>
      <c r="L100" s="207"/>
      <c r="M100" s="94"/>
      <c r="N100" s="94"/>
      <c r="O100" s="94"/>
      <c r="P100" s="94"/>
      <c r="Q100" s="94"/>
      <c r="R100" s="94"/>
      <c r="S100" s="94"/>
      <c r="T100" s="94"/>
      <c r="U100" s="126"/>
      <c r="V100" s="126"/>
    </row>
    <row r="101" spans="1:22" ht="15">
      <c r="A101" s="84" t="s">
        <v>404</v>
      </c>
      <c r="B101" s="92" t="s">
        <v>405</v>
      </c>
      <c r="C101" s="149"/>
      <c r="D101" s="84"/>
      <c r="E101" s="154"/>
      <c r="F101" s="84"/>
      <c r="G101" s="84"/>
      <c r="H101" s="127"/>
      <c r="I101" s="84"/>
      <c r="J101" s="84"/>
      <c r="K101" s="213"/>
      <c r="L101" s="207"/>
      <c r="M101" s="94"/>
      <c r="N101" s="94"/>
      <c r="O101" s="94"/>
      <c r="P101" s="94"/>
      <c r="Q101" s="94"/>
      <c r="R101" s="94"/>
      <c r="S101" s="94"/>
      <c r="T101" s="94"/>
      <c r="U101" s="126"/>
      <c r="V101" s="126"/>
    </row>
    <row r="102" spans="1:22" ht="15">
      <c r="A102" s="87" t="s">
        <v>406</v>
      </c>
      <c r="B102" s="90" t="s">
        <v>407</v>
      </c>
      <c r="C102" s="150"/>
      <c r="D102" s="87"/>
      <c r="E102" s="154"/>
      <c r="F102" s="87"/>
      <c r="G102" s="87"/>
      <c r="H102" s="127"/>
      <c r="I102" s="87"/>
      <c r="J102" s="87"/>
      <c r="K102" s="213"/>
      <c r="L102" s="207"/>
      <c r="M102" s="128"/>
      <c r="N102" s="128"/>
      <c r="O102" s="128"/>
      <c r="P102" s="128"/>
      <c r="Q102" s="128"/>
      <c r="R102" s="128"/>
      <c r="S102" s="128"/>
      <c r="T102" s="128"/>
      <c r="U102" s="126"/>
      <c r="V102" s="126"/>
    </row>
    <row r="103" spans="1:22" ht="15">
      <c r="A103" s="129" t="s">
        <v>408</v>
      </c>
      <c r="B103" s="92" t="s">
        <v>409</v>
      </c>
      <c r="C103" s="151"/>
      <c r="D103" s="129"/>
      <c r="E103" s="155"/>
      <c r="F103" s="129"/>
      <c r="G103" s="129"/>
      <c r="H103" s="132"/>
      <c r="I103" s="129"/>
      <c r="J103" s="129"/>
      <c r="K103" s="213"/>
      <c r="L103" s="207"/>
      <c r="M103" s="130"/>
      <c r="N103" s="130"/>
      <c r="O103" s="130"/>
      <c r="P103" s="130"/>
      <c r="Q103" s="130"/>
      <c r="R103" s="130"/>
      <c r="S103" s="130"/>
      <c r="T103" s="130"/>
      <c r="U103" s="126"/>
      <c r="V103" s="126"/>
    </row>
    <row r="104" spans="1:22" ht="15">
      <c r="A104" s="129" t="s">
        <v>410</v>
      </c>
      <c r="B104" s="92" t="s">
        <v>411</v>
      </c>
      <c r="C104" s="151"/>
      <c r="D104" s="129"/>
      <c r="E104" s="155"/>
      <c r="F104" s="129"/>
      <c r="G104" s="129"/>
      <c r="H104" s="132"/>
      <c r="I104" s="129"/>
      <c r="J104" s="129"/>
      <c r="K104" s="213"/>
      <c r="L104" s="207"/>
      <c r="M104" s="130"/>
      <c r="N104" s="130"/>
      <c r="O104" s="130"/>
      <c r="P104" s="130"/>
      <c r="Q104" s="130"/>
      <c r="R104" s="130"/>
      <c r="S104" s="130"/>
      <c r="T104" s="130"/>
      <c r="U104" s="126"/>
      <c r="V104" s="126"/>
    </row>
    <row r="105" spans="1:22" ht="15">
      <c r="A105" s="84" t="s">
        <v>412</v>
      </c>
      <c r="B105" s="92" t="s">
        <v>413</v>
      </c>
      <c r="C105" s="149"/>
      <c r="D105" s="84"/>
      <c r="E105" s="154"/>
      <c r="F105" s="84"/>
      <c r="G105" s="84"/>
      <c r="H105" s="127"/>
      <c r="I105" s="84"/>
      <c r="J105" s="84"/>
      <c r="K105" s="213"/>
      <c r="L105" s="207"/>
      <c r="M105" s="94"/>
      <c r="N105" s="94"/>
      <c r="O105" s="94"/>
      <c r="P105" s="94"/>
      <c r="Q105" s="94"/>
      <c r="R105" s="94"/>
      <c r="S105" s="94"/>
      <c r="T105" s="94"/>
      <c r="U105" s="126"/>
      <c r="V105" s="126"/>
    </row>
    <row r="106" spans="1:22" ht="15">
      <c r="A106" s="84" t="s">
        <v>414</v>
      </c>
      <c r="B106" s="92" t="s">
        <v>415</v>
      </c>
      <c r="C106" s="149"/>
      <c r="D106" s="84"/>
      <c r="E106" s="154"/>
      <c r="F106" s="84"/>
      <c r="G106" s="84"/>
      <c r="H106" s="127"/>
      <c r="I106" s="84"/>
      <c r="J106" s="84"/>
      <c r="K106" s="213"/>
      <c r="L106" s="207"/>
      <c r="M106" s="94"/>
      <c r="N106" s="94"/>
      <c r="O106" s="94"/>
      <c r="P106" s="94"/>
      <c r="Q106" s="94"/>
      <c r="R106" s="94"/>
      <c r="S106" s="94"/>
      <c r="T106" s="94"/>
      <c r="U106" s="126"/>
      <c r="V106" s="126"/>
    </row>
    <row r="107" spans="1:22" ht="15">
      <c r="A107" s="131" t="s">
        <v>416</v>
      </c>
      <c r="B107" s="90" t="s">
        <v>417</v>
      </c>
      <c r="C107" s="152"/>
      <c r="D107" s="131"/>
      <c r="E107" s="155"/>
      <c r="F107" s="131"/>
      <c r="G107" s="131"/>
      <c r="H107" s="132"/>
      <c r="I107" s="131"/>
      <c r="J107" s="131"/>
      <c r="K107" s="213"/>
      <c r="L107" s="207"/>
      <c r="M107" s="133"/>
      <c r="N107" s="133"/>
      <c r="O107" s="133"/>
      <c r="P107" s="133"/>
      <c r="Q107" s="133"/>
      <c r="R107" s="133"/>
      <c r="S107" s="133"/>
      <c r="T107" s="133"/>
      <c r="U107" s="126"/>
      <c r="V107" s="126"/>
    </row>
    <row r="108" spans="1:22" ht="15">
      <c r="A108" s="129" t="s">
        <v>88</v>
      </c>
      <c r="B108" s="92" t="s">
        <v>418</v>
      </c>
      <c r="C108" s="151"/>
      <c r="D108" s="129"/>
      <c r="E108" s="155"/>
      <c r="F108" s="129"/>
      <c r="G108" s="129"/>
      <c r="H108" s="132"/>
      <c r="I108" s="129"/>
      <c r="J108" s="129"/>
      <c r="K108" s="213"/>
      <c r="L108" s="207"/>
      <c r="M108" s="130"/>
      <c r="N108" s="130"/>
      <c r="O108" s="130"/>
      <c r="P108" s="130"/>
      <c r="Q108" s="130"/>
      <c r="R108" s="130"/>
      <c r="S108" s="130"/>
      <c r="T108" s="130"/>
      <c r="U108" s="126"/>
      <c r="V108" s="126"/>
    </row>
    <row r="109" spans="1:22" ht="15">
      <c r="A109" s="129" t="s">
        <v>89</v>
      </c>
      <c r="B109" s="92" t="s">
        <v>419</v>
      </c>
      <c r="C109" s="151"/>
      <c r="D109" s="129"/>
      <c r="E109" s="155"/>
      <c r="F109" s="129"/>
      <c r="G109" s="129"/>
      <c r="H109" s="132"/>
      <c r="I109" s="129"/>
      <c r="J109" s="129"/>
      <c r="K109" s="213"/>
      <c r="L109" s="207"/>
      <c r="M109" s="130"/>
      <c r="N109" s="130"/>
      <c r="O109" s="130"/>
      <c r="P109" s="130"/>
      <c r="Q109" s="130"/>
      <c r="R109" s="130"/>
      <c r="S109" s="130"/>
      <c r="T109" s="130"/>
      <c r="U109" s="126"/>
      <c r="V109" s="126"/>
    </row>
    <row r="110" spans="1:22" ht="15">
      <c r="A110" s="131" t="s">
        <v>420</v>
      </c>
      <c r="B110" s="90" t="s">
        <v>421</v>
      </c>
      <c r="C110" s="151"/>
      <c r="D110" s="129"/>
      <c r="E110" s="155"/>
      <c r="F110" s="129"/>
      <c r="G110" s="129"/>
      <c r="H110" s="132"/>
      <c r="I110" s="129"/>
      <c r="J110" s="129"/>
      <c r="K110" s="213"/>
      <c r="L110" s="207"/>
      <c r="M110" s="130"/>
      <c r="N110" s="130"/>
      <c r="O110" s="130"/>
      <c r="P110" s="130"/>
      <c r="Q110" s="130"/>
      <c r="R110" s="130"/>
      <c r="S110" s="130"/>
      <c r="T110" s="130"/>
      <c r="U110" s="126"/>
      <c r="V110" s="126"/>
    </row>
    <row r="111" spans="1:22" ht="15">
      <c r="A111" s="129" t="s">
        <v>422</v>
      </c>
      <c r="B111" s="92" t="s">
        <v>423</v>
      </c>
      <c r="C111" s="151"/>
      <c r="D111" s="129"/>
      <c r="E111" s="155"/>
      <c r="F111" s="129"/>
      <c r="G111" s="129"/>
      <c r="H111" s="132"/>
      <c r="I111" s="129"/>
      <c r="J111" s="129"/>
      <c r="K111" s="213"/>
      <c r="L111" s="207"/>
      <c r="M111" s="130"/>
      <c r="N111" s="130"/>
      <c r="O111" s="130"/>
      <c r="P111" s="130"/>
      <c r="Q111" s="130"/>
      <c r="R111" s="130"/>
      <c r="S111" s="130"/>
      <c r="T111" s="130"/>
      <c r="U111" s="126"/>
      <c r="V111" s="126"/>
    </row>
    <row r="112" spans="1:22" ht="15">
      <c r="A112" s="129" t="s">
        <v>91</v>
      </c>
      <c r="B112" s="92" t="s">
        <v>424</v>
      </c>
      <c r="C112" s="151"/>
      <c r="D112" s="129"/>
      <c r="E112" s="155"/>
      <c r="F112" s="129"/>
      <c r="G112" s="129"/>
      <c r="H112" s="132"/>
      <c r="I112" s="129"/>
      <c r="J112" s="129"/>
      <c r="K112" s="213"/>
      <c r="L112" s="207"/>
      <c r="M112" s="130"/>
      <c r="N112" s="130"/>
      <c r="O112" s="130"/>
      <c r="P112" s="130"/>
      <c r="Q112" s="130"/>
      <c r="R112" s="130"/>
      <c r="S112" s="130"/>
      <c r="T112" s="130"/>
      <c r="U112" s="126"/>
      <c r="V112" s="126"/>
    </row>
    <row r="113" spans="1:22" ht="15">
      <c r="A113" s="129" t="s">
        <v>425</v>
      </c>
      <c r="B113" s="92" t="s">
        <v>426</v>
      </c>
      <c r="C113" s="157">
        <v>83871</v>
      </c>
      <c r="D113" s="129"/>
      <c r="E113" s="209">
        <f>C113+D113</f>
        <v>83871</v>
      </c>
      <c r="F113" s="129"/>
      <c r="G113" s="129"/>
      <c r="H113" s="132"/>
      <c r="I113" s="129"/>
      <c r="J113" s="129"/>
      <c r="K113" s="213"/>
      <c r="L113" s="207">
        <f aca="true" t="shared" si="7" ref="L113:L122">E113+H113+K113</f>
        <v>83871</v>
      </c>
      <c r="M113" s="130"/>
      <c r="N113" s="130"/>
      <c r="O113" s="130"/>
      <c r="P113" s="130"/>
      <c r="Q113" s="130"/>
      <c r="R113" s="130"/>
      <c r="S113" s="130"/>
      <c r="T113" s="130"/>
      <c r="U113" s="126"/>
      <c r="V113" s="126"/>
    </row>
    <row r="114" spans="1:22" ht="15">
      <c r="A114" s="134" t="s">
        <v>427</v>
      </c>
      <c r="B114" s="115" t="s">
        <v>428</v>
      </c>
      <c r="C114" s="156">
        <f>SUM(C113)</f>
        <v>83871</v>
      </c>
      <c r="D114" s="156"/>
      <c r="E114" s="156">
        <f>SUM(E113)</f>
        <v>83871</v>
      </c>
      <c r="F114" s="131"/>
      <c r="G114" s="131"/>
      <c r="H114" s="132"/>
      <c r="I114" s="131"/>
      <c r="J114" s="131"/>
      <c r="K114" s="213"/>
      <c r="L114" s="207">
        <f t="shared" si="7"/>
        <v>83871</v>
      </c>
      <c r="M114" s="133"/>
      <c r="N114" s="133"/>
      <c r="O114" s="133"/>
      <c r="P114" s="133"/>
      <c r="Q114" s="133"/>
      <c r="R114" s="133"/>
      <c r="S114" s="133"/>
      <c r="T114" s="133"/>
      <c r="U114" s="126"/>
      <c r="V114" s="126"/>
    </row>
    <row r="115" spans="1:22" ht="15">
      <c r="A115" s="129" t="s">
        <v>429</v>
      </c>
      <c r="B115" s="92" t="s">
        <v>430</v>
      </c>
      <c r="C115" s="157">
        <v>40000</v>
      </c>
      <c r="D115" s="129"/>
      <c r="E115" s="209">
        <f>C115+D115</f>
        <v>40000</v>
      </c>
      <c r="F115" s="129"/>
      <c r="G115" s="129"/>
      <c r="H115" s="132"/>
      <c r="I115" s="129"/>
      <c r="J115" s="129"/>
      <c r="K115" s="213"/>
      <c r="L115" s="207"/>
      <c r="M115" s="130"/>
      <c r="N115" s="130"/>
      <c r="O115" s="130"/>
      <c r="P115" s="130"/>
      <c r="Q115" s="130"/>
      <c r="R115" s="130"/>
      <c r="S115" s="130"/>
      <c r="T115" s="130"/>
      <c r="U115" s="126"/>
      <c r="V115" s="126"/>
    </row>
    <row r="116" spans="1:22" ht="15">
      <c r="A116" s="84" t="s">
        <v>431</v>
      </c>
      <c r="B116" s="92" t="s">
        <v>432</v>
      </c>
      <c r="C116" s="149"/>
      <c r="D116" s="84"/>
      <c r="E116" s="154"/>
      <c r="F116" s="84"/>
      <c r="G116" s="84"/>
      <c r="H116" s="127"/>
      <c r="I116" s="84"/>
      <c r="J116" s="84"/>
      <c r="K116" s="213"/>
      <c r="L116" s="207"/>
      <c r="M116" s="94"/>
      <c r="N116" s="94"/>
      <c r="O116" s="94"/>
      <c r="P116" s="94"/>
      <c r="Q116" s="94"/>
      <c r="R116" s="94"/>
      <c r="S116" s="94"/>
      <c r="T116" s="94"/>
      <c r="U116" s="126"/>
      <c r="V116" s="126"/>
    </row>
    <row r="117" spans="1:22" ht="15">
      <c r="A117" s="129" t="s">
        <v>433</v>
      </c>
      <c r="B117" s="92" t="s">
        <v>434</v>
      </c>
      <c r="C117" s="151"/>
      <c r="D117" s="129"/>
      <c r="E117" s="155"/>
      <c r="F117" s="129"/>
      <c r="G117" s="129"/>
      <c r="H117" s="132"/>
      <c r="I117" s="129"/>
      <c r="J117" s="129"/>
      <c r="K117" s="213"/>
      <c r="L117" s="207"/>
      <c r="M117" s="130"/>
      <c r="N117" s="130"/>
      <c r="O117" s="130"/>
      <c r="P117" s="130"/>
      <c r="Q117" s="130"/>
      <c r="R117" s="130"/>
      <c r="S117" s="130"/>
      <c r="T117" s="130"/>
      <c r="U117" s="126"/>
      <c r="V117" s="126"/>
    </row>
    <row r="118" spans="1:22" ht="15">
      <c r="A118" s="129" t="s">
        <v>435</v>
      </c>
      <c r="B118" s="92" t="s">
        <v>436</v>
      </c>
      <c r="C118" s="151"/>
      <c r="D118" s="129"/>
      <c r="E118" s="155"/>
      <c r="F118" s="129"/>
      <c r="G118" s="129"/>
      <c r="H118" s="132"/>
      <c r="I118" s="129"/>
      <c r="J118" s="129"/>
      <c r="K118" s="213"/>
      <c r="L118" s="207"/>
      <c r="M118" s="130"/>
      <c r="N118" s="130"/>
      <c r="O118" s="130"/>
      <c r="P118" s="130"/>
      <c r="Q118" s="130"/>
      <c r="R118" s="130"/>
      <c r="S118" s="130"/>
      <c r="T118" s="130"/>
      <c r="U118" s="126"/>
      <c r="V118" s="126"/>
    </row>
    <row r="119" spans="1:22" ht="15">
      <c r="A119" s="134" t="s">
        <v>437</v>
      </c>
      <c r="B119" s="115" t="s">
        <v>438</v>
      </c>
      <c r="C119" s="156">
        <f>C115</f>
        <v>40000</v>
      </c>
      <c r="D119" s="131"/>
      <c r="E119" s="209">
        <f>C119+D119</f>
        <v>40000</v>
      </c>
      <c r="F119" s="131"/>
      <c r="G119" s="131"/>
      <c r="H119" s="132"/>
      <c r="I119" s="131"/>
      <c r="J119" s="131"/>
      <c r="K119" s="213"/>
      <c r="L119" s="207"/>
      <c r="M119" s="133"/>
      <c r="N119" s="133"/>
      <c r="O119" s="133"/>
      <c r="P119" s="133"/>
      <c r="Q119" s="133"/>
      <c r="R119" s="133"/>
      <c r="S119" s="133"/>
      <c r="T119" s="133"/>
      <c r="U119" s="126"/>
      <c r="V119" s="126"/>
    </row>
    <row r="120" spans="1:22" ht="15">
      <c r="A120" s="84" t="s">
        <v>439</v>
      </c>
      <c r="B120" s="92" t="s">
        <v>440</v>
      </c>
      <c r="C120" s="149"/>
      <c r="D120" s="84"/>
      <c r="E120" s="154"/>
      <c r="F120" s="84"/>
      <c r="G120" s="84"/>
      <c r="H120" s="127"/>
      <c r="I120" s="84"/>
      <c r="J120" s="84"/>
      <c r="K120" s="213"/>
      <c r="L120" s="207">
        <f t="shared" si="7"/>
        <v>0</v>
      </c>
      <c r="M120" s="94"/>
      <c r="N120" s="94"/>
      <c r="O120" s="94"/>
      <c r="P120" s="94"/>
      <c r="Q120" s="94"/>
      <c r="R120" s="94"/>
      <c r="S120" s="94"/>
      <c r="T120" s="94"/>
      <c r="U120" s="126"/>
      <c r="V120" s="126"/>
    </row>
    <row r="121" spans="1:22" ht="15.75">
      <c r="A121" s="135" t="s">
        <v>441</v>
      </c>
      <c r="B121" s="136" t="s">
        <v>442</v>
      </c>
      <c r="C121" s="156">
        <f>C114+C119</f>
        <v>123871</v>
      </c>
      <c r="D121" s="156"/>
      <c r="E121" s="156">
        <f>C121+D121</f>
        <v>123871</v>
      </c>
      <c r="F121" s="131"/>
      <c r="G121" s="131"/>
      <c r="H121" s="132"/>
      <c r="I121" s="131"/>
      <c r="J121" s="131"/>
      <c r="K121" s="213"/>
      <c r="L121" s="207">
        <f t="shared" si="7"/>
        <v>123871</v>
      </c>
      <c r="M121" s="133"/>
      <c r="N121" s="133"/>
      <c r="O121" s="133"/>
      <c r="P121" s="133"/>
      <c r="Q121" s="133"/>
      <c r="R121" s="133"/>
      <c r="S121" s="133"/>
      <c r="T121" s="133"/>
      <c r="U121" s="126"/>
      <c r="V121" s="126"/>
    </row>
    <row r="122" spans="1:22" ht="15.75">
      <c r="A122" s="137" t="s">
        <v>219</v>
      </c>
      <c r="B122" s="138"/>
      <c r="C122" s="146">
        <f>C98+C121</f>
        <v>349287</v>
      </c>
      <c r="D122" s="146">
        <f>D98+D121</f>
        <v>29163</v>
      </c>
      <c r="E122" s="145">
        <f>E98+E121</f>
        <v>381210</v>
      </c>
      <c r="F122" s="146">
        <f aca="true" t="shared" si="8" ref="F122:K122">SUM(F98)</f>
        <v>43316</v>
      </c>
      <c r="G122" s="146">
        <f t="shared" si="8"/>
        <v>357</v>
      </c>
      <c r="H122" s="145">
        <f t="shared" si="8"/>
        <v>43316</v>
      </c>
      <c r="I122" s="146">
        <f t="shared" si="8"/>
        <v>44322</v>
      </c>
      <c r="J122" s="146">
        <f t="shared" si="8"/>
        <v>2804</v>
      </c>
      <c r="K122" s="145">
        <f t="shared" si="8"/>
        <v>47126</v>
      </c>
      <c r="L122" s="207">
        <f t="shared" si="7"/>
        <v>471652</v>
      </c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</row>
    <row r="123" spans="2:22" ht="15">
      <c r="B123" s="126"/>
      <c r="C123" s="153"/>
      <c r="D123" s="126"/>
      <c r="E123" s="210"/>
      <c r="F123" s="126"/>
      <c r="G123" s="126"/>
      <c r="H123" s="215"/>
      <c r="I123" s="126"/>
      <c r="J123" s="126"/>
      <c r="K123" s="215"/>
      <c r="L123" s="210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</row>
    <row r="124" spans="2:22" ht="15">
      <c r="B124" s="126"/>
      <c r="C124" s="153"/>
      <c r="D124" s="126"/>
      <c r="E124" s="210"/>
      <c r="F124" s="126"/>
      <c r="G124" s="126"/>
      <c r="H124" s="215"/>
      <c r="I124" s="126"/>
      <c r="J124" s="126"/>
      <c r="K124" s="215"/>
      <c r="L124" s="210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</row>
    <row r="125" spans="2:22" ht="15">
      <c r="B125" s="126"/>
      <c r="C125" s="153"/>
      <c r="D125" s="126"/>
      <c r="E125" s="210"/>
      <c r="F125" s="126"/>
      <c r="G125" s="126"/>
      <c r="H125" s="215"/>
      <c r="I125" s="126"/>
      <c r="J125" s="126"/>
      <c r="K125" s="215"/>
      <c r="L125" s="210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</row>
    <row r="126" spans="2:22" ht="15">
      <c r="B126" s="126"/>
      <c r="C126" s="153"/>
      <c r="D126" s="126"/>
      <c r="E126" s="210"/>
      <c r="F126" s="126"/>
      <c r="G126" s="126"/>
      <c r="H126" s="215"/>
      <c r="I126" s="126"/>
      <c r="J126" s="126"/>
      <c r="K126" s="215"/>
      <c r="L126" s="210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</row>
    <row r="127" spans="2:22" ht="15">
      <c r="B127" s="126"/>
      <c r="C127" s="153"/>
      <c r="D127" s="126"/>
      <c r="E127" s="210"/>
      <c r="F127" s="126"/>
      <c r="G127" s="126"/>
      <c r="H127" s="215"/>
      <c r="I127" s="126"/>
      <c r="J127" s="126"/>
      <c r="K127" s="215"/>
      <c r="L127" s="210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</row>
    <row r="128" spans="2:22" ht="15">
      <c r="B128" s="126"/>
      <c r="C128" s="153"/>
      <c r="D128" s="126"/>
      <c r="E128" s="210"/>
      <c r="F128" s="126"/>
      <c r="G128" s="126"/>
      <c r="H128" s="215"/>
      <c r="I128" s="126"/>
      <c r="J128" s="126"/>
      <c r="K128" s="215"/>
      <c r="L128" s="210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</row>
    <row r="129" spans="2:22" ht="15">
      <c r="B129" s="126"/>
      <c r="C129" s="153"/>
      <c r="D129" s="126"/>
      <c r="E129" s="210"/>
      <c r="F129" s="126"/>
      <c r="G129" s="126"/>
      <c r="H129" s="215"/>
      <c r="I129" s="126"/>
      <c r="J129" s="126"/>
      <c r="K129" s="215"/>
      <c r="L129" s="210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</row>
    <row r="130" spans="2:22" ht="15">
      <c r="B130" s="126"/>
      <c r="C130" s="153"/>
      <c r="D130" s="126"/>
      <c r="E130" s="210"/>
      <c r="F130" s="126"/>
      <c r="G130" s="126"/>
      <c r="H130" s="215"/>
      <c r="I130" s="126"/>
      <c r="J130" s="126"/>
      <c r="K130" s="215"/>
      <c r="L130" s="210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</row>
    <row r="131" spans="2:22" ht="15">
      <c r="B131" s="126"/>
      <c r="C131" s="153"/>
      <c r="D131" s="126"/>
      <c r="E131" s="210"/>
      <c r="F131" s="126"/>
      <c r="G131" s="126"/>
      <c r="H131" s="215"/>
      <c r="I131" s="126"/>
      <c r="J131" s="126"/>
      <c r="K131" s="215"/>
      <c r="L131" s="210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</row>
    <row r="132" spans="2:22" ht="15">
      <c r="B132" s="126"/>
      <c r="C132" s="153"/>
      <c r="D132" s="126"/>
      <c r="E132" s="210"/>
      <c r="F132" s="126"/>
      <c r="G132" s="126"/>
      <c r="H132" s="215"/>
      <c r="I132" s="126"/>
      <c r="J132" s="126"/>
      <c r="K132" s="215"/>
      <c r="L132" s="210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</row>
    <row r="133" spans="2:22" ht="15">
      <c r="B133" s="126"/>
      <c r="C133" s="153"/>
      <c r="D133" s="126"/>
      <c r="E133" s="210"/>
      <c r="F133" s="126"/>
      <c r="G133" s="126"/>
      <c r="H133" s="215"/>
      <c r="I133" s="126"/>
      <c r="J133" s="126"/>
      <c r="K133" s="215"/>
      <c r="L133" s="210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</row>
    <row r="134" spans="2:22" ht="15">
      <c r="B134" s="126"/>
      <c r="C134" s="153"/>
      <c r="D134" s="126"/>
      <c r="E134" s="210"/>
      <c r="F134" s="126"/>
      <c r="G134" s="126"/>
      <c r="H134" s="215"/>
      <c r="I134" s="126"/>
      <c r="J134" s="126"/>
      <c r="K134" s="215"/>
      <c r="L134" s="210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</row>
    <row r="135" spans="2:22" ht="15">
      <c r="B135" s="126"/>
      <c r="C135" s="153"/>
      <c r="D135" s="126"/>
      <c r="E135" s="210"/>
      <c r="F135" s="126"/>
      <c r="G135" s="126"/>
      <c r="H135" s="215"/>
      <c r="I135" s="126"/>
      <c r="J135" s="126"/>
      <c r="K135" s="215"/>
      <c r="L135" s="210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</row>
    <row r="136" spans="2:22" ht="15">
      <c r="B136" s="126"/>
      <c r="C136" s="153"/>
      <c r="D136" s="126"/>
      <c r="E136" s="210"/>
      <c r="F136" s="126"/>
      <c r="G136" s="126"/>
      <c r="H136" s="215"/>
      <c r="I136" s="126"/>
      <c r="J136" s="126"/>
      <c r="K136" s="215"/>
      <c r="L136" s="210"/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</row>
    <row r="137" spans="2:22" ht="15">
      <c r="B137" s="126"/>
      <c r="C137" s="153"/>
      <c r="D137" s="126"/>
      <c r="E137" s="210"/>
      <c r="F137" s="126"/>
      <c r="G137" s="126"/>
      <c r="H137" s="215"/>
      <c r="I137" s="126"/>
      <c r="J137" s="126"/>
      <c r="K137" s="215"/>
      <c r="L137" s="210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</row>
    <row r="138" spans="2:22" ht="15">
      <c r="B138" s="126"/>
      <c r="C138" s="153"/>
      <c r="D138" s="126"/>
      <c r="E138" s="210"/>
      <c r="F138" s="126"/>
      <c r="G138" s="126"/>
      <c r="H138" s="215"/>
      <c r="I138" s="126"/>
      <c r="J138" s="126"/>
      <c r="K138" s="215"/>
      <c r="L138" s="210"/>
      <c r="M138" s="126"/>
      <c r="N138" s="126"/>
      <c r="O138" s="126"/>
      <c r="P138" s="126"/>
      <c r="Q138" s="126"/>
      <c r="R138" s="126"/>
      <c r="S138" s="126"/>
      <c r="T138" s="126"/>
      <c r="U138" s="126"/>
      <c r="V138" s="126"/>
    </row>
    <row r="139" spans="2:22" ht="15">
      <c r="B139" s="126"/>
      <c r="C139" s="153"/>
      <c r="D139" s="126"/>
      <c r="E139" s="210"/>
      <c r="F139" s="126"/>
      <c r="G139" s="126"/>
      <c r="H139" s="215"/>
      <c r="I139" s="126"/>
      <c r="J139" s="126"/>
      <c r="K139" s="215"/>
      <c r="L139" s="210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</row>
    <row r="140" spans="2:22" ht="15">
      <c r="B140" s="126"/>
      <c r="C140" s="153"/>
      <c r="D140" s="126"/>
      <c r="E140" s="210"/>
      <c r="F140" s="126"/>
      <c r="G140" s="126"/>
      <c r="H140" s="215"/>
      <c r="I140" s="126"/>
      <c r="J140" s="126"/>
      <c r="K140" s="215"/>
      <c r="L140" s="210"/>
      <c r="M140" s="126"/>
      <c r="N140" s="126"/>
      <c r="O140" s="126"/>
      <c r="P140" s="126"/>
      <c r="Q140" s="126"/>
      <c r="R140" s="126"/>
      <c r="S140" s="126"/>
      <c r="T140" s="126"/>
      <c r="U140" s="126"/>
      <c r="V140" s="126"/>
    </row>
    <row r="141" spans="2:22" ht="15">
      <c r="B141" s="126"/>
      <c r="C141" s="153"/>
      <c r="D141" s="126"/>
      <c r="E141" s="210"/>
      <c r="F141" s="126"/>
      <c r="G141" s="126"/>
      <c r="H141" s="215"/>
      <c r="I141" s="126"/>
      <c r="J141" s="126"/>
      <c r="K141" s="215"/>
      <c r="L141" s="210"/>
      <c r="M141" s="126"/>
      <c r="N141" s="126"/>
      <c r="O141" s="126"/>
      <c r="P141" s="126"/>
      <c r="Q141" s="126"/>
      <c r="R141" s="126"/>
      <c r="S141" s="126"/>
      <c r="T141" s="126"/>
      <c r="U141" s="126"/>
      <c r="V141" s="126"/>
    </row>
    <row r="142" spans="2:22" ht="15">
      <c r="B142" s="126"/>
      <c r="C142" s="153"/>
      <c r="D142" s="126"/>
      <c r="E142" s="210"/>
      <c r="F142" s="126"/>
      <c r="G142" s="126"/>
      <c r="H142" s="215"/>
      <c r="I142" s="126"/>
      <c r="J142" s="126"/>
      <c r="K142" s="215"/>
      <c r="L142" s="210"/>
      <c r="M142" s="126"/>
      <c r="N142" s="126"/>
      <c r="O142" s="126"/>
      <c r="P142" s="126"/>
      <c r="Q142" s="126"/>
      <c r="R142" s="126"/>
      <c r="S142" s="126"/>
      <c r="T142" s="126"/>
      <c r="U142" s="126"/>
      <c r="V142" s="126"/>
    </row>
    <row r="143" spans="2:22" ht="15">
      <c r="B143" s="126"/>
      <c r="C143" s="153"/>
      <c r="D143" s="126"/>
      <c r="E143" s="210"/>
      <c r="F143" s="126"/>
      <c r="G143" s="126"/>
      <c r="H143" s="215"/>
      <c r="I143" s="126"/>
      <c r="J143" s="126"/>
      <c r="K143" s="215"/>
      <c r="L143" s="210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</row>
    <row r="144" spans="2:22" ht="15">
      <c r="B144" s="126"/>
      <c r="C144" s="153"/>
      <c r="D144" s="126"/>
      <c r="E144" s="210"/>
      <c r="F144" s="126"/>
      <c r="G144" s="126"/>
      <c r="H144" s="215"/>
      <c r="I144" s="126"/>
      <c r="J144" s="126"/>
      <c r="K144" s="215"/>
      <c r="L144" s="210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</row>
    <row r="145" spans="2:22" ht="15">
      <c r="B145" s="126"/>
      <c r="C145" s="153"/>
      <c r="D145" s="126"/>
      <c r="E145" s="210"/>
      <c r="F145" s="126"/>
      <c r="G145" s="126"/>
      <c r="H145" s="215"/>
      <c r="I145" s="126"/>
      <c r="J145" s="126"/>
      <c r="K145" s="215"/>
      <c r="L145" s="210"/>
      <c r="M145" s="126"/>
      <c r="N145" s="126"/>
      <c r="O145" s="126"/>
      <c r="P145" s="126"/>
      <c r="Q145" s="126"/>
      <c r="R145" s="126"/>
      <c r="S145" s="126"/>
      <c r="T145" s="126"/>
      <c r="U145" s="126"/>
      <c r="V145" s="126"/>
    </row>
    <row r="146" spans="2:22" ht="15">
      <c r="B146" s="126"/>
      <c r="C146" s="153"/>
      <c r="D146" s="126"/>
      <c r="E146" s="210"/>
      <c r="F146" s="126"/>
      <c r="G146" s="126"/>
      <c r="H146" s="215"/>
      <c r="I146" s="126"/>
      <c r="J146" s="126"/>
      <c r="K146" s="215"/>
      <c r="L146" s="210"/>
      <c r="M146" s="126"/>
      <c r="N146" s="126"/>
      <c r="O146" s="126"/>
      <c r="P146" s="126"/>
      <c r="Q146" s="126"/>
      <c r="R146" s="126"/>
      <c r="S146" s="126"/>
      <c r="T146" s="126"/>
      <c r="U146" s="126"/>
      <c r="V146" s="126"/>
    </row>
    <row r="147" spans="2:22" ht="15">
      <c r="B147" s="126"/>
      <c r="C147" s="153"/>
      <c r="D147" s="126"/>
      <c r="E147" s="210"/>
      <c r="F147" s="126"/>
      <c r="G147" s="126"/>
      <c r="H147" s="215"/>
      <c r="I147" s="126"/>
      <c r="J147" s="126"/>
      <c r="K147" s="215"/>
      <c r="L147" s="210"/>
      <c r="M147" s="126"/>
      <c r="N147" s="126"/>
      <c r="O147" s="126"/>
      <c r="P147" s="126"/>
      <c r="Q147" s="126"/>
      <c r="R147" s="126"/>
      <c r="S147" s="126"/>
      <c r="T147" s="126"/>
      <c r="U147" s="126"/>
      <c r="V147" s="126"/>
    </row>
    <row r="148" spans="2:22" ht="15">
      <c r="B148" s="126"/>
      <c r="C148" s="153"/>
      <c r="D148" s="126"/>
      <c r="E148" s="210"/>
      <c r="F148" s="126"/>
      <c r="G148" s="126"/>
      <c r="H148" s="215"/>
      <c r="I148" s="126"/>
      <c r="J148" s="126"/>
      <c r="K148" s="215"/>
      <c r="L148" s="210"/>
      <c r="M148" s="126"/>
      <c r="N148" s="126"/>
      <c r="O148" s="126"/>
      <c r="P148" s="126"/>
      <c r="Q148" s="126"/>
      <c r="R148" s="126"/>
      <c r="S148" s="126"/>
      <c r="T148" s="126"/>
      <c r="U148" s="126"/>
      <c r="V148" s="126"/>
    </row>
    <row r="149" spans="2:22" ht="15">
      <c r="B149" s="126"/>
      <c r="C149" s="153"/>
      <c r="D149" s="126"/>
      <c r="E149" s="210"/>
      <c r="F149" s="126"/>
      <c r="G149" s="126"/>
      <c r="H149" s="215"/>
      <c r="I149" s="126"/>
      <c r="J149" s="126"/>
      <c r="K149" s="215"/>
      <c r="L149" s="210"/>
      <c r="M149" s="126"/>
      <c r="N149" s="126"/>
      <c r="O149" s="126"/>
      <c r="P149" s="126"/>
      <c r="Q149" s="126"/>
      <c r="R149" s="126"/>
      <c r="S149" s="126"/>
      <c r="T149" s="126"/>
      <c r="U149" s="126"/>
      <c r="V149" s="126"/>
    </row>
    <row r="150" spans="2:22" ht="15">
      <c r="B150" s="126"/>
      <c r="C150" s="153"/>
      <c r="D150" s="126"/>
      <c r="E150" s="210"/>
      <c r="F150" s="126"/>
      <c r="G150" s="126"/>
      <c r="H150" s="215"/>
      <c r="I150" s="126"/>
      <c r="J150" s="126"/>
      <c r="K150" s="215"/>
      <c r="L150" s="210"/>
      <c r="M150" s="126"/>
      <c r="N150" s="126"/>
      <c r="O150" s="126"/>
      <c r="P150" s="126"/>
      <c r="Q150" s="126"/>
      <c r="R150" s="126"/>
      <c r="S150" s="126"/>
      <c r="T150" s="126"/>
      <c r="U150" s="126"/>
      <c r="V150" s="126"/>
    </row>
    <row r="151" spans="2:22" ht="15">
      <c r="B151" s="126"/>
      <c r="C151" s="153"/>
      <c r="D151" s="126"/>
      <c r="E151" s="210"/>
      <c r="F151" s="126"/>
      <c r="G151" s="126"/>
      <c r="H151" s="215"/>
      <c r="I151" s="126"/>
      <c r="J151" s="126"/>
      <c r="K151" s="215"/>
      <c r="L151" s="210"/>
      <c r="M151" s="126"/>
      <c r="N151" s="126"/>
      <c r="O151" s="126"/>
      <c r="P151" s="126"/>
      <c r="Q151" s="126"/>
      <c r="R151" s="126"/>
      <c r="S151" s="126"/>
      <c r="T151" s="126"/>
      <c r="U151" s="126"/>
      <c r="V151" s="126"/>
    </row>
    <row r="152" spans="2:22" ht="15">
      <c r="B152" s="126"/>
      <c r="C152" s="153"/>
      <c r="D152" s="126"/>
      <c r="E152" s="210"/>
      <c r="F152" s="126"/>
      <c r="G152" s="126"/>
      <c r="H152" s="215"/>
      <c r="I152" s="126"/>
      <c r="J152" s="126"/>
      <c r="K152" s="215"/>
      <c r="L152" s="210"/>
      <c r="M152" s="126"/>
      <c r="N152" s="126"/>
      <c r="O152" s="126"/>
      <c r="P152" s="126"/>
      <c r="Q152" s="126"/>
      <c r="R152" s="126"/>
      <c r="S152" s="126"/>
      <c r="T152" s="126"/>
      <c r="U152" s="126"/>
      <c r="V152" s="126"/>
    </row>
    <row r="153" spans="2:22" ht="15">
      <c r="B153" s="126"/>
      <c r="C153" s="153"/>
      <c r="D153" s="126"/>
      <c r="E153" s="210"/>
      <c r="F153" s="126"/>
      <c r="G153" s="126"/>
      <c r="H153" s="215"/>
      <c r="I153" s="126"/>
      <c r="J153" s="126"/>
      <c r="K153" s="215"/>
      <c r="L153" s="210"/>
      <c r="M153" s="126"/>
      <c r="N153" s="126"/>
      <c r="O153" s="126"/>
      <c r="P153" s="126"/>
      <c r="Q153" s="126"/>
      <c r="R153" s="126"/>
      <c r="S153" s="126"/>
      <c r="T153" s="126"/>
      <c r="U153" s="126"/>
      <c r="V153" s="126"/>
    </row>
    <row r="154" spans="2:22" ht="15">
      <c r="B154" s="126"/>
      <c r="C154" s="153"/>
      <c r="D154" s="126"/>
      <c r="E154" s="210"/>
      <c r="F154" s="126"/>
      <c r="G154" s="126"/>
      <c r="H154" s="215"/>
      <c r="I154" s="126"/>
      <c r="J154" s="126"/>
      <c r="K154" s="215"/>
      <c r="L154" s="210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</row>
    <row r="155" spans="2:22" ht="15">
      <c r="B155" s="126"/>
      <c r="C155" s="153"/>
      <c r="D155" s="126"/>
      <c r="E155" s="210"/>
      <c r="F155" s="126"/>
      <c r="G155" s="126"/>
      <c r="H155" s="215"/>
      <c r="I155" s="126"/>
      <c r="J155" s="126"/>
      <c r="K155" s="215"/>
      <c r="L155" s="210"/>
      <c r="M155" s="126"/>
      <c r="N155" s="126"/>
      <c r="O155" s="126"/>
      <c r="P155" s="126"/>
      <c r="Q155" s="126"/>
      <c r="R155" s="126"/>
      <c r="S155" s="126"/>
      <c r="T155" s="126"/>
      <c r="U155" s="126"/>
      <c r="V155" s="126"/>
    </row>
    <row r="156" spans="2:22" ht="15">
      <c r="B156" s="126"/>
      <c r="C156" s="153"/>
      <c r="D156" s="126"/>
      <c r="E156" s="210"/>
      <c r="F156" s="126"/>
      <c r="G156" s="126"/>
      <c r="H156" s="215"/>
      <c r="I156" s="126"/>
      <c r="J156" s="126"/>
      <c r="K156" s="215"/>
      <c r="L156" s="210"/>
      <c r="M156" s="126"/>
      <c r="N156" s="126"/>
      <c r="O156" s="126"/>
      <c r="P156" s="126"/>
      <c r="Q156" s="126"/>
      <c r="R156" s="126"/>
      <c r="S156" s="126"/>
      <c r="T156" s="126"/>
      <c r="U156" s="126"/>
      <c r="V156" s="126"/>
    </row>
    <row r="157" spans="2:22" ht="15">
      <c r="B157" s="126"/>
      <c r="C157" s="153"/>
      <c r="D157" s="126"/>
      <c r="E157" s="210"/>
      <c r="F157" s="126"/>
      <c r="G157" s="126"/>
      <c r="H157" s="215"/>
      <c r="I157" s="126"/>
      <c r="J157" s="126"/>
      <c r="K157" s="215"/>
      <c r="L157" s="210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</row>
    <row r="158" spans="2:22" ht="15">
      <c r="B158" s="126"/>
      <c r="C158" s="153"/>
      <c r="D158" s="126"/>
      <c r="E158" s="210"/>
      <c r="F158" s="126"/>
      <c r="G158" s="126"/>
      <c r="H158" s="215"/>
      <c r="I158" s="126"/>
      <c r="J158" s="126"/>
      <c r="K158" s="215"/>
      <c r="L158" s="210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</row>
    <row r="159" spans="2:22" ht="15">
      <c r="B159" s="126"/>
      <c r="C159" s="153"/>
      <c r="D159" s="126"/>
      <c r="E159" s="210"/>
      <c r="F159" s="126"/>
      <c r="G159" s="126"/>
      <c r="H159" s="215"/>
      <c r="I159" s="126"/>
      <c r="J159" s="126"/>
      <c r="K159" s="215"/>
      <c r="L159" s="210"/>
      <c r="M159" s="126"/>
      <c r="N159" s="126"/>
      <c r="O159" s="126"/>
      <c r="P159" s="126"/>
      <c r="Q159" s="126"/>
      <c r="R159" s="126"/>
      <c r="S159" s="126"/>
      <c r="T159" s="126"/>
      <c r="U159" s="126"/>
      <c r="V159" s="126"/>
    </row>
    <row r="160" spans="2:22" ht="15">
      <c r="B160" s="126"/>
      <c r="C160" s="153"/>
      <c r="D160" s="126"/>
      <c r="E160" s="210"/>
      <c r="F160" s="126"/>
      <c r="G160" s="126"/>
      <c r="H160" s="215"/>
      <c r="I160" s="126"/>
      <c r="J160" s="126"/>
      <c r="K160" s="215"/>
      <c r="L160" s="210"/>
      <c r="M160" s="126"/>
      <c r="N160" s="126"/>
      <c r="O160" s="126"/>
      <c r="P160" s="126"/>
      <c r="Q160" s="126"/>
      <c r="R160" s="126"/>
      <c r="S160" s="126"/>
      <c r="T160" s="126"/>
      <c r="U160" s="126"/>
      <c r="V160" s="126"/>
    </row>
    <row r="161" spans="2:22" ht="15">
      <c r="B161" s="126"/>
      <c r="C161" s="153"/>
      <c r="D161" s="126"/>
      <c r="E161" s="210"/>
      <c r="F161" s="126"/>
      <c r="G161" s="126"/>
      <c r="H161" s="215"/>
      <c r="I161" s="126"/>
      <c r="J161" s="126"/>
      <c r="K161" s="215"/>
      <c r="L161" s="210"/>
      <c r="M161" s="126"/>
      <c r="N161" s="126"/>
      <c r="O161" s="126"/>
      <c r="P161" s="126"/>
      <c r="Q161" s="126"/>
      <c r="R161" s="126"/>
      <c r="S161" s="126"/>
      <c r="T161" s="126"/>
      <c r="U161" s="126"/>
      <c r="V161" s="126"/>
    </row>
    <row r="162" spans="2:22" ht="15">
      <c r="B162" s="126"/>
      <c r="C162" s="153"/>
      <c r="D162" s="126"/>
      <c r="E162" s="210"/>
      <c r="F162" s="126"/>
      <c r="G162" s="126"/>
      <c r="H162" s="215"/>
      <c r="I162" s="126"/>
      <c r="J162" s="126"/>
      <c r="K162" s="215"/>
      <c r="L162" s="210"/>
      <c r="M162" s="126"/>
      <c r="N162" s="126"/>
      <c r="O162" s="126"/>
      <c r="P162" s="126"/>
      <c r="Q162" s="126"/>
      <c r="R162" s="126"/>
      <c r="S162" s="126"/>
      <c r="T162" s="126"/>
      <c r="U162" s="126"/>
      <c r="V162" s="126"/>
    </row>
    <row r="163" spans="2:22" ht="15">
      <c r="B163" s="126"/>
      <c r="C163" s="153"/>
      <c r="D163" s="126"/>
      <c r="E163" s="210"/>
      <c r="F163" s="126"/>
      <c r="G163" s="126"/>
      <c r="H163" s="215"/>
      <c r="I163" s="126"/>
      <c r="J163" s="126"/>
      <c r="K163" s="215"/>
      <c r="L163" s="210"/>
      <c r="M163" s="126"/>
      <c r="N163" s="126"/>
      <c r="O163" s="126"/>
      <c r="P163" s="126"/>
      <c r="Q163" s="126"/>
      <c r="R163" s="126"/>
      <c r="S163" s="126"/>
      <c r="T163" s="126"/>
      <c r="U163" s="126"/>
      <c r="V163" s="126"/>
    </row>
    <row r="164" spans="2:22" ht="15">
      <c r="B164" s="126"/>
      <c r="C164" s="153"/>
      <c r="D164" s="126"/>
      <c r="E164" s="210"/>
      <c r="F164" s="126"/>
      <c r="G164" s="126"/>
      <c r="H164" s="215"/>
      <c r="I164" s="126"/>
      <c r="J164" s="126"/>
      <c r="K164" s="215"/>
      <c r="L164" s="210"/>
      <c r="M164" s="126"/>
      <c r="N164" s="126"/>
      <c r="O164" s="126"/>
      <c r="P164" s="126"/>
      <c r="Q164" s="126"/>
      <c r="R164" s="126"/>
      <c r="S164" s="126"/>
      <c r="T164" s="126"/>
      <c r="U164" s="126"/>
      <c r="V164" s="126"/>
    </row>
    <row r="165" spans="2:22" ht="15">
      <c r="B165" s="126"/>
      <c r="C165" s="153"/>
      <c r="D165" s="126"/>
      <c r="E165" s="210"/>
      <c r="F165" s="126"/>
      <c r="G165" s="126"/>
      <c r="H165" s="215"/>
      <c r="I165" s="126"/>
      <c r="J165" s="126"/>
      <c r="K165" s="215"/>
      <c r="L165" s="210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</row>
    <row r="166" spans="2:22" ht="15">
      <c r="B166" s="126"/>
      <c r="C166" s="153"/>
      <c r="D166" s="126"/>
      <c r="E166" s="210"/>
      <c r="F166" s="126"/>
      <c r="G166" s="126"/>
      <c r="H166" s="215"/>
      <c r="I166" s="126"/>
      <c r="J166" s="126"/>
      <c r="K166" s="215"/>
      <c r="L166" s="210"/>
      <c r="M166" s="126"/>
      <c r="N166" s="126"/>
      <c r="O166" s="126"/>
      <c r="P166" s="126"/>
      <c r="Q166" s="126"/>
      <c r="R166" s="126"/>
      <c r="S166" s="126"/>
      <c r="T166" s="126"/>
      <c r="U166" s="126"/>
      <c r="V166" s="126"/>
    </row>
    <row r="167" spans="2:22" ht="15">
      <c r="B167" s="126"/>
      <c r="C167" s="153"/>
      <c r="D167" s="126"/>
      <c r="E167" s="210"/>
      <c r="F167" s="126"/>
      <c r="G167" s="126"/>
      <c r="H167" s="215"/>
      <c r="I167" s="126"/>
      <c r="J167" s="126"/>
      <c r="K167" s="215"/>
      <c r="L167" s="210"/>
      <c r="M167" s="126"/>
      <c r="N167" s="126"/>
      <c r="O167" s="126"/>
      <c r="P167" s="126"/>
      <c r="Q167" s="126"/>
      <c r="R167" s="126"/>
      <c r="S167" s="126"/>
      <c r="T167" s="126"/>
      <c r="U167" s="126"/>
      <c r="V167" s="126"/>
    </row>
    <row r="168" spans="2:22" ht="15">
      <c r="B168" s="126"/>
      <c r="C168" s="153"/>
      <c r="D168" s="126"/>
      <c r="E168" s="210"/>
      <c r="F168" s="126"/>
      <c r="G168" s="126"/>
      <c r="H168" s="215"/>
      <c r="I168" s="126"/>
      <c r="J168" s="126"/>
      <c r="K168" s="215"/>
      <c r="L168" s="210"/>
      <c r="M168" s="126"/>
      <c r="N168" s="126"/>
      <c r="O168" s="126"/>
      <c r="P168" s="126"/>
      <c r="Q168" s="126"/>
      <c r="R168" s="126"/>
      <c r="S168" s="126"/>
      <c r="T168" s="126"/>
      <c r="U168" s="126"/>
      <c r="V168" s="126"/>
    </row>
    <row r="169" spans="2:22" ht="15">
      <c r="B169" s="126"/>
      <c r="C169" s="153"/>
      <c r="D169" s="126"/>
      <c r="E169" s="210"/>
      <c r="F169" s="126"/>
      <c r="G169" s="126"/>
      <c r="H169" s="215"/>
      <c r="I169" s="126"/>
      <c r="J169" s="126"/>
      <c r="K169" s="215"/>
      <c r="L169" s="210"/>
      <c r="M169" s="126"/>
      <c r="N169" s="126"/>
      <c r="O169" s="126"/>
      <c r="P169" s="126"/>
      <c r="Q169" s="126"/>
      <c r="R169" s="126"/>
      <c r="S169" s="126"/>
      <c r="T169" s="126"/>
      <c r="U169" s="126"/>
      <c r="V169" s="126"/>
    </row>
    <row r="170" spans="2:22" ht="15">
      <c r="B170" s="126"/>
      <c r="C170" s="153"/>
      <c r="D170" s="126"/>
      <c r="E170" s="210"/>
      <c r="F170" s="126"/>
      <c r="G170" s="126"/>
      <c r="H170" s="215"/>
      <c r="I170" s="126"/>
      <c r="J170" s="126"/>
      <c r="K170" s="215"/>
      <c r="L170" s="210"/>
      <c r="M170" s="126"/>
      <c r="N170" s="126"/>
      <c r="O170" s="126"/>
      <c r="P170" s="126"/>
      <c r="Q170" s="126"/>
      <c r="R170" s="126"/>
      <c r="S170" s="126"/>
      <c r="T170" s="126"/>
      <c r="U170" s="126"/>
      <c r="V170" s="126"/>
    </row>
    <row r="171" spans="2:22" ht="15">
      <c r="B171" s="126"/>
      <c r="C171" s="153"/>
      <c r="D171" s="126"/>
      <c r="E171" s="210"/>
      <c r="F171" s="126"/>
      <c r="G171" s="126"/>
      <c r="H171" s="215"/>
      <c r="I171" s="126"/>
      <c r="J171" s="126"/>
      <c r="K171" s="215"/>
      <c r="L171" s="210"/>
      <c r="M171" s="126"/>
      <c r="N171" s="126"/>
      <c r="O171" s="126"/>
      <c r="P171" s="126"/>
      <c r="Q171" s="126"/>
      <c r="R171" s="126"/>
      <c r="S171" s="126"/>
      <c r="T171" s="126"/>
      <c r="U171" s="126"/>
      <c r="V171" s="126"/>
    </row>
  </sheetData>
  <sheetProtection/>
  <mergeCells count="2">
    <mergeCell ref="A1:L1"/>
    <mergeCell ref="A2:L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60" r:id="rId1"/>
  <rowBreaks count="1" manualBreakCount="1">
    <brk id="74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34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100.625" style="80" customWidth="1"/>
    <col min="2" max="2" width="33.00390625" style="80" customWidth="1"/>
    <col min="3" max="3" width="34.00390625" style="80" customWidth="1"/>
    <col min="4" max="4" width="34.375" style="80" customWidth="1"/>
    <col min="5" max="5" width="21.50390625" style="80" customWidth="1"/>
    <col min="6" max="16384" width="9.375" style="80" customWidth="1"/>
  </cols>
  <sheetData>
    <row r="1" spans="1:5" ht="25.5" customHeight="1">
      <c r="A1" s="273" t="s">
        <v>690</v>
      </c>
      <c r="B1" s="282"/>
      <c r="C1" s="282"/>
      <c r="D1" s="282"/>
      <c r="E1" s="282"/>
    </row>
    <row r="2" spans="1:5" ht="23.25" customHeight="1">
      <c r="A2" s="274" t="s">
        <v>207</v>
      </c>
      <c r="B2" s="283"/>
      <c r="C2" s="283"/>
      <c r="D2" s="283"/>
      <c r="E2" s="283"/>
    </row>
    <row r="3" spans="1:5" ht="15">
      <c r="A3" s="103"/>
      <c r="E3" s="80" t="s">
        <v>692</v>
      </c>
    </row>
    <row r="4" ht="15">
      <c r="A4" s="103"/>
    </row>
    <row r="5" spans="1:5" ht="51" customHeight="1">
      <c r="A5" s="97" t="s">
        <v>58</v>
      </c>
      <c r="B5" s="98" t="s">
        <v>206</v>
      </c>
      <c r="C5" s="98" t="s">
        <v>205</v>
      </c>
      <c r="D5" s="98" t="s">
        <v>204</v>
      </c>
      <c r="E5" s="102" t="s">
        <v>143</v>
      </c>
    </row>
    <row r="6" spans="1:5" ht="15" customHeight="1">
      <c r="A6" s="98" t="s">
        <v>203</v>
      </c>
      <c r="B6" s="96"/>
      <c r="C6" s="96">
        <v>2</v>
      </c>
      <c r="D6" s="96"/>
      <c r="E6" s="95">
        <f>SUM(B6:D6)</f>
        <v>2</v>
      </c>
    </row>
    <row r="7" spans="1:5" ht="15" customHeight="1">
      <c r="A7" s="98" t="s">
        <v>202</v>
      </c>
      <c r="B7" s="96"/>
      <c r="C7" s="96">
        <v>3</v>
      </c>
      <c r="D7" s="96"/>
      <c r="E7" s="95">
        <f>SUM(B7:D7)</f>
        <v>3</v>
      </c>
    </row>
    <row r="8" spans="1:5" ht="15" customHeight="1">
      <c r="A8" s="98" t="s">
        <v>201</v>
      </c>
      <c r="B8" s="96"/>
      <c r="C8" s="96">
        <v>6</v>
      </c>
      <c r="D8" s="96"/>
      <c r="E8" s="95">
        <f>SUM(B8:D8)</f>
        <v>6</v>
      </c>
    </row>
    <row r="9" spans="1:5" ht="15" customHeight="1">
      <c r="A9" s="98" t="s">
        <v>200</v>
      </c>
      <c r="B9" s="96"/>
      <c r="C9" s="96"/>
      <c r="D9" s="96"/>
      <c r="E9" s="95"/>
    </row>
    <row r="10" spans="1:5" ht="15" customHeight="1">
      <c r="A10" s="97" t="s">
        <v>199</v>
      </c>
      <c r="B10" s="96"/>
      <c r="C10" s="101">
        <f>SUM(C6:C9)</f>
        <v>11</v>
      </c>
      <c r="D10" s="96"/>
      <c r="E10" s="99">
        <f>SUM(B10:D10)</f>
        <v>11</v>
      </c>
    </row>
    <row r="11" spans="1:5" ht="15" customHeight="1">
      <c r="A11" s="98" t="s">
        <v>198</v>
      </c>
      <c r="B11" s="96"/>
      <c r="C11" s="96"/>
      <c r="D11" s="96">
        <v>2</v>
      </c>
      <c r="E11" s="95">
        <f>SUM(B11:D11)</f>
        <v>2</v>
      </c>
    </row>
    <row r="12" spans="1:5" ht="15" customHeight="1">
      <c r="A12" s="98" t="s">
        <v>197</v>
      </c>
      <c r="B12" s="96"/>
      <c r="C12" s="96"/>
      <c r="D12" s="96"/>
      <c r="E12" s="95"/>
    </row>
    <row r="13" spans="1:5" ht="15" customHeight="1">
      <c r="A13" s="98" t="s">
        <v>196</v>
      </c>
      <c r="B13" s="96"/>
      <c r="C13" s="96"/>
      <c r="D13" s="96"/>
      <c r="E13" s="95"/>
    </row>
    <row r="14" spans="1:5" ht="15" customHeight="1">
      <c r="A14" s="98" t="s">
        <v>195</v>
      </c>
      <c r="B14" s="96">
        <v>1</v>
      </c>
      <c r="C14" s="96"/>
      <c r="D14" s="96">
        <v>1</v>
      </c>
      <c r="E14" s="95">
        <f>SUM(B14:D14)</f>
        <v>2</v>
      </c>
    </row>
    <row r="15" spans="1:5" ht="15" customHeight="1">
      <c r="A15" s="98" t="s">
        <v>194</v>
      </c>
      <c r="B15" s="96">
        <v>1</v>
      </c>
      <c r="C15" s="96"/>
      <c r="D15" s="96">
        <v>2</v>
      </c>
      <c r="E15" s="95">
        <f>SUM(B15:D15)</f>
        <v>3</v>
      </c>
    </row>
    <row r="16" spans="1:5" ht="15" customHeight="1">
      <c r="A16" s="98" t="s">
        <v>193</v>
      </c>
      <c r="B16" s="96">
        <v>1</v>
      </c>
      <c r="C16" s="96"/>
      <c r="D16" s="96">
        <v>4</v>
      </c>
      <c r="E16" s="95">
        <f>SUM(B16:D16)</f>
        <v>5</v>
      </c>
    </row>
    <row r="17" spans="1:5" ht="15" customHeight="1">
      <c r="A17" s="98" t="s">
        <v>192</v>
      </c>
      <c r="B17" s="96"/>
      <c r="C17" s="96"/>
      <c r="D17" s="96"/>
      <c r="E17" s="95"/>
    </row>
    <row r="18" spans="1:5" ht="15" customHeight="1">
      <c r="A18" s="97" t="s">
        <v>191</v>
      </c>
      <c r="B18" s="101">
        <f>SUM(B11:B17)</f>
        <v>3</v>
      </c>
      <c r="C18" s="96"/>
      <c r="D18" s="101">
        <f>SUM(D11:D17)</f>
        <v>9</v>
      </c>
      <c r="E18" s="99">
        <f>SUM(B18:D18)</f>
        <v>12</v>
      </c>
    </row>
    <row r="19" spans="1:5" ht="15" customHeight="1">
      <c r="A19" s="98" t="s">
        <v>190</v>
      </c>
      <c r="B19" s="96">
        <v>5</v>
      </c>
      <c r="C19" s="96"/>
      <c r="D19" s="96"/>
      <c r="E19" s="95">
        <f>SUM(B19:D19)</f>
        <v>5</v>
      </c>
    </row>
    <row r="20" spans="1:5" ht="15" customHeight="1">
      <c r="A20" s="98" t="s">
        <v>189</v>
      </c>
      <c r="B20" s="96"/>
      <c r="C20" s="96"/>
      <c r="D20" s="96"/>
      <c r="E20" s="95"/>
    </row>
    <row r="21" spans="1:5" ht="15" customHeight="1">
      <c r="A21" s="98" t="s">
        <v>188</v>
      </c>
      <c r="B21" s="96"/>
      <c r="C21" s="96"/>
      <c r="D21" s="96"/>
      <c r="E21" s="95"/>
    </row>
    <row r="22" spans="1:5" ht="15" customHeight="1">
      <c r="A22" s="97" t="s">
        <v>187</v>
      </c>
      <c r="B22" s="101">
        <f>SUM(B19:B21)</f>
        <v>5</v>
      </c>
      <c r="C22" s="96"/>
      <c r="D22" s="96"/>
      <c r="E22" s="99">
        <f>SUM(B22:D22)</f>
        <v>5</v>
      </c>
    </row>
    <row r="23" spans="1:5" ht="15" customHeight="1">
      <c r="A23" s="98" t="s">
        <v>186</v>
      </c>
      <c r="B23" s="96">
        <v>1</v>
      </c>
      <c r="C23" s="96"/>
      <c r="D23" s="96"/>
      <c r="E23" s="95">
        <f>SUM(B23:D23)</f>
        <v>1</v>
      </c>
    </row>
    <row r="24" spans="1:5" ht="15" customHeight="1">
      <c r="A24" s="98" t="s">
        <v>185</v>
      </c>
      <c r="B24" s="96"/>
      <c r="C24" s="96"/>
      <c r="D24" s="96"/>
      <c r="E24" s="95"/>
    </row>
    <row r="25" spans="1:5" ht="15" customHeight="1">
      <c r="A25" s="98" t="s">
        <v>184</v>
      </c>
      <c r="B25" s="96"/>
      <c r="C25" s="96"/>
      <c r="D25" s="96"/>
      <c r="E25" s="95"/>
    </row>
    <row r="26" spans="1:5" ht="15" customHeight="1">
      <c r="A26" s="97" t="s">
        <v>183</v>
      </c>
      <c r="B26" s="96">
        <f>SUM(B23:B25)</f>
        <v>1</v>
      </c>
      <c r="C26" s="96"/>
      <c r="D26" s="96"/>
      <c r="E26" s="95">
        <f>SUM(B26:D26)</f>
        <v>1</v>
      </c>
    </row>
    <row r="27" spans="1:5" ht="37.5" customHeight="1">
      <c r="A27" s="97" t="s">
        <v>182</v>
      </c>
      <c r="B27" s="158">
        <f>B10+B18+B22+B26</f>
        <v>9</v>
      </c>
      <c r="C27" s="158">
        <f>C10+C18+C22+C26</f>
        <v>11</v>
      </c>
      <c r="D27" s="158">
        <f>D10+D18+D22+D26</f>
        <v>9</v>
      </c>
      <c r="E27" s="159">
        <f>SUM(B27:D27)</f>
        <v>29</v>
      </c>
    </row>
    <row r="28" spans="1:5" ht="15" customHeight="1">
      <c r="A28" s="98" t="s">
        <v>181</v>
      </c>
      <c r="B28" s="96"/>
      <c r="C28" s="96"/>
      <c r="D28" s="96"/>
      <c r="E28" s="95"/>
    </row>
    <row r="29" spans="1:5" ht="15" customHeight="1">
      <c r="A29" s="98" t="s">
        <v>180</v>
      </c>
      <c r="B29" s="96"/>
      <c r="C29" s="96"/>
      <c r="D29" s="96"/>
      <c r="E29" s="95"/>
    </row>
    <row r="30" spans="1:5" ht="15" customHeight="1">
      <c r="A30" s="98" t="s">
        <v>179</v>
      </c>
      <c r="B30" s="96"/>
      <c r="C30" s="96"/>
      <c r="D30" s="96"/>
      <c r="E30" s="95"/>
    </row>
    <row r="31" spans="1:5" ht="15" customHeight="1">
      <c r="A31" s="98" t="s">
        <v>178</v>
      </c>
      <c r="B31" s="96"/>
      <c r="C31" s="96"/>
      <c r="D31" s="96"/>
      <c r="E31" s="95"/>
    </row>
    <row r="32" spans="1:5" ht="25.5">
      <c r="A32" s="97" t="s">
        <v>177</v>
      </c>
      <c r="B32" s="96"/>
      <c r="C32" s="96"/>
      <c r="D32" s="96"/>
      <c r="E32" s="95"/>
    </row>
    <row r="33" spans="1:4" ht="15">
      <c r="A33" s="284"/>
      <c r="B33" s="285"/>
      <c r="C33" s="285"/>
      <c r="D33" s="285"/>
    </row>
    <row r="34" spans="1:4" ht="15">
      <c r="A34" s="286"/>
      <c r="B34" s="285"/>
      <c r="C34" s="285"/>
      <c r="D34" s="285"/>
    </row>
  </sheetData>
  <sheetProtection/>
  <mergeCells count="4">
    <mergeCell ref="A1:E1"/>
    <mergeCell ref="A2:E2"/>
    <mergeCell ref="A33:D33"/>
    <mergeCell ref="A34:D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G39"/>
  <sheetViews>
    <sheetView zoomScalePageLayoutView="0" workbookViewId="0" topLeftCell="A25">
      <selection activeCell="B4" sqref="B4"/>
    </sheetView>
  </sheetViews>
  <sheetFormatPr defaultColWidth="9.00390625" defaultRowHeight="12.75"/>
  <cols>
    <col min="1" max="1" width="43.50390625" style="0" customWidth="1"/>
    <col min="2" max="2" width="47.00390625" style="0" customWidth="1"/>
    <col min="3" max="3" width="41.125" style="0" customWidth="1"/>
  </cols>
  <sheetData>
    <row r="1" spans="1:7" ht="16.5">
      <c r="A1" s="287" t="s">
        <v>694</v>
      </c>
      <c r="B1" s="287"/>
      <c r="C1" s="287"/>
      <c r="D1" s="287"/>
      <c r="E1" s="287"/>
      <c r="F1" s="287"/>
      <c r="G1" s="287"/>
    </row>
    <row r="2" spans="1:7" ht="19.5">
      <c r="A2" s="288" t="s">
        <v>695</v>
      </c>
      <c r="B2" s="288"/>
      <c r="C2" s="288"/>
      <c r="D2" s="288"/>
      <c r="E2" s="288"/>
      <c r="F2" s="288"/>
      <c r="G2" s="288"/>
    </row>
    <row r="3" spans="1:7" ht="15">
      <c r="A3" s="80"/>
      <c r="B3" s="242" t="s">
        <v>705</v>
      </c>
      <c r="C3" s="81"/>
      <c r="D3" s="81"/>
      <c r="E3" s="81"/>
      <c r="F3" s="81"/>
      <c r="G3" s="82" t="s">
        <v>141</v>
      </c>
    </row>
    <row r="4" spans="1:7" ht="31.5">
      <c r="A4" s="243" t="s">
        <v>142</v>
      </c>
      <c r="B4" s="244" t="s">
        <v>696</v>
      </c>
      <c r="C4" s="245" t="s">
        <v>697</v>
      </c>
      <c r="D4" s="246"/>
      <c r="E4" s="83"/>
      <c r="F4" s="83"/>
      <c r="G4" s="83"/>
    </row>
    <row r="5" spans="1:7" ht="15">
      <c r="A5" s="84" t="s">
        <v>144</v>
      </c>
      <c r="B5" s="247">
        <v>1000</v>
      </c>
      <c r="C5" s="248">
        <v>1500</v>
      </c>
      <c r="D5" s="249"/>
      <c r="E5" s="80"/>
      <c r="F5" s="80"/>
      <c r="G5" s="80"/>
    </row>
    <row r="6" spans="1:7" ht="15">
      <c r="A6" s="84" t="s">
        <v>145</v>
      </c>
      <c r="B6" s="247">
        <v>3500</v>
      </c>
      <c r="C6" s="248">
        <v>0</v>
      </c>
      <c r="D6" s="249"/>
      <c r="E6" s="80"/>
      <c r="F6" s="80"/>
      <c r="G6" s="80"/>
    </row>
    <row r="7" spans="1:7" ht="15">
      <c r="A7" s="84" t="s">
        <v>146</v>
      </c>
      <c r="B7" s="247">
        <v>1000</v>
      </c>
      <c r="C7" s="248">
        <v>0</v>
      </c>
      <c r="D7" s="249"/>
      <c r="E7" s="80"/>
      <c r="F7" s="80"/>
      <c r="G7" s="80"/>
    </row>
    <row r="8" spans="1:7" ht="15">
      <c r="A8" s="84" t="s">
        <v>147</v>
      </c>
      <c r="B8" s="247">
        <v>10000</v>
      </c>
      <c r="C8" s="248">
        <v>10300</v>
      </c>
      <c r="D8" s="249"/>
      <c r="E8" s="80"/>
      <c r="F8" s="80"/>
      <c r="G8" s="80"/>
    </row>
    <row r="9" spans="1:7" ht="15">
      <c r="A9" s="84" t="s">
        <v>148</v>
      </c>
      <c r="B9" s="247">
        <v>10000</v>
      </c>
      <c r="C9" s="248">
        <v>0</v>
      </c>
      <c r="D9" s="249"/>
      <c r="E9" s="80"/>
      <c r="F9" s="80"/>
      <c r="G9" s="80"/>
    </row>
    <row r="10" spans="1:7" ht="15">
      <c r="A10" s="84" t="s">
        <v>149</v>
      </c>
      <c r="B10" s="247">
        <v>2000</v>
      </c>
      <c r="C10" s="248">
        <v>1600</v>
      </c>
      <c r="D10" s="249"/>
      <c r="E10" s="80"/>
      <c r="F10" s="80"/>
      <c r="G10" s="80"/>
    </row>
    <row r="11" spans="1:7" ht="15">
      <c r="A11" s="84" t="s">
        <v>150</v>
      </c>
      <c r="B11" s="247">
        <v>8000</v>
      </c>
      <c r="C11" s="248">
        <v>2000</v>
      </c>
      <c r="D11" s="249"/>
      <c r="E11" s="80"/>
      <c r="F11" s="80"/>
      <c r="G11" s="80"/>
    </row>
    <row r="12" spans="1:7" ht="15">
      <c r="A12" s="84" t="s">
        <v>151</v>
      </c>
      <c r="B12" s="247">
        <v>2000</v>
      </c>
      <c r="C12" s="248">
        <v>10000</v>
      </c>
      <c r="D12" s="249"/>
      <c r="E12" s="80"/>
      <c r="F12" s="80"/>
      <c r="G12" s="80"/>
    </row>
    <row r="13" spans="1:7" ht="15">
      <c r="A13" s="84" t="s">
        <v>152</v>
      </c>
      <c r="B13" s="247">
        <v>3000</v>
      </c>
      <c r="C13" s="248">
        <v>0</v>
      </c>
      <c r="D13" s="249"/>
      <c r="E13" s="80"/>
      <c r="F13" s="80"/>
      <c r="G13" s="80"/>
    </row>
    <row r="14" spans="1:7" ht="30">
      <c r="A14" s="84" t="s">
        <v>153</v>
      </c>
      <c r="B14" s="247">
        <v>2000</v>
      </c>
      <c r="C14" s="248">
        <v>5000</v>
      </c>
      <c r="D14" s="249"/>
      <c r="E14" s="80"/>
      <c r="F14" s="80"/>
      <c r="G14" s="80"/>
    </row>
    <row r="15" spans="1:7" ht="15">
      <c r="A15" s="84" t="s">
        <v>671</v>
      </c>
      <c r="B15" s="247"/>
      <c r="C15" s="248">
        <v>1200</v>
      </c>
      <c r="D15" s="249"/>
      <c r="E15" s="80"/>
      <c r="F15" s="80"/>
      <c r="G15" s="80"/>
    </row>
    <row r="16" spans="1:7" ht="15">
      <c r="A16" s="84" t="s">
        <v>672</v>
      </c>
      <c r="B16" s="247"/>
      <c r="C16" s="248">
        <v>3000</v>
      </c>
      <c r="D16" s="249"/>
      <c r="E16" s="80"/>
      <c r="F16" s="80"/>
      <c r="G16" s="80"/>
    </row>
    <row r="17" spans="1:7" ht="15">
      <c r="A17" s="84" t="s">
        <v>698</v>
      </c>
      <c r="B17" s="247"/>
      <c r="C17" s="248">
        <v>1000</v>
      </c>
      <c r="D17" s="249"/>
      <c r="E17" s="80"/>
      <c r="F17" s="80"/>
      <c r="G17" s="80"/>
    </row>
    <row r="18" spans="1:7" ht="15">
      <c r="A18" s="84" t="s">
        <v>673</v>
      </c>
      <c r="B18" s="247"/>
      <c r="C18" s="248">
        <v>1200</v>
      </c>
      <c r="D18" s="249"/>
      <c r="E18" s="80"/>
      <c r="F18" s="80"/>
      <c r="G18" s="80"/>
    </row>
    <row r="19" spans="1:7" ht="15">
      <c r="A19" s="87" t="s">
        <v>154</v>
      </c>
      <c r="B19" s="250">
        <f>SUM(B5:B18)</f>
        <v>42500</v>
      </c>
      <c r="C19" s="251">
        <f>SUM(C5:C18)</f>
        <v>36800</v>
      </c>
      <c r="D19" s="252"/>
      <c r="E19" s="80"/>
      <c r="F19" s="80"/>
      <c r="G19" s="80"/>
    </row>
    <row r="20" spans="1:7" ht="15">
      <c r="A20" s="89" t="s">
        <v>155</v>
      </c>
      <c r="B20" s="247">
        <v>500</v>
      </c>
      <c r="C20" s="248">
        <v>500</v>
      </c>
      <c r="D20" s="249"/>
      <c r="E20" s="80"/>
      <c r="F20" s="80"/>
      <c r="G20" s="80"/>
    </row>
    <row r="21" spans="1:7" ht="25.5">
      <c r="A21" s="90" t="s">
        <v>156</v>
      </c>
      <c r="B21" s="250">
        <f>SUM(B20)</f>
        <v>500</v>
      </c>
      <c r="C21" s="251">
        <f>SUM(C20:C20)</f>
        <v>500</v>
      </c>
      <c r="D21" s="252"/>
      <c r="E21" s="80"/>
      <c r="F21" s="80"/>
      <c r="G21" s="80"/>
    </row>
    <row r="22" spans="1:7" ht="15">
      <c r="A22" s="84" t="s">
        <v>157</v>
      </c>
      <c r="B22" s="247">
        <v>1500</v>
      </c>
      <c r="C22" s="248">
        <v>500</v>
      </c>
      <c r="D22" s="249"/>
      <c r="E22" s="80"/>
      <c r="F22" s="80"/>
      <c r="G22" s="80"/>
    </row>
    <row r="23" spans="1:7" ht="15">
      <c r="A23" s="84" t="s">
        <v>158</v>
      </c>
      <c r="B23" s="247">
        <v>3220</v>
      </c>
      <c r="C23" s="248">
        <v>3100</v>
      </c>
      <c r="D23" s="249"/>
      <c r="E23" s="80"/>
      <c r="F23" s="80"/>
      <c r="G23" s="80"/>
    </row>
    <row r="24" spans="1:7" ht="30">
      <c r="A24" s="84" t="s">
        <v>159</v>
      </c>
      <c r="B24" s="247">
        <v>550</v>
      </c>
      <c r="C24" s="248">
        <v>550</v>
      </c>
      <c r="D24" s="249"/>
      <c r="E24" s="80"/>
      <c r="F24" s="80"/>
      <c r="G24" s="80"/>
    </row>
    <row r="25" spans="1:7" ht="45">
      <c r="A25" s="84" t="s">
        <v>699</v>
      </c>
      <c r="B25" s="247">
        <v>500</v>
      </c>
      <c r="C25" s="248">
        <v>8000</v>
      </c>
      <c r="D25" s="249"/>
      <c r="E25" s="80"/>
      <c r="F25" s="80"/>
      <c r="G25" s="80"/>
    </row>
    <row r="26" spans="1:7" ht="15">
      <c r="A26" s="84" t="s">
        <v>674</v>
      </c>
      <c r="B26" s="247"/>
      <c r="C26" s="248">
        <v>1100</v>
      </c>
      <c r="D26" s="249"/>
      <c r="E26" s="80"/>
      <c r="F26" s="80"/>
      <c r="G26" s="80"/>
    </row>
    <row r="27" spans="1:7" ht="15">
      <c r="A27" s="84" t="s">
        <v>700</v>
      </c>
      <c r="B27" s="247"/>
      <c r="C27" s="248">
        <v>400</v>
      </c>
      <c r="D27" s="249"/>
      <c r="E27" s="80"/>
      <c r="F27" s="80"/>
      <c r="G27" s="80"/>
    </row>
    <row r="28" spans="1:7" ht="15">
      <c r="A28" s="84" t="s">
        <v>675</v>
      </c>
      <c r="B28" s="247"/>
      <c r="C28" s="248">
        <v>300</v>
      </c>
      <c r="D28" s="249"/>
      <c r="E28" s="80"/>
      <c r="F28" s="80"/>
      <c r="G28" s="80"/>
    </row>
    <row r="29" spans="1:7" ht="15">
      <c r="A29" s="84" t="s">
        <v>701</v>
      </c>
      <c r="B29" s="247"/>
      <c r="C29" s="248">
        <v>1000</v>
      </c>
      <c r="D29" s="249"/>
      <c r="E29" s="80"/>
      <c r="F29" s="80"/>
      <c r="G29" s="80"/>
    </row>
    <row r="30" spans="1:7" ht="25.5">
      <c r="A30" s="87" t="s">
        <v>160</v>
      </c>
      <c r="B30" s="250">
        <v>5770</v>
      </c>
      <c r="C30" s="251">
        <f>SUM(C22:C29)</f>
        <v>14950</v>
      </c>
      <c r="D30" s="252"/>
      <c r="E30" s="80"/>
      <c r="F30" s="80"/>
      <c r="G30" s="80"/>
    </row>
    <row r="31" spans="1:7" ht="15.75">
      <c r="A31" s="253" t="s">
        <v>161</v>
      </c>
      <c r="B31" s="254">
        <f>B30+B21+B19</f>
        <v>48770</v>
      </c>
      <c r="C31" s="255">
        <f>C19+C21+C30</f>
        <v>52250</v>
      </c>
      <c r="D31" s="252"/>
      <c r="E31" s="80"/>
      <c r="F31" s="80"/>
      <c r="G31" s="80"/>
    </row>
    <row r="32" spans="1:7" ht="15">
      <c r="A32" s="84" t="s">
        <v>162</v>
      </c>
      <c r="B32" s="250">
        <v>2000</v>
      </c>
      <c r="C32" s="248">
        <v>2800</v>
      </c>
      <c r="D32" s="249"/>
      <c r="E32" s="80"/>
      <c r="F32" s="80"/>
      <c r="G32" s="80"/>
    </row>
    <row r="33" spans="1:7" ht="15">
      <c r="A33" s="84" t="s">
        <v>702</v>
      </c>
      <c r="B33" s="250"/>
      <c r="C33" s="248">
        <v>2500</v>
      </c>
      <c r="D33" s="249"/>
      <c r="E33" s="80"/>
      <c r="F33" s="80"/>
      <c r="G33" s="80"/>
    </row>
    <row r="34" spans="1:7" ht="15">
      <c r="A34" s="84" t="s">
        <v>670</v>
      </c>
      <c r="B34" s="250"/>
      <c r="C34" s="248">
        <v>600</v>
      </c>
      <c r="D34" s="249"/>
      <c r="E34" s="80"/>
      <c r="F34" s="80"/>
      <c r="G34" s="80"/>
    </row>
    <row r="35" spans="1:7" ht="30">
      <c r="A35" s="84" t="s">
        <v>676</v>
      </c>
      <c r="B35" s="250"/>
      <c r="C35" s="248">
        <v>18000</v>
      </c>
      <c r="D35" s="249"/>
      <c r="E35" s="80"/>
      <c r="F35" s="80"/>
      <c r="G35" s="80"/>
    </row>
    <row r="36" spans="1:7" ht="15">
      <c r="A36" s="84" t="s">
        <v>703</v>
      </c>
      <c r="B36" s="250"/>
      <c r="C36" s="248">
        <v>25000</v>
      </c>
      <c r="D36" s="249"/>
      <c r="E36" s="80"/>
      <c r="F36" s="80"/>
      <c r="G36" s="80"/>
    </row>
    <row r="37" spans="1:7" ht="30">
      <c r="A37" s="84" t="s">
        <v>704</v>
      </c>
      <c r="B37" s="250"/>
      <c r="C37" s="248">
        <v>4100</v>
      </c>
      <c r="D37" s="249"/>
      <c r="E37" s="80"/>
      <c r="F37" s="80"/>
      <c r="G37" s="80"/>
    </row>
    <row r="38" spans="1:7" ht="15.75">
      <c r="A38" s="253" t="s">
        <v>164</v>
      </c>
      <c r="B38" s="254">
        <v>2000</v>
      </c>
      <c r="C38" s="255">
        <f>SUM(C32:C37)</f>
        <v>53000</v>
      </c>
      <c r="D38" s="256"/>
      <c r="E38" s="80"/>
      <c r="F38" s="80"/>
      <c r="G38" s="80"/>
    </row>
    <row r="39" spans="1:7" ht="15">
      <c r="A39" s="257" t="s">
        <v>682</v>
      </c>
      <c r="B39" s="258">
        <f>B31+B38</f>
        <v>50770</v>
      </c>
      <c r="C39" s="259">
        <f>C31+C38</f>
        <v>105250</v>
      </c>
      <c r="D39" s="81"/>
      <c r="E39" s="81"/>
      <c r="F39" s="81"/>
      <c r="G39" s="80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49"/>
  <sheetViews>
    <sheetView zoomScale="110" zoomScaleNormal="110" workbookViewId="0" topLeftCell="A1">
      <selection activeCell="B3" sqref="B3"/>
    </sheetView>
  </sheetViews>
  <sheetFormatPr defaultColWidth="9.00390625" defaultRowHeight="12.75"/>
  <cols>
    <col min="1" max="1" width="65.625" style="5" customWidth="1"/>
    <col min="2" max="2" width="25.375" style="4" customWidth="1"/>
    <col min="3" max="3" width="16.625" style="4" hidden="1" customWidth="1"/>
    <col min="4" max="4" width="14.50390625" style="4" hidden="1" customWidth="1"/>
    <col min="5" max="5" width="12.875" style="4" hidden="1" customWidth="1"/>
    <col min="6" max="6" width="12.875" style="223" hidden="1" customWidth="1"/>
    <col min="7" max="7" width="13.875" style="4" customWidth="1"/>
    <col min="8" max="16384" width="9.375" style="4" customWidth="1"/>
  </cols>
  <sheetData>
    <row r="1" spans="1:7" ht="24.75" customHeight="1">
      <c r="A1" s="56" t="s">
        <v>691</v>
      </c>
      <c r="B1" s="56"/>
      <c r="C1" s="56"/>
      <c r="D1" s="56"/>
      <c r="E1" s="56"/>
      <c r="F1" s="56"/>
      <c r="G1" s="57"/>
    </row>
    <row r="2" spans="1:7" ht="24.75" customHeight="1">
      <c r="A2" s="289" t="s">
        <v>106</v>
      </c>
      <c r="B2" s="289"/>
      <c r="C2" s="289"/>
      <c r="D2" s="289"/>
      <c r="E2" s="289"/>
      <c r="F2" s="289"/>
      <c r="G2" s="289"/>
    </row>
    <row r="3" spans="1:4" ht="24.75" customHeight="1">
      <c r="A3" s="58"/>
      <c r="B3" s="58" t="s">
        <v>693</v>
      </c>
      <c r="C3" s="58"/>
      <c r="D3" s="58"/>
    </row>
    <row r="4" spans="1:4" ht="23.25" customHeight="1" thickBot="1">
      <c r="A4" s="4"/>
      <c r="B4" s="290" t="s">
        <v>34</v>
      </c>
      <c r="C4" s="290"/>
      <c r="D4" s="290"/>
    </row>
    <row r="5" spans="1:6" s="7" customFormat="1" ht="48.75" customHeight="1" thickBot="1">
      <c r="A5" s="43" t="s">
        <v>35</v>
      </c>
      <c r="B5" s="44" t="s">
        <v>107</v>
      </c>
      <c r="C5" s="44" t="s">
        <v>108</v>
      </c>
      <c r="D5" s="217" t="s">
        <v>109</v>
      </c>
      <c r="E5" s="229" t="s">
        <v>667</v>
      </c>
      <c r="F5" s="230" t="s">
        <v>669</v>
      </c>
    </row>
    <row r="6" spans="1:6" s="10" customFormat="1" ht="15" customHeight="1" thickBot="1">
      <c r="A6" s="8">
        <v>1</v>
      </c>
      <c r="B6" s="9">
        <v>2</v>
      </c>
      <c r="C6" s="59">
        <v>3</v>
      </c>
      <c r="D6" s="59">
        <v>4</v>
      </c>
      <c r="E6" s="231">
        <v>3</v>
      </c>
      <c r="F6" s="232"/>
    </row>
    <row r="7" spans="1:6" ht="18" customHeight="1">
      <c r="A7" s="60" t="s">
        <v>110</v>
      </c>
      <c r="B7" s="61">
        <v>2000</v>
      </c>
      <c r="C7" s="61">
        <f>C8+C9+C10+C11+C12+C13+C14</f>
        <v>600</v>
      </c>
      <c r="D7" s="61">
        <f>D8+D9+D10+D11+D12+D13+D14</f>
        <v>0</v>
      </c>
      <c r="E7" s="227">
        <f>SUM(E8:E17)</f>
        <v>557</v>
      </c>
      <c r="F7" s="228">
        <f>E7/B7*100</f>
        <v>27.85</v>
      </c>
    </row>
    <row r="8" spans="1:6" ht="18" customHeight="1">
      <c r="A8" s="62" t="s">
        <v>111</v>
      </c>
      <c r="B8" s="63">
        <v>400</v>
      </c>
      <c r="C8" s="64">
        <v>198</v>
      </c>
      <c r="D8" s="219"/>
      <c r="E8" s="221"/>
      <c r="F8" s="224"/>
    </row>
    <row r="9" spans="1:6" ht="18" customHeight="1">
      <c r="A9" s="62" t="s">
        <v>112</v>
      </c>
      <c r="B9" s="65">
        <v>400</v>
      </c>
      <c r="C9" s="64">
        <v>211</v>
      </c>
      <c r="D9" s="219"/>
      <c r="E9" s="221">
        <v>114</v>
      </c>
      <c r="F9" s="224"/>
    </row>
    <row r="10" spans="1:6" ht="18" customHeight="1">
      <c r="A10" s="62" t="s">
        <v>113</v>
      </c>
      <c r="B10" s="65">
        <v>200</v>
      </c>
      <c r="C10" s="64">
        <v>48</v>
      </c>
      <c r="D10" s="219"/>
      <c r="E10" s="222">
        <v>135</v>
      </c>
      <c r="F10" s="224"/>
    </row>
    <row r="11" spans="1:6" ht="18" customHeight="1">
      <c r="A11" s="62" t="s">
        <v>114</v>
      </c>
      <c r="B11" s="65">
        <v>500</v>
      </c>
      <c r="C11" s="64">
        <v>31</v>
      </c>
      <c r="D11" s="219"/>
      <c r="E11" s="221"/>
      <c r="F11" s="224"/>
    </row>
    <row r="12" spans="1:6" ht="18" customHeight="1">
      <c r="A12" s="62" t="s">
        <v>115</v>
      </c>
      <c r="B12" s="65">
        <v>500</v>
      </c>
      <c r="C12" s="64">
        <v>33</v>
      </c>
      <c r="D12" s="219"/>
      <c r="E12" s="221">
        <v>200</v>
      </c>
      <c r="F12" s="224">
        <f aca="true" t="shared" si="0" ref="F12:F47">E12/B12*100</f>
        <v>40</v>
      </c>
    </row>
    <row r="13" spans="1:6" ht="18" customHeight="1">
      <c r="A13" s="12" t="s">
        <v>116</v>
      </c>
      <c r="B13" s="65">
        <v>70</v>
      </c>
      <c r="C13" s="64">
        <v>59</v>
      </c>
      <c r="D13" s="219"/>
      <c r="E13" s="221">
        <v>13</v>
      </c>
      <c r="F13" s="224"/>
    </row>
    <row r="14" spans="1:6" ht="18" customHeight="1">
      <c r="A14" s="12" t="s">
        <v>117</v>
      </c>
      <c r="B14" s="65">
        <v>25</v>
      </c>
      <c r="C14" s="64">
        <v>20</v>
      </c>
      <c r="D14" s="219"/>
      <c r="E14" s="221">
        <v>20</v>
      </c>
      <c r="F14" s="224">
        <f t="shared" si="0"/>
        <v>80</v>
      </c>
    </row>
    <row r="15" spans="1:6" ht="18" customHeight="1">
      <c r="A15" s="235" t="s">
        <v>679</v>
      </c>
      <c r="B15" s="65">
        <v>0</v>
      </c>
      <c r="C15" s="64"/>
      <c r="D15" s="219"/>
      <c r="E15" s="221">
        <v>20</v>
      </c>
      <c r="F15" s="224"/>
    </row>
    <row r="16" spans="1:6" ht="18" customHeight="1">
      <c r="A16" s="235" t="s">
        <v>680</v>
      </c>
      <c r="B16" s="65"/>
      <c r="C16" s="64"/>
      <c r="D16" s="219"/>
      <c r="E16" s="221">
        <v>24</v>
      </c>
      <c r="F16" s="224"/>
    </row>
    <row r="17" spans="1:6" ht="18" customHeight="1">
      <c r="A17" s="235" t="s">
        <v>681</v>
      </c>
      <c r="B17" s="65"/>
      <c r="C17" s="64"/>
      <c r="D17" s="219"/>
      <c r="E17" s="221">
        <v>31</v>
      </c>
      <c r="F17" s="224"/>
    </row>
    <row r="18" spans="1:6" s="66" customFormat="1" ht="18" customHeight="1">
      <c r="A18" s="60" t="s">
        <v>678</v>
      </c>
      <c r="B18" s="61">
        <v>0</v>
      </c>
      <c r="C18" s="236"/>
      <c r="D18" s="237"/>
      <c r="E18" s="238">
        <v>901</v>
      </c>
      <c r="F18" s="225"/>
    </row>
    <row r="19" spans="1:6" s="66" customFormat="1" ht="18" customHeight="1">
      <c r="A19" s="60" t="s">
        <v>118</v>
      </c>
      <c r="B19" s="61">
        <v>8500</v>
      </c>
      <c r="C19" s="61">
        <f>C20+C21+C22+C23+C24+C25+C29+C31+C32+C33</f>
        <v>4500</v>
      </c>
      <c r="D19" s="61">
        <f>D20+D21+D22+D23+D24+D25+D29+D31+D32+D33</f>
        <v>750</v>
      </c>
      <c r="E19" s="61" t="e">
        <f>E20+E21+E22+E23+E24+E25+E29+E30+E31+E32+E33</f>
        <v>#REF!</v>
      </c>
      <c r="F19" s="225" t="e">
        <f t="shared" si="0"/>
        <v>#REF!</v>
      </c>
    </row>
    <row r="20" spans="1:6" ht="18" customHeight="1">
      <c r="A20" s="67" t="s">
        <v>119</v>
      </c>
      <c r="B20" s="65">
        <v>50</v>
      </c>
      <c r="C20" s="64">
        <v>50</v>
      </c>
      <c r="D20" s="219"/>
      <c r="E20" s="221">
        <v>0</v>
      </c>
      <c r="F20" s="224">
        <f t="shared" si="0"/>
        <v>0</v>
      </c>
    </row>
    <row r="21" spans="1:6" ht="18" customHeight="1">
      <c r="A21" s="67" t="s">
        <v>120</v>
      </c>
      <c r="B21" s="65">
        <v>200</v>
      </c>
      <c r="C21" s="64">
        <v>100</v>
      </c>
      <c r="D21" s="219"/>
      <c r="E21" s="221">
        <v>200</v>
      </c>
      <c r="F21" s="224">
        <f t="shared" si="0"/>
        <v>100</v>
      </c>
    </row>
    <row r="22" spans="1:6" ht="18" customHeight="1">
      <c r="A22" s="67" t="s">
        <v>121</v>
      </c>
      <c r="B22" s="65">
        <v>600</v>
      </c>
      <c r="C22" s="64">
        <v>400</v>
      </c>
      <c r="D22" s="219"/>
      <c r="E22" s="221">
        <v>600</v>
      </c>
      <c r="F22" s="224">
        <f t="shared" si="0"/>
        <v>100</v>
      </c>
    </row>
    <row r="23" spans="1:6" ht="18" customHeight="1">
      <c r="A23" s="67" t="s">
        <v>122</v>
      </c>
      <c r="B23" s="65">
        <v>1200</v>
      </c>
      <c r="C23" s="64">
        <v>1100</v>
      </c>
      <c r="D23" s="219"/>
      <c r="E23" s="221">
        <v>1200</v>
      </c>
      <c r="F23" s="224">
        <f t="shared" si="0"/>
        <v>100</v>
      </c>
    </row>
    <row r="24" spans="1:6" ht="18" customHeight="1">
      <c r="A24" s="67" t="s">
        <v>123</v>
      </c>
      <c r="B24" s="65">
        <v>3000</v>
      </c>
      <c r="C24" s="64">
        <v>600</v>
      </c>
      <c r="D24" s="219"/>
      <c r="E24" s="221">
        <v>3000</v>
      </c>
      <c r="F24" s="224">
        <f t="shared" si="0"/>
        <v>100</v>
      </c>
    </row>
    <row r="25" spans="1:6" ht="18" customHeight="1">
      <c r="A25" s="60" t="s">
        <v>124</v>
      </c>
      <c r="B25" s="65">
        <v>750</v>
      </c>
      <c r="C25" s="65">
        <v>750</v>
      </c>
      <c r="D25" s="65">
        <v>750</v>
      </c>
      <c r="E25" s="65" t="e">
        <f>E26+E27+E28+#REF!</f>
        <v>#REF!</v>
      </c>
      <c r="F25" s="224" t="e">
        <f t="shared" si="0"/>
        <v>#REF!</v>
      </c>
    </row>
    <row r="26" spans="1:6" ht="18" customHeight="1">
      <c r="A26" s="67" t="s">
        <v>125</v>
      </c>
      <c r="B26" s="65">
        <v>50</v>
      </c>
      <c r="C26" s="64">
        <v>60</v>
      </c>
      <c r="D26" s="219"/>
      <c r="E26" s="221"/>
      <c r="F26" s="224"/>
    </row>
    <row r="27" spans="1:6" ht="18" customHeight="1">
      <c r="A27" s="67" t="s">
        <v>126</v>
      </c>
      <c r="B27" s="65">
        <v>40</v>
      </c>
      <c r="C27" s="64">
        <v>20</v>
      </c>
      <c r="D27" s="219"/>
      <c r="E27" s="221">
        <v>40</v>
      </c>
      <c r="F27" s="224">
        <f t="shared" si="0"/>
        <v>100</v>
      </c>
    </row>
    <row r="28" spans="1:6" ht="18" customHeight="1">
      <c r="A28" s="67" t="s">
        <v>127</v>
      </c>
      <c r="B28" s="65">
        <v>50</v>
      </c>
      <c r="C28" s="64">
        <v>50</v>
      </c>
      <c r="D28" s="219"/>
      <c r="E28" s="221"/>
      <c r="F28" s="224"/>
    </row>
    <row r="29" spans="1:6" ht="18" customHeight="1">
      <c r="A29" s="67" t="s">
        <v>128</v>
      </c>
      <c r="B29" s="65">
        <v>1200</v>
      </c>
      <c r="C29" s="64">
        <v>1400</v>
      </c>
      <c r="D29" s="219"/>
      <c r="E29" s="221">
        <v>1200</v>
      </c>
      <c r="F29" s="224">
        <f t="shared" si="0"/>
        <v>100</v>
      </c>
    </row>
    <row r="30" spans="1:6" ht="18" customHeight="1">
      <c r="A30" s="67" t="s">
        <v>661</v>
      </c>
      <c r="B30" s="65">
        <v>700</v>
      </c>
      <c r="C30" s="64"/>
      <c r="D30" s="219"/>
      <c r="E30" s="221"/>
      <c r="F30" s="224"/>
    </row>
    <row r="31" spans="1:6" ht="18" customHeight="1">
      <c r="A31" s="67" t="s">
        <v>129</v>
      </c>
      <c r="B31" s="65">
        <v>100</v>
      </c>
      <c r="C31" s="64">
        <v>100</v>
      </c>
      <c r="D31" s="219"/>
      <c r="E31" s="221">
        <v>100</v>
      </c>
      <c r="F31" s="224">
        <f t="shared" si="0"/>
        <v>100</v>
      </c>
    </row>
    <row r="32" spans="1:6" ht="18" customHeight="1">
      <c r="A32" s="67" t="s">
        <v>130</v>
      </c>
      <c r="B32" s="65">
        <v>500</v>
      </c>
      <c r="C32" s="64"/>
      <c r="D32" s="219"/>
      <c r="E32" s="221"/>
      <c r="F32" s="224"/>
    </row>
    <row r="33" spans="1:6" ht="18" customHeight="1">
      <c r="A33" s="67" t="s">
        <v>662</v>
      </c>
      <c r="B33" s="65">
        <v>200</v>
      </c>
      <c r="C33" s="64"/>
      <c r="D33" s="219"/>
      <c r="E33" s="221">
        <v>200</v>
      </c>
      <c r="F33" s="224">
        <f t="shared" si="0"/>
        <v>100</v>
      </c>
    </row>
    <row r="34" spans="1:6" ht="18" customHeight="1">
      <c r="A34" s="67" t="s">
        <v>668</v>
      </c>
      <c r="B34" s="65"/>
      <c r="C34" s="64"/>
      <c r="D34" s="219"/>
      <c r="E34" s="221">
        <v>200</v>
      </c>
      <c r="F34" s="224"/>
    </row>
    <row r="35" spans="1:6" ht="18" customHeight="1">
      <c r="A35" s="60" t="s">
        <v>56</v>
      </c>
      <c r="B35" s="68">
        <f>SUM(B36:B45)</f>
        <v>5994</v>
      </c>
      <c r="C35" s="68">
        <f>SUM(C36:C45)</f>
        <v>2372</v>
      </c>
      <c r="D35" s="68">
        <f>SUM(D36:D45)</f>
        <v>0</v>
      </c>
      <c r="E35" s="68">
        <f>SUM(E36:E45)</f>
        <v>1331</v>
      </c>
      <c r="F35" s="225">
        <f t="shared" si="0"/>
        <v>22.205538872205537</v>
      </c>
    </row>
    <row r="36" spans="1:6" ht="18" customHeight="1">
      <c r="A36" s="69" t="s">
        <v>131</v>
      </c>
      <c r="B36" s="70">
        <v>1500</v>
      </c>
      <c r="C36" s="71"/>
      <c r="D36" s="218"/>
      <c r="E36" s="221">
        <v>500</v>
      </c>
      <c r="F36" s="224">
        <f t="shared" si="0"/>
        <v>33.33333333333333</v>
      </c>
    </row>
    <row r="37" spans="1:6" ht="18" customHeight="1">
      <c r="A37" s="69" t="s">
        <v>132</v>
      </c>
      <c r="B37" s="70">
        <v>160</v>
      </c>
      <c r="C37" s="72">
        <v>80</v>
      </c>
      <c r="D37" s="219"/>
      <c r="E37" s="221">
        <v>105</v>
      </c>
      <c r="F37" s="224">
        <f t="shared" si="0"/>
        <v>65.625</v>
      </c>
    </row>
    <row r="38" spans="1:6" ht="18" customHeight="1">
      <c r="A38" s="69" t="s">
        <v>133</v>
      </c>
      <c r="B38" s="70">
        <v>300</v>
      </c>
      <c r="C38" s="73">
        <v>64</v>
      </c>
      <c r="D38" s="219"/>
      <c r="E38" s="221">
        <v>74</v>
      </c>
      <c r="F38" s="224">
        <f t="shared" si="0"/>
        <v>24.666666666666668</v>
      </c>
    </row>
    <row r="39" spans="1:6" ht="18" customHeight="1">
      <c r="A39" s="69" t="s">
        <v>134</v>
      </c>
      <c r="B39" s="70">
        <v>354</v>
      </c>
      <c r="C39" s="73">
        <v>313</v>
      </c>
      <c r="D39" s="219"/>
      <c r="E39" s="221">
        <v>135</v>
      </c>
      <c r="F39" s="224">
        <f t="shared" si="0"/>
        <v>38.13559322033898</v>
      </c>
    </row>
    <row r="40" spans="1:6" ht="18" customHeight="1">
      <c r="A40" s="69" t="s">
        <v>135</v>
      </c>
      <c r="B40" s="70">
        <v>180</v>
      </c>
      <c r="C40" s="73">
        <v>50</v>
      </c>
      <c r="D40" s="219"/>
      <c r="E40" s="221">
        <v>57</v>
      </c>
      <c r="F40" s="224">
        <f t="shared" si="0"/>
        <v>31.666666666666664</v>
      </c>
    </row>
    <row r="41" spans="1:6" ht="18" customHeight="1">
      <c r="A41" s="69" t="s">
        <v>136</v>
      </c>
      <c r="B41" s="70">
        <v>400</v>
      </c>
      <c r="C41" s="73">
        <v>184</v>
      </c>
      <c r="D41" s="219"/>
      <c r="E41" s="221">
        <v>220</v>
      </c>
      <c r="F41" s="224">
        <f t="shared" si="0"/>
        <v>55.00000000000001</v>
      </c>
    </row>
    <row r="42" spans="1:6" ht="18" customHeight="1">
      <c r="A42" s="69" t="s">
        <v>137</v>
      </c>
      <c r="B42" s="70">
        <v>900</v>
      </c>
      <c r="C42" s="73">
        <v>920</v>
      </c>
      <c r="D42" s="219"/>
      <c r="E42" s="221">
        <v>240</v>
      </c>
      <c r="F42" s="224">
        <f t="shared" si="0"/>
        <v>26.666666666666668</v>
      </c>
    </row>
    <row r="43" spans="1:6" ht="18" customHeight="1">
      <c r="A43" s="69" t="s">
        <v>138</v>
      </c>
      <c r="B43" s="70">
        <v>1000</v>
      </c>
      <c r="C43" s="73">
        <v>649</v>
      </c>
      <c r="D43" s="219"/>
      <c r="E43" s="221"/>
      <c r="F43" s="224">
        <f t="shared" si="0"/>
        <v>0</v>
      </c>
    </row>
    <row r="44" spans="1:6" ht="18" customHeight="1">
      <c r="A44" s="74" t="s">
        <v>139</v>
      </c>
      <c r="B44" s="75">
        <v>400</v>
      </c>
      <c r="C44" s="73">
        <v>112</v>
      </c>
      <c r="D44" s="219"/>
      <c r="E44" s="221"/>
      <c r="F44" s="224">
        <f t="shared" si="0"/>
        <v>0</v>
      </c>
    </row>
    <row r="45" spans="1:6" ht="18" customHeight="1">
      <c r="A45" s="74" t="s">
        <v>140</v>
      </c>
      <c r="B45" s="75">
        <v>800</v>
      </c>
      <c r="C45" s="76"/>
      <c r="D45" s="220"/>
      <c r="E45" s="221"/>
      <c r="F45" s="224">
        <f t="shared" si="0"/>
        <v>0</v>
      </c>
    </row>
    <row r="46" spans="1:6" ht="18" customHeight="1">
      <c r="A46" s="241" t="s">
        <v>677</v>
      </c>
      <c r="B46" s="75">
        <v>5868</v>
      </c>
      <c r="C46" s="76"/>
      <c r="D46" s="220"/>
      <c r="E46" s="233"/>
      <c r="F46" s="234">
        <f t="shared" si="0"/>
        <v>0</v>
      </c>
    </row>
    <row r="47" spans="1:6" s="11" customFormat="1" ht="18" customHeight="1" thickBot="1">
      <c r="A47" s="77" t="s">
        <v>36</v>
      </c>
      <c r="B47" s="78">
        <f>B7+B19+B46</f>
        <v>16368</v>
      </c>
      <c r="C47" s="78">
        <v>22362</v>
      </c>
      <c r="D47" s="78">
        <v>22362</v>
      </c>
      <c r="E47" s="78" t="e">
        <f>E7+E18+E19</f>
        <v>#REF!</v>
      </c>
      <c r="F47" s="226" t="e">
        <f t="shared" si="0"/>
        <v>#REF!</v>
      </c>
    </row>
    <row r="49" ht="15.75">
      <c r="B49" s="79"/>
    </row>
  </sheetData>
  <sheetProtection/>
  <mergeCells count="2">
    <mergeCell ref="A2:G2"/>
    <mergeCell ref="B4:D4"/>
  </mergeCells>
  <printOptions horizontalCentered="1"/>
  <pageMargins left="0.7874015748031497" right="0.7874015748031497" top="1.2369791666666667" bottom="0.984251968503937" header="0.7874015748031497" footer="0.7874015748031497"/>
  <pageSetup fitToHeight="1" fitToWidth="1" horizontalDpi="300" verticalDpi="300" orientation="portrait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D31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5.875" style="26" customWidth="1"/>
    <col min="2" max="2" width="54.875" style="1" customWidth="1"/>
    <col min="3" max="4" width="17.625" style="1" customWidth="1"/>
    <col min="5" max="16384" width="9.375" style="1" customWidth="1"/>
  </cols>
  <sheetData>
    <row r="1" spans="2:4" ht="31.5" customHeight="1">
      <c r="B1" s="292" t="s">
        <v>0</v>
      </c>
      <c r="C1" s="292"/>
      <c r="D1" s="292"/>
    </row>
    <row r="2" spans="1:4" s="14" customFormat="1" ht="16.5" thickBot="1">
      <c r="A2" s="13"/>
      <c r="B2" s="55"/>
      <c r="C2" s="14" t="s">
        <v>706</v>
      </c>
      <c r="D2" s="6" t="s">
        <v>34</v>
      </c>
    </row>
    <row r="3" spans="1:4" s="16" customFormat="1" ht="48" customHeight="1" thickBot="1">
      <c r="A3" s="15" t="s">
        <v>4</v>
      </c>
      <c r="B3" s="45" t="s">
        <v>5</v>
      </c>
      <c r="C3" s="45" t="s">
        <v>37</v>
      </c>
      <c r="D3" s="46" t="s">
        <v>38</v>
      </c>
    </row>
    <row r="4" spans="1:4" s="16" customFormat="1" ht="13.5" customHeight="1" thickBot="1">
      <c r="A4" s="2">
        <v>1</v>
      </c>
      <c r="B4" s="47">
        <v>2</v>
      </c>
      <c r="C4" s="47">
        <v>3</v>
      </c>
      <c r="D4" s="48">
        <v>4</v>
      </c>
    </row>
    <row r="5" spans="1:4" ht="18" customHeight="1">
      <c r="A5" s="35" t="s">
        <v>6</v>
      </c>
      <c r="B5" s="49" t="s">
        <v>53</v>
      </c>
      <c r="C5" s="33">
        <v>4637</v>
      </c>
      <c r="D5" s="17">
        <v>4637</v>
      </c>
    </row>
    <row r="6" spans="1:4" ht="18" customHeight="1">
      <c r="A6" s="18" t="s">
        <v>7</v>
      </c>
      <c r="B6" s="50" t="s">
        <v>54</v>
      </c>
      <c r="C6" s="34"/>
      <c r="D6" s="20"/>
    </row>
    <row r="7" spans="1:4" ht="18" customHeight="1">
      <c r="A7" s="18" t="s">
        <v>8</v>
      </c>
      <c r="B7" s="50" t="s">
        <v>39</v>
      </c>
      <c r="C7" s="34"/>
      <c r="D7" s="20"/>
    </row>
    <row r="8" spans="1:4" ht="18" customHeight="1">
      <c r="A8" s="18" t="s">
        <v>9</v>
      </c>
      <c r="B8" s="50" t="s">
        <v>40</v>
      </c>
      <c r="C8" s="34"/>
      <c r="D8" s="20"/>
    </row>
    <row r="9" spans="1:4" ht="18" customHeight="1">
      <c r="A9" s="18" t="s">
        <v>10</v>
      </c>
      <c r="B9" s="50" t="s">
        <v>46</v>
      </c>
      <c r="C9" s="34"/>
      <c r="D9" s="20"/>
    </row>
    <row r="10" spans="1:4" ht="18" customHeight="1">
      <c r="A10" s="18" t="s">
        <v>11</v>
      </c>
      <c r="B10" s="50" t="s">
        <v>47</v>
      </c>
      <c r="C10" s="34"/>
      <c r="D10" s="20"/>
    </row>
    <row r="11" spans="1:4" ht="18" customHeight="1">
      <c r="A11" s="18" t="s">
        <v>12</v>
      </c>
      <c r="B11" s="51" t="s">
        <v>48</v>
      </c>
      <c r="C11" s="34"/>
      <c r="D11" s="20"/>
    </row>
    <row r="12" spans="1:4" ht="18" customHeight="1">
      <c r="A12" s="18" t="s">
        <v>13</v>
      </c>
      <c r="B12" s="51" t="s">
        <v>49</v>
      </c>
      <c r="C12" s="34"/>
      <c r="D12" s="20"/>
    </row>
    <row r="13" spans="1:4" ht="18" customHeight="1">
      <c r="A13" s="18" t="s">
        <v>14</v>
      </c>
      <c r="B13" s="51" t="s">
        <v>50</v>
      </c>
      <c r="C13" s="34"/>
      <c r="D13" s="20"/>
    </row>
    <row r="14" spans="1:4" ht="18" customHeight="1">
      <c r="A14" s="18" t="s">
        <v>15</v>
      </c>
      <c r="B14" s="51" t="s">
        <v>51</v>
      </c>
      <c r="C14" s="34"/>
      <c r="D14" s="20"/>
    </row>
    <row r="15" spans="1:4" ht="22.5" customHeight="1">
      <c r="A15" s="18" t="s">
        <v>16</v>
      </c>
      <c r="B15" s="51" t="s">
        <v>52</v>
      </c>
      <c r="C15" s="34"/>
      <c r="D15" s="20"/>
    </row>
    <row r="16" spans="1:4" ht="18" customHeight="1">
      <c r="A16" s="18" t="s">
        <v>17</v>
      </c>
      <c r="B16" s="50" t="s">
        <v>41</v>
      </c>
      <c r="C16" s="34"/>
      <c r="D16" s="20"/>
    </row>
    <row r="17" spans="1:4" ht="18" customHeight="1">
      <c r="A17" s="18" t="s">
        <v>18</v>
      </c>
      <c r="B17" s="50" t="s">
        <v>2</v>
      </c>
      <c r="C17" s="34"/>
      <c r="D17" s="20"/>
    </row>
    <row r="18" spans="1:4" ht="18" customHeight="1">
      <c r="A18" s="18" t="s">
        <v>19</v>
      </c>
      <c r="B18" s="50" t="s">
        <v>1</v>
      </c>
      <c r="C18" s="34"/>
      <c r="D18" s="20"/>
    </row>
    <row r="19" spans="1:4" ht="18" customHeight="1">
      <c r="A19" s="18" t="s">
        <v>20</v>
      </c>
      <c r="B19" s="50" t="s">
        <v>42</v>
      </c>
      <c r="C19" s="34"/>
      <c r="D19" s="20"/>
    </row>
    <row r="20" spans="1:4" ht="18" customHeight="1">
      <c r="A20" s="18" t="s">
        <v>21</v>
      </c>
      <c r="B20" s="50" t="s">
        <v>43</v>
      </c>
      <c r="C20" s="34"/>
      <c r="D20" s="20"/>
    </row>
    <row r="21" spans="1:4" ht="18" customHeight="1">
      <c r="A21" s="18" t="s">
        <v>22</v>
      </c>
      <c r="B21" s="28"/>
      <c r="C21" s="19"/>
      <c r="D21" s="20"/>
    </row>
    <row r="22" spans="1:4" ht="18" customHeight="1">
      <c r="A22" s="18" t="s">
        <v>23</v>
      </c>
      <c r="B22" s="21"/>
      <c r="C22" s="19"/>
      <c r="D22" s="20"/>
    </row>
    <row r="23" spans="1:4" ht="18" customHeight="1">
      <c r="A23" s="18" t="s">
        <v>24</v>
      </c>
      <c r="B23" s="21"/>
      <c r="C23" s="19"/>
      <c r="D23" s="20"/>
    </row>
    <row r="24" spans="1:4" ht="18" customHeight="1">
      <c r="A24" s="18" t="s">
        <v>25</v>
      </c>
      <c r="B24" s="21"/>
      <c r="C24" s="19"/>
      <c r="D24" s="20"/>
    </row>
    <row r="25" spans="1:4" ht="18" customHeight="1">
      <c r="A25" s="18" t="s">
        <v>26</v>
      </c>
      <c r="B25" s="21"/>
      <c r="C25" s="19"/>
      <c r="D25" s="20"/>
    </row>
    <row r="26" spans="1:4" ht="18" customHeight="1">
      <c r="A26" s="18" t="s">
        <v>27</v>
      </c>
      <c r="B26" s="21"/>
      <c r="C26" s="19"/>
      <c r="D26" s="20"/>
    </row>
    <row r="27" spans="1:4" ht="18" customHeight="1">
      <c r="A27" s="18" t="s">
        <v>28</v>
      </c>
      <c r="B27" s="21"/>
      <c r="C27" s="19"/>
      <c r="D27" s="20"/>
    </row>
    <row r="28" spans="1:4" ht="18" customHeight="1">
      <c r="A28" s="18" t="s">
        <v>29</v>
      </c>
      <c r="B28" s="21"/>
      <c r="C28" s="19"/>
      <c r="D28" s="20"/>
    </row>
    <row r="29" spans="1:4" ht="18" customHeight="1" thickBot="1">
      <c r="A29" s="36" t="s">
        <v>30</v>
      </c>
      <c r="B29" s="22"/>
      <c r="C29" s="23"/>
      <c r="D29" s="24"/>
    </row>
    <row r="30" spans="1:4" ht="18" customHeight="1" thickBot="1">
      <c r="A30" s="3" t="s">
        <v>31</v>
      </c>
      <c r="B30" s="52" t="s">
        <v>33</v>
      </c>
      <c r="C30" s="53">
        <f>+C5+C6+C7+C8+C9+C16+C17+C18+C19+C20+C21+C22+C23+C24+C25+C26+C27+C28+C29</f>
        <v>4637</v>
      </c>
      <c r="D30" s="54">
        <f>+D5+D6+D7+D8+D9+D16+D17+D18+D19+D20+D21+D22+D23+D24+D25+D26+D27+D28+D29</f>
        <v>4637</v>
      </c>
    </row>
    <row r="31" spans="1:4" ht="8.25" customHeight="1">
      <c r="A31" s="25"/>
      <c r="B31" s="291"/>
      <c r="C31" s="291"/>
      <c r="D31" s="291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számú 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Lívi</cp:lastModifiedBy>
  <cp:lastPrinted>2014-09-16T07:56:15Z</cp:lastPrinted>
  <dcterms:created xsi:type="dcterms:W3CDTF">1999-10-30T10:30:45Z</dcterms:created>
  <dcterms:modified xsi:type="dcterms:W3CDTF">2014-09-22T02:25:39Z</dcterms:modified>
  <cp:category/>
  <cp:version/>
  <cp:contentType/>
  <cp:contentStatus/>
</cp:coreProperties>
</file>