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840"/>
  </bookViews>
  <sheets>
    <sheet name="bevételi főtábla 1.sz." sheetId="46" r:id="rId1"/>
    <sheet name="kiadási főtábla 2.sz" sheetId="44" r:id="rId2"/>
    <sheet name="mérleg közgazd.tag 3.a.sz. " sheetId="76" r:id="rId3"/>
    <sheet name="bev kiad 3.b sz " sheetId="83" r:id="rId4"/>
    <sheet name="bevételi tábla 4.sz." sheetId="45" r:id="rId5"/>
    <sheet name="kiadási tábla 5.sz" sheetId="47" r:id="rId6"/>
    <sheet name="Több éves kihat.6a.sz.mell" sheetId="92" r:id="rId7"/>
    <sheet name="adosságállomány 6b.sz." sheetId="67" r:id="rId8"/>
    <sheet name="stab. 6.c sz" sheetId="93" r:id="rId9"/>
    <sheet name="beruházási kiadások 7.sz." sheetId="71" r:id="rId10"/>
    <sheet name="felújítási kiad 8.sz" sheetId="72" r:id="rId11"/>
    <sheet name="adott támogatás 9.sz" sheetId="53" r:id="rId12"/>
    <sheet name="közvetett tám 10.sz" sheetId="87" r:id="rId13"/>
    <sheet name="Maradványkimutatás 11.sz" sheetId="89" r:id="rId14"/>
    <sheet name="mérleg 12.sz " sheetId="90" r:id="rId15"/>
    <sheet name="Eredménykimut.13. sz" sheetId="91" r:id="rId16"/>
    <sheet name="vagyon 14.sz" sheetId="88" r:id="rId17"/>
    <sheet name="pénzeszközváltozás 15.sz" sheetId="64" r:id="rId18"/>
    <sheet name="EU-s projektek 16. sz" sheetId="94" r:id="rId19"/>
    <sheet name="Részesed.17.sz" sheetId="80" r:id="rId20"/>
    <sheet name="K1-K8" sheetId="84" r:id="rId21"/>
    <sheet name="projekt kiadások" sheetId="86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4._sz._sor_részletezése" localSheetId="9">#REF!</definedName>
    <definedName name="_4._sz._sor_részletezése" localSheetId="18">#REF!</definedName>
    <definedName name="_4._sz._sor_részletezése" localSheetId="10">#REF!</definedName>
    <definedName name="_4._sz._sor_részletezése" localSheetId="8">#REF!</definedName>
    <definedName name="_4._sz._sor_részletezése" localSheetId="6">#REF!</definedName>
    <definedName name="_4._sz._sor_részletezése">#REF!</definedName>
    <definedName name="_Regression_Int" hidden="1">1</definedName>
    <definedName name="_Szűrő" hidden="1">[1]kv.00induló!$A$1:$AB$1668</definedName>
    <definedName name="_SzűrőAdatbázis" hidden="1">[2]kv.00induló!$A$1:$AB$1671</definedName>
    <definedName name="A1AC">[1]kv.00induló!$A$1</definedName>
    <definedName name="A1AC1329">[2]kv.00induló!$A$1</definedName>
    <definedName name="CCAműát">[3]kv.00induló!$A$1</definedName>
    <definedName name="int">[4]kv.00induló!$A$1</definedName>
    <definedName name="második">[5]iő!$A$1</definedName>
    <definedName name="_xlnm.Print_Titles" localSheetId="0">'bevételi főtábla 1.sz.'!$A:$I,'bevételi főtábla 1.sz.'!$3:$100</definedName>
    <definedName name="_xlnm.Print_Titles" localSheetId="4">'bevételi tábla 4.sz.'!$A:$H,'bevételi tábla 4.sz.'!$3:$5</definedName>
    <definedName name="_xlnm.Print_Titles" localSheetId="15">'Eredménykimut.13. sz'!$6:$8</definedName>
    <definedName name="_xlnm.Print_Titles" localSheetId="20">'K1-K8'!$A:$B,'K1-K8'!$1:$4</definedName>
    <definedName name="_xlnm.Print_Titles" localSheetId="1">'kiadási főtábla 2.sz'!$A:$G</definedName>
    <definedName name="_xlnm.Print_Titles" localSheetId="5">'kiadási tábla 5.sz'!$A:$G</definedName>
    <definedName name="_xlnm.Print_Titles" localSheetId="14">'mérleg 12.sz '!$A:$B,'mérleg 12.sz '!$7:$9</definedName>
    <definedName name="_xlnm.Print_Titles" localSheetId="17">'pénzeszközváltozás 15.sz'!$A:$B</definedName>
    <definedName name="_xlnm.Print_Titles" localSheetId="21">'projekt kiadások'!$A:$B,'projekt kiadások'!$1:$4</definedName>
    <definedName name="_xlnm.Print_Titles" localSheetId="16">'vagyon 14.sz'!$9:$10</definedName>
    <definedName name="Nyomtatási_cím_M">[1]kv.00induló!$A$2:$IV$3,[1]kv.00induló!$A$1:$D$65536</definedName>
    <definedName name="Nyomtatási_cím_MÉ">[6]kv.00induló!$A$2:$IV$3,[6]kv.00induló!$A$1:$D$65536</definedName>
    <definedName name="_xlnm.Print_Area" localSheetId="11">'adott támogatás 9.sz'!$A$1:$G$60</definedName>
    <definedName name="_xlnm.Print_Area" localSheetId="3">'bev kiad 3.b sz '!$A$1:$I$63</definedName>
    <definedName name="_xlnm.Print_Area" localSheetId="0">'bevételi főtábla 1.sz.'!$A$3:$BE$100</definedName>
    <definedName name="_xlnm.Print_Area" localSheetId="4">'bevételi tábla 4.sz.'!$A$1:$KW$100</definedName>
    <definedName name="_xlnm.Print_Area" localSheetId="10">'felújítási kiad 8.sz'!$A$1:$H$47</definedName>
    <definedName name="_xlnm.Print_Area" localSheetId="20">'K1-K8'!$A$1:$W$79</definedName>
    <definedName name="_xlnm.Print_Area" localSheetId="1">'kiadási főtábla 2.sz'!$A$1:$BC$65</definedName>
    <definedName name="_xlnm.Print_Area" localSheetId="5">'kiadási tábla 5.sz'!$A$1:$MW$65</definedName>
    <definedName name="_xlnm.Print_Area" localSheetId="2">'mérleg közgazd.tag 3.a.sz. '!$A$1:$H$60</definedName>
    <definedName name="_xlnm.Print_Area" localSheetId="17">'pénzeszközváltozás 15.sz'!$A$1:$AO$30</definedName>
    <definedName name="_xlnm.Print_Area" localSheetId="21">'projekt kiadások'!$A$1:$AR$74</definedName>
    <definedName name="Nyomtatási_terület_M">[1]kv.00induló!$R$4:$AA$1793</definedName>
    <definedName name="Nyomtatási_terület_MÉ">[2]kv.00induló!$R$4:$AA$1796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1" i="93"/>
  <c r="F13"/>
  <c r="F29" s="1"/>
  <c r="F6"/>
  <c r="F4"/>
  <c r="F11" s="1"/>
  <c r="F12" s="1"/>
  <c r="F30" s="1"/>
  <c r="H57" i="76"/>
  <c r="D17"/>
  <c r="C17"/>
  <c r="N55" i="90" l="1"/>
  <c r="F14" i="53" l="1"/>
  <c r="F11" l="1"/>
  <c r="F9"/>
  <c r="G14"/>
  <c r="B41" i="72" l="1"/>
  <c r="B40"/>
  <c r="B39"/>
  <c r="B38"/>
  <c r="B37"/>
  <c r="B36"/>
  <c r="B35"/>
  <c r="B34"/>
  <c r="B33"/>
  <c r="B32"/>
  <c r="B31"/>
  <c r="B30"/>
  <c r="B29"/>
  <c r="B28"/>
  <c r="B27"/>
  <c r="B26"/>
  <c r="B25"/>
  <c r="B24"/>
  <c r="B22"/>
  <c r="B20"/>
  <c r="B19"/>
  <c r="B18"/>
  <c r="B44"/>
  <c r="B45"/>
  <c r="B43"/>
  <c r="B47" i="71" l="1"/>
  <c r="B48"/>
  <c r="B49"/>
  <c r="B50"/>
  <c r="B51"/>
  <c r="B46"/>
  <c r="B12"/>
  <c r="B11"/>
  <c r="B10" i="72"/>
  <c r="G23" l="1"/>
  <c r="B23" s="1"/>
  <c r="R17" i="92"/>
  <c r="R18"/>
  <c r="R19"/>
  <c r="R20"/>
  <c r="H16"/>
  <c r="I16"/>
  <c r="J16"/>
  <c r="K16"/>
  <c r="L16"/>
  <c r="M16"/>
  <c r="N16"/>
  <c r="O16"/>
  <c r="P16"/>
  <c r="Q16"/>
  <c r="G16"/>
  <c r="G41" i="71" l="1"/>
  <c r="KG8" i="47"/>
  <c r="KG7"/>
  <c r="JF9"/>
  <c r="IE7"/>
  <c r="IE8"/>
  <c r="HM9"/>
  <c r="HM29"/>
  <c r="BY8"/>
  <c r="BY7"/>
  <c r="BP7"/>
  <c r="BG8"/>
  <c r="W9"/>
  <c r="W8"/>
  <c r="W7"/>
  <c r="AO8"/>
  <c r="AO7"/>
  <c r="E217" i="94" l="1"/>
  <c r="E198"/>
  <c r="F198"/>
  <c r="G192"/>
  <c r="G193"/>
  <c r="G195"/>
  <c r="G196"/>
  <c r="G197"/>
  <c r="D188"/>
  <c r="E188"/>
  <c r="F188"/>
  <c r="G183"/>
  <c r="G188" s="1"/>
  <c r="E164"/>
  <c r="E150"/>
  <c r="C150"/>
  <c r="D150"/>
  <c r="F144"/>
  <c r="F145"/>
  <c r="F146"/>
  <c r="F147"/>
  <c r="F148"/>
  <c r="F149"/>
  <c r="F143"/>
  <c r="D140"/>
  <c r="F135"/>
  <c r="F140" s="1"/>
  <c r="E69"/>
  <c r="E46"/>
  <c r="E45"/>
  <c r="D41"/>
  <c r="E41"/>
  <c r="C41"/>
  <c r="F34"/>
  <c r="F35"/>
  <c r="F36"/>
  <c r="E290"/>
  <c r="F290" s="1"/>
  <c r="E266"/>
  <c r="E241"/>
  <c r="E242"/>
  <c r="E168"/>
  <c r="E167"/>
  <c r="E116"/>
  <c r="D296"/>
  <c r="C296"/>
  <c r="B296"/>
  <c r="F295"/>
  <c r="F294"/>
  <c r="F293"/>
  <c r="F292"/>
  <c r="F291"/>
  <c r="F289"/>
  <c r="E286"/>
  <c r="D286"/>
  <c r="C286"/>
  <c r="B286"/>
  <c r="F285"/>
  <c r="F284"/>
  <c r="F283"/>
  <c r="F282"/>
  <c r="F281"/>
  <c r="F280"/>
  <c r="F279"/>
  <c r="F150" l="1"/>
  <c r="E296"/>
  <c r="F41"/>
  <c r="F286"/>
  <c r="F296"/>
  <c r="AK69" i="86" l="1"/>
  <c r="P69"/>
  <c r="D69"/>
  <c r="I20" i="84" l="1"/>
  <c r="I24"/>
  <c r="I77"/>
  <c r="I78" s="1"/>
  <c r="D75"/>
  <c r="I73"/>
  <c r="I69"/>
  <c r="I68"/>
  <c r="I64"/>
  <c r="I62"/>
  <c r="I61"/>
  <c r="I60"/>
  <c r="I59"/>
  <c r="I58"/>
  <c r="I57"/>
  <c r="I56"/>
  <c r="I55"/>
  <c r="I52"/>
  <c r="I51"/>
  <c r="I50"/>
  <c r="I47"/>
  <c r="I46"/>
  <c r="I45"/>
  <c r="I44"/>
  <c r="I48" s="1"/>
  <c r="I43"/>
  <c r="I41"/>
  <c r="I40"/>
  <c r="I36"/>
  <c r="I35"/>
  <c r="I34"/>
  <c r="I33"/>
  <c r="I32"/>
  <c r="I30"/>
  <c r="I29"/>
  <c r="I31" s="1"/>
  <c r="I27"/>
  <c r="I26"/>
  <c r="I28" s="1"/>
  <c r="I25"/>
  <c r="I21"/>
  <c r="I19"/>
  <c r="I6"/>
  <c r="I7"/>
  <c r="I8"/>
  <c r="I9"/>
  <c r="I10"/>
  <c r="I11"/>
  <c r="I12"/>
  <c r="I13"/>
  <c r="I14"/>
  <c r="I15"/>
  <c r="I16"/>
  <c r="I17"/>
  <c r="I5"/>
  <c r="I18" s="1"/>
  <c r="MU64" i="47"/>
  <c r="H30" i="72"/>
  <c r="I22" i="84" l="1"/>
  <c r="I23" s="1"/>
  <c r="I42"/>
  <c r="E96" i="94"/>
  <c r="E70"/>
  <c r="F70" s="1"/>
  <c r="F46"/>
  <c r="F45"/>
  <c r="F266"/>
  <c r="C26"/>
  <c r="F242"/>
  <c r="F218"/>
  <c r="E216"/>
  <c r="F216" s="1"/>
  <c r="D194"/>
  <c r="C191"/>
  <c r="F167"/>
  <c r="F169"/>
  <c r="E271"/>
  <c r="D271"/>
  <c r="C271"/>
  <c r="B271"/>
  <c r="F269"/>
  <c r="F268"/>
  <c r="F267"/>
  <c r="F265"/>
  <c r="F264"/>
  <c r="E261"/>
  <c r="D261"/>
  <c r="C261"/>
  <c r="B261"/>
  <c r="F259"/>
  <c r="F258"/>
  <c r="F257"/>
  <c r="F256"/>
  <c r="F255"/>
  <c r="F254"/>
  <c r="E247"/>
  <c r="D247"/>
  <c r="C247"/>
  <c r="B247"/>
  <c r="F245"/>
  <c r="F244"/>
  <c r="F243"/>
  <c r="F241"/>
  <c r="F240"/>
  <c r="E237"/>
  <c r="D237"/>
  <c r="C237"/>
  <c r="B237"/>
  <c r="F235"/>
  <c r="F234"/>
  <c r="F233"/>
  <c r="F232"/>
  <c r="F231"/>
  <c r="F230"/>
  <c r="D223"/>
  <c r="C223"/>
  <c r="B223"/>
  <c r="F221"/>
  <c r="F220"/>
  <c r="F219"/>
  <c r="F217"/>
  <c r="E213"/>
  <c r="D213"/>
  <c r="C213"/>
  <c r="B213"/>
  <c r="F211"/>
  <c r="F210"/>
  <c r="F209"/>
  <c r="F208"/>
  <c r="F207"/>
  <c r="F206"/>
  <c r="B198"/>
  <c r="C188"/>
  <c r="D174"/>
  <c r="C174"/>
  <c r="F168"/>
  <c r="D164"/>
  <c r="F159"/>
  <c r="F164" s="1"/>
  <c r="B150"/>
  <c r="C140"/>
  <c r="D126"/>
  <c r="C126"/>
  <c r="F125"/>
  <c r="F124"/>
  <c r="F123"/>
  <c r="F122"/>
  <c r="F121"/>
  <c r="F120"/>
  <c r="F119"/>
  <c r="D116"/>
  <c r="F116" s="1"/>
  <c r="F111"/>
  <c r="D101"/>
  <c r="C101"/>
  <c r="F96"/>
  <c r="F95"/>
  <c r="D91"/>
  <c r="F86"/>
  <c r="F91" s="1"/>
  <c r="D75"/>
  <c r="C75"/>
  <c r="F69"/>
  <c r="C65"/>
  <c r="F60"/>
  <c r="F65" s="1"/>
  <c r="D51"/>
  <c r="C51"/>
  <c r="D26"/>
  <c r="F21"/>
  <c r="F19"/>
  <c r="D198" l="1"/>
  <c r="G194"/>
  <c r="G191"/>
  <c r="C198"/>
  <c r="E223"/>
  <c r="F126"/>
  <c r="F101"/>
  <c r="F20"/>
  <c r="F26" s="1"/>
  <c r="F213"/>
  <c r="F237"/>
  <c r="F247"/>
  <c r="F261"/>
  <c r="F75"/>
  <c r="F271"/>
  <c r="F223"/>
  <c r="F174"/>
  <c r="F51"/>
  <c r="H58" i="71"/>
  <c r="H62"/>
  <c r="H46" i="72"/>
  <c r="G198" i="94" l="1"/>
  <c r="H16" i="72"/>
  <c r="H52" i="71" l="1"/>
  <c r="H42" i="72"/>
  <c r="H47" l="1"/>
  <c r="E21" i="93" l="1"/>
  <c r="D21"/>
  <c r="C21"/>
  <c r="E13"/>
  <c r="D13"/>
  <c r="C13"/>
  <c r="E6"/>
  <c r="C11" l="1"/>
  <c r="C12" s="1"/>
  <c r="C29"/>
  <c r="E29"/>
  <c r="E4"/>
  <c r="E11" s="1"/>
  <c r="E12" s="1"/>
  <c r="E30" s="1"/>
  <c r="D29"/>
  <c r="D11"/>
  <c r="D12" s="1"/>
  <c r="F16" i="92"/>
  <c r="R16" s="1"/>
  <c r="J12"/>
  <c r="J11"/>
  <c r="F11"/>
  <c r="J10"/>
  <c r="F10"/>
  <c r="F9" s="1"/>
  <c r="I9"/>
  <c r="H9"/>
  <c r="G9"/>
  <c r="N52" i="91"/>
  <c r="M52"/>
  <c r="L52"/>
  <c r="N51"/>
  <c r="M51"/>
  <c r="L51"/>
  <c r="N50"/>
  <c r="M50"/>
  <c r="L50"/>
  <c r="N49"/>
  <c r="M49"/>
  <c r="L49"/>
  <c r="N48"/>
  <c r="M48"/>
  <c r="L48"/>
  <c r="N47"/>
  <c r="M47"/>
  <c r="L47"/>
  <c r="N46"/>
  <c r="M46"/>
  <c r="L46"/>
  <c r="N45"/>
  <c r="M45"/>
  <c r="L45"/>
  <c r="N44"/>
  <c r="M44"/>
  <c r="L44"/>
  <c r="N43"/>
  <c r="M43"/>
  <c r="L43"/>
  <c r="N42"/>
  <c r="M42"/>
  <c r="L42"/>
  <c r="N41"/>
  <c r="M41"/>
  <c r="L41"/>
  <c r="N40"/>
  <c r="M40"/>
  <c r="L40"/>
  <c r="N39"/>
  <c r="M39"/>
  <c r="L39"/>
  <c r="N38"/>
  <c r="M38"/>
  <c r="L38"/>
  <c r="N37"/>
  <c r="M37"/>
  <c r="L37"/>
  <c r="N36"/>
  <c r="M36"/>
  <c r="L36"/>
  <c r="N35"/>
  <c r="M35"/>
  <c r="L35"/>
  <c r="N34"/>
  <c r="M34"/>
  <c r="L34"/>
  <c r="N33"/>
  <c r="M33"/>
  <c r="L33"/>
  <c r="N32"/>
  <c r="M32"/>
  <c r="L32"/>
  <c r="N31"/>
  <c r="M31"/>
  <c r="L31"/>
  <c r="N30"/>
  <c r="M30"/>
  <c r="L30"/>
  <c r="N29"/>
  <c r="M29"/>
  <c r="L29"/>
  <c r="N28"/>
  <c r="M28"/>
  <c r="L28"/>
  <c r="N27"/>
  <c r="M27"/>
  <c r="L27"/>
  <c r="N26"/>
  <c r="M26"/>
  <c r="L26"/>
  <c r="N25"/>
  <c r="M25"/>
  <c r="L25"/>
  <c r="N24"/>
  <c r="M24"/>
  <c r="L24"/>
  <c r="N23"/>
  <c r="M23"/>
  <c r="L23"/>
  <c r="N22"/>
  <c r="M22"/>
  <c r="L22"/>
  <c r="N21"/>
  <c r="M21"/>
  <c r="L21"/>
  <c r="N20"/>
  <c r="M20"/>
  <c r="L20"/>
  <c r="N19"/>
  <c r="M19"/>
  <c r="L19"/>
  <c r="N18"/>
  <c r="M18"/>
  <c r="L18"/>
  <c r="N17"/>
  <c r="M17"/>
  <c r="L17"/>
  <c r="N16"/>
  <c r="M16"/>
  <c r="L16"/>
  <c r="N15"/>
  <c r="M15"/>
  <c r="L15"/>
  <c r="N14"/>
  <c r="M14"/>
  <c r="L14"/>
  <c r="N13"/>
  <c r="M13"/>
  <c r="L13"/>
  <c r="N12"/>
  <c r="M12"/>
  <c r="L12"/>
  <c r="N11"/>
  <c r="M11"/>
  <c r="L11"/>
  <c r="N10"/>
  <c r="M10"/>
  <c r="L10"/>
  <c r="N9"/>
  <c r="M9"/>
  <c r="L9"/>
  <c r="C30" i="93" l="1"/>
  <c r="J9" i="92"/>
  <c r="D30" i="93"/>
  <c r="N116" i="90"/>
  <c r="M116"/>
  <c r="L116"/>
  <c r="N115"/>
  <c r="M115"/>
  <c r="L115"/>
  <c r="N114"/>
  <c r="M114"/>
  <c r="L114"/>
  <c r="N113"/>
  <c r="M113"/>
  <c r="L113"/>
  <c r="N112"/>
  <c r="M112"/>
  <c r="L112"/>
  <c r="N111"/>
  <c r="M111"/>
  <c r="L111"/>
  <c r="N110"/>
  <c r="M110"/>
  <c r="L110"/>
  <c r="N109"/>
  <c r="M109"/>
  <c r="L109"/>
  <c r="N108"/>
  <c r="M108"/>
  <c r="L108"/>
  <c r="N107"/>
  <c r="M107"/>
  <c r="L107"/>
  <c r="N106"/>
  <c r="M106"/>
  <c r="L106"/>
  <c r="N105"/>
  <c r="M105"/>
  <c r="L105"/>
  <c r="N104"/>
  <c r="M104"/>
  <c r="L104"/>
  <c r="N103"/>
  <c r="M103"/>
  <c r="L103"/>
  <c r="N102"/>
  <c r="M102"/>
  <c r="L102"/>
  <c r="N101"/>
  <c r="M101"/>
  <c r="L101"/>
  <c r="N100"/>
  <c r="M100"/>
  <c r="L100"/>
  <c r="N99"/>
  <c r="M99"/>
  <c r="L99"/>
  <c r="N98"/>
  <c r="M98"/>
  <c r="L98"/>
  <c r="N97"/>
  <c r="M97"/>
  <c r="L97"/>
  <c r="N96"/>
  <c r="M96"/>
  <c r="L96"/>
  <c r="N95"/>
  <c r="M95"/>
  <c r="L95"/>
  <c r="N94"/>
  <c r="M94"/>
  <c r="L94"/>
  <c r="N93"/>
  <c r="M93"/>
  <c r="L93"/>
  <c r="N92"/>
  <c r="M92"/>
  <c r="L92"/>
  <c r="N91"/>
  <c r="M91"/>
  <c r="L91"/>
  <c r="N90"/>
  <c r="M90"/>
  <c r="L90"/>
  <c r="N89"/>
  <c r="M89"/>
  <c r="L89"/>
  <c r="N88"/>
  <c r="M88"/>
  <c r="L88"/>
  <c r="N87"/>
  <c r="M87"/>
  <c r="L87"/>
  <c r="N86"/>
  <c r="M86"/>
  <c r="L86"/>
  <c r="N85"/>
  <c r="M85"/>
  <c r="L85"/>
  <c r="N84"/>
  <c r="M84"/>
  <c r="L84"/>
  <c r="N83"/>
  <c r="M83"/>
  <c r="L83"/>
  <c r="N82"/>
  <c r="M82"/>
  <c r="L82"/>
  <c r="N81"/>
  <c r="M81"/>
  <c r="L81"/>
  <c r="N80"/>
  <c r="M80"/>
  <c r="L80"/>
  <c r="N79"/>
  <c r="M79"/>
  <c r="L79"/>
  <c r="N78"/>
  <c r="M78"/>
  <c r="L78"/>
  <c r="N77"/>
  <c r="M77"/>
  <c r="L77"/>
  <c r="N76"/>
  <c r="M76"/>
  <c r="L76"/>
  <c r="N75"/>
  <c r="M75"/>
  <c r="L75"/>
  <c r="N74"/>
  <c r="M74"/>
  <c r="L74"/>
  <c r="N73"/>
  <c r="M73"/>
  <c r="L73"/>
  <c r="N72"/>
  <c r="M72"/>
  <c r="L72"/>
  <c r="N71"/>
  <c r="M71"/>
  <c r="L71"/>
  <c r="N70"/>
  <c r="M70"/>
  <c r="L70"/>
  <c r="N69"/>
  <c r="M69"/>
  <c r="L69"/>
  <c r="N68"/>
  <c r="M68"/>
  <c r="L68"/>
  <c r="N67"/>
  <c r="M67"/>
  <c r="L67"/>
  <c r="N66"/>
  <c r="M66"/>
  <c r="L66"/>
  <c r="N65"/>
  <c r="M65"/>
  <c r="L65"/>
  <c r="N64"/>
  <c r="M64"/>
  <c r="L64"/>
  <c r="N63"/>
  <c r="M63"/>
  <c r="L63"/>
  <c r="N62"/>
  <c r="M62"/>
  <c r="L62"/>
  <c r="N61"/>
  <c r="M61"/>
  <c r="L61"/>
  <c r="N60"/>
  <c r="M60"/>
  <c r="L60"/>
  <c r="N59"/>
  <c r="M59"/>
  <c r="L59"/>
  <c r="N58"/>
  <c r="M58"/>
  <c r="L58"/>
  <c r="N57"/>
  <c r="M57"/>
  <c r="L57"/>
  <c r="N56"/>
  <c r="M56"/>
  <c r="L56"/>
  <c r="M55"/>
  <c r="L55"/>
  <c r="N54"/>
  <c r="M54"/>
  <c r="L54"/>
  <c r="N53"/>
  <c r="M53"/>
  <c r="L53"/>
  <c r="N52"/>
  <c r="M52"/>
  <c r="L52"/>
  <c r="N51"/>
  <c r="M51"/>
  <c r="L51"/>
  <c r="N50"/>
  <c r="M50"/>
  <c r="L50"/>
  <c r="N49"/>
  <c r="M49"/>
  <c r="L49"/>
  <c r="N48"/>
  <c r="M48"/>
  <c r="L48"/>
  <c r="N47"/>
  <c r="M47"/>
  <c r="L47"/>
  <c r="N46"/>
  <c r="M46"/>
  <c r="L46"/>
  <c r="N45"/>
  <c r="M45"/>
  <c r="L45"/>
  <c r="N44"/>
  <c r="M44"/>
  <c r="L44"/>
  <c r="N43"/>
  <c r="M43"/>
  <c r="L43"/>
  <c r="N42"/>
  <c r="M42"/>
  <c r="L42"/>
  <c r="N41"/>
  <c r="M41"/>
  <c r="L41"/>
  <c r="N40"/>
  <c r="M40"/>
  <c r="L40"/>
  <c r="N39"/>
  <c r="M39"/>
  <c r="L39"/>
  <c r="N38"/>
  <c r="M38"/>
  <c r="L38"/>
  <c r="N37"/>
  <c r="M37"/>
  <c r="L37"/>
  <c r="N36"/>
  <c r="M36"/>
  <c r="L36"/>
  <c r="N35"/>
  <c r="M35"/>
  <c r="L35"/>
  <c r="N34"/>
  <c r="M34"/>
  <c r="L34"/>
  <c r="N33"/>
  <c r="M33"/>
  <c r="L33"/>
  <c r="N32"/>
  <c r="M32"/>
  <c r="L32"/>
  <c r="N31"/>
  <c r="M31"/>
  <c r="L31"/>
  <c r="N30"/>
  <c r="M30"/>
  <c r="L30"/>
  <c r="N29"/>
  <c r="M29"/>
  <c r="L29"/>
  <c r="N28"/>
  <c r="M28"/>
  <c r="L28"/>
  <c r="N27"/>
  <c r="M27"/>
  <c r="L27"/>
  <c r="N26"/>
  <c r="M26"/>
  <c r="L26"/>
  <c r="N25"/>
  <c r="M25"/>
  <c r="L25"/>
  <c r="N24"/>
  <c r="M24"/>
  <c r="L24"/>
  <c r="N23"/>
  <c r="M23"/>
  <c r="L23"/>
  <c r="N22"/>
  <c r="M22"/>
  <c r="L22"/>
  <c r="N21"/>
  <c r="M21"/>
  <c r="L21"/>
  <c r="N20"/>
  <c r="M20"/>
  <c r="L20"/>
  <c r="N19"/>
  <c r="M19"/>
  <c r="L19"/>
  <c r="N18"/>
  <c r="M18"/>
  <c r="L18"/>
  <c r="N17"/>
  <c r="M17"/>
  <c r="L17"/>
  <c r="N16"/>
  <c r="M16"/>
  <c r="L16"/>
  <c r="N15"/>
  <c r="M15"/>
  <c r="L15"/>
  <c r="N14"/>
  <c r="M14"/>
  <c r="L14"/>
  <c r="N13"/>
  <c r="M13"/>
  <c r="L13"/>
  <c r="N12"/>
  <c r="M12"/>
  <c r="L12"/>
  <c r="N11"/>
  <c r="M11"/>
  <c r="L11"/>
  <c r="N10"/>
  <c r="M10"/>
  <c r="L10"/>
  <c r="F26" i="89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G20" i="53"/>
  <c r="G53" s="1"/>
  <c r="G60"/>
  <c r="O14" i="90" l="1"/>
  <c r="O16"/>
  <c r="O18"/>
  <c r="O20"/>
  <c r="O22"/>
  <c r="O24"/>
  <c r="O26"/>
  <c r="O28"/>
  <c r="O30"/>
  <c r="O32"/>
  <c r="O34"/>
  <c r="O38"/>
  <c r="O42"/>
  <c r="O44"/>
  <c r="O46"/>
  <c r="O48"/>
  <c r="O50"/>
  <c r="O52"/>
  <c r="O54"/>
  <c r="O56"/>
  <c r="O58"/>
  <c r="O60"/>
  <c r="O62"/>
  <c r="O64"/>
  <c r="O66"/>
  <c r="O68"/>
  <c r="O70"/>
  <c r="O72"/>
  <c r="O74"/>
  <c r="O76"/>
  <c r="O78"/>
  <c r="O80"/>
  <c r="O82"/>
  <c r="O84"/>
  <c r="O88"/>
  <c r="O90"/>
  <c r="O94"/>
  <c r="O96"/>
  <c r="O98"/>
  <c r="O100"/>
  <c r="O102"/>
  <c r="O104"/>
  <c r="O106"/>
  <c r="O108"/>
  <c r="O110"/>
  <c r="O112"/>
  <c r="O114"/>
  <c r="O116"/>
  <c r="O15"/>
  <c r="O17"/>
  <c r="O19"/>
  <c r="O21"/>
  <c r="O23"/>
  <c r="O25"/>
  <c r="O27"/>
  <c r="O29"/>
  <c r="O31"/>
  <c r="O33"/>
  <c r="O35"/>
  <c r="O37"/>
  <c r="O43"/>
  <c r="O45"/>
  <c r="O47"/>
  <c r="O49"/>
  <c r="O51"/>
  <c r="O53"/>
  <c r="O55"/>
  <c r="O57"/>
  <c r="O59"/>
  <c r="O61"/>
  <c r="O63"/>
  <c r="O65"/>
  <c r="O67"/>
  <c r="O69"/>
  <c r="O71"/>
  <c r="O73"/>
  <c r="O75"/>
  <c r="O77"/>
  <c r="O79"/>
  <c r="O81"/>
  <c r="O83"/>
  <c r="O85"/>
  <c r="O87"/>
  <c r="O89"/>
  <c r="O91"/>
  <c r="O93"/>
  <c r="O95"/>
  <c r="O97"/>
  <c r="O99"/>
  <c r="O101"/>
  <c r="O103"/>
  <c r="O105"/>
  <c r="O107"/>
  <c r="O109"/>
  <c r="O113"/>
  <c r="O115"/>
  <c r="O10"/>
  <c r="O13"/>
  <c r="C15" i="80" l="1"/>
  <c r="B15"/>
  <c r="D14" s="1"/>
  <c r="D11"/>
  <c r="D9" l="1"/>
  <c r="D13"/>
  <c r="D10"/>
  <c r="D12"/>
  <c r="T73" i="84"/>
  <c r="T69"/>
  <c r="T68"/>
  <c r="T62"/>
  <c r="T60"/>
  <c r="T59"/>
  <c r="T58"/>
  <c r="T54"/>
  <c r="T51"/>
  <c r="T50"/>
  <c r="T46"/>
  <c r="T45"/>
  <c r="T27"/>
  <c r="T9"/>
  <c r="T10"/>
  <c r="T14"/>
  <c r="T15"/>
  <c r="T16"/>
  <c r="E77" l="1"/>
  <c r="T77" s="1"/>
  <c r="E75"/>
  <c r="T75" s="1"/>
  <c r="E74"/>
  <c r="T74" s="1"/>
  <c r="E72"/>
  <c r="T72" s="1"/>
  <c r="E70"/>
  <c r="T70" s="1"/>
  <c r="E67"/>
  <c r="T67" s="1"/>
  <c r="E66"/>
  <c r="T66" s="1"/>
  <c r="E65"/>
  <c r="T65" s="1"/>
  <c r="E64"/>
  <c r="T64" s="1"/>
  <c r="E61"/>
  <c r="T61" s="1"/>
  <c r="E57"/>
  <c r="T57" s="1"/>
  <c r="E56"/>
  <c r="T56" s="1"/>
  <c r="E55"/>
  <c r="T55" s="1"/>
  <c r="E52"/>
  <c r="T52" s="1"/>
  <c r="E47"/>
  <c r="T47" s="1"/>
  <c r="E44"/>
  <c r="T44" s="1"/>
  <c r="E43"/>
  <c r="T43" s="1"/>
  <c r="E40"/>
  <c r="T40" s="1"/>
  <c r="E41"/>
  <c r="T41" s="1"/>
  <c r="E38"/>
  <c r="T38" s="1"/>
  <c r="E37"/>
  <c r="T37" s="1"/>
  <c r="E36"/>
  <c r="T36" s="1"/>
  <c r="E35"/>
  <c r="T35" s="1"/>
  <c r="E34"/>
  <c r="T34" s="1"/>
  <c r="E33"/>
  <c r="T33" s="1"/>
  <c r="E32"/>
  <c r="T32" s="1"/>
  <c r="E30"/>
  <c r="T30" s="1"/>
  <c r="E29"/>
  <c r="T29" s="1"/>
  <c r="E26"/>
  <c r="T26" s="1"/>
  <c r="E25"/>
  <c r="T25" s="1"/>
  <c r="E24"/>
  <c r="T24" s="1"/>
  <c r="E21"/>
  <c r="T21" s="1"/>
  <c r="E20"/>
  <c r="T20" s="1"/>
  <c r="E19"/>
  <c r="T19" s="1"/>
  <c r="E17"/>
  <c r="T17" s="1"/>
  <c r="E13"/>
  <c r="T13" s="1"/>
  <c r="E12"/>
  <c r="T12" s="1"/>
  <c r="E11"/>
  <c r="T11" s="1"/>
  <c r="E8"/>
  <c r="T8" s="1"/>
  <c r="E7"/>
  <c r="T7" s="1"/>
  <c r="E6"/>
  <c r="T6" s="1"/>
  <c r="E5"/>
  <c r="T5" s="1"/>
  <c r="K77"/>
  <c r="W77" s="1"/>
  <c r="K75"/>
  <c r="W75" s="1"/>
  <c r="K74"/>
  <c r="W74" s="1"/>
  <c r="K73"/>
  <c r="W73" s="1"/>
  <c r="K70"/>
  <c r="W70" s="1"/>
  <c r="K69"/>
  <c r="W69" s="1"/>
  <c r="K68"/>
  <c r="W68" s="1"/>
  <c r="K66"/>
  <c r="W66" s="1"/>
  <c r="K64"/>
  <c r="W64" s="1"/>
  <c r="K62"/>
  <c r="W62" s="1"/>
  <c r="K60"/>
  <c r="W60" s="1"/>
  <c r="K59"/>
  <c r="W59" s="1"/>
  <c r="K58"/>
  <c r="W58" s="1"/>
  <c r="K57"/>
  <c r="W57" s="1"/>
  <c r="K55"/>
  <c r="W55" s="1"/>
  <c r="K54"/>
  <c r="K52"/>
  <c r="W52" s="1"/>
  <c r="K51"/>
  <c r="W51" s="1"/>
  <c r="K50"/>
  <c r="W50" s="1"/>
  <c r="K47"/>
  <c r="W47" s="1"/>
  <c r="K46"/>
  <c r="W46" s="1"/>
  <c r="K45"/>
  <c r="W45" s="1"/>
  <c r="K44"/>
  <c r="W44" s="1"/>
  <c r="K43"/>
  <c r="W43" s="1"/>
  <c r="K41"/>
  <c r="W41" s="1"/>
  <c r="K37"/>
  <c r="W37" s="1"/>
  <c r="K35"/>
  <c r="W35" s="1"/>
  <c r="K33"/>
  <c r="W33" s="1"/>
  <c r="K30"/>
  <c r="W30" s="1"/>
  <c r="K27"/>
  <c r="W27" s="1"/>
  <c r="K26"/>
  <c r="W26" s="1"/>
  <c r="K24"/>
  <c r="W24" s="1"/>
  <c r="K20"/>
  <c r="W20" s="1"/>
  <c r="K6"/>
  <c r="W6" s="1"/>
  <c r="K8"/>
  <c r="W8" s="1"/>
  <c r="K9"/>
  <c r="W9" s="1"/>
  <c r="K10"/>
  <c r="W10" s="1"/>
  <c r="K12"/>
  <c r="W12" s="1"/>
  <c r="K14"/>
  <c r="W14" s="1"/>
  <c r="K15"/>
  <c r="W15" s="1"/>
  <c r="K16"/>
  <c r="W16" s="1"/>
  <c r="K17"/>
  <c r="W17" s="1"/>
  <c r="H48"/>
  <c r="K5" l="1"/>
  <c r="W5" s="1"/>
  <c r="K29"/>
  <c r="W29" s="1"/>
  <c r="K32"/>
  <c r="W32" s="1"/>
  <c r="K34"/>
  <c r="W34" s="1"/>
  <c r="K36"/>
  <c r="W36" s="1"/>
  <c r="K38"/>
  <c r="W38" s="1"/>
  <c r="K61"/>
  <c r="W61" s="1"/>
  <c r="K13"/>
  <c r="W13" s="1"/>
  <c r="K11"/>
  <c r="W11" s="1"/>
  <c r="K7"/>
  <c r="W7" s="1"/>
  <c r="K19"/>
  <c r="W19" s="1"/>
  <c r="K21"/>
  <c r="W21" s="1"/>
  <c r="K25"/>
  <c r="W25" s="1"/>
  <c r="K40"/>
  <c r="W40" s="1"/>
  <c r="K56"/>
  <c r="W56" s="1"/>
  <c r="K65"/>
  <c r="W65" s="1"/>
  <c r="K67"/>
  <c r="W67" s="1"/>
  <c r="K72"/>
  <c r="W72" s="1"/>
  <c r="C26" i="87"/>
  <c r="E21"/>
  <c r="D21"/>
  <c r="E20"/>
  <c r="D20"/>
  <c r="E15"/>
  <c r="D15"/>
  <c r="E14"/>
  <c r="E26" s="1"/>
  <c r="D14"/>
  <c r="D26" s="1"/>
  <c r="AO18" i="64"/>
  <c r="AL27"/>
  <c r="AM19"/>
  <c r="AN19"/>
  <c r="AM20"/>
  <c r="AN20"/>
  <c r="AO19"/>
  <c r="AO20"/>
  <c r="H13"/>
  <c r="AB19" i="45" l="1"/>
  <c r="BC19" s="1"/>
  <c r="HP57" i="47"/>
  <c r="KL93" i="45"/>
  <c r="BS8" i="47"/>
  <c r="BS7"/>
  <c r="CH9"/>
  <c r="BP9"/>
  <c r="BA30" l="1"/>
  <c r="BA29"/>
  <c r="Z9"/>
  <c r="BA9" s="1"/>
  <c r="Z8"/>
  <c r="BA8" s="1"/>
  <c r="Z7"/>
  <c r="BA7" s="1"/>
  <c r="HM21"/>
  <c r="MA21"/>
  <c r="MV9"/>
  <c r="LT9"/>
  <c r="MD21"/>
  <c r="ED8"/>
  <c r="ED7"/>
  <c r="HP21"/>
  <c r="KL57" i="45" l="1"/>
  <c r="MV7" i="47"/>
  <c r="MU58"/>
  <c r="MU57"/>
  <c r="MU56"/>
  <c r="MU55"/>
  <c r="MU54"/>
  <c r="MU53"/>
  <c r="MU52"/>
  <c r="MU51"/>
  <c r="MU50"/>
  <c r="MU49"/>
  <c r="MU48"/>
  <c r="MU47"/>
  <c r="MU46"/>
  <c r="MU45"/>
  <c r="MU44"/>
  <c r="MU39"/>
  <c r="MU38"/>
  <c r="MU37"/>
  <c r="MU36"/>
  <c r="MU35"/>
  <c r="MU34"/>
  <c r="MU33"/>
  <c r="MU32"/>
  <c r="MU14"/>
  <c r="MU15"/>
  <c r="MU16"/>
  <c r="MU17"/>
  <c r="MU18"/>
  <c r="MU19"/>
  <c r="MU20"/>
  <c r="MU21"/>
  <c r="MU23"/>
  <c r="MU24"/>
  <c r="MU25"/>
  <c r="MU26"/>
  <c r="MU27"/>
  <c r="MU13"/>
  <c r="MU60"/>
  <c r="MU59"/>
  <c r="MU30"/>
  <c r="MU29"/>
  <c r="MU11"/>
  <c r="MU8"/>
  <c r="MU9"/>
  <c r="MU7"/>
  <c r="AR72" i="86"/>
  <c r="AR71"/>
  <c r="AR70"/>
  <c r="AR69"/>
  <c r="AR67"/>
  <c r="AR66"/>
  <c r="AR65"/>
  <c r="AR64"/>
  <c r="AR63"/>
  <c r="AR62"/>
  <c r="AR61"/>
  <c r="AR60"/>
  <c r="AR58"/>
  <c r="AR57"/>
  <c r="AR56"/>
  <c r="AR52"/>
  <c r="AR50"/>
  <c r="AR26"/>
  <c r="AR27"/>
  <c r="AR28"/>
  <c r="AR29"/>
  <c r="AR30"/>
  <c r="AR31"/>
  <c r="AR32"/>
  <c r="AR33"/>
  <c r="AR34"/>
  <c r="AR36"/>
  <c r="AR37"/>
  <c r="AR39"/>
  <c r="AR40"/>
  <c r="AR41"/>
  <c r="AR42"/>
  <c r="AR43"/>
  <c r="AR44"/>
  <c r="AR45"/>
  <c r="AR46"/>
  <c r="AR47"/>
  <c r="AR25"/>
  <c r="AR6"/>
  <c r="AR7"/>
  <c r="AR8"/>
  <c r="AR9"/>
  <c r="AR10"/>
  <c r="AR11"/>
  <c r="AR12"/>
  <c r="AR13"/>
  <c r="AR14"/>
  <c r="AR15"/>
  <c r="AR16"/>
  <c r="AR17"/>
  <c r="AR5"/>
  <c r="AH48"/>
  <c r="AI48"/>
  <c r="AH51"/>
  <c r="AI51"/>
  <c r="AH38"/>
  <c r="AI38"/>
  <c r="AH22"/>
  <c r="AI22"/>
  <c r="AH24"/>
  <c r="AI24"/>
  <c r="AH18"/>
  <c r="AH23" s="1"/>
  <c r="AI18"/>
  <c r="AI23" s="1"/>
  <c r="H48"/>
  <c r="KL72" i="45" l="1"/>
  <c r="DN19"/>
  <c r="KU19"/>
  <c r="HI14" l="1"/>
  <c r="GH61"/>
  <c r="MR64" i="47" l="1"/>
  <c r="MR58"/>
  <c r="MR57"/>
  <c r="MR56"/>
  <c r="MR55"/>
  <c r="MR54"/>
  <c r="MR53"/>
  <c r="MR52"/>
  <c r="MR51"/>
  <c r="MR50"/>
  <c r="MR49"/>
  <c r="MR48"/>
  <c r="MR47"/>
  <c r="MR46"/>
  <c r="MR45"/>
  <c r="MR44"/>
  <c r="MR39"/>
  <c r="MR38"/>
  <c r="MR37"/>
  <c r="MR36"/>
  <c r="MR35"/>
  <c r="MR34"/>
  <c r="MR33"/>
  <c r="MR32"/>
  <c r="MR14"/>
  <c r="MR15"/>
  <c r="MR16"/>
  <c r="MR17"/>
  <c r="MR18"/>
  <c r="MR19"/>
  <c r="MR20"/>
  <c r="MR21"/>
  <c r="MR23"/>
  <c r="MR24"/>
  <c r="MR25"/>
  <c r="MR26"/>
  <c r="MR27"/>
  <c r="MR13"/>
  <c r="MR30"/>
  <c r="MR29"/>
  <c r="MR11"/>
  <c r="MR8"/>
  <c r="MR9"/>
  <c r="MR7"/>
  <c r="MA31"/>
  <c r="AX8" l="1"/>
  <c r="AX9"/>
  <c r="AX7"/>
  <c r="AJ62"/>
  <c r="AI62"/>
  <c r="AG62"/>
  <c r="AF62"/>
  <c r="AD62"/>
  <c r="AC62"/>
  <c r="AJ43"/>
  <c r="AI43"/>
  <c r="AG43"/>
  <c r="AF43"/>
  <c r="AD43"/>
  <c r="AC43"/>
  <c r="AJ42"/>
  <c r="AI42"/>
  <c r="AG42"/>
  <c r="AF42"/>
  <c r="AD42"/>
  <c r="AC42"/>
  <c r="AJ41"/>
  <c r="AI41"/>
  <c r="AG41"/>
  <c r="AF41"/>
  <c r="AD41"/>
  <c r="AC41"/>
  <c r="AJ31"/>
  <c r="AI31"/>
  <c r="AG31"/>
  <c r="AF31"/>
  <c r="AD31"/>
  <c r="AC31"/>
  <c r="AJ28"/>
  <c r="AI28"/>
  <c r="AG28"/>
  <c r="AF28"/>
  <c r="AD28"/>
  <c r="AC28"/>
  <c r="AJ22"/>
  <c r="AI22"/>
  <c r="AG22"/>
  <c r="AF22"/>
  <c r="AD22"/>
  <c r="AC22"/>
  <c r="AJ12"/>
  <c r="AI12"/>
  <c r="AG12"/>
  <c r="AF12"/>
  <c r="AD12"/>
  <c r="AC12"/>
  <c r="AJ6"/>
  <c r="AJ40" s="1"/>
  <c r="AJ61" s="1"/>
  <c r="AJ63" s="1"/>
  <c r="AI6"/>
  <c r="AI40" s="1"/>
  <c r="AI61" s="1"/>
  <c r="AI63" s="1"/>
  <c r="AG6"/>
  <c r="AG40" s="1"/>
  <c r="AG61" s="1"/>
  <c r="AG63" s="1"/>
  <c r="AF6"/>
  <c r="AF40" s="1"/>
  <c r="AF61" s="1"/>
  <c r="AF63" s="1"/>
  <c r="AD6"/>
  <c r="AD40" s="1"/>
  <c r="AD61" s="1"/>
  <c r="AD63" s="1"/>
  <c r="AC6"/>
  <c r="AC40" s="1"/>
  <c r="AC61" s="1"/>
  <c r="AC63" s="1"/>
  <c r="MO30"/>
  <c r="MO7"/>
  <c r="MP21"/>
  <c r="MO14"/>
  <c r="MO15"/>
  <c r="MO16"/>
  <c r="MO17"/>
  <c r="MO18"/>
  <c r="MO19"/>
  <c r="MO20"/>
  <c r="MO21"/>
  <c r="MO23"/>
  <c r="MO24"/>
  <c r="MO25"/>
  <c r="MO26"/>
  <c r="MO27"/>
  <c r="MO13"/>
  <c r="MO29"/>
  <c r="MO11"/>
  <c r="MO8"/>
  <c r="MO9"/>
  <c r="AZ19" i="45"/>
  <c r="GW46"/>
  <c r="AL93"/>
  <c r="AI93"/>
  <c r="AH93"/>
  <c r="AF93"/>
  <c r="AE93"/>
  <c r="AL88"/>
  <c r="AK88"/>
  <c r="AI88"/>
  <c r="AH88"/>
  <c r="AF88"/>
  <c r="AE88"/>
  <c r="AL87"/>
  <c r="AK87"/>
  <c r="AI87"/>
  <c r="AH87"/>
  <c r="AF87"/>
  <c r="AE87"/>
  <c r="AL86"/>
  <c r="AK86"/>
  <c r="AI86"/>
  <c r="AH86"/>
  <c r="AF86"/>
  <c r="AE86"/>
  <c r="AL80"/>
  <c r="AK80"/>
  <c r="AI80"/>
  <c r="AH80"/>
  <c r="AF80"/>
  <c r="AE80"/>
  <c r="AL73"/>
  <c r="AK73"/>
  <c r="AI73"/>
  <c r="AH73"/>
  <c r="AF73"/>
  <c r="AE73"/>
  <c r="AL67"/>
  <c r="AK67"/>
  <c r="AI67"/>
  <c r="AH67"/>
  <c r="AF67"/>
  <c r="AE67"/>
  <c r="AL66"/>
  <c r="AK66"/>
  <c r="AI66"/>
  <c r="AH66"/>
  <c r="AF66"/>
  <c r="AE66"/>
  <c r="AL62"/>
  <c r="AK62"/>
  <c r="AI62"/>
  <c r="AH62"/>
  <c r="AF62"/>
  <c r="AE62"/>
  <c r="AL46"/>
  <c r="AK46"/>
  <c r="AI46"/>
  <c r="AH46"/>
  <c r="AF46"/>
  <c r="AE46"/>
  <c r="AL40"/>
  <c r="AL20" s="1"/>
  <c r="AL6" s="1"/>
  <c r="AL84" s="1"/>
  <c r="AL99" s="1"/>
  <c r="AI40"/>
  <c r="AF40"/>
  <c r="AF20" s="1"/>
  <c r="AF6" s="1"/>
  <c r="AF84" s="1"/>
  <c r="AF99" s="1"/>
  <c r="AL36"/>
  <c r="AK36"/>
  <c r="AI36"/>
  <c r="AH36"/>
  <c r="AF36"/>
  <c r="AE36"/>
  <c r="AL33"/>
  <c r="AK33"/>
  <c r="AI33"/>
  <c r="AH33"/>
  <c r="AF33"/>
  <c r="AE33"/>
  <c r="AL30"/>
  <c r="AK30"/>
  <c r="AI30"/>
  <c r="AH30"/>
  <c r="AF30"/>
  <c r="AE30"/>
  <c r="AL29"/>
  <c r="AK29"/>
  <c r="AI29"/>
  <c r="AH29"/>
  <c r="AF29"/>
  <c r="AE29"/>
  <c r="AL24"/>
  <c r="AK24"/>
  <c r="AI24"/>
  <c r="AH24"/>
  <c r="AF24"/>
  <c r="AE24"/>
  <c r="AL22"/>
  <c r="AK22"/>
  <c r="AI22"/>
  <c r="AH22"/>
  <c r="AF22"/>
  <c r="AE22"/>
  <c r="AL21"/>
  <c r="AK21"/>
  <c r="AK20" s="1"/>
  <c r="AI21"/>
  <c r="AH21"/>
  <c r="AH20" s="1"/>
  <c r="AF21"/>
  <c r="AE21"/>
  <c r="AI20"/>
  <c r="AE20"/>
  <c r="AL8"/>
  <c r="AK8"/>
  <c r="AI8"/>
  <c r="AH8"/>
  <c r="AF8"/>
  <c r="AE8"/>
  <c r="AL7"/>
  <c r="AK7"/>
  <c r="AK6" s="1"/>
  <c r="AK84" s="1"/>
  <c r="AK99" s="1"/>
  <c r="AI7"/>
  <c r="AH7"/>
  <c r="AF7"/>
  <c r="AE7"/>
  <c r="AE6" s="1"/>
  <c r="AE84" s="1"/>
  <c r="AE99" s="1"/>
  <c r="KF93"/>
  <c r="FS48"/>
  <c r="G17" i="83"/>
  <c r="F46" i="72"/>
  <c r="G46"/>
  <c r="B46" s="1"/>
  <c r="E42"/>
  <c r="D42"/>
  <c r="G21"/>
  <c r="B21" s="1"/>
  <c r="B42" s="1"/>
  <c r="F21"/>
  <c r="F42" s="1"/>
  <c r="G16"/>
  <c r="F16"/>
  <c r="E16"/>
  <c r="E47" s="1"/>
  <c r="D16"/>
  <c r="B13"/>
  <c r="B16" s="1"/>
  <c r="F47" l="1"/>
  <c r="D47"/>
  <c r="B47"/>
  <c r="AH6" i="45"/>
  <c r="AH84" s="1"/>
  <c r="AH99" s="1"/>
  <c r="AI6"/>
  <c r="AI84" s="1"/>
  <c r="AI99" s="1"/>
  <c r="G42" i="72"/>
  <c r="G47" s="1"/>
  <c r="W78" i="84"/>
  <c r="W76"/>
  <c r="W71"/>
  <c r="W63"/>
  <c r="W53"/>
  <c r="W48"/>
  <c r="W42"/>
  <c r="W39"/>
  <c r="W31"/>
  <c r="W28"/>
  <c r="W22"/>
  <c r="W18"/>
  <c r="T78"/>
  <c r="T76"/>
  <c r="T71"/>
  <c r="T63"/>
  <c r="T53"/>
  <c r="T48"/>
  <c r="T42"/>
  <c r="T39"/>
  <c r="T31"/>
  <c r="T28"/>
  <c r="T22"/>
  <c r="T18"/>
  <c r="Q78"/>
  <c r="Q76"/>
  <c r="Q71"/>
  <c r="Q63"/>
  <c r="Q53"/>
  <c r="Q48"/>
  <c r="Q42"/>
  <c r="Q39"/>
  <c r="Q31"/>
  <c r="Q28"/>
  <c r="Q22"/>
  <c r="Q18"/>
  <c r="N78"/>
  <c r="N76"/>
  <c r="N71"/>
  <c r="N63"/>
  <c r="N53"/>
  <c r="N48"/>
  <c r="N42"/>
  <c r="N39"/>
  <c r="N31"/>
  <c r="N28"/>
  <c r="N22"/>
  <c r="N18"/>
  <c r="K78"/>
  <c r="K76"/>
  <c r="K71"/>
  <c r="K63"/>
  <c r="K53"/>
  <c r="K48"/>
  <c r="K42"/>
  <c r="K39"/>
  <c r="K31"/>
  <c r="K28"/>
  <c r="K22"/>
  <c r="K18"/>
  <c r="H78"/>
  <c r="H76"/>
  <c r="H71"/>
  <c r="H63"/>
  <c r="H53"/>
  <c r="H42"/>
  <c r="H39"/>
  <c r="H31"/>
  <c r="H28"/>
  <c r="H22"/>
  <c r="H18"/>
  <c r="E18"/>
  <c r="E22"/>
  <c r="E28"/>
  <c r="E31"/>
  <c r="E39"/>
  <c r="E42"/>
  <c r="E48"/>
  <c r="E53"/>
  <c r="E63"/>
  <c r="E71"/>
  <c r="E76"/>
  <c r="E78"/>
  <c r="J6"/>
  <c r="AI73" i="86"/>
  <c r="AH73"/>
  <c r="AG73"/>
  <c r="Q73"/>
  <c r="P73"/>
  <c r="O73"/>
  <c r="W73"/>
  <c r="V73"/>
  <c r="U73"/>
  <c r="T73"/>
  <c r="S73"/>
  <c r="R73"/>
  <c r="AF73"/>
  <c r="AE73"/>
  <c r="AD73"/>
  <c r="AO73"/>
  <c r="AN73"/>
  <c r="AM73"/>
  <c r="H73"/>
  <c r="G73"/>
  <c r="F73"/>
  <c r="AL73"/>
  <c r="AK73"/>
  <c r="AJ73"/>
  <c r="I73"/>
  <c r="E73"/>
  <c r="D73"/>
  <c r="C73"/>
  <c r="AA73"/>
  <c r="Z73"/>
  <c r="Y73"/>
  <c r="X73"/>
  <c r="L73"/>
  <c r="AQ72"/>
  <c r="AP72"/>
  <c r="AQ71"/>
  <c r="AP71"/>
  <c r="AQ70"/>
  <c r="AP70"/>
  <c r="AQ69"/>
  <c r="AP69"/>
  <c r="AI68"/>
  <c r="AH68"/>
  <c r="AG68"/>
  <c r="Q68"/>
  <c r="P68"/>
  <c r="W68"/>
  <c r="V68"/>
  <c r="U68"/>
  <c r="T68"/>
  <c r="S68"/>
  <c r="R68"/>
  <c r="AF68"/>
  <c r="AE68"/>
  <c r="AD68"/>
  <c r="AO68"/>
  <c r="AN68"/>
  <c r="AM68"/>
  <c r="H68"/>
  <c r="G68"/>
  <c r="F68"/>
  <c r="AL68"/>
  <c r="AK68"/>
  <c r="AJ68"/>
  <c r="K68"/>
  <c r="J68"/>
  <c r="I68"/>
  <c r="E68"/>
  <c r="D68"/>
  <c r="C68"/>
  <c r="AC68"/>
  <c r="AB68"/>
  <c r="Z68"/>
  <c r="Y68"/>
  <c r="X68"/>
  <c r="N68"/>
  <c r="M68"/>
  <c r="L68"/>
  <c r="AQ67"/>
  <c r="O67"/>
  <c r="AA67"/>
  <c r="AA68" s="1"/>
  <c r="AQ66"/>
  <c r="AP66"/>
  <c r="AQ65"/>
  <c r="AP65"/>
  <c r="AQ64"/>
  <c r="AP64"/>
  <c r="AQ63"/>
  <c r="AP63"/>
  <c r="AQ62"/>
  <c r="AP62"/>
  <c r="AQ61"/>
  <c r="AP61"/>
  <c r="AQ60"/>
  <c r="AP60"/>
  <c r="AI59"/>
  <c r="AH59"/>
  <c r="AG59"/>
  <c r="Q59"/>
  <c r="P59"/>
  <c r="O59"/>
  <c r="W59"/>
  <c r="V59"/>
  <c r="U59"/>
  <c r="T59"/>
  <c r="S59"/>
  <c r="R59"/>
  <c r="AF59"/>
  <c r="AE59"/>
  <c r="AD59"/>
  <c r="AO59"/>
  <c r="AN59"/>
  <c r="AM59"/>
  <c r="F59"/>
  <c r="AL59"/>
  <c r="AK59"/>
  <c r="AJ59"/>
  <c r="K59"/>
  <c r="J59"/>
  <c r="I59"/>
  <c r="E59"/>
  <c r="D59"/>
  <c r="C59"/>
  <c r="AC59"/>
  <c r="AB59"/>
  <c r="AA59"/>
  <c r="Z59"/>
  <c r="Y59"/>
  <c r="X59"/>
  <c r="N59"/>
  <c r="M59"/>
  <c r="L59"/>
  <c r="AQ58"/>
  <c r="AP58"/>
  <c r="AQ57"/>
  <c r="AP57"/>
  <c r="AP56"/>
  <c r="H59"/>
  <c r="G56"/>
  <c r="AQ56" s="1"/>
  <c r="AQ54"/>
  <c r="AP54"/>
  <c r="AR54"/>
  <c r="AQ53"/>
  <c r="AP53"/>
  <c r="AR53"/>
  <c r="AQ52"/>
  <c r="AP52"/>
  <c r="AG51"/>
  <c r="Q51"/>
  <c r="P51"/>
  <c r="O51"/>
  <c r="W51"/>
  <c r="V51"/>
  <c r="U51"/>
  <c r="T51"/>
  <c r="S51"/>
  <c r="R51"/>
  <c r="AF51"/>
  <c r="AE51"/>
  <c r="AD51"/>
  <c r="AO51"/>
  <c r="AN51"/>
  <c r="AM51"/>
  <c r="H51"/>
  <c r="G51"/>
  <c r="F51"/>
  <c r="AL51"/>
  <c r="AK51"/>
  <c r="AJ51"/>
  <c r="K51"/>
  <c r="J51"/>
  <c r="I51"/>
  <c r="E51"/>
  <c r="D51"/>
  <c r="C51"/>
  <c r="AC51"/>
  <c r="AB51"/>
  <c r="AA51"/>
  <c r="Z51"/>
  <c r="Y51"/>
  <c r="X51"/>
  <c r="N51"/>
  <c r="M51"/>
  <c r="L51"/>
  <c r="AQ50"/>
  <c r="AP50"/>
  <c r="AR49"/>
  <c r="AQ49"/>
  <c r="AP49"/>
  <c r="AG48"/>
  <c r="Q48"/>
  <c r="P48"/>
  <c r="O48"/>
  <c r="W48"/>
  <c r="V48"/>
  <c r="U48"/>
  <c r="T48"/>
  <c r="S48"/>
  <c r="R48"/>
  <c r="AF48"/>
  <c r="AE48"/>
  <c r="AD48"/>
  <c r="AO48"/>
  <c r="AN48"/>
  <c r="AM48"/>
  <c r="F48"/>
  <c r="AK48"/>
  <c r="AJ48"/>
  <c r="K48"/>
  <c r="J48"/>
  <c r="I48"/>
  <c r="E48"/>
  <c r="D48"/>
  <c r="C48"/>
  <c r="AC48"/>
  <c r="AB48"/>
  <c r="AA48"/>
  <c r="Z48"/>
  <c r="Y48"/>
  <c r="X48"/>
  <c r="N48"/>
  <c r="M48"/>
  <c r="L48"/>
  <c r="AQ47"/>
  <c r="AP47"/>
  <c r="AP46"/>
  <c r="G46"/>
  <c r="AQ46" s="1"/>
  <c r="AL48"/>
  <c r="AQ45"/>
  <c r="AP45"/>
  <c r="G48"/>
  <c r="AQ44"/>
  <c r="AP44"/>
  <c r="AQ43"/>
  <c r="AP43"/>
  <c r="AQ42"/>
  <c r="AP42"/>
  <c r="AQ41"/>
  <c r="AP41"/>
  <c r="AQ40"/>
  <c r="AP40"/>
  <c r="AQ39"/>
  <c r="AP39"/>
  <c r="AG38"/>
  <c r="Q38"/>
  <c r="P38"/>
  <c r="O38"/>
  <c r="W38"/>
  <c r="V38"/>
  <c r="U38"/>
  <c r="T38"/>
  <c r="S38"/>
  <c r="R38"/>
  <c r="AF38"/>
  <c r="AE38"/>
  <c r="AD38"/>
  <c r="AO38"/>
  <c r="AN38"/>
  <c r="AM38"/>
  <c r="H38"/>
  <c r="G38"/>
  <c r="F38"/>
  <c r="AL38"/>
  <c r="AK38"/>
  <c r="AJ38"/>
  <c r="K38"/>
  <c r="J38"/>
  <c r="I38"/>
  <c r="E38"/>
  <c r="D38"/>
  <c r="C38"/>
  <c r="AC38"/>
  <c r="AB38"/>
  <c r="AA38"/>
  <c r="Z38"/>
  <c r="Y38"/>
  <c r="X38"/>
  <c r="N38"/>
  <c r="M38"/>
  <c r="L38"/>
  <c r="AQ37"/>
  <c r="AP37"/>
  <c r="AQ36"/>
  <c r="AP36"/>
  <c r="AI35"/>
  <c r="AI55" s="1"/>
  <c r="AH35"/>
  <c r="AH55" s="1"/>
  <c r="AG35"/>
  <c r="Q35"/>
  <c r="P35"/>
  <c r="O35"/>
  <c r="W35"/>
  <c r="V35"/>
  <c r="U35"/>
  <c r="T35"/>
  <c r="S35"/>
  <c r="R35"/>
  <c r="AF35"/>
  <c r="AE35"/>
  <c r="AD35"/>
  <c r="AO35"/>
  <c r="AN35"/>
  <c r="AM35"/>
  <c r="H35"/>
  <c r="G35"/>
  <c r="F35"/>
  <c r="AL35"/>
  <c r="AK35"/>
  <c r="AJ35"/>
  <c r="K35"/>
  <c r="J35"/>
  <c r="I35"/>
  <c r="E35"/>
  <c r="D35"/>
  <c r="C35"/>
  <c r="AC35"/>
  <c r="AB35"/>
  <c r="AA35"/>
  <c r="Z35"/>
  <c r="Y35"/>
  <c r="X35"/>
  <c r="N35"/>
  <c r="M35"/>
  <c r="L35"/>
  <c r="AQ34"/>
  <c r="AP34"/>
  <c r="AQ33"/>
  <c r="AP33"/>
  <c r="AQ32"/>
  <c r="AP32"/>
  <c r="AQ31"/>
  <c r="AP31"/>
  <c r="AQ30"/>
  <c r="AP30"/>
  <c r="AQ29"/>
  <c r="AP29"/>
  <c r="AQ28"/>
  <c r="AP28"/>
  <c r="AQ27"/>
  <c r="AP27"/>
  <c r="AQ26"/>
  <c r="AP26"/>
  <c r="AQ25"/>
  <c r="I25"/>
  <c r="C25"/>
  <c r="C24" s="1"/>
  <c r="AG24"/>
  <c r="Q24"/>
  <c r="P24"/>
  <c r="O24"/>
  <c r="W24"/>
  <c r="V24"/>
  <c r="U24"/>
  <c r="T24"/>
  <c r="S24"/>
  <c r="R24"/>
  <c r="AF24"/>
  <c r="AE24"/>
  <c r="AD24"/>
  <c r="AO24"/>
  <c r="AN24"/>
  <c r="AM24"/>
  <c r="H24"/>
  <c r="G24"/>
  <c r="F24"/>
  <c r="AL24"/>
  <c r="AK24"/>
  <c r="AJ24"/>
  <c r="K24"/>
  <c r="J24"/>
  <c r="E24"/>
  <c r="D24"/>
  <c r="AC24"/>
  <c r="AB24"/>
  <c r="AA24"/>
  <c r="Z24"/>
  <c r="Y24"/>
  <c r="X24"/>
  <c r="N24"/>
  <c r="M24"/>
  <c r="L24"/>
  <c r="AG22"/>
  <c r="Q22"/>
  <c r="P22"/>
  <c r="O22"/>
  <c r="W22"/>
  <c r="V22"/>
  <c r="U22"/>
  <c r="T22"/>
  <c r="S22"/>
  <c r="R22"/>
  <c r="AF22"/>
  <c r="AE22"/>
  <c r="AD22"/>
  <c r="AO22"/>
  <c r="AN22"/>
  <c r="AM22"/>
  <c r="H22"/>
  <c r="F22"/>
  <c r="AL22"/>
  <c r="AK22"/>
  <c r="AJ22"/>
  <c r="K22"/>
  <c r="J22"/>
  <c r="I22"/>
  <c r="E22"/>
  <c r="D22"/>
  <c r="C22"/>
  <c r="AC22"/>
  <c r="AB22"/>
  <c r="AA22"/>
  <c r="Z22"/>
  <c r="Y22"/>
  <c r="X22"/>
  <c r="N22"/>
  <c r="M22"/>
  <c r="L22"/>
  <c r="AR21"/>
  <c r="AQ21"/>
  <c r="AP21"/>
  <c r="AR20"/>
  <c r="AP20"/>
  <c r="G20"/>
  <c r="G22" s="1"/>
  <c r="AR19"/>
  <c r="AQ19"/>
  <c r="AP19"/>
  <c r="AG18"/>
  <c r="Q18"/>
  <c r="P18"/>
  <c r="O18"/>
  <c r="W18"/>
  <c r="V18"/>
  <c r="U18"/>
  <c r="T18"/>
  <c r="S18"/>
  <c r="R18"/>
  <c r="AF18"/>
  <c r="AE18"/>
  <c r="AD18"/>
  <c r="AM18"/>
  <c r="G18"/>
  <c r="G23" s="1"/>
  <c r="F18"/>
  <c r="AK18"/>
  <c r="AJ18"/>
  <c r="AJ23" s="1"/>
  <c r="K18"/>
  <c r="J18"/>
  <c r="J23" s="1"/>
  <c r="I18"/>
  <c r="E18"/>
  <c r="D18"/>
  <c r="C18"/>
  <c r="C23" s="1"/>
  <c r="AC18"/>
  <c r="AB18"/>
  <c r="AB23" s="1"/>
  <c r="AA18"/>
  <c r="Z18"/>
  <c r="Z23" s="1"/>
  <c r="Y18"/>
  <c r="X18"/>
  <c r="X23" s="1"/>
  <c r="N18"/>
  <c r="M18"/>
  <c r="M23" s="1"/>
  <c r="L18"/>
  <c r="AQ17"/>
  <c r="AP17"/>
  <c r="AQ16"/>
  <c r="AP16"/>
  <c r="AQ15"/>
  <c r="AP15"/>
  <c r="AQ14"/>
  <c r="AP14"/>
  <c r="AQ13"/>
  <c r="AP13"/>
  <c r="AQ12"/>
  <c r="AP12"/>
  <c r="AQ11"/>
  <c r="AP11"/>
  <c r="AQ10"/>
  <c r="AP10"/>
  <c r="AQ9"/>
  <c r="AP9"/>
  <c r="AQ8"/>
  <c r="AP8"/>
  <c r="AQ7"/>
  <c r="AP7"/>
  <c r="AQ6"/>
  <c r="AP6"/>
  <c r="AQ5"/>
  <c r="AP5"/>
  <c r="AN18"/>
  <c r="H18"/>
  <c r="AL18"/>
  <c r="P78" i="84"/>
  <c r="O78"/>
  <c r="M78"/>
  <c r="L78"/>
  <c r="G78"/>
  <c r="D78"/>
  <c r="F78"/>
  <c r="C78"/>
  <c r="V77"/>
  <c r="S77"/>
  <c r="R77"/>
  <c r="U77" s="1"/>
  <c r="J77"/>
  <c r="J78" s="1"/>
  <c r="P76"/>
  <c r="O76"/>
  <c r="M76"/>
  <c r="L76"/>
  <c r="G76"/>
  <c r="F76"/>
  <c r="D74"/>
  <c r="V74" s="1"/>
  <c r="C74"/>
  <c r="I74" s="1"/>
  <c r="V73"/>
  <c r="S73"/>
  <c r="R73"/>
  <c r="U73" s="1"/>
  <c r="J73"/>
  <c r="D72"/>
  <c r="C72"/>
  <c r="P71"/>
  <c r="M71"/>
  <c r="F71"/>
  <c r="D70"/>
  <c r="V70" s="1"/>
  <c r="V69"/>
  <c r="S69"/>
  <c r="R69"/>
  <c r="U69" s="1"/>
  <c r="J69"/>
  <c r="V68"/>
  <c r="S68"/>
  <c r="R68"/>
  <c r="U68" s="1"/>
  <c r="J68"/>
  <c r="O67"/>
  <c r="L67"/>
  <c r="D67"/>
  <c r="S67" s="1"/>
  <c r="C67"/>
  <c r="I67" s="1"/>
  <c r="L66"/>
  <c r="D66"/>
  <c r="C66"/>
  <c r="I66" s="1"/>
  <c r="G65"/>
  <c r="C65"/>
  <c r="I65" s="1"/>
  <c r="L64"/>
  <c r="D64"/>
  <c r="P63"/>
  <c r="O63"/>
  <c r="M63"/>
  <c r="L63"/>
  <c r="G63"/>
  <c r="F63"/>
  <c r="C63"/>
  <c r="V62"/>
  <c r="S62"/>
  <c r="R62"/>
  <c r="U62" s="1"/>
  <c r="J62"/>
  <c r="V61"/>
  <c r="S61"/>
  <c r="R61"/>
  <c r="U61" s="1"/>
  <c r="J61"/>
  <c r="V60"/>
  <c r="S60"/>
  <c r="R60"/>
  <c r="U60" s="1"/>
  <c r="J60"/>
  <c r="V59"/>
  <c r="S59"/>
  <c r="R59"/>
  <c r="U59" s="1"/>
  <c r="J59"/>
  <c r="V58"/>
  <c r="S58"/>
  <c r="R58"/>
  <c r="U58" s="1"/>
  <c r="J58"/>
  <c r="V57"/>
  <c r="S57"/>
  <c r="R57"/>
  <c r="U57" s="1"/>
  <c r="J57"/>
  <c r="V56"/>
  <c r="S56"/>
  <c r="R56"/>
  <c r="U56" s="1"/>
  <c r="J56"/>
  <c r="R55"/>
  <c r="U55" s="1"/>
  <c r="D55"/>
  <c r="S55" s="1"/>
  <c r="V54"/>
  <c r="S54"/>
  <c r="R54"/>
  <c r="U54" s="1"/>
  <c r="J54"/>
  <c r="I54"/>
  <c r="I63" s="1"/>
  <c r="O53"/>
  <c r="L53"/>
  <c r="G53"/>
  <c r="D53"/>
  <c r="S53" s="1"/>
  <c r="F53"/>
  <c r="C53"/>
  <c r="I53" s="1"/>
  <c r="V52"/>
  <c r="S52"/>
  <c r="R52"/>
  <c r="U52" s="1"/>
  <c r="J52"/>
  <c r="V51"/>
  <c r="S51"/>
  <c r="R51"/>
  <c r="U51" s="1"/>
  <c r="J51"/>
  <c r="V50"/>
  <c r="S50"/>
  <c r="R50"/>
  <c r="U50" s="1"/>
  <c r="J50"/>
  <c r="P48"/>
  <c r="O48"/>
  <c r="M48"/>
  <c r="L48"/>
  <c r="G48"/>
  <c r="F48"/>
  <c r="C48"/>
  <c r="R47"/>
  <c r="D47"/>
  <c r="V46"/>
  <c r="S46"/>
  <c r="R46"/>
  <c r="J46"/>
  <c r="V45"/>
  <c r="S45"/>
  <c r="R45"/>
  <c r="J45"/>
  <c r="R44"/>
  <c r="D44"/>
  <c r="R43"/>
  <c r="D43"/>
  <c r="V43" s="1"/>
  <c r="P42"/>
  <c r="O42"/>
  <c r="M42"/>
  <c r="L42"/>
  <c r="G42"/>
  <c r="F42"/>
  <c r="C42"/>
  <c r="R41"/>
  <c r="D41"/>
  <c r="V41" s="1"/>
  <c r="R40"/>
  <c r="D40"/>
  <c r="D42" s="1"/>
  <c r="P39"/>
  <c r="O39"/>
  <c r="M39"/>
  <c r="L39"/>
  <c r="G39"/>
  <c r="F39"/>
  <c r="D38"/>
  <c r="V38" s="1"/>
  <c r="C38"/>
  <c r="I38" s="1"/>
  <c r="D37"/>
  <c r="V37" s="1"/>
  <c r="C37"/>
  <c r="V36"/>
  <c r="S36"/>
  <c r="R36"/>
  <c r="J36"/>
  <c r="V35"/>
  <c r="S35"/>
  <c r="R35"/>
  <c r="J35"/>
  <c r="V34"/>
  <c r="S34"/>
  <c r="R34"/>
  <c r="J34"/>
  <c r="V33"/>
  <c r="S33"/>
  <c r="R33"/>
  <c r="J33"/>
  <c r="R32"/>
  <c r="D32"/>
  <c r="J32" s="1"/>
  <c r="P31"/>
  <c r="O31"/>
  <c r="M31"/>
  <c r="L31"/>
  <c r="G31"/>
  <c r="F31"/>
  <c r="C31"/>
  <c r="V30"/>
  <c r="S30"/>
  <c r="R30"/>
  <c r="J30"/>
  <c r="R29"/>
  <c r="D29"/>
  <c r="P28"/>
  <c r="O28"/>
  <c r="M28"/>
  <c r="L28"/>
  <c r="G28"/>
  <c r="D28"/>
  <c r="F28"/>
  <c r="C28"/>
  <c r="V27"/>
  <c r="S27"/>
  <c r="R27"/>
  <c r="J27"/>
  <c r="V26"/>
  <c r="S26"/>
  <c r="R26"/>
  <c r="J26"/>
  <c r="V25"/>
  <c r="S25"/>
  <c r="R25"/>
  <c r="J25"/>
  <c r="R24"/>
  <c r="D24"/>
  <c r="S24" s="1"/>
  <c r="P22"/>
  <c r="O22"/>
  <c r="L22"/>
  <c r="G22"/>
  <c r="F22"/>
  <c r="C22"/>
  <c r="R21"/>
  <c r="M21"/>
  <c r="M22" s="1"/>
  <c r="J21"/>
  <c r="R20"/>
  <c r="D20"/>
  <c r="D22" s="1"/>
  <c r="V19"/>
  <c r="S19"/>
  <c r="R19"/>
  <c r="J19"/>
  <c r="P18"/>
  <c r="O18"/>
  <c r="L18"/>
  <c r="G18"/>
  <c r="F18"/>
  <c r="C18"/>
  <c r="R17"/>
  <c r="D17"/>
  <c r="V17" s="1"/>
  <c r="V16"/>
  <c r="S16"/>
  <c r="R16"/>
  <c r="J16"/>
  <c r="V15"/>
  <c r="S15"/>
  <c r="R15"/>
  <c r="J15"/>
  <c r="V14"/>
  <c r="S14"/>
  <c r="R14"/>
  <c r="J14"/>
  <c r="R13"/>
  <c r="D13"/>
  <c r="S13" s="1"/>
  <c r="V12"/>
  <c r="S12"/>
  <c r="R12"/>
  <c r="J12"/>
  <c r="R11"/>
  <c r="M11"/>
  <c r="S11" s="1"/>
  <c r="J11"/>
  <c r="V10"/>
  <c r="S10"/>
  <c r="R10"/>
  <c r="J10"/>
  <c r="V9"/>
  <c r="S9"/>
  <c r="R9"/>
  <c r="J9"/>
  <c r="V8"/>
  <c r="S8"/>
  <c r="R8"/>
  <c r="J8"/>
  <c r="V7"/>
  <c r="S7"/>
  <c r="R7"/>
  <c r="J7"/>
  <c r="V6"/>
  <c r="S6"/>
  <c r="R6"/>
  <c r="R5"/>
  <c r="M5"/>
  <c r="D5"/>
  <c r="F60" i="53"/>
  <c r="E60"/>
  <c r="D60"/>
  <c r="D53"/>
  <c r="F47"/>
  <c r="E47"/>
  <c r="F36"/>
  <c r="E36"/>
  <c r="F20"/>
  <c r="F53" s="1"/>
  <c r="E20"/>
  <c r="E53" s="1"/>
  <c r="E9"/>
  <c r="E14" s="1"/>
  <c r="D9"/>
  <c r="D14" s="1"/>
  <c r="F62" i="71"/>
  <c r="E62"/>
  <c r="B62"/>
  <c r="G60"/>
  <c r="G59"/>
  <c r="G58"/>
  <c r="F58"/>
  <c r="E58"/>
  <c r="B58"/>
  <c r="A58"/>
  <c r="D52"/>
  <c r="G43"/>
  <c r="G28"/>
  <c r="F28"/>
  <c r="F52" s="1"/>
  <c r="E28"/>
  <c r="E52" s="1"/>
  <c r="B28"/>
  <c r="G27"/>
  <c r="B25"/>
  <c r="B24"/>
  <c r="H22"/>
  <c r="F22"/>
  <c r="D22"/>
  <c r="G19"/>
  <c r="B14"/>
  <c r="E11"/>
  <c r="B22" l="1"/>
  <c r="B52"/>
  <c r="G52"/>
  <c r="U5" i="84"/>
  <c r="U11"/>
  <c r="U12"/>
  <c r="U13"/>
  <c r="U14"/>
  <c r="U15"/>
  <c r="U16"/>
  <c r="U17"/>
  <c r="U19"/>
  <c r="U20"/>
  <c r="U32"/>
  <c r="U33"/>
  <c r="U34"/>
  <c r="U35"/>
  <c r="U36"/>
  <c r="U40"/>
  <c r="U41"/>
  <c r="R72"/>
  <c r="U72" s="1"/>
  <c r="I72"/>
  <c r="W23"/>
  <c r="W49"/>
  <c r="U6"/>
  <c r="U7"/>
  <c r="U8"/>
  <c r="U9"/>
  <c r="U10"/>
  <c r="U21"/>
  <c r="U24"/>
  <c r="U25"/>
  <c r="U26"/>
  <c r="U27"/>
  <c r="U29"/>
  <c r="U30"/>
  <c r="R37"/>
  <c r="I37"/>
  <c r="I39" s="1"/>
  <c r="I49" s="1"/>
  <c r="U43"/>
  <c r="U44"/>
  <c r="U45"/>
  <c r="U46"/>
  <c r="U47"/>
  <c r="H53" i="71"/>
  <c r="D53"/>
  <c r="D63" s="1"/>
  <c r="W79" i="84"/>
  <c r="T49"/>
  <c r="T23"/>
  <c r="Q49"/>
  <c r="Q23"/>
  <c r="N49"/>
  <c r="E23"/>
  <c r="K49"/>
  <c r="K23"/>
  <c r="H49"/>
  <c r="H23"/>
  <c r="H23" i="86"/>
  <c r="AA55"/>
  <c r="D55"/>
  <c r="AN55"/>
  <c r="AQ48"/>
  <c r="AR38"/>
  <c r="AR48"/>
  <c r="AR51"/>
  <c r="AM23"/>
  <c r="AE23"/>
  <c r="R23"/>
  <c r="T23"/>
  <c r="V23"/>
  <c r="O23"/>
  <c r="Q23"/>
  <c r="AR24"/>
  <c r="AR35"/>
  <c r="F55"/>
  <c r="AD55"/>
  <c r="S55"/>
  <c r="U55"/>
  <c r="W55"/>
  <c r="AG55"/>
  <c r="AR59"/>
  <c r="F53" i="71"/>
  <c r="F63" s="1"/>
  <c r="AP38" i="86"/>
  <c r="AQ51"/>
  <c r="AP51"/>
  <c r="AP59"/>
  <c r="AQ73"/>
  <c r="B53" i="71"/>
  <c r="B63" s="1"/>
  <c r="AL23" i="86"/>
  <c r="AN23"/>
  <c r="L23"/>
  <c r="N23"/>
  <c r="Y23"/>
  <c r="AA23"/>
  <c r="AC23"/>
  <c r="D23"/>
  <c r="D74" s="1"/>
  <c r="I23"/>
  <c r="K23"/>
  <c r="F23"/>
  <c r="F74" s="1"/>
  <c r="AP22"/>
  <c r="AQ35"/>
  <c r="L55"/>
  <c r="Y55"/>
  <c r="AC55"/>
  <c r="I55"/>
  <c r="K55"/>
  <c r="AK55"/>
  <c r="P55"/>
  <c r="N23" i="84"/>
  <c r="F23"/>
  <c r="E49"/>
  <c r="E79" s="1"/>
  <c r="D76"/>
  <c r="V76" s="1"/>
  <c r="G23"/>
  <c r="P23"/>
  <c r="J28"/>
  <c r="R66"/>
  <c r="U66" s="1"/>
  <c r="C23"/>
  <c r="L23"/>
  <c r="R78"/>
  <c r="U78" s="1"/>
  <c r="M18"/>
  <c r="M23" s="1"/>
  <c r="O23"/>
  <c r="R28"/>
  <c r="U28" s="1"/>
  <c r="R42"/>
  <c r="U42" s="1"/>
  <c r="S17"/>
  <c r="S32"/>
  <c r="D18"/>
  <c r="D23" s="1"/>
  <c r="S37"/>
  <c r="J40"/>
  <c r="S41"/>
  <c r="R48"/>
  <c r="U48" s="1"/>
  <c r="R53"/>
  <c r="U53" s="1"/>
  <c r="S72"/>
  <c r="C75"/>
  <c r="I75" s="1"/>
  <c r="J5"/>
  <c r="V47"/>
  <c r="J47"/>
  <c r="V13"/>
  <c r="J13"/>
  <c r="G49"/>
  <c r="L49"/>
  <c r="S29"/>
  <c r="D31"/>
  <c r="S31" s="1"/>
  <c r="V29"/>
  <c r="J29"/>
  <c r="J31" s="1"/>
  <c r="S44"/>
  <c r="V44"/>
  <c r="J44"/>
  <c r="S47"/>
  <c r="R63"/>
  <c r="U63" s="1"/>
  <c r="S66"/>
  <c r="V66"/>
  <c r="J66"/>
  <c r="S70"/>
  <c r="V11"/>
  <c r="J17"/>
  <c r="R18"/>
  <c r="U18" s="1"/>
  <c r="R22"/>
  <c r="U22" s="1"/>
  <c r="F49"/>
  <c r="O49"/>
  <c r="S28"/>
  <c r="M49"/>
  <c r="J37"/>
  <c r="S40"/>
  <c r="J41"/>
  <c r="V42"/>
  <c r="V53"/>
  <c r="R67"/>
  <c r="U67" s="1"/>
  <c r="J67"/>
  <c r="V67"/>
  <c r="J70"/>
  <c r="J72"/>
  <c r="J74"/>
  <c r="S74"/>
  <c r="V78"/>
  <c r="S78"/>
  <c r="AI74" i="86"/>
  <c r="AF55"/>
  <c r="AK23"/>
  <c r="AK74" s="1"/>
  <c r="AQ68"/>
  <c r="K74"/>
  <c r="D65" i="84"/>
  <c r="V65" s="1"/>
  <c r="G71"/>
  <c r="E23" i="86"/>
  <c r="N55"/>
  <c r="N74" s="1"/>
  <c r="AR22"/>
  <c r="AQ22"/>
  <c r="AO18"/>
  <c r="AO23" s="1"/>
  <c r="AP18"/>
  <c r="AQ24"/>
  <c r="AP25"/>
  <c r="I24"/>
  <c r="AP24" s="1"/>
  <c r="AP48"/>
  <c r="AD23"/>
  <c r="AF23"/>
  <c r="S23"/>
  <c r="U23"/>
  <c r="U74" s="1"/>
  <c r="W23"/>
  <c r="P23"/>
  <c r="AG23"/>
  <c r="AQ18"/>
  <c r="AQ20"/>
  <c r="M55"/>
  <c r="M74" s="1"/>
  <c r="X55"/>
  <c r="X74" s="1"/>
  <c r="Z55"/>
  <c r="Z74" s="1"/>
  <c r="AB55"/>
  <c r="AB74" s="1"/>
  <c r="C55"/>
  <c r="C74" s="1"/>
  <c r="E55"/>
  <c r="J55"/>
  <c r="J74" s="1"/>
  <c r="AJ55"/>
  <c r="AJ74" s="1"/>
  <c r="AL55"/>
  <c r="G55"/>
  <c r="AM55"/>
  <c r="AM74" s="1"/>
  <c r="AO55"/>
  <c r="AE55"/>
  <c r="R55"/>
  <c r="T55"/>
  <c r="V55"/>
  <c r="O55"/>
  <c r="Q55"/>
  <c r="AH74"/>
  <c r="AP35"/>
  <c r="AQ38"/>
  <c r="H55"/>
  <c r="G59"/>
  <c r="AQ59" s="1"/>
  <c r="O68"/>
  <c r="AP68" s="1"/>
  <c r="AP67"/>
  <c r="AR68"/>
  <c r="AP73"/>
  <c r="AR73"/>
  <c r="S22" i="84"/>
  <c r="V22"/>
  <c r="V5"/>
  <c r="V20"/>
  <c r="S21"/>
  <c r="V24"/>
  <c r="V28"/>
  <c r="R31"/>
  <c r="U31" s="1"/>
  <c r="R38"/>
  <c r="S38"/>
  <c r="P49"/>
  <c r="S5"/>
  <c r="J20"/>
  <c r="J22" s="1"/>
  <c r="S20"/>
  <c r="V21"/>
  <c r="J24"/>
  <c r="D39"/>
  <c r="V39" s="1"/>
  <c r="V32"/>
  <c r="C39"/>
  <c r="C49" s="1"/>
  <c r="J38"/>
  <c r="S42"/>
  <c r="D48"/>
  <c r="V48" s="1"/>
  <c r="S43"/>
  <c r="J43"/>
  <c r="V40"/>
  <c r="J53"/>
  <c r="V55"/>
  <c r="D63"/>
  <c r="S63" s="1"/>
  <c r="L70"/>
  <c r="L71" s="1"/>
  <c r="R64"/>
  <c r="U64" s="1"/>
  <c r="C70"/>
  <c r="R65"/>
  <c r="U65" s="1"/>
  <c r="O71"/>
  <c r="J55"/>
  <c r="J63" s="1"/>
  <c r="V64"/>
  <c r="J64"/>
  <c r="S64"/>
  <c r="R74"/>
  <c r="U74" s="1"/>
  <c r="V75"/>
  <c r="J75"/>
  <c r="S75"/>
  <c r="V72"/>
  <c r="E22" i="71"/>
  <c r="E53" s="1"/>
  <c r="E63" s="1"/>
  <c r="G22"/>
  <c r="G62"/>
  <c r="H74" i="86" l="1"/>
  <c r="AG74"/>
  <c r="AD74"/>
  <c r="C71" i="84"/>
  <c r="I70"/>
  <c r="I71" s="1"/>
  <c r="S48"/>
  <c r="U38"/>
  <c r="J18"/>
  <c r="I76"/>
  <c r="I79" s="1"/>
  <c r="AA74" i="86"/>
  <c r="U37" i="84"/>
  <c r="H63" i="71"/>
  <c r="T79" i="84"/>
  <c r="Q79"/>
  <c r="N79"/>
  <c r="K79"/>
  <c r="H79"/>
  <c r="AP55" i="86"/>
  <c r="T74"/>
  <c r="AE74"/>
  <c r="AL74"/>
  <c r="AN74"/>
  <c r="Y74"/>
  <c r="AR23"/>
  <c r="AR55"/>
  <c r="R74"/>
  <c r="W74"/>
  <c r="S74"/>
  <c r="AR18"/>
  <c r="AC74"/>
  <c r="L74"/>
  <c r="AQ55"/>
  <c r="G74"/>
  <c r="F79" i="84"/>
  <c r="S76"/>
  <c r="V31"/>
  <c r="R23"/>
  <c r="U23" s="1"/>
  <c r="S18"/>
  <c r="J42"/>
  <c r="L79"/>
  <c r="R75"/>
  <c r="U75" s="1"/>
  <c r="M79"/>
  <c r="V63"/>
  <c r="S39"/>
  <c r="C76"/>
  <c r="O79"/>
  <c r="V23"/>
  <c r="V18"/>
  <c r="J76"/>
  <c r="D71"/>
  <c r="V71" s="1"/>
  <c r="J48"/>
  <c r="J39"/>
  <c r="S23"/>
  <c r="G79"/>
  <c r="J23"/>
  <c r="AF74" i="86"/>
  <c r="S65" i="84"/>
  <c r="J65"/>
  <c r="J71" s="1"/>
  <c r="E74" i="86"/>
  <c r="I74"/>
  <c r="AP23"/>
  <c r="V74"/>
  <c r="AQ23"/>
  <c r="P74"/>
  <c r="AO74"/>
  <c r="Q74"/>
  <c r="O74"/>
  <c r="R71" i="84"/>
  <c r="U71" s="1"/>
  <c r="R49"/>
  <c r="U49" s="1"/>
  <c r="R70"/>
  <c r="U70" s="1"/>
  <c r="R39"/>
  <c r="P79"/>
  <c r="D49"/>
  <c r="G53" i="71"/>
  <c r="U39" i="84" l="1"/>
  <c r="AP74" i="86"/>
  <c r="AR74"/>
  <c r="AQ74"/>
  <c r="R76" i="84"/>
  <c r="U76" s="1"/>
  <c r="C79"/>
  <c r="D79"/>
  <c r="V79" s="1"/>
  <c r="S71"/>
  <c r="S49"/>
  <c r="J49"/>
  <c r="J79" s="1"/>
  <c r="V49"/>
  <c r="G63" i="71"/>
  <c r="S79" i="84" l="1"/>
  <c r="R79"/>
  <c r="U79" s="1"/>
  <c r="AO14" i="64" l="1"/>
  <c r="AL13"/>
  <c r="W13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C27"/>
  <c r="AM14"/>
  <c r="AN14"/>
  <c r="E15" l="1"/>
  <c r="KR75" i="45" l="1"/>
  <c r="H54" i="83"/>
  <c r="BC89" i="45" l="1"/>
  <c r="BC90"/>
  <c r="BC91"/>
  <c r="BC92"/>
  <c r="BC94"/>
  <c r="BC95"/>
  <c r="BC96"/>
  <c r="BC97"/>
  <c r="BC98"/>
  <c r="BC82"/>
  <c r="BC83"/>
  <c r="BC81"/>
  <c r="BC75"/>
  <c r="BC76"/>
  <c r="BC77"/>
  <c r="BC78"/>
  <c r="BC79"/>
  <c r="BC74"/>
  <c r="BC69"/>
  <c r="BC70"/>
  <c r="BC71"/>
  <c r="BC72"/>
  <c r="BC68"/>
  <c r="BC64"/>
  <c r="BC65"/>
  <c r="BC63"/>
  <c r="BC48"/>
  <c r="BC49"/>
  <c r="BC50"/>
  <c r="BC51"/>
  <c r="BC52"/>
  <c r="BC53"/>
  <c r="BC54"/>
  <c r="BC55"/>
  <c r="BC56"/>
  <c r="BC57"/>
  <c r="BC58"/>
  <c r="BC59"/>
  <c r="BC60"/>
  <c r="BC61"/>
  <c r="BC47"/>
  <c r="BC31"/>
  <c r="BC32"/>
  <c r="BC34"/>
  <c r="BC35"/>
  <c r="BC37"/>
  <c r="BC38"/>
  <c r="BC39"/>
  <c r="BC40"/>
  <c r="BC41"/>
  <c r="BC42"/>
  <c r="BC43"/>
  <c r="BC44"/>
  <c r="BC45"/>
  <c r="BC23"/>
  <c r="BC25"/>
  <c r="BC26"/>
  <c r="BC27"/>
  <c r="BC28"/>
  <c r="BC10"/>
  <c r="BC11"/>
  <c r="BC12"/>
  <c r="BC13"/>
  <c r="BC14"/>
  <c r="BC15"/>
  <c r="BC16"/>
  <c r="BC17"/>
  <c r="BC18"/>
  <c r="BC9"/>
  <c r="MV21" i="47"/>
  <c r="CT9"/>
  <c r="CT65"/>
  <c r="CT64"/>
  <c r="CT60"/>
  <c r="CT59"/>
  <c r="CQ30"/>
  <c r="CT30"/>
  <c r="CT29"/>
  <c r="CT21"/>
  <c r="CT11"/>
  <c r="CT8"/>
  <c r="CT7"/>
  <c r="IE31"/>
  <c r="CQ9"/>
  <c r="P7" l="1"/>
  <c r="H59" i="83" l="1"/>
  <c r="H43"/>
  <c r="H36"/>
  <c r="H27"/>
  <c r="H47" s="1"/>
  <c r="H17"/>
  <c r="H45" s="1"/>
  <c r="H61" s="1"/>
  <c r="G59"/>
  <c r="G54"/>
  <c r="G43"/>
  <c r="G36"/>
  <c r="G45" l="1"/>
  <c r="G61" s="1"/>
  <c r="H63"/>
  <c r="G27"/>
  <c r="G47" s="1"/>
  <c r="G63" s="1"/>
  <c r="CN30" i="47"/>
  <c r="CN8"/>
  <c r="CN9"/>
  <c r="CN7"/>
  <c r="CL62"/>
  <c r="CK62"/>
  <c r="CI62"/>
  <c r="CH62"/>
  <c r="CF62"/>
  <c r="CE62"/>
  <c r="CL43"/>
  <c r="CL42" s="1"/>
  <c r="CL41" s="1"/>
  <c r="CK43"/>
  <c r="CI43"/>
  <c r="CI42" s="1"/>
  <c r="CI41" s="1"/>
  <c r="CH43"/>
  <c r="CF43"/>
  <c r="CF42" s="1"/>
  <c r="CF41" s="1"/>
  <c r="CE43"/>
  <c r="CK42"/>
  <c r="CK41" s="1"/>
  <c r="CH42"/>
  <c r="CH41" s="1"/>
  <c r="CE42"/>
  <c r="CE41" s="1"/>
  <c r="CL31"/>
  <c r="CK31"/>
  <c r="CI31"/>
  <c r="CH31"/>
  <c r="CF31"/>
  <c r="CE31"/>
  <c r="CL28"/>
  <c r="CK28"/>
  <c r="CI28"/>
  <c r="CH28"/>
  <c r="CF28"/>
  <c r="CE28"/>
  <c r="CL22"/>
  <c r="CK22"/>
  <c r="CI22"/>
  <c r="CH22"/>
  <c r="CF22"/>
  <c r="CE22"/>
  <c r="CL12"/>
  <c r="CK12"/>
  <c r="CI12"/>
  <c r="CH12"/>
  <c r="CF12"/>
  <c r="CE12"/>
  <c r="CL6"/>
  <c r="CL40" s="1"/>
  <c r="CK6"/>
  <c r="CK40" s="1"/>
  <c r="CI6"/>
  <c r="CI40" s="1"/>
  <c r="CH6"/>
  <c r="CH40" s="1"/>
  <c r="CF6"/>
  <c r="CF40" s="1"/>
  <c r="CE6"/>
  <c r="CE40" s="1"/>
  <c r="CF61" l="1"/>
  <c r="CF63" s="1"/>
  <c r="CI61"/>
  <c r="CI63" s="1"/>
  <c r="CE61"/>
  <c r="CE63" s="1"/>
  <c r="CH61"/>
  <c r="CH63" s="1"/>
  <c r="CK61"/>
  <c r="CK63" s="1"/>
  <c r="CL61"/>
  <c r="CL63" s="1"/>
  <c r="IW62"/>
  <c r="AZ94" i="45"/>
  <c r="GO50"/>
  <c r="GP50"/>
  <c r="GQ50"/>
  <c r="GR50"/>
  <c r="GS50"/>
  <c r="GT50"/>
  <c r="GN50"/>
  <c r="GF50"/>
  <c r="GG50"/>
  <c r="GH50"/>
  <c r="GE50"/>
  <c r="EV50"/>
  <c r="EW50"/>
  <c r="EX50"/>
  <c r="EY50"/>
  <c r="EL50"/>
  <c r="EM50"/>
  <c r="EN50"/>
  <c r="EO50"/>
  <c r="EP50"/>
  <c r="EQ50"/>
  <c r="ER50"/>
  <c r="ES50"/>
  <c r="ET50"/>
  <c r="EU50"/>
  <c r="BR93"/>
  <c r="AZ97"/>
  <c r="FY46" l="1"/>
  <c r="FV46"/>
  <c r="HI8"/>
  <c r="KR48" l="1"/>
  <c r="HF36"/>
  <c r="HF33"/>
  <c r="HF30"/>
  <c r="HF24"/>
  <c r="HF22"/>
  <c r="HF21" s="1"/>
  <c r="CS49"/>
  <c r="AB8"/>
  <c r="CQ21" i="47"/>
  <c r="HF29" i="45" l="1"/>
  <c r="CQ29" i="47"/>
  <c r="IK93" i="45" l="1"/>
  <c r="IH93"/>
  <c r="IG93"/>
  <c r="IE93"/>
  <c r="IK88"/>
  <c r="IJ88"/>
  <c r="IH88"/>
  <c r="IG88"/>
  <c r="IE88"/>
  <c r="ID88"/>
  <c r="ID87" s="1"/>
  <c r="ID86" s="1"/>
  <c r="IK87"/>
  <c r="IK86" s="1"/>
  <c r="IJ87"/>
  <c r="IJ86" s="1"/>
  <c r="II87"/>
  <c r="IK80"/>
  <c r="IJ80"/>
  <c r="IH80"/>
  <c r="IG80"/>
  <c r="IE80"/>
  <c r="ID80"/>
  <c r="IK73"/>
  <c r="IJ73"/>
  <c r="IH73"/>
  <c r="IG73"/>
  <c r="IE73"/>
  <c r="ID73"/>
  <c r="IK67"/>
  <c r="IJ67"/>
  <c r="IH67"/>
  <c r="IG67"/>
  <c r="IE67"/>
  <c r="ID67"/>
  <c r="IK66"/>
  <c r="IJ66"/>
  <c r="IH66"/>
  <c r="IG66"/>
  <c r="IE66"/>
  <c r="ID66"/>
  <c r="IK62"/>
  <c r="IJ62"/>
  <c r="IH62"/>
  <c r="IG62"/>
  <c r="IE62"/>
  <c r="ID62"/>
  <c r="IK46"/>
  <c r="IJ46"/>
  <c r="IH46"/>
  <c r="IG46"/>
  <c r="IE46"/>
  <c r="ID46"/>
  <c r="IK40"/>
  <c r="IH40"/>
  <c r="IG40"/>
  <c r="IE40"/>
  <c r="IK36"/>
  <c r="IJ36"/>
  <c r="IH36"/>
  <c r="IG36"/>
  <c r="IE36"/>
  <c r="ID36"/>
  <c r="IK33"/>
  <c r="IJ33"/>
  <c r="IH33"/>
  <c r="IG33"/>
  <c r="IE33"/>
  <c r="ID33"/>
  <c r="IK30"/>
  <c r="IJ30"/>
  <c r="IH30"/>
  <c r="IH29" s="1"/>
  <c r="IG30"/>
  <c r="IG29" s="1"/>
  <c r="IE30"/>
  <c r="IE29" s="1"/>
  <c r="ID30"/>
  <c r="ID29" s="1"/>
  <c r="IK29"/>
  <c r="IK24"/>
  <c r="IJ24"/>
  <c r="IH24"/>
  <c r="IG24"/>
  <c r="IE24"/>
  <c r="ID24"/>
  <c r="IK22"/>
  <c r="IJ22"/>
  <c r="IH22"/>
  <c r="IG22"/>
  <c r="IE22"/>
  <c r="ID22"/>
  <c r="IK21"/>
  <c r="IJ21"/>
  <c r="IH21"/>
  <c r="IG21"/>
  <c r="IE21"/>
  <c r="ID21"/>
  <c r="IK8"/>
  <c r="IJ8"/>
  <c r="IH8"/>
  <c r="IG8"/>
  <c r="IE8"/>
  <c r="ID8"/>
  <c r="IK7"/>
  <c r="IJ7"/>
  <c r="IH7"/>
  <c r="IG7"/>
  <c r="IE7"/>
  <c r="ID7"/>
  <c r="IK20" l="1"/>
  <c r="IK6" s="1"/>
  <c r="IK84" s="1"/>
  <c r="IK99" s="1"/>
  <c r="IE87"/>
  <c r="IE86" s="1"/>
  <c r="IH87"/>
  <c r="IH86" s="1"/>
  <c r="IJ29"/>
  <c r="IJ20" s="1"/>
  <c r="IJ6" s="1"/>
  <c r="IJ84" s="1"/>
  <c r="IJ99" s="1"/>
  <c r="IE20"/>
  <c r="ID20"/>
  <c r="ID6" s="1"/>
  <c r="ID84" s="1"/>
  <c r="ID99" s="1"/>
  <c r="IE6"/>
  <c r="IE84" s="1"/>
  <c r="IH20"/>
  <c r="IH6" s="1"/>
  <c r="IH84" s="1"/>
  <c r="IH99" s="1"/>
  <c r="IG20"/>
  <c r="IG6" s="1"/>
  <c r="IG84" s="1"/>
  <c r="IG87"/>
  <c r="IG86" s="1"/>
  <c r="IE99" l="1"/>
  <c r="IG99"/>
  <c r="GY62" i="47" l="1"/>
  <c r="GX62"/>
  <c r="GV62"/>
  <c r="GU62"/>
  <c r="GS62"/>
  <c r="GR62"/>
  <c r="GY43"/>
  <c r="GX43"/>
  <c r="GV43"/>
  <c r="GU43"/>
  <c r="GS43"/>
  <c r="GR43"/>
  <c r="GY42"/>
  <c r="GX42"/>
  <c r="GV42"/>
  <c r="GU42"/>
  <c r="GS42"/>
  <c r="GR42"/>
  <c r="GY41"/>
  <c r="GX41"/>
  <c r="GV41"/>
  <c r="GU41"/>
  <c r="GS41"/>
  <c r="GR41"/>
  <c r="GY31"/>
  <c r="GX31"/>
  <c r="GV31"/>
  <c r="GU31"/>
  <c r="GS31"/>
  <c r="GR31"/>
  <c r="GY28"/>
  <c r="GX28"/>
  <c r="GV28"/>
  <c r="GU28"/>
  <c r="GS28"/>
  <c r="GR28"/>
  <c r="GY22"/>
  <c r="GX22"/>
  <c r="GV22"/>
  <c r="GU22"/>
  <c r="GS22"/>
  <c r="GR22"/>
  <c r="GY12"/>
  <c r="GX12"/>
  <c r="GV12"/>
  <c r="GU12"/>
  <c r="GS12"/>
  <c r="GR12"/>
  <c r="GY6"/>
  <c r="GY40" s="1"/>
  <c r="GY61" s="1"/>
  <c r="GY63" s="1"/>
  <c r="GX6"/>
  <c r="GV6"/>
  <c r="GV40" s="1"/>
  <c r="GV61" s="1"/>
  <c r="GV63" s="1"/>
  <c r="GU6"/>
  <c r="GU40" s="1"/>
  <c r="GU61" s="1"/>
  <c r="GU63" s="1"/>
  <c r="GS6"/>
  <c r="GS40" s="1"/>
  <c r="GS61" s="1"/>
  <c r="GS63" s="1"/>
  <c r="GR6"/>
  <c r="GR40" s="1"/>
  <c r="GR61" s="1"/>
  <c r="GR63" s="1"/>
  <c r="GX40" l="1"/>
  <c r="GX61" s="1"/>
  <c r="GX63" s="1"/>
  <c r="KU48" i="45"/>
  <c r="KM93"/>
  <c r="KJ93"/>
  <c r="KI93"/>
  <c r="KG93"/>
  <c r="KM88"/>
  <c r="KL88"/>
  <c r="KJ88"/>
  <c r="KI88"/>
  <c r="KG88"/>
  <c r="KF88"/>
  <c r="KF87" s="1"/>
  <c r="KF86" s="1"/>
  <c r="KM87"/>
  <c r="KM86" s="1"/>
  <c r="KL87"/>
  <c r="KL86" s="1"/>
  <c r="KK87"/>
  <c r="KM80"/>
  <c r="KL80"/>
  <c r="KJ80"/>
  <c r="KI80"/>
  <c r="KG80"/>
  <c r="KF80"/>
  <c r="KM73"/>
  <c r="KL73"/>
  <c r="KJ73"/>
  <c r="KI73"/>
  <c r="KG73"/>
  <c r="KF73"/>
  <c r="KM67"/>
  <c r="KM66" s="1"/>
  <c r="KL67"/>
  <c r="KL66" s="1"/>
  <c r="KJ67"/>
  <c r="KJ66" s="1"/>
  <c r="KI67"/>
  <c r="KG67"/>
  <c r="KG66" s="1"/>
  <c r="KF67"/>
  <c r="KF66" s="1"/>
  <c r="KI66"/>
  <c r="KM62"/>
  <c r="KL62"/>
  <c r="KJ62"/>
  <c r="KI62"/>
  <c r="KG62"/>
  <c r="KF62"/>
  <c r="KM46"/>
  <c r="KL46"/>
  <c r="KJ46"/>
  <c r="KI46"/>
  <c r="KG46"/>
  <c r="KF46"/>
  <c r="KM40"/>
  <c r="KJ40"/>
  <c r="KI40"/>
  <c r="KG40"/>
  <c r="KM36"/>
  <c r="KL36"/>
  <c r="KJ36"/>
  <c r="KI36"/>
  <c r="KG36"/>
  <c r="KF36"/>
  <c r="KM33"/>
  <c r="KL33"/>
  <c r="KJ33"/>
  <c r="KI33"/>
  <c r="KG33"/>
  <c r="KF33"/>
  <c r="KM30"/>
  <c r="KL30"/>
  <c r="KJ30"/>
  <c r="KI30"/>
  <c r="KG30"/>
  <c r="KF30"/>
  <c r="KM29"/>
  <c r="KL29"/>
  <c r="KJ29"/>
  <c r="KI29"/>
  <c r="KG29"/>
  <c r="KF29"/>
  <c r="KM24"/>
  <c r="KL24"/>
  <c r="KJ24"/>
  <c r="KI24"/>
  <c r="KG24"/>
  <c r="KF24"/>
  <c r="KM22"/>
  <c r="KL22"/>
  <c r="KJ22"/>
  <c r="KI22"/>
  <c r="KG22"/>
  <c r="KF22"/>
  <c r="KM21"/>
  <c r="KL21"/>
  <c r="KJ21"/>
  <c r="KI21"/>
  <c r="KG21"/>
  <c r="KF21"/>
  <c r="KF20" s="1"/>
  <c r="KM20"/>
  <c r="KL20"/>
  <c r="KM8"/>
  <c r="KM7" s="1"/>
  <c r="KL8"/>
  <c r="KL7" s="1"/>
  <c r="KJ8"/>
  <c r="KI8"/>
  <c r="KI7" s="1"/>
  <c r="KG8"/>
  <c r="KG7" s="1"/>
  <c r="KF8"/>
  <c r="KF7" s="1"/>
  <c r="KJ7"/>
  <c r="CV98"/>
  <c r="CV96"/>
  <c r="CV95"/>
  <c r="CV94"/>
  <c r="CV92"/>
  <c r="CV91"/>
  <c r="CV90"/>
  <c r="CV89"/>
  <c r="CV83"/>
  <c r="CV82"/>
  <c r="CV81"/>
  <c r="CV79"/>
  <c r="CV78"/>
  <c r="CV77"/>
  <c r="CV76"/>
  <c r="CV75"/>
  <c r="CV74"/>
  <c r="CV72"/>
  <c r="CV71"/>
  <c r="CV70"/>
  <c r="CV69"/>
  <c r="CV68"/>
  <c r="CV65"/>
  <c r="CV64"/>
  <c r="CV63"/>
  <c r="CV61"/>
  <c r="CV60"/>
  <c r="CV59"/>
  <c r="CV58"/>
  <c r="CV57"/>
  <c r="CV56"/>
  <c r="CV55"/>
  <c r="CV54"/>
  <c r="CV53"/>
  <c r="CV52"/>
  <c r="CV51"/>
  <c r="CV50"/>
  <c r="CV49"/>
  <c r="CV48"/>
  <c r="CV47"/>
  <c r="CV45"/>
  <c r="CV44"/>
  <c r="CV43"/>
  <c r="CV42"/>
  <c r="CV41"/>
  <c r="CV40"/>
  <c r="CV39"/>
  <c r="CV38"/>
  <c r="CV37"/>
  <c r="CV35"/>
  <c r="CV34"/>
  <c r="CV32"/>
  <c r="CV31"/>
  <c r="CV28"/>
  <c r="CV27"/>
  <c r="CV26"/>
  <c r="CV25"/>
  <c r="CV23"/>
  <c r="CV10"/>
  <c r="CV11"/>
  <c r="CV12"/>
  <c r="CV13"/>
  <c r="CV14"/>
  <c r="CV15"/>
  <c r="CV16"/>
  <c r="CV17"/>
  <c r="CV18"/>
  <c r="CV19"/>
  <c r="CV9"/>
  <c r="CN93"/>
  <c r="CK93"/>
  <c r="CJ93"/>
  <c r="CH93"/>
  <c r="CN88"/>
  <c r="CM88"/>
  <c r="CK88"/>
  <c r="CJ88"/>
  <c r="CH88"/>
  <c r="CG88"/>
  <c r="CG87" s="1"/>
  <c r="CG86" s="1"/>
  <c r="CN87"/>
  <c r="CN86" s="1"/>
  <c r="CM87"/>
  <c r="CM86" s="1"/>
  <c r="CL87"/>
  <c r="CN80"/>
  <c r="CM80"/>
  <c r="CK80"/>
  <c r="CJ80"/>
  <c r="CH80"/>
  <c r="CG80"/>
  <c r="CN73"/>
  <c r="CM73"/>
  <c r="CK73"/>
  <c r="CJ73"/>
  <c r="CH73"/>
  <c r="CG73"/>
  <c r="CN67"/>
  <c r="CM67"/>
  <c r="CK67"/>
  <c r="CJ67"/>
  <c r="CH67"/>
  <c r="CG67"/>
  <c r="CN66"/>
  <c r="CM66"/>
  <c r="CK66"/>
  <c r="CJ66"/>
  <c r="CH66"/>
  <c r="CG66"/>
  <c r="CN62"/>
  <c r="CM62"/>
  <c r="CK62"/>
  <c r="CJ62"/>
  <c r="CH62"/>
  <c r="CG62"/>
  <c r="CN46"/>
  <c r="CM46"/>
  <c r="CK46"/>
  <c r="CJ46"/>
  <c r="CH46"/>
  <c r="CG46"/>
  <c r="CN40"/>
  <c r="CK40"/>
  <c r="CJ40"/>
  <c r="CH40"/>
  <c r="CN36"/>
  <c r="CM36"/>
  <c r="CK36"/>
  <c r="CJ36"/>
  <c r="CH36"/>
  <c r="CG36"/>
  <c r="CN33"/>
  <c r="CM33"/>
  <c r="CK33"/>
  <c r="CJ33"/>
  <c r="CH33"/>
  <c r="CG33"/>
  <c r="CN30"/>
  <c r="CM30"/>
  <c r="CK30"/>
  <c r="CJ30"/>
  <c r="CH30"/>
  <c r="CG30"/>
  <c r="CN29"/>
  <c r="CM29"/>
  <c r="CK29"/>
  <c r="CJ29"/>
  <c r="CH29"/>
  <c r="CG29"/>
  <c r="CN24"/>
  <c r="CM24"/>
  <c r="CK24"/>
  <c r="CJ24"/>
  <c r="CH24"/>
  <c r="CG24"/>
  <c r="CN22"/>
  <c r="CM22"/>
  <c r="CK22"/>
  <c r="CJ22"/>
  <c r="CH22"/>
  <c r="CG22"/>
  <c r="CN21"/>
  <c r="CM21"/>
  <c r="CK21"/>
  <c r="CJ21"/>
  <c r="CH21"/>
  <c r="CG21"/>
  <c r="CG20" s="1"/>
  <c r="CN20"/>
  <c r="CM20"/>
  <c r="CN8"/>
  <c r="CM8"/>
  <c r="CK8"/>
  <c r="CJ8"/>
  <c r="CH8"/>
  <c r="CG8"/>
  <c r="CN7"/>
  <c r="CM7"/>
  <c r="CK7"/>
  <c r="CJ7"/>
  <c r="CH7"/>
  <c r="CG7"/>
  <c r="CN6"/>
  <c r="CN84" s="1"/>
  <c r="KJ87" l="1"/>
  <c r="KJ86" s="1"/>
  <c r="KG20"/>
  <c r="KG6" s="1"/>
  <c r="KG84" s="1"/>
  <c r="CV46"/>
  <c r="KI87"/>
  <c r="KI86" s="1"/>
  <c r="KG87"/>
  <c r="KG86" s="1"/>
  <c r="CH20"/>
  <c r="CK20"/>
  <c r="CM6"/>
  <c r="CM84" s="1"/>
  <c r="CM99" s="1"/>
  <c r="CG6"/>
  <c r="CG84" s="1"/>
  <c r="CG99" s="1"/>
  <c r="CN99"/>
  <c r="CK87"/>
  <c r="CK86" s="1"/>
  <c r="KM6"/>
  <c r="KM84" s="1"/>
  <c r="KM99" s="1"/>
  <c r="KF6"/>
  <c r="KF84" s="1"/>
  <c r="KF99" s="1"/>
  <c r="KJ20"/>
  <c r="KJ6" s="1"/>
  <c r="KJ84" s="1"/>
  <c r="CK6"/>
  <c r="CK84" s="1"/>
  <c r="CK99" s="1"/>
  <c r="CH6"/>
  <c r="CH84" s="1"/>
  <c r="KL6"/>
  <c r="KL84" s="1"/>
  <c r="KL99" s="1"/>
  <c r="CJ87"/>
  <c r="CJ86" s="1"/>
  <c r="CH87"/>
  <c r="CH86" s="1"/>
  <c r="CV97"/>
  <c r="KI20"/>
  <c r="KI6" s="1"/>
  <c r="KI84" s="1"/>
  <c r="CJ20"/>
  <c r="CJ6" s="1"/>
  <c r="CJ84" s="1"/>
  <c r="BC8"/>
  <c r="KK62" i="47"/>
  <c r="KJ62"/>
  <c r="KH62"/>
  <c r="KG62"/>
  <c r="KE62"/>
  <c r="KD62"/>
  <c r="KK43"/>
  <c r="KJ43"/>
  <c r="KH43"/>
  <c r="KH42" s="1"/>
  <c r="KH41" s="1"/>
  <c r="KG43"/>
  <c r="KE43"/>
  <c r="KE42" s="1"/>
  <c r="KE41" s="1"/>
  <c r="KD43"/>
  <c r="KK42"/>
  <c r="KK41" s="1"/>
  <c r="KJ42"/>
  <c r="KG42"/>
  <c r="KG41" s="1"/>
  <c r="KD42"/>
  <c r="KD41" s="1"/>
  <c r="KJ41"/>
  <c r="KK31"/>
  <c r="KJ31"/>
  <c r="KH31"/>
  <c r="KG31"/>
  <c r="KE31"/>
  <c r="KD31"/>
  <c r="KK28"/>
  <c r="KJ28"/>
  <c r="KH28"/>
  <c r="KG28"/>
  <c r="KE28"/>
  <c r="KD28"/>
  <c r="KK22"/>
  <c r="KJ22"/>
  <c r="KH22"/>
  <c r="KG22"/>
  <c r="KE22"/>
  <c r="KD22"/>
  <c r="KK12"/>
  <c r="KJ12"/>
  <c r="KH12"/>
  <c r="KG12"/>
  <c r="KE12"/>
  <c r="KD12"/>
  <c r="KK6"/>
  <c r="KK40" s="1"/>
  <c r="KJ6"/>
  <c r="KJ40" s="1"/>
  <c r="KH6"/>
  <c r="KH40" s="1"/>
  <c r="KG6"/>
  <c r="KG40" s="1"/>
  <c r="KE6"/>
  <c r="KE40" s="1"/>
  <c r="KD6"/>
  <c r="KD40" s="1"/>
  <c r="MM62"/>
  <c r="ML62"/>
  <c r="MJ62"/>
  <c r="MI62"/>
  <c r="MG62"/>
  <c r="MF62"/>
  <c r="MM43"/>
  <c r="ML43"/>
  <c r="MJ43"/>
  <c r="MI43"/>
  <c r="MG43"/>
  <c r="MF43"/>
  <c r="MM42"/>
  <c r="ML42"/>
  <c r="MJ42"/>
  <c r="MI42"/>
  <c r="MG42"/>
  <c r="MF42"/>
  <c r="MM41"/>
  <c r="ML41"/>
  <c r="MJ41"/>
  <c r="MI41"/>
  <c r="MG41"/>
  <c r="MF41"/>
  <c r="MM31"/>
  <c r="ML31"/>
  <c r="ML28" s="1"/>
  <c r="MJ31"/>
  <c r="MI31"/>
  <c r="MI28" s="1"/>
  <c r="MG31"/>
  <c r="MF31"/>
  <c r="MF28" s="1"/>
  <c r="MM28"/>
  <c r="MJ28"/>
  <c r="MG28"/>
  <c r="MM22"/>
  <c r="ML22"/>
  <c r="MJ22"/>
  <c r="MI22"/>
  <c r="MG22"/>
  <c r="MF22"/>
  <c r="MM12"/>
  <c r="ML12"/>
  <c r="ML6" s="1"/>
  <c r="MJ12"/>
  <c r="MJ6" s="1"/>
  <c r="MJ40" s="1"/>
  <c r="MJ61" s="1"/>
  <c r="MJ63" s="1"/>
  <c r="MI12"/>
  <c r="MG12"/>
  <c r="MG6" s="1"/>
  <c r="MG40" s="1"/>
  <c r="MG61" s="1"/>
  <c r="MG63" s="1"/>
  <c r="MF12"/>
  <c r="MM6"/>
  <c r="MM40" s="1"/>
  <c r="MM61" s="1"/>
  <c r="MM63" s="1"/>
  <c r="MI6"/>
  <c r="MF6"/>
  <c r="LU62"/>
  <c r="LT62"/>
  <c r="LR62"/>
  <c r="LQ62"/>
  <c r="LO62"/>
  <c r="LN62"/>
  <c r="LU43"/>
  <c r="LT43"/>
  <c r="LR43"/>
  <c r="LQ43"/>
  <c r="LO43"/>
  <c r="LN43"/>
  <c r="LU42"/>
  <c r="LT42"/>
  <c r="LR42"/>
  <c r="LQ42"/>
  <c r="LO42"/>
  <c r="LN42"/>
  <c r="LU41"/>
  <c r="LT41"/>
  <c r="LR41"/>
  <c r="LQ41"/>
  <c r="LO41"/>
  <c r="LN41"/>
  <c r="LU31"/>
  <c r="LT31"/>
  <c r="LR31"/>
  <c r="LQ31"/>
  <c r="LO31"/>
  <c r="LN31"/>
  <c r="LU28"/>
  <c r="LT28"/>
  <c r="LR28"/>
  <c r="LQ28"/>
  <c r="LO28"/>
  <c r="LN28"/>
  <c r="LU22"/>
  <c r="LT22"/>
  <c r="LR22"/>
  <c r="LQ22"/>
  <c r="LO22"/>
  <c r="LN22"/>
  <c r="LU12"/>
  <c r="LT12"/>
  <c r="LR12"/>
  <c r="LQ12"/>
  <c r="LO12"/>
  <c r="LN12"/>
  <c r="LU6"/>
  <c r="LU40" s="1"/>
  <c r="LU61" s="1"/>
  <c r="LU63" s="1"/>
  <c r="LT6"/>
  <c r="LT40" s="1"/>
  <c r="LT61" s="1"/>
  <c r="LT63" s="1"/>
  <c r="LR6"/>
  <c r="LR40" s="1"/>
  <c r="LR61" s="1"/>
  <c r="LR63" s="1"/>
  <c r="LQ6"/>
  <c r="LQ40" s="1"/>
  <c r="LQ61" s="1"/>
  <c r="LQ63" s="1"/>
  <c r="LO6"/>
  <c r="LO40" s="1"/>
  <c r="LO61" s="1"/>
  <c r="LO63" s="1"/>
  <c r="LN6"/>
  <c r="LN40" s="1"/>
  <c r="LN61" s="1"/>
  <c r="LN63" s="1"/>
  <c r="LL62"/>
  <c r="LK62"/>
  <c r="LI62"/>
  <c r="LH62"/>
  <c r="LF62"/>
  <c r="LE62"/>
  <c r="LL43"/>
  <c r="LK43"/>
  <c r="LI43"/>
  <c r="LH43"/>
  <c r="LF43"/>
  <c r="LE43"/>
  <c r="LL42"/>
  <c r="LK42"/>
  <c r="LI42"/>
  <c r="LI41" s="1"/>
  <c r="LH42"/>
  <c r="LH41" s="1"/>
  <c r="LF42"/>
  <c r="LF41" s="1"/>
  <c r="LE42"/>
  <c r="LE41" s="1"/>
  <c r="LL41"/>
  <c r="LK41"/>
  <c r="LL31"/>
  <c r="LK31"/>
  <c r="LI31"/>
  <c r="LI28" s="1"/>
  <c r="LH31"/>
  <c r="LH28" s="1"/>
  <c r="LF31"/>
  <c r="LF28" s="1"/>
  <c r="LE31"/>
  <c r="LE28" s="1"/>
  <c r="LL28"/>
  <c r="LK28"/>
  <c r="LL22"/>
  <c r="LK22"/>
  <c r="LI22"/>
  <c r="LH22"/>
  <c r="LF22"/>
  <c r="LE22"/>
  <c r="LL12"/>
  <c r="LK12"/>
  <c r="LI12"/>
  <c r="LH12"/>
  <c r="LF12"/>
  <c r="LE12"/>
  <c r="LL6"/>
  <c r="LK6"/>
  <c r="LI6"/>
  <c r="LH6"/>
  <c r="LF6"/>
  <c r="LE6"/>
  <c r="MF40" l="1"/>
  <c r="MF61" s="1"/>
  <c r="MF63" s="1"/>
  <c r="MI40"/>
  <c r="MI61" s="1"/>
  <c r="MI63" s="1"/>
  <c r="ML40"/>
  <c r="ML61" s="1"/>
  <c r="ML63" s="1"/>
  <c r="KE61"/>
  <c r="KE63" s="1"/>
  <c r="KK61"/>
  <c r="KK63" s="1"/>
  <c r="KD61"/>
  <c r="KD63" s="1"/>
  <c r="KG61"/>
  <c r="KG63" s="1"/>
  <c r="KJ61"/>
  <c r="KJ63" s="1"/>
  <c r="KH61"/>
  <c r="KH63" s="1"/>
  <c r="LE40"/>
  <c r="LH40"/>
  <c r="KJ99" i="45"/>
  <c r="KI99"/>
  <c r="LF40" i="47"/>
  <c r="LF61" s="1"/>
  <c r="LF63" s="1"/>
  <c r="LL40"/>
  <c r="LL61" s="1"/>
  <c r="LL63" s="1"/>
  <c r="LK40"/>
  <c r="LI40"/>
  <c r="LI61" s="1"/>
  <c r="LI63" s="1"/>
  <c r="LE61"/>
  <c r="LE63" s="1"/>
  <c r="LH61"/>
  <c r="LH63" s="1"/>
  <c r="LK61"/>
  <c r="LK63" s="1"/>
  <c r="CH99" i="45"/>
  <c r="KG99"/>
  <c r="CJ99"/>
  <c r="KO48" l="1"/>
  <c r="KO49"/>
  <c r="AM23" i="64" l="1"/>
  <c r="AM12" l="1"/>
  <c r="AN12"/>
  <c r="AO12"/>
  <c r="AF15"/>
  <c r="Q13"/>
  <c r="K13"/>
  <c r="E29"/>
  <c r="E13"/>
  <c r="E16" l="1"/>
  <c r="E30"/>
  <c r="HP31" i="47"/>
  <c r="H54" i="76" l="1"/>
  <c r="G54"/>
  <c r="F54"/>
  <c r="D48"/>
  <c r="C48"/>
  <c r="B48"/>
  <c r="B26"/>
  <c r="B21"/>
  <c r="T13" i="64" l="1"/>
  <c r="C13"/>
  <c r="AO6" l="1"/>
  <c r="AO7"/>
  <c r="AO8"/>
  <c r="AO9"/>
  <c r="AO10"/>
  <c r="AO11"/>
  <c r="AO17"/>
  <c r="AO21"/>
  <c r="AO23"/>
  <c r="AO24"/>
  <c r="AO25"/>
  <c r="AO26"/>
  <c r="AO28"/>
  <c r="AO5"/>
  <c r="AO22" l="1"/>
  <c r="AM6"/>
  <c r="AM7"/>
  <c r="AM8"/>
  <c r="AM9"/>
  <c r="AM10"/>
  <c r="AM11"/>
  <c r="AM18"/>
  <c r="AM21"/>
  <c r="AM22"/>
  <c r="AM24"/>
  <c r="AM25"/>
  <c r="AM26"/>
  <c r="AM28"/>
  <c r="AM5"/>
  <c r="C29" l="1"/>
  <c r="D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L29"/>
  <c r="AL30" s="1"/>
  <c r="AK29"/>
  <c r="AN5"/>
  <c r="AN6"/>
  <c r="AN7"/>
  <c r="AN8"/>
  <c r="AN9"/>
  <c r="AN10"/>
  <c r="AN11"/>
  <c r="AN18"/>
  <c r="AN21"/>
  <c r="AN22"/>
  <c r="AN23"/>
  <c r="AN24"/>
  <c r="AN25"/>
  <c r="AN26"/>
  <c r="AN28"/>
  <c r="AN29" l="1"/>
  <c r="AO29"/>
  <c r="AM29"/>
  <c r="D13"/>
  <c r="F13"/>
  <c r="G13"/>
  <c r="I13"/>
  <c r="J13"/>
  <c r="L13"/>
  <c r="M13"/>
  <c r="N13"/>
  <c r="O13"/>
  <c r="P13"/>
  <c r="R13"/>
  <c r="S13"/>
  <c r="U13"/>
  <c r="V13"/>
  <c r="X13"/>
  <c r="Y13"/>
  <c r="Z13"/>
  <c r="AA13"/>
  <c r="AB13"/>
  <c r="AC13"/>
  <c r="AD13"/>
  <c r="AE13"/>
  <c r="AF13"/>
  <c r="AF16" s="1"/>
  <c r="AG13"/>
  <c r="AH13"/>
  <c r="AI13"/>
  <c r="AJ13"/>
  <c r="AK13"/>
  <c r="D15"/>
  <c r="F15"/>
  <c r="G15"/>
  <c r="H15"/>
  <c r="I15"/>
  <c r="J15"/>
  <c r="K15"/>
  <c r="L15"/>
  <c r="L16" s="1"/>
  <c r="M15"/>
  <c r="M16" s="1"/>
  <c r="N15"/>
  <c r="O15"/>
  <c r="O16" s="1"/>
  <c r="P15"/>
  <c r="P16" s="1"/>
  <c r="Q15"/>
  <c r="R15"/>
  <c r="S15"/>
  <c r="T15"/>
  <c r="T16" s="1"/>
  <c r="U15"/>
  <c r="U16" s="1"/>
  <c r="V15"/>
  <c r="W15"/>
  <c r="W16" s="1"/>
  <c r="X15"/>
  <c r="Y15"/>
  <c r="Z15"/>
  <c r="AA15"/>
  <c r="AB15"/>
  <c r="AC15"/>
  <c r="AD15"/>
  <c r="AE15"/>
  <c r="AG15"/>
  <c r="AH15"/>
  <c r="AI15"/>
  <c r="AJ15"/>
  <c r="AK15"/>
  <c r="AL15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C15"/>
  <c r="Y16" l="1"/>
  <c r="AB16"/>
  <c r="X16"/>
  <c r="AE16"/>
  <c r="AA16"/>
  <c r="R16"/>
  <c r="F16"/>
  <c r="D16"/>
  <c r="AK16"/>
  <c r="J16"/>
  <c r="AJ16"/>
  <c r="AG16"/>
  <c r="AI16"/>
  <c r="S16"/>
  <c r="I16"/>
  <c r="G16"/>
  <c r="Q16"/>
  <c r="N16"/>
  <c r="K16"/>
  <c r="H16"/>
  <c r="AC16"/>
  <c r="AL16"/>
  <c r="AH16"/>
  <c r="AD16"/>
  <c r="Z16"/>
  <c r="V16"/>
  <c r="AO15"/>
  <c r="AO13"/>
  <c r="AO30"/>
  <c r="AO27"/>
  <c r="F30"/>
  <c r="AM27"/>
  <c r="AM15"/>
  <c r="AN15"/>
  <c r="AM13"/>
  <c r="AN27"/>
  <c r="AN13"/>
  <c r="D30"/>
  <c r="AN30" s="1"/>
  <c r="C16"/>
  <c r="C30"/>
  <c r="AM30" l="1"/>
  <c r="AN16"/>
  <c r="AM16"/>
  <c r="AO16"/>
  <c r="KR37" i="45" l="1"/>
  <c r="BL93" l="1"/>
  <c r="AP6" i="44" l="1"/>
  <c r="AP8"/>
  <c r="AP9"/>
  <c r="AP10"/>
  <c r="AP11"/>
  <c r="AP12"/>
  <c r="AP13"/>
  <c r="AP14"/>
  <c r="AP15"/>
  <c r="AP16"/>
  <c r="AP17"/>
  <c r="AP18"/>
  <c r="AP19"/>
  <c r="AP20"/>
  <c r="AP21"/>
  <c r="AP22"/>
  <c r="AP23"/>
  <c r="AP24"/>
  <c r="AP25"/>
  <c r="AP26"/>
  <c r="AP27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45"/>
  <c r="AP46"/>
  <c r="AP47"/>
  <c r="AP48"/>
  <c r="AP49"/>
  <c r="AP50"/>
  <c r="AP51"/>
  <c r="AP52"/>
  <c r="AP53"/>
  <c r="AP54"/>
  <c r="AP55"/>
  <c r="AP56"/>
  <c r="AP57"/>
  <c r="AP58"/>
  <c r="AP59"/>
  <c r="AP60"/>
  <c r="AP61"/>
  <c r="AP62"/>
  <c r="AP63"/>
  <c r="AP64"/>
  <c r="AP65"/>
  <c r="AP7"/>
  <c r="AL6"/>
  <c r="AL65"/>
  <c r="AL8"/>
  <c r="AL9"/>
  <c r="AL10"/>
  <c r="AL11"/>
  <c r="AL12"/>
  <c r="AL13"/>
  <c r="AL14"/>
  <c r="AL15"/>
  <c r="AL16"/>
  <c r="AL17"/>
  <c r="AL18"/>
  <c r="AL19"/>
  <c r="AL20"/>
  <c r="AL21"/>
  <c r="AL22"/>
  <c r="AL23"/>
  <c r="AL24"/>
  <c r="AL25"/>
  <c r="AL26"/>
  <c r="AL27"/>
  <c r="AL28"/>
  <c r="AL29"/>
  <c r="AL30"/>
  <c r="AL31"/>
  <c r="AL32"/>
  <c r="AL33"/>
  <c r="AL34"/>
  <c r="AL35"/>
  <c r="AL36"/>
  <c r="AL37"/>
  <c r="AL38"/>
  <c r="AL39"/>
  <c r="AL40"/>
  <c r="AL41"/>
  <c r="AL42"/>
  <c r="AL43"/>
  <c r="AL44"/>
  <c r="AL45"/>
  <c r="AL46"/>
  <c r="AL47"/>
  <c r="AL48"/>
  <c r="AL49"/>
  <c r="AL50"/>
  <c r="AL51"/>
  <c r="AL52"/>
  <c r="AL53"/>
  <c r="AL54"/>
  <c r="AL55"/>
  <c r="AL56"/>
  <c r="AL57"/>
  <c r="AL58"/>
  <c r="AL59"/>
  <c r="AL60"/>
  <c r="AL61"/>
  <c r="AL62"/>
  <c r="AL63"/>
  <c r="AL64"/>
  <c r="AL7"/>
  <c r="AH6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/>
  <c r="AH62"/>
  <c r="AH63"/>
  <c r="AH64"/>
  <c r="AH65"/>
  <c r="AH7"/>
  <c r="AD6"/>
  <c r="AC8"/>
  <c r="AD8"/>
  <c r="AC9"/>
  <c r="AD9"/>
  <c r="AC10"/>
  <c r="AD10"/>
  <c r="AC11"/>
  <c r="AD11"/>
  <c r="AD12"/>
  <c r="AC13"/>
  <c r="AD13"/>
  <c r="AC14"/>
  <c r="AD14"/>
  <c r="AC15"/>
  <c r="AD15"/>
  <c r="AC16"/>
  <c r="AD16"/>
  <c r="AC17"/>
  <c r="AD17"/>
  <c r="AC18"/>
  <c r="AD18"/>
  <c r="AC19"/>
  <c r="AD19"/>
  <c r="AC20"/>
  <c r="AD20"/>
  <c r="AC21"/>
  <c r="AD21"/>
  <c r="AD22"/>
  <c r="AC23"/>
  <c r="AD23"/>
  <c r="AC24"/>
  <c r="AD24"/>
  <c r="AC25"/>
  <c r="AD25"/>
  <c r="AC26"/>
  <c r="AD26"/>
  <c r="AC27"/>
  <c r="AD27"/>
  <c r="AD28"/>
  <c r="AC29"/>
  <c r="AD29"/>
  <c r="AC30"/>
  <c r="AD30"/>
  <c r="AD31"/>
  <c r="AC32"/>
  <c r="AD32"/>
  <c r="AC33"/>
  <c r="AD33"/>
  <c r="AC34"/>
  <c r="AD34"/>
  <c r="AC35"/>
  <c r="AD35"/>
  <c r="AC36"/>
  <c r="AD36"/>
  <c r="AC37"/>
  <c r="AD37"/>
  <c r="AC38"/>
  <c r="AD38"/>
  <c r="AC39"/>
  <c r="AD39"/>
  <c r="AD40"/>
  <c r="AD41"/>
  <c r="AD42"/>
  <c r="AD43"/>
  <c r="AC44"/>
  <c r="AD44"/>
  <c r="AC45"/>
  <c r="AD45"/>
  <c r="AC46"/>
  <c r="AD46"/>
  <c r="AC47"/>
  <c r="AD47"/>
  <c r="AC48"/>
  <c r="AD48"/>
  <c r="AC49"/>
  <c r="AD49"/>
  <c r="AC50"/>
  <c r="AD50"/>
  <c r="AC51"/>
  <c r="AD51"/>
  <c r="AC52"/>
  <c r="AD52"/>
  <c r="AC53"/>
  <c r="AD53"/>
  <c r="AC54"/>
  <c r="AD54"/>
  <c r="AC55"/>
  <c r="AD55"/>
  <c r="AC56"/>
  <c r="AD56"/>
  <c r="AC57"/>
  <c r="AD57"/>
  <c r="AC58"/>
  <c r="AD58"/>
  <c r="AC59"/>
  <c r="AD59"/>
  <c r="AC60"/>
  <c r="AD60"/>
  <c r="AD61"/>
  <c r="AD62"/>
  <c r="AD63"/>
  <c r="AC64"/>
  <c r="AD64"/>
  <c r="AC65"/>
  <c r="AD65"/>
  <c r="AD7"/>
  <c r="Z6"/>
  <c r="Y8"/>
  <c r="Z8"/>
  <c r="Y9"/>
  <c r="Z9"/>
  <c r="X10"/>
  <c r="Y10"/>
  <c r="Z10"/>
  <c r="X11"/>
  <c r="Y11"/>
  <c r="Z11"/>
  <c r="Z12"/>
  <c r="X13"/>
  <c r="Y13"/>
  <c r="Z13"/>
  <c r="X14"/>
  <c r="Y14"/>
  <c r="Z14"/>
  <c r="X15"/>
  <c r="Y15"/>
  <c r="Z15"/>
  <c r="X16"/>
  <c r="Y16"/>
  <c r="Z16"/>
  <c r="X17"/>
  <c r="Y17"/>
  <c r="Z17"/>
  <c r="X18"/>
  <c r="Y18"/>
  <c r="Z18"/>
  <c r="X19"/>
  <c r="Y19"/>
  <c r="Z19"/>
  <c r="X20"/>
  <c r="Y20"/>
  <c r="Z20"/>
  <c r="X21"/>
  <c r="Y21"/>
  <c r="Z21"/>
  <c r="Z22"/>
  <c r="X23"/>
  <c r="Y23"/>
  <c r="Z23"/>
  <c r="X24"/>
  <c r="Y24"/>
  <c r="Z24"/>
  <c r="X25"/>
  <c r="Y25"/>
  <c r="Z25"/>
  <c r="X26"/>
  <c r="Y26"/>
  <c r="Z26"/>
  <c r="X27"/>
  <c r="Y27"/>
  <c r="Z27"/>
  <c r="Z28"/>
  <c r="Y29"/>
  <c r="Z29"/>
  <c r="Y30"/>
  <c r="Z30"/>
  <c r="Z31"/>
  <c r="X32"/>
  <c r="Y32"/>
  <c r="Z32"/>
  <c r="X33"/>
  <c r="Y33"/>
  <c r="Z33"/>
  <c r="X34"/>
  <c r="Y34"/>
  <c r="Z34"/>
  <c r="X35"/>
  <c r="Y35"/>
  <c r="Z35"/>
  <c r="X36"/>
  <c r="Y36"/>
  <c r="Z36"/>
  <c r="X37"/>
  <c r="Y37"/>
  <c r="Z37"/>
  <c r="X38"/>
  <c r="Y38"/>
  <c r="Z38"/>
  <c r="X39"/>
  <c r="Y39"/>
  <c r="Z39"/>
  <c r="Z40"/>
  <c r="Z41"/>
  <c r="Z42"/>
  <c r="Z43"/>
  <c r="X44"/>
  <c r="Y44"/>
  <c r="Z44"/>
  <c r="X45"/>
  <c r="Y45"/>
  <c r="Z45"/>
  <c r="X46"/>
  <c r="Y46"/>
  <c r="Z46"/>
  <c r="X47"/>
  <c r="Y47"/>
  <c r="Z47"/>
  <c r="X48"/>
  <c r="Y48"/>
  <c r="Z48"/>
  <c r="X49"/>
  <c r="Y49"/>
  <c r="Z49"/>
  <c r="X50"/>
  <c r="Y50"/>
  <c r="Z50"/>
  <c r="X51"/>
  <c r="Y51"/>
  <c r="Z51"/>
  <c r="X52"/>
  <c r="Y52"/>
  <c r="Z52"/>
  <c r="X53"/>
  <c r="Y53"/>
  <c r="Z53"/>
  <c r="X54"/>
  <c r="Y54"/>
  <c r="Z54"/>
  <c r="X55"/>
  <c r="Y55"/>
  <c r="Z55"/>
  <c r="X56"/>
  <c r="Y56"/>
  <c r="Z56"/>
  <c r="X57"/>
  <c r="Y57"/>
  <c r="Z57"/>
  <c r="X58"/>
  <c r="Y58"/>
  <c r="Z58"/>
  <c r="X59"/>
  <c r="Y59"/>
  <c r="Z59"/>
  <c r="X60"/>
  <c r="Y60"/>
  <c r="Z60"/>
  <c r="Z61"/>
  <c r="Z62"/>
  <c r="Z63"/>
  <c r="Y64"/>
  <c r="Z64"/>
  <c r="X65"/>
  <c r="Y65"/>
  <c r="Z65"/>
  <c r="Y7"/>
  <c r="Z7"/>
  <c r="V6"/>
  <c r="U8"/>
  <c r="V8"/>
  <c r="U9"/>
  <c r="V9"/>
  <c r="T10"/>
  <c r="U10"/>
  <c r="V10"/>
  <c r="T11"/>
  <c r="U11"/>
  <c r="V11"/>
  <c r="V12"/>
  <c r="T13"/>
  <c r="U13"/>
  <c r="V13"/>
  <c r="T14"/>
  <c r="U14"/>
  <c r="V14"/>
  <c r="T15"/>
  <c r="U15"/>
  <c r="V15"/>
  <c r="T16"/>
  <c r="U16"/>
  <c r="V16"/>
  <c r="T17"/>
  <c r="U17"/>
  <c r="V17"/>
  <c r="T18"/>
  <c r="U18"/>
  <c r="V18"/>
  <c r="T19"/>
  <c r="U19"/>
  <c r="V19"/>
  <c r="T20"/>
  <c r="U20"/>
  <c r="V20"/>
  <c r="T21"/>
  <c r="U21"/>
  <c r="V21"/>
  <c r="V22"/>
  <c r="T23"/>
  <c r="U23"/>
  <c r="V23"/>
  <c r="T24"/>
  <c r="U24"/>
  <c r="V24"/>
  <c r="T25"/>
  <c r="U25"/>
  <c r="V25"/>
  <c r="T26"/>
  <c r="U26"/>
  <c r="V26"/>
  <c r="T27"/>
  <c r="U27"/>
  <c r="V27"/>
  <c r="V28"/>
  <c r="U29"/>
  <c r="V29"/>
  <c r="T30"/>
  <c r="U30"/>
  <c r="V30"/>
  <c r="V31"/>
  <c r="T32"/>
  <c r="U32"/>
  <c r="V32"/>
  <c r="T33"/>
  <c r="U33"/>
  <c r="V33"/>
  <c r="T34"/>
  <c r="U34"/>
  <c r="V34"/>
  <c r="T35"/>
  <c r="U35"/>
  <c r="V35"/>
  <c r="T36"/>
  <c r="U36"/>
  <c r="V36"/>
  <c r="T37"/>
  <c r="U37"/>
  <c r="V37"/>
  <c r="T38"/>
  <c r="U38"/>
  <c r="V38"/>
  <c r="T39"/>
  <c r="U39"/>
  <c r="V39"/>
  <c r="V40"/>
  <c r="V41"/>
  <c r="V42"/>
  <c r="V43"/>
  <c r="T44"/>
  <c r="U44"/>
  <c r="V44"/>
  <c r="T45"/>
  <c r="U45"/>
  <c r="V45"/>
  <c r="T46"/>
  <c r="U46"/>
  <c r="V46"/>
  <c r="T47"/>
  <c r="U47"/>
  <c r="V47"/>
  <c r="T48"/>
  <c r="U48"/>
  <c r="V48"/>
  <c r="T49"/>
  <c r="U49"/>
  <c r="V49"/>
  <c r="T50"/>
  <c r="U50"/>
  <c r="V50"/>
  <c r="T51"/>
  <c r="U51"/>
  <c r="V51"/>
  <c r="T52"/>
  <c r="U52"/>
  <c r="V52"/>
  <c r="T53"/>
  <c r="U53"/>
  <c r="V53"/>
  <c r="T54"/>
  <c r="U54"/>
  <c r="V54"/>
  <c r="T55"/>
  <c r="U55"/>
  <c r="V55"/>
  <c r="T56"/>
  <c r="U56"/>
  <c r="V56"/>
  <c r="T57"/>
  <c r="U57"/>
  <c r="V57"/>
  <c r="T58"/>
  <c r="U58"/>
  <c r="V58"/>
  <c r="T59"/>
  <c r="U59"/>
  <c r="V59"/>
  <c r="T60"/>
  <c r="U60"/>
  <c r="V60"/>
  <c r="V61"/>
  <c r="V62"/>
  <c r="V63"/>
  <c r="U64"/>
  <c r="V64"/>
  <c r="T65"/>
  <c r="U65"/>
  <c r="V65"/>
  <c r="U7"/>
  <c r="V7"/>
  <c r="Q8"/>
  <c r="R8"/>
  <c r="Q9"/>
  <c r="R9"/>
  <c r="P10"/>
  <c r="Q10"/>
  <c r="R10"/>
  <c r="P11"/>
  <c r="Q11"/>
  <c r="R11"/>
  <c r="R12"/>
  <c r="P13"/>
  <c r="Q13"/>
  <c r="R13"/>
  <c r="P14"/>
  <c r="Q14"/>
  <c r="R14"/>
  <c r="P15"/>
  <c r="Q15"/>
  <c r="R15"/>
  <c r="P16"/>
  <c r="Q16"/>
  <c r="R16"/>
  <c r="P17"/>
  <c r="Q17"/>
  <c r="R17"/>
  <c r="P18"/>
  <c r="Q18"/>
  <c r="R18"/>
  <c r="P19"/>
  <c r="Q19"/>
  <c r="R19"/>
  <c r="P20"/>
  <c r="Q20"/>
  <c r="R20"/>
  <c r="P21"/>
  <c r="Q21"/>
  <c r="R21"/>
  <c r="R22"/>
  <c r="P23"/>
  <c r="Q23"/>
  <c r="R23"/>
  <c r="P24"/>
  <c r="Q24"/>
  <c r="R24"/>
  <c r="P25"/>
  <c r="Q25"/>
  <c r="R25"/>
  <c r="P26"/>
  <c r="Q26"/>
  <c r="R26"/>
  <c r="P27"/>
  <c r="Q27"/>
  <c r="R27"/>
  <c r="R28"/>
  <c r="Q29"/>
  <c r="R29"/>
  <c r="P30"/>
  <c r="Q30"/>
  <c r="R30"/>
  <c r="BB30" s="1"/>
  <c r="R31"/>
  <c r="BB31" s="1"/>
  <c r="P32"/>
  <c r="Q32"/>
  <c r="R32"/>
  <c r="P33"/>
  <c r="Q33"/>
  <c r="R33"/>
  <c r="BB33" s="1"/>
  <c r="P34"/>
  <c r="Q34"/>
  <c r="R34"/>
  <c r="P35"/>
  <c r="Q35"/>
  <c r="R35"/>
  <c r="BB35" s="1"/>
  <c r="P36"/>
  <c r="Q36"/>
  <c r="R36"/>
  <c r="P37"/>
  <c r="Q37"/>
  <c r="R37"/>
  <c r="BB37" s="1"/>
  <c r="P38"/>
  <c r="Q38"/>
  <c r="R38"/>
  <c r="P39"/>
  <c r="Q39"/>
  <c r="R39"/>
  <c r="BB39" s="1"/>
  <c r="R40"/>
  <c r="BB40" s="1"/>
  <c r="R41"/>
  <c r="BB41" s="1"/>
  <c r="R42"/>
  <c r="BB42" s="1"/>
  <c r="R43"/>
  <c r="BB43" s="1"/>
  <c r="P44"/>
  <c r="Q44"/>
  <c r="R44"/>
  <c r="P45"/>
  <c r="Q45"/>
  <c r="R45"/>
  <c r="BB45" s="1"/>
  <c r="P46"/>
  <c r="Q46"/>
  <c r="R46"/>
  <c r="P47"/>
  <c r="Q47"/>
  <c r="R47"/>
  <c r="BB47" s="1"/>
  <c r="P48"/>
  <c r="Q48"/>
  <c r="R48"/>
  <c r="P49"/>
  <c r="Q49"/>
  <c r="R49"/>
  <c r="BB49" s="1"/>
  <c r="P50"/>
  <c r="Q50"/>
  <c r="R50"/>
  <c r="P51"/>
  <c r="Q51"/>
  <c r="R51"/>
  <c r="BB51" s="1"/>
  <c r="P52"/>
  <c r="Q52"/>
  <c r="R52"/>
  <c r="P53"/>
  <c r="Q53"/>
  <c r="R53"/>
  <c r="BB53" s="1"/>
  <c r="P54"/>
  <c r="Q54"/>
  <c r="R54"/>
  <c r="P55"/>
  <c r="Q55"/>
  <c r="R55"/>
  <c r="BB55" s="1"/>
  <c r="P56"/>
  <c r="Q56"/>
  <c r="R56"/>
  <c r="P57"/>
  <c r="Q57"/>
  <c r="R57"/>
  <c r="BB57" s="1"/>
  <c r="P58"/>
  <c r="Q58"/>
  <c r="R58"/>
  <c r="P59"/>
  <c r="Q59"/>
  <c r="R59"/>
  <c r="BB59" s="1"/>
  <c r="P60"/>
  <c r="Q60"/>
  <c r="R60"/>
  <c r="R61"/>
  <c r="R62"/>
  <c r="R63"/>
  <c r="Q64"/>
  <c r="R64"/>
  <c r="P65"/>
  <c r="Q65"/>
  <c r="R65"/>
  <c r="R6"/>
  <c r="Q7"/>
  <c r="R7"/>
  <c r="M8"/>
  <c r="N8"/>
  <c r="M9"/>
  <c r="N9"/>
  <c r="L10"/>
  <c r="M10"/>
  <c r="N10"/>
  <c r="L11"/>
  <c r="M11"/>
  <c r="N11"/>
  <c r="N12"/>
  <c r="L13"/>
  <c r="M13"/>
  <c r="N13"/>
  <c r="L14"/>
  <c r="M14"/>
  <c r="N14"/>
  <c r="L15"/>
  <c r="M15"/>
  <c r="N15"/>
  <c r="L16"/>
  <c r="M16"/>
  <c r="N16"/>
  <c r="L17"/>
  <c r="M17"/>
  <c r="N17"/>
  <c r="L18"/>
  <c r="M18"/>
  <c r="N18"/>
  <c r="L19"/>
  <c r="M19"/>
  <c r="N19"/>
  <c r="L20"/>
  <c r="M20"/>
  <c r="N20"/>
  <c r="L21"/>
  <c r="M21"/>
  <c r="N21"/>
  <c r="N22"/>
  <c r="L23"/>
  <c r="M23"/>
  <c r="N23"/>
  <c r="L24"/>
  <c r="M24"/>
  <c r="N24"/>
  <c r="L25"/>
  <c r="M25"/>
  <c r="N25"/>
  <c r="L26"/>
  <c r="M26"/>
  <c r="N26"/>
  <c r="L27"/>
  <c r="M27"/>
  <c r="N27"/>
  <c r="N28"/>
  <c r="M29"/>
  <c r="N29"/>
  <c r="L30"/>
  <c r="M30"/>
  <c r="N30"/>
  <c r="AX30" s="1"/>
  <c r="N31"/>
  <c r="AX31" s="1"/>
  <c r="L32"/>
  <c r="M32"/>
  <c r="N32"/>
  <c r="AX32" s="1"/>
  <c r="L33"/>
  <c r="M33"/>
  <c r="N33"/>
  <c r="AX33" s="1"/>
  <c r="L34"/>
  <c r="M34"/>
  <c r="N34"/>
  <c r="AX34" s="1"/>
  <c r="L35"/>
  <c r="M35"/>
  <c r="N35"/>
  <c r="AX35" s="1"/>
  <c r="L36"/>
  <c r="M36"/>
  <c r="N36"/>
  <c r="AX36" s="1"/>
  <c r="L37"/>
  <c r="M37"/>
  <c r="N37"/>
  <c r="AX37" s="1"/>
  <c r="L38"/>
  <c r="M38"/>
  <c r="N38"/>
  <c r="AX38" s="1"/>
  <c r="L39"/>
  <c r="M39"/>
  <c r="N39"/>
  <c r="AX39" s="1"/>
  <c r="N40"/>
  <c r="AX40" s="1"/>
  <c r="N41"/>
  <c r="AX41" s="1"/>
  <c r="N42"/>
  <c r="AX42" s="1"/>
  <c r="N43"/>
  <c r="AX43" s="1"/>
  <c r="L44"/>
  <c r="M44"/>
  <c r="N44"/>
  <c r="AX44" s="1"/>
  <c r="L45"/>
  <c r="M45"/>
  <c r="N45"/>
  <c r="AX45" s="1"/>
  <c r="L46"/>
  <c r="M46"/>
  <c r="N46"/>
  <c r="AX46" s="1"/>
  <c r="L47"/>
  <c r="M47"/>
  <c r="N47"/>
  <c r="AX47" s="1"/>
  <c r="L48"/>
  <c r="M48"/>
  <c r="N48"/>
  <c r="AX48" s="1"/>
  <c r="L49"/>
  <c r="M49"/>
  <c r="N49"/>
  <c r="AX49" s="1"/>
  <c r="L50"/>
  <c r="M50"/>
  <c r="N50"/>
  <c r="AX50" s="1"/>
  <c r="L51"/>
  <c r="M51"/>
  <c r="N51"/>
  <c r="AX51" s="1"/>
  <c r="L52"/>
  <c r="M52"/>
  <c r="N52"/>
  <c r="AX52" s="1"/>
  <c r="L53"/>
  <c r="M53"/>
  <c r="N53"/>
  <c r="AX53" s="1"/>
  <c r="L54"/>
  <c r="M54"/>
  <c r="N54"/>
  <c r="AX54" s="1"/>
  <c r="L55"/>
  <c r="M55"/>
  <c r="N55"/>
  <c r="AX55" s="1"/>
  <c r="L56"/>
  <c r="M56"/>
  <c r="N56"/>
  <c r="AX56" s="1"/>
  <c r="L57"/>
  <c r="M57"/>
  <c r="N57"/>
  <c r="AX57" s="1"/>
  <c r="L58"/>
  <c r="M58"/>
  <c r="N58"/>
  <c r="AX58" s="1"/>
  <c r="L59"/>
  <c r="M59"/>
  <c r="N59"/>
  <c r="AX59" s="1"/>
  <c r="L60"/>
  <c r="M60"/>
  <c r="N60"/>
  <c r="AX60" s="1"/>
  <c r="N61"/>
  <c r="AX61" s="1"/>
  <c r="N62"/>
  <c r="AX62" s="1"/>
  <c r="N63"/>
  <c r="AX63" s="1"/>
  <c r="M64"/>
  <c r="N64"/>
  <c r="L65"/>
  <c r="M65"/>
  <c r="N65"/>
  <c r="N6"/>
  <c r="M7"/>
  <c r="N7"/>
  <c r="I7"/>
  <c r="J7"/>
  <c r="AT7" s="1"/>
  <c r="I8"/>
  <c r="J8"/>
  <c r="AT8" s="1"/>
  <c r="I9"/>
  <c r="J9"/>
  <c r="I10"/>
  <c r="J10"/>
  <c r="I11"/>
  <c r="J11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J22"/>
  <c r="I23"/>
  <c r="J23"/>
  <c r="I24"/>
  <c r="J24"/>
  <c r="I25"/>
  <c r="J25"/>
  <c r="I26"/>
  <c r="J26"/>
  <c r="I27"/>
  <c r="J27"/>
  <c r="J28"/>
  <c r="I29"/>
  <c r="J29"/>
  <c r="AT29" s="1"/>
  <c r="I30"/>
  <c r="J30"/>
  <c r="J31"/>
  <c r="I32"/>
  <c r="J32"/>
  <c r="AT32" s="1"/>
  <c r="I33"/>
  <c r="J33"/>
  <c r="I34"/>
  <c r="J34"/>
  <c r="AT34" s="1"/>
  <c r="I35"/>
  <c r="J35"/>
  <c r="I36"/>
  <c r="J36"/>
  <c r="AT36" s="1"/>
  <c r="I37"/>
  <c r="J37"/>
  <c r="I38"/>
  <c r="J38"/>
  <c r="AT38" s="1"/>
  <c r="I39"/>
  <c r="J39"/>
  <c r="J40"/>
  <c r="J41"/>
  <c r="J42"/>
  <c r="J43"/>
  <c r="I44"/>
  <c r="J44"/>
  <c r="AT44" s="1"/>
  <c r="I45"/>
  <c r="J45"/>
  <c r="I46"/>
  <c r="J46"/>
  <c r="AT46" s="1"/>
  <c r="I47"/>
  <c r="J47"/>
  <c r="I48"/>
  <c r="J48"/>
  <c r="AT48" s="1"/>
  <c r="I49"/>
  <c r="J49"/>
  <c r="I50"/>
  <c r="J50"/>
  <c r="AT50" s="1"/>
  <c r="I51"/>
  <c r="J51"/>
  <c r="I52"/>
  <c r="J52"/>
  <c r="AT52" s="1"/>
  <c r="I53"/>
  <c r="J53"/>
  <c r="I54"/>
  <c r="J54"/>
  <c r="AT54" s="1"/>
  <c r="I55"/>
  <c r="J55"/>
  <c r="I56"/>
  <c r="J56"/>
  <c r="AT56" s="1"/>
  <c r="I57"/>
  <c r="J57"/>
  <c r="I58"/>
  <c r="J58"/>
  <c r="AT58" s="1"/>
  <c r="I59"/>
  <c r="J59"/>
  <c r="I60"/>
  <c r="J60"/>
  <c r="AT60" s="1"/>
  <c r="J61"/>
  <c r="AT61" s="1"/>
  <c r="J62"/>
  <c r="AT62" s="1"/>
  <c r="J63"/>
  <c r="AT63" s="1"/>
  <c r="I64"/>
  <c r="J64"/>
  <c r="I65"/>
  <c r="J65"/>
  <c r="J6"/>
  <c r="H10"/>
  <c r="H11"/>
  <c r="H13"/>
  <c r="H14"/>
  <c r="H15"/>
  <c r="H16"/>
  <c r="H17"/>
  <c r="H18"/>
  <c r="H19"/>
  <c r="H20"/>
  <c r="H21"/>
  <c r="H23"/>
  <c r="H24"/>
  <c r="H25"/>
  <c r="H26"/>
  <c r="H27"/>
  <c r="H30"/>
  <c r="H32"/>
  <c r="H33"/>
  <c r="H34"/>
  <c r="H35"/>
  <c r="H36"/>
  <c r="H37"/>
  <c r="H38"/>
  <c r="H39"/>
  <c r="H44"/>
  <c r="H45"/>
  <c r="H46"/>
  <c r="H47"/>
  <c r="H48"/>
  <c r="H49"/>
  <c r="H50"/>
  <c r="H51"/>
  <c r="H52"/>
  <c r="H53"/>
  <c r="H54"/>
  <c r="H55"/>
  <c r="H56"/>
  <c r="H57"/>
  <c r="H58"/>
  <c r="H59"/>
  <c r="H60"/>
  <c r="H65"/>
  <c r="AR6" i="4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N8"/>
  <c r="AN9"/>
  <c r="AN10"/>
  <c r="AN11"/>
  <c r="AN12"/>
  <c r="AN13"/>
  <c r="AN14"/>
  <c r="AN15"/>
  <c r="AN16"/>
  <c r="AN17"/>
  <c r="AN18"/>
  <c r="AN19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7"/>
  <c r="AN48"/>
  <c r="AN49"/>
  <c r="AN50"/>
  <c r="AN51"/>
  <c r="AN52"/>
  <c r="AN53"/>
  <c r="AN54"/>
  <c r="AN55"/>
  <c r="AN56"/>
  <c r="AN57"/>
  <c r="AN58"/>
  <c r="AN59"/>
  <c r="AN60"/>
  <c r="AN61"/>
  <c r="AL37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00"/>
  <c r="AF6"/>
  <c r="AF7"/>
  <c r="AF8"/>
  <c r="AE9"/>
  <c r="AF9"/>
  <c r="BD9" s="1"/>
  <c r="AE10"/>
  <c r="AF10"/>
  <c r="AE11"/>
  <c r="AF11"/>
  <c r="BD11" s="1"/>
  <c r="AE12"/>
  <c r="AF12"/>
  <c r="AE13"/>
  <c r="AF13"/>
  <c r="BD13" s="1"/>
  <c r="AE14"/>
  <c r="AF14"/>
  <c r="AE15"/>
  <c r="AF15"/>
  <c r="BD15" s="1"/>
  <c r="AE16"/>
  <c r="AF16"/>
  <c r="AE17"/>
  <c r="AF17"/>
  <c r="BD17" s="1"/>
  <c r="AE18"/>
  <c r="AF18"/>
  <c r="AE19"/>
  <c r="AF19"/>
  <c r="BD19" s="1"/>
  <c r="AF20"/>
  <c r="BD20" s="1"/>
  <c r="AF21"/>
  <c r="BD21" s="1"/>
  <c r="AF22"/>
  <c r="BD22" s="1"/>
  <c r="AE23"/>
  <c r="AF23"/>
  <c r="AF24"/>
  <c r="AE25"/>
  <c r="AF25"/>
  <c r="BD25" s="1"/>
  <c r="AE26"/>
  <c r="AF26"/>
  <c r="AE27"/>
  <c r="AF27"/>
  <c r="BD27" s="1"/>
  <c r="AE28"/>
  <c r="AF28"/>
  <c r="AF29"/>
  <c r="AF30"/>
  <c r="AE31"/>
  <c r="AF31"/>
  <c r="BD31" s="1"/>
  <c r="AE32"/>
  <c r="AF32"/>
  <c r="AF33"/>
  <c r="AE34"/>
  <c r="AF34"/>
  <c r="BD34" s="1"/>
  <c r="AE35"/>
  <c r="AF35"/>
  <c r="AF36"/>
  <c r="AE37"/>
  <c r="AF37"/>
  <c r="BD37" s="1"/>
  <c r="AE38"/>
  <c r="AF38"/>
  <c r="AE39"/>
  <c r="AF39"/>
  <c r="BD39" s="1"/>
  <c r="AF40"/>
  <c r="BD40" s="1"/>
  <c r="AE41"/>
  <c r="AF41"/>
  <c r="AE42"/>
  <c r="AF42"/>
  <c r="BD42" s="1"/>
  <c r="AE43"/>
  <c r="AF43"/>
  <c r="AE44"/>
  <c r="AF44"/>
  <c r="BD44" s="1"/>
  <c r="AE45"/>
  <c r="AF45"/>
  <c r="AF46"/>
  <c r="AE47"/>
  <c r="AF47"/>
  <c r="BD47" s="1"/>
  <c r="AE48"/>
  <c r="AF48"/>
  <c r="AE49"/>
  <c r="AF49"/>
  <c r="BD49" s="1"/>
  <c r="AE50"/>
  <c r="AF50"/>
  <c r="AE51"/>
  <c r="AF51"/>
  <c r="BD51" s="1"/>
  <c r="AE52"/>
  <c r="AF52"/>
  <c r="AE53"/>
  <c r="AF53"/>
  <c r="BD53" s="1"/>
  <c r="AE54"/>
  <c r="AF54"/>
  <c r="AE55"/>
  <c r="AF55"/>
  <c r="BD55" s="1"/>
  <c r="AE56"/>
  <c r="AF56"/>
  <c r="AE57"/>
  <c r="AF57"/>
  <c r="BD57" s="1"/>
  <c r="AE58"/>
  <c r="AF58"/>
  <c r="AE59"/>
  <c r="AF59"/>
  <c r="BD59" s="1"/>
  <c r="AE60"/>
  <c r="AF60"/>
  <c r="AE61"/>
  <c r="AF61"/>
  <c r="BD61" s="1"/>
  <c r="AF62"/>
  <c r="BD62" s="1"/>
  <c r="AE63"/>
  <c r="AF63"/>
  <c r="AE64"/>
  <c r="AF64"/>
  <c r="BD64" s="1"/>
  <c r="AE65"/>
  <c r="AF65"/>
  <c r="AF66"/>
  <c r="AF67"/>
  <c r="AE68"/>
  <c r="AF68"/>
  <c r="BD68" s="1"/>
  <c r="AE69"/>
  <c r="AF69"/>
  <c r="AE70"/>
  <c r="AF70"/>
  <c r="BD70" s="1"/>
  <c r="AE71"/>
  <c r="AF71"/>
  <c r="AE72"/>
  <c r="AF72"/>
  <c r="BD72" s="1"/>
  <c r="AF73"/>
  <c r="BD73" s="1"/>
  <c r="AE74"/>
  <c r="AF74"/>
  <c r="AE75"/>
  <c r="AF75"/>
  <c r="BD75" s="1"/>
  <c r="AE76"/>
  <c r="AF76"/>
  <c r="AE77"/>
  <c r="AF77"/>
  <c r="BD77" s="1"/>
  <c r="AE78"/>
  <c r="AF78"/>
  <c r="AE79"/>
  <c r="AF79"/>
  <c r="BD79" s="1"/>
  <c r="AF80"/>
  <c r="BD80" s="1"/>
  <c r="AE81"/>
  <c r="AF81"/>
  <c r="AE82"/>
  <c r="AF82"/>
  <c r="BD82" s="1"/>
  <c r="AE83"/>
  <c r="AF83"/>
  <c r="AF84"/>
  <c r="AE85"/>
  <c r="AF85"/>
  <c r="BD85" s="1"/>
  <c r="AF86"/>
  <c r="BD86" s="1"/>
  <c r="AF87"/>
  <c r="BD87" s="1"/>
  <c r="AF88"/>
  <c r="BD88" s="1"/>
  <c r="AE89"/>
  <c r="AF89"/>
  <c r="AE90"/>
  <c r="AF90"/>
  <c r="BD90" s="1"/>
  <c r="AE91"/>
  <c r="AF91"/>
  <c r="AE92"/>
  <c r="AF92"/>
  <c r="BD92" s="1"/>
  <c r="AF93"/>
  <c r="BD93" s="1"/>
  <c r="AE94"/>
  <c r="AF94"/>
  <c r="AE95"/>
  <c r="AF95"/>
  <c r="BD95" s="1"/>
  <c r="AE96"/>
  <c r="AF96"/>
  <c r="AE97"/>
  <c r="AF97"/>
  <c r="BD97" s="1"/>
  <c r="AE98"/>
  <c r="AF98"/>
  <c r="AF99"/>
  <c r="AE100"/>
  <c r="AF100"/>
  <c r="BD100" s="1"/>
  <c r="AD85"/>
  <c r="AD100"/>
  <c r="AB6"/>
  <c r="AB7"/>
  <c r="AB8"/>
  <c r="AZ8" s="1"/>
  <c r="AA9"/>
  <c r="AB9"/>
  <c r="AA10"/>
  <c r="AB10"/>
  <c r="AZ10" s="1"/>
  <c r="AA11"/>
  <c r="AB11"/>
  <c r="AA12"/>
  <c r="AB12"/>
  <c r="AZ12" s="1"/>
  <c r="AA13"/>
  <c r="AB13"/>
  <c r="AA14"/>
  <c r="AB14"/>
  <c r="AZ14" s="1"/>
  <c r="AA15"/>
  <c r="AB15"/>
  <c r="AA16"/>
  <c r="AB16"/>
  <c r="AZ16" s="1"/>
  <c r="AA17"/>
  <c r="AB17"/>
  <c r="AA18"/>
  <c r="AB18"/>
  <c r="AZ18" s="1"/>
  <c r="AA19"/>
  <c r="AB19"/>
  <c r="AB20"/>
  <c r="AA21"/>
  <c r="AB21"/>
  <c r="AA22"/>
  <c r="AB22"/>
  <c r="AZ22" s="1"/>
  <c r="AA23"/>
  <c r="AB23"/>
  <c r="AA24"/>
  <c r="AB24"/>
  <c r="AZ24" s="1"/>
  <c r="AA25"/>
  <c r="AB25"/>
  <c r="AA26"/>
  <c r="AB26"/>
  <c r="AZ26" s="1"/>
  <c r="AA27"/>
  <c r="AB27"/>
  <c r="AA28"/>
  <c r="AB28"/>
  <c r="AZ28" s="1"/>
  <c r="AA29"/>
  <c r="AB29"/>
  <c r="AA30"/>
  <c r="AB30"/>
  <c r="AZ30" s="1"/>
  <c r="AA31"/>
  <c r="AB31"/>
  <c r="AA32"/>
  <c r="AB32"/>
  <c r="AZ32" s="1"/>
  <c r="AA33"/>
  <c r="AB33"/>
  <c r="AA34"/>
  <c r="AB34"/>
  <c r="AZ34" s="1"/>
  <c r="AA35"/>
  <c r="AB35"/>
  <c r="AA36"/>
  <c r="AB36"/>
  <c r="AZ36" s="1"/>
  <c r="AA37"/>
  <c r="AB37"/>
  <c r="AA38"/>
  <c r="AB38"/>
  <c r="AZ38" s="1"/>
  <c r="AA39"/>
  <c r="AB39"/>
  <c r="AA40"/>
  <c r="AB40"/>
  <c r="AZ40" s="1"/>
  <c r="AA41"/>
  <c r="AB41"/>
  <c r="AA42"/>
  <c r="AB42"/>
  <c r="AZ42" s="1"/>
  <c r="AA43"/>
  <c r="AB43"/>
  <c r="AA44"/>
  <c r="AB44"/>
  <c r="AZ44" s="1"/>
  <c r="AA45"/>
  <c r="AB45"/>
  <c r="AA46"/>
  <c r="AB46"/>
  <c r="AA47"/>
  <c r="AB47"/>
  <c r="AZ47" s="1"/>
  <c r="AA48"/>
  <c r="AB48"/>
  <c r="AA49"/>
  <c r="AB49"/>
  <c r="AZ49" s="1"/>
  <c r="AA50"/>
  <c r="AB50"/>
  <c r="AA51"/>
  <c r="AB51"/>
  <c r="AZ51" s="1"/>
  <c r="AA52"/>
  <c r="AB52"/>
  <c r="AA53"/>
  <c r="AB53"/>
  <c r="AZ53" s="1"/>
  <c r="AA54"/>
  <c r="AB54"/>
  <c r="AA55"/>
  <c r="AB55"/>
  <c r="AZ55" s="1"/>
  <c r="AA56"/>
  <c r="AB56"/>
  <c r="AA57"/>
  <c r="AB57"/>
  <c r="AZ57" s="1"/>
  <c r="AA58"/>
  <c r="AB58"/>
  <c r="AA59"/>
  <c r="AB59"/>
  <c r="AZ59" s="1"/>
  <c r="AA60"/>
  <c r="AB60"/>
  <c r="AA61"/>
  <c r="AB61"/>
  <c r="AZ61" s="1"/>
  <c r="AA62"/>
  <c r="AB62"/>
  <c r="AA63"/>
  <c r="AB63"/>
  <c r="AA64"/>
  <c r="AB64"/>
  <c r="AA65"/>
  <c r="AB65"/>
  <c r="AA66"/>
  <c r="AB66"/>
  <c r="AA67"/>
  <c r="AB67"/>
  <c r="AA68"/>
  <c r="AB68"/>
  <c r="AA69"/>
  <c r="AB69"/>
  <c r="AA70"/>
  <c r="AB70"/>
  <c r="AA71"/>
  <c r="AB71"/>
  <c r="AA72"/>
  <c r="AB72"/>
  <c r="AA73"/>
  <c r="AB73"/>
  <c r="AA74"/>
  <c r="AB74"/>
  <c r="AA75"/>
  <c r="AB75"/>
  <c r="AA76"/>
  <c r="AB76"/>
  <c r="AA77"/>
  <c r="AB77"/>
  <c r="AA78"/>
  <c r="AB78"/>
  <c r="AA79"/>
  <c r="AB79"/>
  <c r="AA80"/>
  <c r="AB80"/>
  <c r="AA81"/>
  <c r="AB81"/>
  <c r="AA82"/>
  <c r="AB82"/>
  <c r="AA83"/>
  <c r="AB83"/>
  <c r="AA84"/>
  <c r="AB84"/>
  <c r="AA85"/>
  <c r="AB85"/>
  <c r="AA86"/>
  <c r="AB86"/>
  <c r="AA87"/>
  <c r="AB87"/>
  <c r="AA88"/>
  <c r="AB88"/>
  <c r="AA89"/>
  <c r="AB89"/>
  <c r="AA90"/>
  <c r="AB90"/>
  <c r="AA91"/>
  <c r="AB91"/>
  <c r="AA92"/>
  <c r="AB92"/>
  <c r="AA93"/>
  <c r="AB93"/>
  <c r="AA94"/>
  <c r="AB94"/>
  <c r="AA95"/>
  <c r="AB95"/>
  <c r="AA96"/>
  <c r="AB96"/>
  <c r="AA97"/>
  <c r="AB97"/>
  <c r="AA98"/>
  <c r="AB98"/>
  <c r="AA99"/>
  <c r="AB99"/>
  <c r="AA100"/>
  <c r="AB100"/>
  <c r="X6"/>
  <c r="X7"/>
  <c r="X8"/>
  <c r="W9"/>
  <c r="X9"/>
  <c r="W10"/>
  <c r="X10"/>
  <c r="W11"/>
  <c r="X11"/>
  <c r="W12"/>
  <c r="X12"/>
  <c r="W13"/>
  <c r="X13"/>
  <c r="W14"/>
  <c r="X14"/>
  <c r="W15"/>
  <c r="X15"/>
  <c r="W16"/>
  <c r="X16"/>
  <c r="W17"/>
  <c r="X17"/>
  <c r="W18"/>
  <c r="X18"/>
  <c r="W19"/>
  <c r="X19"/>
  <c r="X20"/>
  <c r="X21"/>
  <c r="X22"/>
  <c r="W23"/>
  <c r="X23"/>
  <c r="X24"/>
  <c r="W25"/>
  <c r="X25"/>
  <c r="W26"/>
  <c r="X26"/>
  <c r="W27"/>
  <c r="X27"/>
  <c r="W28"/>
  <c r="X28"/>
  <c r="X29"/>
  <c r="X30"/>
  <c r="W31"/>
  <c r="X31"/>
  <c r="W32"/>
  <c r="X32"/>
  <c r="X33"/>
  <c r="W34"/>
  <c r="X34"/>
  <c r="W35"/>
  <c r="X35"/>
  <c r="X36"/>
  <c r="W37"/>
  <c r="X37"/>
  <c r="W38"/>
  <c r="X38"/>
  <c r="W39"/>
  <c r="X39"/>
  <c r="X40"/>
  <c r="W41"/>
  <c r="X41"/>
  <c r="W42"/>
  <c r="X42"/>
  <c r="W43"/>
  <c r="X43"/>
  <c r="W44"/>
  <c r="X44"/>
  <c r="W45"/>
  <c r="X45"/>
  <c r="X46"/>
  <c r="W47"/>
  <c r="X47"/>
  <c r="W48"/>
  <c r="X48"/>
  <c r="W49"/>
  <c r="X49"/>
  <c r="W50"/>
  <c r="X50"/>
  <c r="W51"/>
  <c r="X51"/>
  <c r="W52"/>
  <c r="X52"/>
  <c r="W53"/>
  <c r="X53"/>
  <c r="W54"/>
  <c r="X54"/>
  <c r="W55"/>
  <c r="X55"/>
  <c r="W56"/>
  <c r="X56"/>
  <c r="W57"/>
  <c r="X57"/>
  <c r="W58"/>
  <c r="X58"/>
  <c r="W59"/>
  <c r="X59"/>
  <c r="W60"/>
  <c r="X60"/>
  <c r="W61"/>
  <c r="X61"/>
  <c r="X62"/>
  <c r="W63"/>
  <c r="X63"/>
  <c r="W64"/>
  <c r="X64"/>
  <c r="W65"/>
  <c r="X65"/>
  <c r="X66"/>
  <c r="X67"/>
  <c r="W68"/>
  <c r="X68"/>
  <c r="W69"/>
  <c r="X69"/>
  <c r="W70"/>
  <c r="X70"/>
  <c r="W71"/>
  <c r="X71"/>
  <c r="W72"/>
  <c r="X72"/>
  <c r="X73"/>
  <c r="W74"/>
  <c r="X74"/>
  <c r="W75"/>
  <c r="X75"/>
  <c r="W76"/>
  <c r="X76"/>
  <c r="W77"/>
  <c r="X77"/>
  <c r="W78"/>
  <c r="X78"/>
  <c r="W79"/>
  <c r="X79"/>
  <c r="X80"/>
  <c r="W81"/>
  <c r="X81"/>
  <c r="W82"/>
  <c r="X82"/>
  <c r="W83"/>
  <c r="X83"/>
  <c r="X84"/>
  <c r="W85"/>
  <c r="X85"/>
  <c r="X86"/>
  <c r="X87"/>
  <c r="X88"/>
  <c r="W89"/>
  <c r="X89"/>
  <c r="W90"/>
  <c r="X90"/>
  <c r="W91"/>
  <c r="X91"/>
  <c r="W92"/>
  <c r="X92"/>
  <c r="X93"/>
  <c r="W94"/>
  <c r="X94"/>
  <c r="W95"/>
  <c r="X95"/>
  <c r="W96"/>
  <c r="X96"/>
  <c r="W97"/>
  <c r="X97"/>
  <c r="W98"/>
  <c r="X98"/>
  <c r="X99"/>
  <c r="W100"/>
  <c r="X100"/>
  <c r="V85"/>
  <c r="V100"/>
  <c r="S9"/>
  <c r="S10"/>
  <c r="S11"/>
  <c r="S12"/>
  <c r="S13"/>
  <c r="S14"/>
  <c r="S15"/>
  <c r="S16"/>
  <c r="S17"/>
  <c r="S18"/>
  <c r="S19"/>
  <c r="S23"/>
  <c r="S25"/>
  <c r="S26"/>
  <c r="S27"/>
  <c r="S28"/>
  <c r="S31"/>
  <c r="S32"/>
  <c r="S34"/>
  <c r="S35"/>
  <c r="S37"/>
  <c r="S38"/>
  <c r="S39"/>
  <c r="S41"/>
  <c r="S42"/>
  <c r="S43"/>
  <c r="S44"/>
  <c r="S45"/>
  <c r="S47"/>
  <c r="S48"/>
  <c r="S49"/>
  <c r="S50"/>
  <c r="S51"/>
  <c r="S52"/>
  <c r="S53"/>
  <c r="S54"/>
  <c r="S55"/>
  <c r="S56"/>
  <c r="S57"/>
  <c r="S58"/>
  <c r="S59"/>
  <c r="S60"/>
  <c r="S61"/>
  <c r="S63"/>
  <c r="S64"/>
  <c r="S65"/>
  <c r="S68"/>
  <c r="S69"/>
  <c r="S70"/>
  <c r="S71"/>
  <c r="S72"/>
  <c r="S74"/>
  <c r="S75"/>
  <c r="S76"/>
  <c r="S77"/>
  <c r="S78"/>
  <c r="S79"/>
  <c r="S81"/>
  <c r="S82"/>
  <c r="S83"/>
  <c r="S85"/>
  <c r="S89"/>
  <c r="S90"/>
  <c r="S91"/>
  <c r="S92"/>
  <c r="S94"/>
  <c r="S95"/>
  <c r="S96"/>
  <c r="S97"/>
  <c r="S98"/>
  <c r="S100"/>
  <c r="R85"/>
  <c r="R100"/>
  <c r="O9"/>
  <c r="O10"/>
  <c r="O11"/>
  <c r="O12"/>
  <c r="O13"/>
  <c r="O14"/>
  <c r="O15"/>
  <c r="O16"/>
  <c r="O17"/>
  <c r="O18"/>
  <c r="O19"/>
  <c r="O23"/>
  <c r="O25"/>
  <c r="O26"/>
  <c r="O27"/>
  <c r="O28"/>
  <c r="O31"/>
  <c r="O32"/>
  <c r="O34"/>
  <c r="O35"/>
  <c r="O37"/>
  <c r="O38"/>
  <c r="O39"/>
  <c r="O41"/>
  <c r="O42"/>
  <c r="O43"/>
  <c r="O44"/>
  <c r="O45"/>
  <c r="O47"/>
  <c r="O48"/>
  <c r="O49"/>
  <c r="O50"/>
  <c r="O51"/>
  <c r="O52"/>
  <c r="O53"/>
  <c r="O54"/>
  <c r="O55"/>
  <c r="O56"/>
  <c r="O57"/>
  <c r="O58"/>
  <c r="O59"/>
  <c r="O60"/>
  <c r="O61"/>
  <c r="O63"/>
  <c r="O64"/>
  <c r="O65"/>
  <c r="O68"/>
  <c r="O69"/>
  <c r="O70"/>
  <c r="O71"/>
  <c r="O72"/>
  <c r="O74"/>
  <c r="O75"/>
  <c r="O76"/>
  <c r="O77"/>
  <c r="O78"/>
  <c r="O79"/>
  <c r="O81"/>
  <c r="O82"/>
  <c r="O83"/>
  <c r="O85"/>
  <c r="O89"/>
  <c r="O90"/>
  <c r="O91"/>
  <c r="O92"/>
  <c r="O94"/>
  <c r="O95"/>
  <c r="O96"/>
  <c r="O97"/>
  <c r="O98"/>
  <c r="O100"/>
  <c r="N85"/>
  <c r="N100"/>
  <c r="L6"/>
  <c r="L7"/>
  <c r="L8"/>
  <c r="K9"/>
  <c r="L9"/>
  <c r="AV9" s="1"/>
  <c r="K10"/>
  <c r="L10"/>
  <c r="K11"/>
  <c r="L11"/>
  <c r="AV11" s="1"/>
  <c r="K12"/>
  <c r="L12"/>
  <c r="K13"/>
  <c r="L13"/>
  <c r="AV13" s="1"/>
  <c r="K14"/>
  <c r="L14"/>
  <c r="K15"/>
  <c r="L15"/>
  <c r="AV15" s="1"/>
  <c r="K16"/>
  <c r="L16"/>
  <c r="K17"/>
  <c r="L17"/>
  <c r="AV17" s="1"/>
  <c r="K18"/>
  <c r="L18"/>
  <c r="K19"/>
  <c r="L19"/>
  <c r="AV19" s="1"/>
  <c r="L20"/>
  <c r="AV20" s="1"/>
  <c r="L21"/>
  <c r="AV21" s="1"/>
  <c r="L22"/>
  <c r="AV22" s="1"/>
  <c r="K23"/>
  <c r="L23"/>
  <c r="L24"/>
  <c r="K25"/>
  <c r="L25"/>
  <c r="AV25" s="1"/>
  <c r="K26"/>
  <c r="L26"/>
  <c r="K27"/>
  <c r="L27"/>
  <c r="AV27" s="1"/>
  <c r="K28"/>
  <c r="L28"/>
  <c r="L29"/>
  <c r="L30"/>
  <c r="K31"/>
  <c r="L31"/>
  <c r="AV31" s="1"/>
  <c r="K32"/>
  <c r="L32"/>
  <c r="L33"/>
  <c r="K34"/>
  <c r="L34"/>
  <c r="AV34" s="1"/>
  <c r="K35"/>
  <c r="L35"/>
  <c r="L36"/>
  <c r="K37"/>
  <c r="L37"/>
  <c r="AV37" s="1"/>
  <c r="K38"/>
  <c r="L38"/>
  <c r="K39"/>
  <c r="L39"/>
  <c r="AV39" s="1"/>
  <c r="L40"/>
  <c r="AV40" s="1"/>
  <c r="K41"/>
  <c r="L41"/>
  <c r="K42"/>
  <c r="L42"/>
  <c r="AV42" s="1"/>
  <c r="K43"/>
  <c r="L43"/>
  <c r="K44"/>
  <c r="L44"/>
  <c r="AV44" s="1"/>
  <c r="K45"/>
  <c r="L45"/>
  <c r="L46"/>
  <c r="K47"/>
  <c r="L47"/>
  <c r="AV47" s="1"/>
  <c r="K48"/>
  <c r="L48"/>
  <c r="K49"/>
  <c r="L49"/>
  <c r="AV49" s="1"/>
  <c r="K50"/>
  <c r="L50"/>
  <c r="K51"/>
  <c r="L51"/>
  <c r="AV51" s="1"/>
  <c r="K52"/>
  <c r="L52"/>
  <c r="K53"/>
  <c r="L53"/>
  <c r="AV53" s="1"/>
  <c r="K54"/>
  <c r="L54"/>
  <c r="K55"/>
  <c r="L55"/>
  <c r="AV55" s="1"/>
  <c r="K56"/>
  <c r="L56"/>
  <c r="K57"/>
  <c r="L57"/>
  <c r="AV57" s="1"/>
  <c r="K58"/>
  <c r="L58"/>
  <c r="K59"/>
  <c r="L59"/>
  <c r="AV59" s="1"/>
  <c r="K60"/>
  <c r="L60"/>
  <c r="K61"/>
  <c r="L61"/>
  <c r="AV61" s="1"/>
  <c r="L62"/>
  <c r="AV62" s="1"/>
  <c r="K63"/>
  <c r="L63"/>
  <c r="K64"/>
  <c r="L64"/>
  <c r="AV64" s="1"/>
  <c r="K65"/>
  <c r="L65"/>
  <c r="L66"/>
  <c r="L67"/>
  <c r="K68"/>
  <c r="L68"/>
  <c r="AV68" s="1"/>
  <c r="K69"/>
  <c r="L69"/>
  <c r="K70"/>
  <c r="L70"/>
  <c r="AV70" s="1"/>
  <c r="K71"/>
  <c r="L71"/>
  <c r="K72"/>
  <c r="L72"/>
  <c r="AV72" s="1"/>
  <c r="L73"/>
  <c r="AV73" s="1"/>
  <c r="K74"/>
  <c r="L74"/>
  <c r="K75"/>
  <c r="L75"/>
  <c r="AV75" s="1"/>
  <c r="K76"/>
  <c r="L76"/>
  <c r="K77"/>
  <c r="L77"/>
  <c r="AV77" s="1"/>
  <c r="K78"/>
  <c r="L78"/>
  <c r="K79"/>
  <c r="L79"/>
  <c r="AV79" s="1"/>
  <c r="L80"/>
  <c r="AV80" s="1"/>
  <c r="K81"/>
  <c r="L81"/>
  <c r="K82"/>
  <c r="L82"/>
  <c r="AV82" s="1"/>
  <c r="K83"/>
  <c r="L83"/>
  <c r="L84"/>
  <c r="K85"/>
  <c r="L85"/>
  <c r="AV85" s="1"/>
  <c r="L86"/>
  <c r="AV86" s="1"/>
  <c r="L87"/>
  <c r="AV87" s="1"/>
  <c r="L88"/>
  <c r="AV88" s="1"/>
  <c r="K89"/>
  <c r="L89"/>
  <c r="K90"/>
  <c r="L90"/>
  <c r="AV90" s="1"/>
  <c r="K91"/>
  <c r="L91"/>
  <c r="K92"/>
  <c r="L92"/>
  <c r="AV92" s="1"/>
  <c r="L93"/>
  <c r="AV93" s="1"/>
  <c r="K94"/>
  <c r="L94"/>
  <c r="K95"/>
  <c r="L95"/>
  <c r="AV95" s="1"/>
  <c r="K96"/>
  <c r="L96"/>
  <c r="K97"/>
  <c r="L97"/>
  <c r="AV97" s="1"/>
  <c r="K98"/>
  <c r="L98"/>
  <c r="L99"/>
  <c r="K100"/>
  <c r="L100"/>
  <c r="AV100" s="1"/>
  <c r="J85"/>
  <c r="J100"/>
  <c r="MV8" i="47"/>
  <c r="MV10"/>
  <c r="AO10" i="44" s="1"/>
  <c r="MV11" i="47"/>
  <c r="MV13"/>
  <c r="AO13" i="44" s="1"/>
  <c r="MV14" i="47"/>
  <c r="AO14" i="44" s="1"/>
  <c r="MV15" i="47"/>
  <c r="AO15" i="44" s="1"/>
  <c r="MV16" i="47"/>
  <c r="AO16" i="44" s="1"/>
  <c r="MV17" i="47"/>
  <c r="AO17" i="44" s="1"/>
  <c r="MV18" i="47"/>
  <c r="AO18" i="44" s="1"/>
  <c r="MV19" i="47"/>
  <c r="AO19" i="44" s="1"/>
  <c r="MV20" i="47"/>
  <c r="AO20" i="44" s="1"/>
  <c r="AO21"/>
  <c r="MV23" i="47"/>
  <c r="AO23" i="44" s="1"/>
  <c r="MV24" i="47"/>
  <c r="AO24" i="44" s="1"/>
  <c r="MV25" i="47"/>
  <c r="AO25" i="44" s="1"/>
  <c r="MV26" i="47"/>
  <c r="AO26" i="44" s="1"/>
  <c r="MV27" i="47"/>
  <c r="AO27" i="44" s="1"/>
  <c r="MV29" i="47"/>
  <c r="MV30"/>
  <c r="MV32"/>
  <c r="AO32" i="44" s="1"/>
  <c r="MV33" i="47"/>
  <c r="AO33" i="44" s="1"/>
  <c r="MV34" i="47"/>
  <c r="AO34" i="44" s="1"/>
  <c r="MV35" i="47"/>
  <c r="AO35" i="44" s="1"/>
  <c r="MV36" i="47"/>
  <c r="AO36" i="44" s="1"/>
  <c r="MV37" i="47"/>
  <c r="AO37" i="44" s="1"/>
  <c r="MV38" i="47"/>
  <c r="AO38" i="44" s="1"/>
  <c r="MV39" i="47"/>
  <c r="AO39" i="44" s="1"/>
  <c r="MV44" i="47"/>
  <c r="AO44" i="44" s="1"/>
  <c r="MV45" i="47"/>
  <c r="AO45" i="44" s="1"/>
  <c r="MV46" i="47"/>
  <c r="AO46" i="44" s="1"/>
  <c r="MV47" i="47"/>
  <c r="AO47" i="44" s="1"/>
  <c r="MV48" i="47"/>
  <c r="AO48" i="44" s="1"/>
  <c r="MV49" i="47"/>
  <c r="AO49" i="44" s="1"/>
  <c r="MV50" i="47"/>
  <c r="AO50" i="44" s="1"/>
  <c r="MV51" i="47"/>
  <c r="AO51" i="44" s="1"/>
  <c r="MV52" i="47"/>
  <c r="AO52" i="44" s="1"/>
  <c r="MV53" i="47"/>
  <c r="AO53" i="44" s="1"/>
  <c r="MV54" i="47"/>
  <c r="AO54" i="44" s="1"/>
  <c r="MV55" i="47"/>
  <c r="AO55" i="44" s="1"/>
  <c r="MV56" i="47"/>
  <c r="AO56" i="44" s="1"/>
  <c r="MV57" i="47"/>
  <c r="AO57" i="44" s="1"/>
  <c r="MV58" i="47"/>
  <c r="AO58" i="44" s="1"/>
  <c r="MV59" i="47"/>
  <c r="AO59" i="44" s="1"/>
  <c r="MV60" i="47"/>
  <c r="AO60" i="44" s="1"/>
  <c r="MV64" i="47"/>
  <c r="AO64" i="44" s="1"/>
  <c r="MV65" i="47"/>
  <c r="AO65" i="44" s="1"/>
  <c r="AN8"/>
  <c r="MU10" i="47"/>
  <c r="AN13" i="44"/>
  <c r="AN14"/>
  <c r="AN15"/>
  <c r="AN16"/>
  <c r="AN17"/>
  <c r="AN18"/>
  <c r="AN19"/>
  <c r="AN20"/>
  <c r="AN21"/>
  <c r="AN23"/>
  <c r="AN24"/>
  <c r="AN25"/>
  <c r="AN26"/>
  <c r="AN27"/>
  <c r="AN29"/>
  <c r="AN30"/>
  <c r="AN32"/>
  <c r="AN33"/>
  <c r="AN34"/>
  <c r="AN35"/>
  <c r="AN36"/>
  <c r="AN37"/>
  <c r="AN38"/>
  <c r="AN39"/>
  <c r="AN44"/>
  <c r="AN45"/>
  <c r="AN46"/>
  <c r="AN47"/>
  <c r="AN48"/>
  <c r="AN49"/>
  <c r="AN50"/>
  <c r="AN51"/>
  <c r="AN52"/>
  <c r="AN53"/>
  <c r="AN54"/>
  <c r="AN55"/>
  <c r="AN56"/>
  <c r="AN58"/>
  <c r="AN59"/>
  <c r="AQ59" s="1"/>
  <c r="AN60"/>
  <c r="AN64"/>
  <c r="MU65" i="47"/>
  <c r="AN65" i="44" s="1"/>
  <c r="AN7"/>
  <c r="MS7" i="47"/>
  <c r="AK7" i="44" s="1"/>
  <c r="MS8" i="47"/>
  <c r="AK8" i="44" s="1"/>
  <c r="MS9" i="47"/>
  <c r="AK9" i="44" s="1"/>
  <c r="MS10" i="47"/>
  <c r="AK10" i="44" s="1"/>
  <c r="MS11" i="47"/>
  <c r="AK11" i="44" s="1"/>
  <c r="MS13" i="47"/>
  <c r="AK13" i="44" s="1"/>
  <c r="MS14" i="47"/>
  <c r="AK14" i="44" s="1"/>
  <c r="MS15" i="47"/>
  <c r="AK15" i="44" s="1"/>
  <c r="MS16" i="47"/>
  <c r="AK16" i="44" s="1"/>
  <c r="MS17" i="47"/>
  <c r="AK17" i="44" s="1"/>
  <c r="MS18" i="47"/>
  <c r="AK18" i="44" s="1"/>
  <c r="MS19" i="47"/>
  <c r="AK19" i="44" s="1"/>
  <c r="MS20" i="47"/>
  <c r="AK20" i="44" s="1"/>
  <c r="MS21" i="47"/>
  <c r="AK21" i="44" s="1"/>
  <c r="MS23" i="47"/>
  <c r="AK23" i="44" s="1"/>
  <c r="MS24" i="47"/>
  <c r="AK24" i="44" s="1"/>
  <c r="MS25" i="47"/>
  <c r="AK25" i="44" s="1"/>
  <c r="MS26" i="47"/>
  <c r="AK26" i="44" s="1"/>
  <c r="MS27" i="47"/>
  <c r="AK27" i="44" s="1"/>
  <c r="MS29" i="47"/>
  <c r="AK29" i="44" s="1"/>
  <c r="MS30" i="47"/>
  <c r="AK30" i="44" s="1"/>
  <c r="MS32" i="47"/>
  <c r="MS33"/>
  <c r="AK33" i="44" s="1"/>
  <c r="MS34" i="47"/>
  <c r="AK34" i="44" s="1"/>
  <c r="MS35" i="47"/>
  <c r="AK35" i="44" s="1"/>
  <c r="MS36" i="47"/>
  <c r="AK36" i="44" s="1"/>
  <c r="MS37" i="47"/>
  <c r="AK37" i="44" s="1"/>
  <c r="MS38" i="47"/>
  <c r="AK38" i="44" s="1"/>
  <c r="MS39" i="47"/>
  <c r="AK39" i="44" s="1"/>
  <c r="MS44" i="47"/>
  <c r="AK44" i="44" s="1"/>
  <c r="MS45" i="47"/>
  <c r="AK45" i="44" s="1"/>
  <c r="MS46" i="47"/>
  <c r="AK46" i="44" s="1"/>
  <c r="MS47" i="47"/>
  <c r="AK47" i="44" s="1"/>
  <c r="MS48" i="47"/>
  <c r="AK48" i="44" s="1"/>
  <c r="MS49" i="47"/>
  <c r="AK49" i="44" s="1"/>
  <c r="MS50" i="47"/>
  <c r="AK50" i="44" s="1"/>
  <c r="MS51" i="47"/>
  <c r="AK51" i="44" s="1"/>
  <c r="MS52" i="47"/>
  <c r="AK52" i="44" s="1"/>
  <c r="MS53" i="47"/>
  <c r="AK53" i="44" s="1"/>
  <c r="MS54" i="47"/>
  <c r="AK54" i="44" s="1"/>
  <c r="MS55" i="47"/>
  <c r="AK55" i="44" s="1"/>
  <c r="MS56" i="47"/>
  <c r="AK56" i="44" s="1"/>
  <c r="MS57" i="47"/>
  <c r="AK57" i="44" s="1"/>
  <c r="MS58" i="47"/>
  <c r="AK58" i="44" s="1"/>
  <c r="MS59" i="47"/>
  <c r="AK59" i="44" s="1"/>
  <c r="MS60" i="47"/>
  <c r="AK60" i="44" s="1"/>
  <c r="MS64" i="47"/>
  <c r="AK64" i="44" s="1"/>
  <c r="MS65" i="47"/>
  <c r="AK65" i="44" s="1"/>
  <c r="MR10" i="47"/>
  <c r="AJ10" i="44" s="1"/>
  <c r="MR59" i="47"/>
  <c r="MR60"/>
  <c r="MR65"/>
  <c r="MP7"/>
  <c r="AG7" i="44" s="1"/>
  <c r="MP8" i="47"/>
  <c r="AG8" i="44" s="1"/>
  <c r="AS8" s="1"/>
  <c r="MP9" i="47"/>
  <c r="AG9" i="44" s="1"/>
  <c r="MP10" i="47"/>
  <c r="AG10" i="44" s="1"/>
  <c r="MP11" i="47"/>
  <c r="AG11" i="44" s="1"/>
  <c r="MP13" i="47"/>
  <c r="AG13" i="44" s="1"/>
  <c r="MP14" i="47"/>
  <c r="AG14" i="44" s="1"/>
  <c r="MP15" i="47"/>
  <c r="AG15" i="44" s="1"/>
  <c r="MP16" i="47"/>
  <c r="AG16" i="44" s="1"/>
  <c r="MP17" i="47"/>
  <c r="AG17" i="44" s="1"/>
  <c r="MP18" i="47"/>
  <c r="AG18" i="44" s="1"/>
  <c r="MP19" i="47"/>
  <c r="AG19" i="44" s="1"/>
  <c r="MP20" i="47"/>
  <c r="AG20" i="44" s="1"/>
  <c r="AG21"/>
  <c r="MP23" i="47"/>
  <c r="AG23" i="44" s="1"/>
  <c r="MP24" i="47"/>
  <c r="AG24" i="44" s="1"/>
  <c r="MP25" i="47"/>
  <c r="AG25" i="44" s="1"/>
  <c r="MP26" i="47"/>
  <c r="AG26" i="44" s="1"/>
  <c r="MP27" i="47"/>
  <c r="AG27" i="44" s="1"/>
  <c r="MP29" i="47"/>
  <c r="AG29" i="44" s="1"/>
  <c r="MP30" i="47"/>
  <c r="AG30" i="44" s="1"/>
  <c r="MP32" i="47"/>
  <c r="AG32" i="44" s="1"/>
  <c r="MP33" i="47"/>
  <c r="AG33" i="44" s="1"/>
  <c r="MP34" i="47"/>
  <c r="AG34" i="44" s="1"/>
  <c r="MP35" i="47"/>
  <c r="AG35" i="44" s="1"/>
  <c r="MP36" i="47"/>
  <c r="AG36" i="44" s="1"/>
  <c r="MP37" i="47"/>
  <c r="AG37" i="44" s="1"/>
  <c r="MP38" i="47"/>
  <c r="AG38" i="44" s="1"/>
  <c r="MP39" i="47"/>
  <c r="AG39" i="44" s="1"/>
  <c r="MP44" i="47"/>
  <c r="AG44" i="44" s="1"/>
  <c r="MP45" i="47"/>
  <c r="AG45" i="44" s="1"/>
  <c r="MP46" i="47"/>
  <c r="AG46" i="44" s="1"/>
  <c r="MP47" i="47"/>
  <c r="AG47" i="44" s="1"/>
  <c r="MP48" i="47"/>
  <c r="AG48" i="44" s="1"/>
  <c r="MP49" i="47"/>
  <c r="AG49" i="44" s="1"/>
  <c r="MP50" i="47"/>
  <c r="AG50" i="44" s="1"/>
  <c r="MP51" i="47"/>
  <c r="AG51" i="44" s="1"/>
  <c r="MP52" i="47"/>
  <c r="AG52" i="44" s="1"/>
  <c r="MP53" i="47"/>
  <c r="AG53" i="44" s="1"/>
  <c r="MP54" i="47"/>
  <c r="AG54" i="44" s="1"/>
  <c r="MP55" i="47"/>
  <c r="AG55" i="44" s="1"/>
  <c r="MP56" i="47"/>
  <c r="AG56" i="44" s="1"/>
  <c r="MP57" i="47"/>
  <c r="AG57" i="44" s="1"/>
  <c r="MP58" i="47"/>
  <c r="AG58" i="44" s="1"/>
  <c r="MP59" i="47"/>
  <c r="AG59" i="44" s="1"/>
  <c r="MP60" i="47"/>
  <c r="AG60" i="44" s="1"/>
  <c r="MP64" i="47"/>
  <c r="AG64" i="44" s="1"/>
  <c r="MP65" i="47"/>
  <c r="AG65" i="44" s="1"/>
  <c r="AF8"/>
  <c r="AF9"/>
  <c r="MO10" i="47"/>
  <c r="AF10" i="44" s="1"/>
  <c r="AF11"/>
  <c r="AF13"/>
  <c r="AF14"/>
  <c r="AF15"/>
  <c r="AF16"/>
  <c r="AF17"/>
  <c r="AF18"/>
  <c r="AF19"/>
  <c r="AF20"/>
  <c r="AF21"/>
  <c r="AF23"/>
  <c r="AF24"/>
  <c r="AF25"/>
  <c r="AF26"/>
  <c r="AF27"/>
  <c r="AF29"/>
  <c r="AF30"/>
  <c r="MO32" i="47"/>
  <c r="AF32" i="44" s="1"/>
  <c r="MO33" i="47"/>
  <c r="AF33" i="44" s="1"/>
  <c r="MO34" i="47"/>
  <c r="AF34" i="44" s="1"/>
  <c r="MO35" i="47"/>
  <c r="AF35" i="44" s="1"/>
  <c r="MO36" i="47"/>
  <c r="AF36" i="44" s="1"/>
  <c r="MO37" i="47"/>
  <c r="AF37" i="44" s="1"/>
  <c r="MO38" i="47"/>
  <c r="AF38" i="44" s="1"/>
  <c r="MO39" i="47"/>
  <c r="AF39" i="44" s="1"/>
  <c r="MO44" i="47"/>
  <c r="AF44" i="44" s="1"/>
  <c r="MO45" i="47"/>
  <c r="AF45" i="44" s="1"/>
  <c r="MO46" i="47"/>
  <c r="AF46" i="44" s="1"/>
  <c r="MO47" i="47"/>
  <c r="AF47" i="44" s="1"/>
  <c r="MO48" i="47"/>
  <c r="AF48" i="44" s="1"/>
  <c r="MO49" i="47"/>
  <c r="AF49" i="44" s="1"/>
  <c r="MO50" i="47"/>
  <c r="AF50" i="44" s="1"/>
  <c r="MO51" i="47"/>
  <c r="AF51" i="44" s="1"/>
  <c r="MO52" i="47"/>
  <c r="AF52" i="44" s="1"/>
  <c r="MO53" i="47"/>
  <c r="AF53" i="44" s="1"/>
  <c r="MO54" i="47"/>
  <c r="AF54" i="44" s="1"/>
  <c r="MO55" i="47"/>
  <c r="AF55" i="44" s="1"/>
  <c r="MO56" i="47"/>
  <c r="AF56" i="44" s="1"/>
  <c r="MO57" i="47"/>
  <c r="AF57" i="44" s="1"/>
  <c r="MO58" i="47"/>
  <c r="AF58" i="44" s="1"/>
  <c r="MO59" i="47"/>
  <c r="AF59" i="44" s="1"/>
  <c r="MO60" i="47"/>
  <c r="AF60" i="44" s="1"/>
  <c r="MO64" i="47"/>
  <c r="MO65"/>
  <c r="AF65" i="44" s="1"/>
  <c r="AF7"/>
  <c r="MD62" i="47"/>
  <c r="MC62"/>
  <c r="MA62"/>
  <c r="LZ62"/>
  <c r="LX62"/>
  <c r="LW62"/>
  <c r="MD43"/>
  <c r="MC43"/>
  <c r="MA43"/>
  <c r="LZ43"/>
  <c r="LX43"/>
  <c r="LW43"/>
  <c r="MD42"/>
  <c r="MC42"/>
  <c r="MA42"/>
  <c r="LZ42"/>
  <c r="LX42"/>
  <c r="LW42"/>
  <c r="MD41"/>
  <c r="MC41"/>
  <c r="MA41"/>
  <c r="LZ41"/>
  <c r="LX41"/>
  <c r="LW41"/>
  <c r="MD31"/>
  <c r="MD28" s="1"/>
  <c r="MC31"/>
  <c r="MC28" s="1"/>
  <c r="LZ31"/>
  <c r="LZ28" s="1"/>
  <c r="LX31"/>
  <c r="LX28" s="1"/>
  <c r="LW31"/>
  <c r="LW28" s="1"/>
  <c r="MA28"/>
  <c r="MD22"/>
  <c r="MC22"/>
  <c r="MA22"/>
  <c r="LZ22"/>
  <c r="LX22"/>
  <c r="LW22"/>
  <c r="MD12"/>
  <c r="MC12"/>
  <c r="MA12"/>
  <c r="LZ12"/>
  <c r="LX12"/>
  <c r="LW12"/>
  <c r="MD6"/>
  <c r="MC6"/>
  <c r="MA6"/>
  <c r="LZ6"/>
  <c r="LX6"/>
  <c r="LW6"/>
  <c r="AN11" i="44"/>
  <c r="CU7" i="47"/>
  <c r="AC7" i="44" s="1"/>
  <c r="AB8"/>
  <c r="AB9"/>
  <c r="AB10"/>
  <c r="AB11"/>
  <c r="AB13"/>
  <c r="AB14"/>
  <c r="AB15"/>
  <c r="AB16"/>
  <c r="AB17"/>
  <c r="AB18"/>
  <c r="AB19"/>
  <c r="AB20"/>
  <c r="AB21"/>
  <c r="AB23"/>
  <c r="AB24"/>
  <c r="AB25"/>
  <c r="AB26"/>
  <c r="AB27"/>
  <c r="AB29"/>
  <c r="AB30"/>
  <c r="AB32"/>
  <c r="AB33"/>
  <c r="AB34"/>
  <c r="AB35"/>
  <c r="AB36"/>
  <c r="AB37"/>
  <c r="AB38"/>
  <c r="AB39"/>
  <c r="AB44"/>
  <c r="AB45"/>
  <c r="AB46"/>
  <c r="AB47"/>
  <c r="AB48"/>
  <c r="AB49"/>
  <c r="AB50"/>
  <c r="AB51"/>
  <c r="AB52"/>
  <c r="AB53"/>
  <c r="AB54"/>
  <c r="AB55"/>
  <c r="AB56"/>
  <c r="AB57"/>
  <c r="AB58"/>
  <c r="AB59"/>
  <c r="AB60"/>
  <c r="AB64"/>
  <c r="AB65"/>
  <c r="AB7"/>
  <c r="LX40" i="47" l="1"/>
  <c r="LX61" s="1"/>
  <c r="LX63" s="1"/>
  <c r="AE65" i="44"/>
  <c r="AE60"/>
  <c r="AE58"/>
  <c r="AE56"/>
  <c r="AE54"/>
  <c r="AE52"/>
  <c r="AE50"/>
  <c r="AE48"/>
  <c r="AE46"/>
  <c r="AE44"/>
  <c r="AE38"/>
  <c r="AE36"/>
  <c r="AE34"/>
  <c r="AE32"/>
  <c r="AE29"/>
  <c r="AE26"/>
  <c r="AE24"/>
  <c r="AE21"/>
  <c r="AE19"/>
  <c r="AE17"/>
  <c r="AE15"/>
  <c r="AE13"/>
  <c r="AE10"/>
  <c r="AE8"/>
  <c r="MD40" i="47"/>
  <c r="MD61" s="1"/>
  <c r="MD63" s="1"/>
  <c r="LW40"/>
  <c r="LZ40"/>
  <c r="AQ54" i="44"/>
  <c r="AQ52"/>
  <c r="AQ50"/>
  <c r="AQ48"/>
  <c r="AQ46"/>
  <c r="AQ44"/>
  <c r="AQ38"/>
  <c r="AQ36"/>
  <c r="AQ34"/>
  <c r="AQ32"/>
  <c r="AQ26"/>
  <c r="AQ24"/>
  <c r="AO30"/>
  <c r="BA30" s="1"/>
  <c r="AO11"/>
  <c r="BA11" s="1"/>
  <c r="AO9"/>
  <c r="BA9" s="1"/>
  <c r="LW61" i="47"/>
  <c r="LW63" s="1"/>
  <c r="LZ61"/>
  <c r="LZ63" s="1"/>
  <c r="MC40"/>
  <c r="MC61" s="1"/>
  <c r="MC63" s="1"/>
  <c r="AN10" i="44"/>
  <c r="AQ10" s="1"/>
  <c r="AO29"/>
  <c r="AQ29" s="1"/>
  <c r="AO8"/>
  <c r="BA8" s="1"/>
  <c r="AS64"/>
  <c r="AW30"/>
  <c r="AQ60"/>
  <c r="AQ58"/>
  <c r="AQ55"/>
  <c r="AQ53"/>
  <c r="AQ51"/>
  <c r="AQ49"/>
  <c r="AQ47"/>
  <c r="AQ45"/>
  <c r="AQ37"/>
  <c r="AQ35"/>
  <c r="AQ33"/>
  <c r="AQ27"/>
  <c r="AQ25"/>
  <c r="AQ23"/>
  <c r="AQ56"/>
  <c r="MA40" i="47"/>
  <c r="MA61" s="1"/>
  <c r="MA63" s="1"/>
  <c r="AN57" i="44"/>
  <c r="AQ57" s="1"/>
  <c r="AN9"/>
  <c r="AQ9" s="1"/>
  <c r="AK32"/>
  <c r="AW32" s="1"/>
  <c r="MS31" i="47"/>
  <c r="AS65" i="44"/>
  <c r="AS29"/>
  <c r="AW65"/>
  <c r="AW29"/>
  <c r="AW8"/>
  <c r="AQ39"/>
  <c r="AF64"/>
  <c r="AI64" s="1"/>
  <c r="AV98" i="46"/>
  <c r="AV96"/>
  <c r="AV94"/>
  <c r="AV84"/>
  <c r="AV78"/>
  <c r="AV76"/>
  <c r="AV74"/>
  <c r="AV66"/>
  <c r="AV60"/>
  <c r="AV58"/>
  <c r="AV56"/>
  <c r="AV54"/>
  <c r="AV52"/>
  <c r="AV50"/>
  <c r="AV48"/>
  <c r="AV46"/>
  <c r="AV38"/>
  <c r="AV36"/>
  <c r="AV32"/>
  <c r="AV30"/>
  <c r="AV28"/>
  <c r="AV26"/>
  <c r="AV24"/>
  <c r="AV18"/>
  <c r="AV16"/>
  <c r="AV14"/>
  <c r="AV12"/>
  <c r="AV10"/>
  <c r="AV8"/>
  <c r="AV6"/>
  <c r="AZ19"/>
  <c r="AZ17"/>
  <c r="AZ15"/>
  <c r="AZ13"/>
  <c r="AZ11"/>
  <c r="AZ9"/>
  <c r="BD98"/>
  <c r="BD96"/>
  <c r="BD94"/>
  <c r="BD84"/>
  <c r="BD78"/>
  <c r="BD76"/>
  <c r="BD74"/>
  <c r="BD66"/>
  <c r="BD60"/>
  <c r="BD58"/>
  <c r="AJ65" i="44"/>
  <c r="AV65" s="1"/>
  <c r="AJ60"/>
  <c r="AM60" s="1"/>
  <c r="AJ54"/>
  <c r="AV54" s="1"/>
  <c r="AJ52"/>
  <c r="AV52" s="1"/>
  <c r="AJ50"/>
  <c r="AV50" s="1"/>
  <c r="AJ48"/>
  <c r="AV48" s="1"/>
  <c r="AJ46"/>
  <c r="AV46" s="1"/>
  <c r="AJ44"/>
  <c r="AM44" s="1"/>
  <c r="AJ38"/>
  <c r="AV38" s="1"/>
  <c r="AJ36"/>
  <c r="AV36" s="1"/>
  <c r="AJ34"/>
  <c r="AV34" s="1"/>
  <c r="AJ32"/>
  <c r="AV32" s="1"/>
  <c r="AJ26"/>
  <c r="AM26" s="1"/>
  <c r="AJ21"/>
  <c r="AV21" s="1"/>
  <c r="AJ19"/>
  <c r="AV19" s="1"/>
  <c r="AJ17"/>
  <c r="AV17" s="1"/>
  <c r="AJ15"/>
  <c r="AV15" s="1"/>
  <c r="AJ13"/>
  <c r="AV13" s="1"/>
  <c r="AJ64"/>
  <c r="AM64" s="1"/>
  <c r="AJ59"/>
  <c r="AV59" s="1"/>
  <c r="AJ55"/>
  <c r="AM55" s="1"/>
  <c r="AJ53"/>
  <c r="AV53" s="1"/>
  <c r="AJ51"/>
  <c r="AV51" s="1"/>
  <c r="AJ49"/>
  <c r="AV49" s="1"/>
  <c r="AJ47"/>
  <c r="AV47" s="1"/>
  <c r="AJ45"/>
  <c r="AV45" s="1"/>
  <c r="AJ39"/>
  <c r="AV39" s="1"/>
  <c r="AJ37"/>
  <c r="AV37" s="1"/>
  <c r="AJ35"/>
  <c r="AV35" s="1"/>
  <c r="AJ33"/>
  <c r="AV33" s="1"/>
  <c r="AJ27"/>
  <c r="AV27" s="1"/>
  <c r="AJ25"/>
  <c r="AV25" s="1"/>
  <c r="AJ23"/>
  <c r="AV23" s="1"/>
  <c r="AJ20"/>
  <c r="AV20" s="1"/>
  <c r="AJ16"/>
  <c r="AV16" s="1"/>
  <c r="AJ11"/>
  <c r="AV11" s="1"/>
  <c r="AJ29"/>
  <c r="AM29" s="1"/>
  <c r="AJ30"/>
  <c r="AM30" s="1"/>
  <c r="AJ58"/>
  <c r="AM58" s="1"/>
  <c r="AJ57"/>
  <c r="AM57" s="1"/>
  <c r="AJ56"/>
  <c r="AM56" s="1"/>
  <c r="AJ24"/>
  <c r="AV24" s="1"/>
  <c r="AJ18"/>
  <c r="AM18" s="1"/>
  <c r="AJ14"/>
  <c r="AM14" s="1"/>
  <c r="AJ8"/>
  <c r="AM8" s="1"/>
  <c r="AJ7"/>
  <c r="AM7" s="1"/>
  <c r="AJ9"/>
  <c r="AM9" s="1"/>
  <c r="AM53"/>
  <c r="AM51"/>
  <c r="AM49"/>
  <c r="AM47"/>
  <c r="AM45"/>
  <c r="AM39"/>
  <c r="AM37"/>
  <c r="AM35"/>
  <c r="AM33"/>
  <c r="AM27"/>
  <c r="AM25"/>
  <c r="AM23"/>
  <c r="AM20"/>
  <c r="AM16"/>
  <c r="AM11"/>
  <c r="AQ20"/>
  <c r="AQ18"/>
  <c r="AQ16"/>
  <c r="AQ14"/>
  <c r="BA64"/>
  <c r="K65"/>
  <c r="K59"/>
  <c r="K57"/>
  <c r="K55"/>
  <c r="AT65"/>
  <c r="AT64"/>
  <c r="AT42"/>
  <c r="AT40"/>
  <c r="AT30"/>
  <c r="AT28"/>
  <c r="AT21"/>
  <c r="AT20"/>
  <c r="AT19"/>
  <c r="AT18"/>
  <c r="AT17"/>
  <c r="AT16"/>
  <c r="AT15"/>
  <c r="AT14"/>
  <c r="AT13"/>
  <c r="AT12"/>
  <c r="AX65"/>
  <c r="AX27"/>
  <c r="AX25"/>
  <c r="AX23"/>
  <c r="AX21"/>
  <c r="AX19"/>
  <c r="AX17"/>
  <c r="AX15"/>
  <c r="AX13"/>
  <c r="AX11"/>
  <c r="AX9"/>
  <c r="AX8"/>
  <c r="BB7"/>
  <c r="BB64"/>
  <c r="BB63"/>
  <c r="BB61"/>
  <c r="BB29"/>
  <c r="BB28"/>
  <c r="BB26"/>
  <c r="BB24"/>
  <c r="BB22"/>
  <c r="BB20"/>
  <c r="BB18"/>
  <c r="BB16"/>
  <c r="BB14"/>
  <c r="BB12"/>
  <c r="BB10"/>
  <c r="AG85" i="46"/>
  <c r="BD56"/>
  <c r="BD54"/>
  <c r="BD52"/>
  <c r="BD50"/>
  <c r="BD48"/>
  <c r="BD46"/>
  <c r="BD38"/>
  <c r="BD36"/>
  <c r="BD32"/>
  <c r="BD30"/>
  <c r="BD28"/>
  <c r="BD26"/>
  <c r="BD24"/>
  <c r="BD18"/>
  <c r="BD16"/>
  <c r="BD14"/>
  <c r="BD12"/>
  <c r="BD10"/>
  <c r="BD8"/>
  <c r="BD6"/>
  <c r="Y85"/>
  <c r="AV99"/>
  <c r="AV91"/>
  <c r="AV89"/>
  <c r="AV83"/>
  <c r="AV81"/>
  <c r="AV71"/>
  <c r="AV69"/>
  <c r="AV67"/>
  <c r="AV65"/>
  <c r="AV63"/>
  <c r="AV45"/>
  <c r="AV43"/>
  <c r="AV41"/>
  <c r="AV35"/>
  <c r="AV33"/>
  <c r="AV29"/>
  <c r="AV23"/>
  <c r="AV7"/>
  <c r="Y100"/>
  <c r="AZ60"/>
  <c r="AZ58"/>
  <c r="AZ56"/>
  <c r="AZ54"/>
  <c r="AZ52"/>
  <c r="AZ50"/>
  <c r="AZ48"/>
  <c r="AZ45"/>
  <c r="AZ43"/>
  <c r="AZ41"/>
  <c r="AZ39"/>
  <c r="AZ37"/>
  <c r="AZ35"/>
  <c r="AZ33"/>
  <c r="AZ31"/>
  <c r="AZ29"/>
  <c r="AZ27"/>
  <c r="AZ25"/>
  <c r="AZ23"/>
  <c r="AZ21"/>
  <c r="AG100"/>
  <c r="BD99"/>
  <c r="BD91"/>
  <c r="BD89"/>
  <c r="BD83"/>
  <c r="BD81"/>
  <c r="BD71"/>
  <c r="BD69"/>
  <c r="BD67"/>
  <c r="BD65"/>
  <c r="BD63"/>
  <c r="BD45"/>
  <c r="BD43"/>
  <c r="BD41"/>
  <c r="BD35"/>
  <c r="BD33"/>
  <c r="BD29"/>
  <c r="BD23"/>
  <c r="BD7"/>
  <c r="AO7" i="44"/>
  <c r="AQ7" s="1"/>
  <c r="AI59"/>
  <c r="AI57"/>
  <c r="AI55"/>
  <c r="AI53"/>
  <c r="AI51"/>
  <c r="AI49"/>
  <c r="AI47"/>
  <c r="AI45"/>
  <c r="AI39"/>
  <c r="AI37"/>
  <c r="AI35"/>
  <c r="AI33"/>
  <c r="AI27"/>
  <c r="AI25"/>
  <c r="AI23"/>
  <c r="AI20"/>
  <c r="AI18"/>
  <c r="AI16"/>
  <c r="AI14"/>
  <c r="AI11"/>
  <c r="AM59"/>
  <c r="BB6"/>
  <c r="AE7"/>
  <c r="AE59"/>
  <c r="AE57"/>
  <c r="AE55"/>
  <c r="AE53"/>
  <c r="AE51"/>
  <c r="AE49"/>
  <c r="AE47"/>
  <c r="AE45"/>
  <c r="AE39"/>
  <c r="AE37"/>
  <c r="AE35"/>
  <c r="AE33"/>
  <c r="AE30"/>
  <c r="AE27"/>
  <c r="AE25"/>
  <c r="AE23"/>
  <c r="AE20"/>
  <c r="AE18"/>
  <c r="AE16"/>
  <c r="AE14"/>
  <c r="AE11"/>
  <c r="AE9"/>
  <c r="AI60"/>
  <c r="AI58"/>
  <c r="AI26"/>
  <c r="AS30"/>
  <c r="AS9"/>
  <c r="AS7"/>
  <c r="AW64"/>
  <c r="AW9"/>
  <c r="AW7"/>
  <c r="AQ21"/>
  <c r="AQ19"/>
  <c r="AQ17"/>
  <c r="AQ15"/>
  <c r="AQ13"/>
  <c r="BA65"/>
  <c r="BA29"/>
  <c r="K60"/>
  <c r="K56"/>
  <c r="AT6"/>
  <c r="AT59"/>
  <c r="AT57"/>
  <c r="AT55"/>
  <c r="AT53"/>
  <c r="AT51"/>
  <c r="AT49"/>
  <c r="AT47"/>
  <c r="AT45"/>
  <c r="AT43"/>
  <c r="AT41"/>
  <c r="AT39"/>
  <c r="AT37"/>
  <c r="AT35"/>
  <c r="AT33"/>
  <c r="AT31"/>
  <c r="AT27"/>
  <c r="AT26"/>
  <c r="AT25"/>
  <c r="AT24"/>
  <c r="AT23"/>
  <c r="AT22"/>
  <c r="AT11"/>
  <c r="AT10"/>
  <c r="AT9"/>
  <c r="AX7"/>
  <c r="AX6"/>
  <c r="AX64"/>
  <c r="AX29"/>
  <c r="AX28"/>
  <c r="AX26"/>
  <c r="AX24"/>
  <c r="AX22"/>
  <c r="AX20"/>
  <c r="AX18"/>
  <c r="AX16"/>
  <c r="AX14"/>
  <c r="AX12"/>
  <c r="AX10"/>
  <c r="BB65"/>
  <c r="BB62"/>
  <c r="BB60"/>
  <c r="BB58"/>
  <c r="BB56"/>
  <c r="BB54"/>
  <c r="BB52"/>
  <c r="BB50"/>
  <c r="BB48"/>
  <c r="BB46"/>
  <c r="BB44"/>
  <c r="BB38"/>
  <c r="BB36"/>
  <c r="BB34"/>
  <c r="BB32"/>
  <c r="BB27"/>
  <c r="BB25"/>
  <c r="BB23"/>
  <c r="BB21"/>
  <c r="BB19"/>
  <c r="BB17"/>
  <c r="BB15"/>
  <c r="BB13"/>
  <c r="BB11"/>
  <c r="BB9"/>
  <c r="BB8"/>
  <c r="AQ64"/>
  <c r="AI56"/>
  <c r="AI54"/>
  <c r="AI52"/>
  <c r="AI50"/>
  <c r="AI48"/>
  <c r="AI46"/>
  <c r="AI44"/>
  <c r="AI38"/>
  <c r="AI36"/>
  <c r="AI34"/>
  <c r="AI32"/>
  <c r="AI24"/>
  <c r="AI21"/>
  <c r="AI19"/>
  <c r="AI17"/>
  <c r="AI15"/>
  <c r="AI13"/>
  <c r="AI10"/>
  <c r="AM10"/>
  <c r="AS60"/>
  <c r="AS59"/>
  <c r="AS57"/>
  <c r="AS56"/>
  <c r="AS55"/>
  <c r="AS53"/>
  <c r="AS52"/>
  <c r="AS51"/>
  <c r="AS49"/>
  <c r="AS48"/>
  <c r="AS47"/>
  <c r="AS45"/>
  <c r="AS44"/>
  <c r="AS39"/>
  <c r="AS37"/>
  <c r="AS36"/>
  <c r="AS35"/>
  <c r="AS33"/>
  <c r="AS32"/>
  <c r="AS27"/>
  <c r="AS25"/>
  <c r="AS24"/>
  <c r="AS23"/>
  <c r="AS21"/>
  <c r="AS20"/>
  <c r="AS19"/>
  <c r="AS17"/>
  <c r="AS16"/>
  <c r="AS15"/>
  <c r="AS13"/>
  <c r="AS11"/>
  <c r="AS10"/>
  <c r="AW59"/>
  <c r="AW57"/>
  <c r="AW55"/>
  <c r="AW53"/>
  <c r="AW51"/>
  <c r="AW49"/>
  <c r="AW47"/>
  <c r="AW45"/>
  <c r="AR58"/>
  <c r="AR54"/>
  <c r="AR50"/>
  <c r="AR46"/>
  <c r="AR38"/>
  <c r="AR34"/>
  <c r="AR26"/>
  <c r="AR18"/>
  <c r="AR14"/>
  <c r="AW39"/>
  <c r="AW37"/>
  <c r="AW35"/>
  <c r="AW33"/>
  <c r="AW27"/>
  <c r="AW25"/>
  <c r="AW23"/>
  <c r="AW21"/>
  <c r="AW19"/>
  <c r="AW17"/>
  <c r="AW15"/>
  <c r="AW13"/>
  <c r="AW11"/>
  <c r="AV10"/>
  <c r="AZ60"/>
  <c r="BA59"/>
  <c r="AZ58"/>
  <c r="BA57"/>
  <c r="AZ56"/>
  <c r="BA55"/>
  <c r="AZ54"/>
  <c r="BA53"/>
  <c r="AZ52"/>
  <c r="BA51"/>
  <c r="AZ50"/>
  <c r="BA49"/>
  <c r="AZ48"/>
  <c r="BA47"/>
  <c r="AZ46"/>
  <c r="BA45"/>
  <c r="AZ44"/>
  <c r="BA39"/>
  <c r="AZ38"/>
  <c r="BA37"/>
  <c r="AZ36"/>
  <c r="BA35"/>
  <c r="AZ34"/>
  <c r="BA33"/>
  <c r="AZ32"/>
  <c r="BA27"/>
  <c r="AZ26"/>
  <c r="BA25"/>
  <c r="AZ24"/>
  <c r="BA23"/>
  <c r="BA21"/>
  <c r="AZ20"/>
  <c r="BA19"/>
  <c r="AZ18"/>
  <c r="BA17"/>
  <c r="AZ16"/>
  <c r="BA15"/>
  <c r="AZ14"/>
  <c r="BA13"/>
  <c r="AZ10"/>
  <c r="W65"/>
  <c r="W59"/>
  <c r="W57"/>
  <c r="W55"/>
  <c r="W53"/>
  <c r="W51"/>
  <c r="W49"/>
  <c r="W47"/>
  <c r="W45"/>
  <c r="W39"/>
  <c r="W37"/>
  <c r="W35"/>
  <c r="W33"/>
  <c r="W27"/>
  <c r="W25"/>
  <c r="W23"/>
  <c r="W21"/>
  <c r="W19"/>
  <c r="W17"/>
  <c r="W15"/>
  <c r="W13"/>
  <c r="W11"/>
  <c r="AA65"/>
  <c r="AA59"/>
  <c r="AA57"/>
  <c r="AA55"/>
  <c r="AA53"/>
  <c r="AA51"/>
  <c r="AA49"/>
  <c r="AA47"/>
  <c r="AA45"/>
  <c r="AA39"/>
  <c r="AA37"/>
  <c r="AA35"/>
  <c r="AA33"/>
  <c r="AA27"/>
  <c r="AA25"/>
  <c r="AA23"/>
  <c r="AA21"/>
  <c r="AA19"/>
  <c r="AA17"/>
  <c r="AA15"/>
  <c r="AA13"/>
  <c r="AA11"/>
  <c r="AZ59"/>
  <c r="AZ55"/>
  <c r="AZ53"/>
  <c r="AZ51"/>
  <c r="AZ49"/>
  <c r="AZ47"/>
  <c r="AZ45"/>
  <c r="AZ39"/>
  <c r="AZ37"/>
  <c r="AZ35"/>
  <c r="AZ33"/>
  <c r="AZ27"/>
  <c r="AZ25"/>
  <c r="AZ23"/>
  <c r="AZ21"/>
  <c r="AZ19"/>
  <c r="AZ17"/>
  <c r="AZ15"/>
  <c r="AZ13"/>
  <c r="AZ11"/>
  <c r="W60"/>
  <c r="W58"/>
  <c r="W56"/>
  <c r="W54"/>
  <c r="W52"/>
  <c r="W50"/>
  <c r="W48"/>
  <c r="W46"/>
  <c r="W44"/>
  <c r="W38"/>
  <c r="W36"/>
  <c r="W34"/>
  <c r="W32"/>
  <c r="W30"/>
  <c r="W26"/>
  <c r="W24"/>
  <c r="W20"/>
  <c r="W18"/>
  <c r="W16"/>
  <c r="W14"/>
  <c r="W10"/>
  <c r="AA60"/>
  <c r="AA58"/>
  <c r="AA56"/>
  <c r="AA54"/>
  <c r="AA52"/>
  <c r="AA50"/>
  <c r="AA48"/>
  <c r="AA46"/>
  <c r="AA44"/>
  <c r="AA38"/>
  <c r="AA36"/>
  <c r="AA34"/>
  <c r="AA32"/>
  <c r="AA26"/>
  <c r="AA24"/>
  <c r="AA20"/>
  <c r="AA18"/>
  <c r="AA16"/>
  <c r="AA14"/>
  <c r="AA10"/>
  <c r="M100" i="46"/>
  <c r="Q85"/>
  <c r="U85"/>
  <c r="M85"/>
  <c r="Q100"/>
  <c r="U100"/>
  <c r="K52" i="44"/>
  <c r="AR52"/>
  <c r="K48"/>
  <c r="AR48"/>
  <c r="K44"/>
  <c r="AR44"/>
  <c r="K36"/>
  <c r="AR36"/>
  <c r="K32"/>
  <c r="AR32"/>
  <c r="K24"/>
  <c r="AR24"/>
  <c r="K20"/>
  <c r="AR20"/>
  <c r="K16"/>
  <c r="AR16"/>
  <c r="K10"/>
  <c r="AR10"/>
  <c r="O54"/>
  <c r="AW54"/>
  <c r="O52"/>
  <c r="AW52"/>
  <c r="O50"/>
  <c r="AW50"/>
  <c r="O48"/>
  <c r="AW48"/>
  <c r="O46"/>
  <c r="AW46"/>
  <c r="O44"/>
  <c r="AW44"/>
  <c r="O38"/>
  <c r="AW38"/>
  <c r="O36"/>
  <c r="AW36"/>
  <c r="O34"/>
  <c r="AW34"/>
  <c r="O32"/>
  <c r="O26"/>
  <c r="AW26"/>
  <c r="O24"/>
  <c r="AW24"/>
  <c r="O20"/>
  <c r="AW20"/>
  <c r="O18"/>
  <c r="AW18"/>
  <c r="O16"/>
  <c r="AW16"/>
  <c r="O14"/>
  <c r="AW14"/>
  <c r="O10"/>
  <c r="AW10"/>
  <c r="S54"/>
  <c r="BA54"/>
  <c r="S52"/>
  <c r="BA52"/>
  <c r="S50"/>
  <c r="BA50"/>
  <c r="S48"/>
  <c r="BA48"/>
  <c r="S46"/>
  <c r="BA46"/>
  <c r="S44"/>
  <c r="BA44"/>
  <c r="S38"/>
  <c r="BA38"/>
  <c r="S36"/>
  <c r="BA36"/>
  <c r="S34"/>
  <c r="BA34"/>
  <c r="S32"/>
  <c r="BA32"/>
  <c r="S26"/>
  <c r="BA26"/>
  <c r="S24"/>
  <c r="BA24"/>
  <c r="S20"/>
  <c r="BA20"/>
  <c r="S18"/>
  <c r="BA18"/>
  <c r="S16"/>
  <c r="BA16"/>
  <c r="S14"/>
  <c r="BA14"/>
  <c r="S10"/>
  <c r="BA10"/>
  <c r="O60"/>
  <c r="O58"/>
  <c r="O56"/>
  <c r="O30"/>
  <c r="S60"/>
  <c r="S58"/>
  <c r="S56"/>
  <c r="S30"/>
  <c r="AR60"/>
  <c r="AR59"/>
  <c r="AR57"/>
  <c r="AR56"/>
  <c r="AR55"/>
  <c r="K53"/>
  <c r="AR53"/>
  <c r="K51"/>
  <c r="AR51"/>
  <c r="K49"/>
  <c r="AR49"/>
  <c r="K47"/>
  <c r="AR47"/>
  <c r="K45"/>
  <c r="AR45"/>
  <c r="K39"/>
  <c r="AR39"/>
  <c r="K37"/>
  <c r="AR37"/>
  <c r="K35"/>
  <c r="AR35"/>
  <c r="K33"/>
  <c r="AR33"/>
  <c r="K27"/>
  <c r="AR27"/>
  <c r="K25"/>
  <c r="AR25"/>
  <c r="K23"/>
  <c r="AR23"/>
  <c r="K21"/>
  <c r="AR21"/>
  <c r="K19"/>
  <c r="AR19"/>
  <c r="K17"/>
  <c r="AR17"/>
  <c r="K15"/>
  <c r="AR15"/>
  <c r="K13"/>
  <c r="AR13"/>
  <c r="K11"/>
  <c r="AR11"/>
  <c r="K54"/>
  <c r="AS54"/>
  <c r="K50"/>
  <c r="AS50"/>
  <c r="K46"/>
  <c r="AS46"/>
  <c r="K38"/>
  <c r="AS38"/>
  <c r="K34"/>
  <c r="AS34"/>
  <c r="K26"/>
  <c r="AS26"/>
  <c r="K18"/>
  <c r="AS18"/>
  <c r="K14"/>
  <c r="AS14"/>
  <c r="K58"/>
  <c r="K30"/>
  <c r="BA60"/>
  <c r="AW60"/>
  <c r="BA58"/>
  <c r="AW58"/>
  <c r="AS58"/>
  <c r="BA56"/>
  <c r="AW56"/>
  <c r="AR65"/>
  <c r="AI65"/>
  <c r="AZ65"/>
  <c r="AQ65"/>
  <c r="AE64"/>
  <c r="AI29"/>
  <c r="AZ30"/>
  <c r="AQ30"/>
  <c r="AI30"/>
  <c r="AR30"/>
  <c r="AI9"/>
  <c r="AI7"/>
  <c r="AI8"/>
  <c r="O65"/>
  <c r="O59"/>
  <c r="O57"/>
  <c r="O55"/>
  <c r="O53"/>
  <c r="O51"/>
  <c r="O49"/>
  <c r="O47"/>
  <c r="O45"/>
  <c r="O39"/>
  <c r="O37"/>
  <c r="O35"/>
  <c r="O33"/>
  <c r="O27"/>
  <c r="O25"/>
  <c r="O23"/>
  <c r="O21"/>
  <c r="O19"/>
  <c r="O17"/>
  <c r="O15"/>
  <c r="O13"/>
  <c r="O11"/>
  <c r="S65"/>
  <c r="S59"/>
  <c r="S57"/>
  <c r="S55"/>
  <c r="S53"/>
  <c r="S51"/>
  <c r="S49"/>
  <c r="S47"/>
  <c r="S45"/>
  <c r="S39"/>
  <c r="S37"/>
  <c r="S35"/>
  <c r="S33"/>
  <c r="S27"/>
  <c r="S25"/>
  <c r="S23"/>
  <c r="S21"/>
  <c r="S19"/>
  <c r="S17"/>
  <c r="S15"/>
  <c r="S13"/>
  <c r="S11"/>
  <c r="P37" i="47"/>
  <c r="P33"/>
  <c r="P23"/>
  <c r="P19"/>
  <c r="P15"/>
  <c r="P26"/>
  <c r="P36"/>
  <c r="P32"/>
  <c r="P20"/>
  <c r="P16"/>
  <c r="CS12" i="45"/>
  <c r="Z12" i="46" s="1"/>
  <c r="AC12" s="1"/>
  <c r="CP9" i="45"/>
  <c r="V9" i="46" s="1"/>
  <c r="Y9" s="1"/>
  <c r="AM10"/>
  <c r="AY10" s="1"/>
  <c r="AM14"/>
  <c r="AY14" s="1"/>
  <c r="AM16"/>
  <c r="AY16" s="1"/>
  <c r="AM18"/>
  <c r="AY18" s="1"/>
  <c r="AM26"/>
  <c r="AY26" s="1"/>
  <c r="AM28"/>
  <c r="AY28" s="1"/>
  <c r="AM32"/>
  <c r="AY32" s="1"/>
  <c r="AM41"/>
  <c r="AY41" s="1"/>
  <c r="AM42"/>
  <c r="AY42" s="1"/>
  <c r="AM44"/>
  <c r="AY44" s="1"/>
  <c r="AM45"/>
  <c r="AY45" s="1"/>
  <c r="AM52"/>
  <c r="AY52" s="1"/>
  <c r="AM58"/>
  <c r="AY58" s="1"/>
  <c r="AM60"/>
  <c r="AY60" s="1"/>
  <c r="AM64"/>
  <c r="AY64" s="1"/>
  <c r="AM65"/>
  <c r="AY65" s="1"/>
  <c r="AM71"/>
  <c r="AY71" s="1"/>
  <c r="AM72"/>
  <c r="AY72" s="1"/>
  <c r="AM81"/>
  <c r="AY81" s="1"/>
  <c r="AM92"/>
  <c r="AY92" s="1"/>
  <c r="KR10" i="45"/>
  <c r="KR11"/>
  <c r="KR12"/>
  <c r="KR13"/>
  <c r="KR14"/>
  <c r="KR15"/>
  <c r="KR16"/>
  <c r="KR17"/>
  <c r="KR18"/>
  <c r="KR19"/>
  <c r="KR23"/>
  <c r="KR25"/>
  <c r="KR26"/>
  <c r="KR27"/>
  <c r="KR28"/>
  <c r="KR31"/>
  <c r="KR32"/>
  <c r="KR34"/>
  <c r="KR35"/>
  <c r="KR38"/>
  <c r="KR39"/>
  <c r="KR41"/>
  <c r="KR42"/>
  <c r="KR43"/>
  <c r="KR44"/>
  <c r="KR45"/>
  <c r="KR47"/>
  <c r="KR49"/>
  <c r="KR51"/>
  <c r="KR52"/>
  <c r="KR53"/>
  <c r="KR54"/>
  <c r="KR55"/>
  <c r="KR56"/>
  <c r="KR57"/>
  <c r="KR58"/>
  <c r="KR59"/>
  <c r="KR60"/>
  <c r="KR61"/>
  <c r="KR63"/>
  <c r="KR64"/>
  <c r="KR65"/>
  <c r="KR68"/>
  <c r="KR69"/>
  <c r="KR70"/>
  <c r="KR71"/>
  <c r="KR72"/>
  <c r="KR74"/>
  <c r="KR76"/>
  <c r="KR77"/>
  <c r="KR78"/>
  <c r="KR79"/>
  <c r="KR81"/>
  <c r="KR82"/>
  <c r="KR83"/>
  <c r="KR85"/>
  <c r="KR89"/>
  <c r="KR90"/>
  <c r="KR91"/>
  <c r="KR92"/>
  <c r="KR94"/>
  <c r="KR95"/>
  <c r="KR96"/>
  <c r="KR97"/>
  <c r="KR98"/>
  <c r="KR100"/>
  <c r="AL100" i="46" s="1"/>
  <c r="KR9" i="45"/>
  <c r="CS100"/>
  <c r="Z100" i="46" s="1"/>
  <c r="AC100" s="1"/>
  <c r="CS98" i="45"/>
  <c r="Z98" i="46" s="1"/>
  <c r="AC98" s="1"/>
  <c r="CS97" i="45"/>
  <c r="Z97" i="46" s="1"/>
  <c r="AC97" s="1"/>
  <c r="CS96" i="45"/>
  <c r="Z96" i="46" s="1"/>
  <c r="AC96" s="1"/>
  <c r="CS95" i="45"/>
  <c r="Z95" i="46" s="1"/>
  <c r="AC95" s="1"/>
  <c r="CS94" i="45"/>
  <c r="Z94" i="46" s="1"/>
  <c r="AC94" s="1"/>
  <c r="CS92" i="45"/>
  <c r="Z92" i="46" s="1"/>
  <c r="AC92" s="1"/>
  <c r="CS91" i="45"/>
  <c r="Z91" i="46" s="1"/>
  <c r="AC91" s="1"/>
  <c r="CS90" i="45"/>
  <c r="Z90" i="46" s="1"/>
  <c r="AC90" s="1"/>
  <c r="CS89" i="45"/>
  <c r="Z89" i="46" s="1"/>
  <c r="AC89" s="1"/>
  <c r="CS85" i="45"/>
  <c r="CS83"/>
  <c r="Z83" i="46" s="1"/>
  <c r="AC83" s="1"/>
  <c r="CS82" i="45"/>
  <c r="Z82" i="46" s="1"/>
  <c r="AC82" s="1"/>
  <c r="CS81" i="45"/>
  <c r="Z81" i="46" s="1"/>
  <c r="AC81" s="1"/>
  <c r="CS79" i="45"/>
  <c r="Z79" i="46" s="1"/>
  <c r="AC79" s="1"/>
  <c r="CS78" i="45"/>
  <c r="Z78" i="46" s="1"/>
  <c r="AC78" s="1"/>
  <c r="CS77" i="45"/>
  <c r="Z77" i="46" s="1"/>
  <c r="AC77" s="1"/>
  <c r="CS76" i="45"/>
  <c r="Z76" i="46" s="1"/>
  <c r="AC76" s="1"/>
  <c r="CS75" i="45"/>
  <c r="Z75" i="46" s="1"/>
  <c r="AC75" s="1"/>
  <c r="CS74" i="45"/>
  <c r="Z74" i="46" s="1"/>
  <c r="AC74" s="1"/>
  <c r="CS72" i="45"/>
  <c r="Z72" i="46" s="1"/>
  <c r="AC72" s="1"/>
  <c r="CS71" i="45"/>
  <c r="Z71" i="46" s="1"/>
  <c r="AC71" s="1"/>
  <c r="CS70" i="45"/>
  <c r="Z70" i="46" s="1"/>
  <c r="AC70" s="1"/>
  <c r="CS69" i="45"/>
  <c r="Z69" i="46" s="1"/>
  <c r="AC69" s="1"/>
  <c r="CS68" i="45"/>
  <c r="Z68" i="46" s="1"/>
  <c r="AC68" s="1"/>
  <c r="CS65" i="45"/>
  <c r="Z65" i="46" s="1"/>
  <c r="AC65" s="1"/>
  <c r="CS64" i="45"/>
  <c r="Z64" i="46" s="1"/>
  <c r="AC64" s="1"/>
  <c r="CS63" i="45"/>
  <c r="Z63" i="46" s="1"/>
  <c r="AC63" s="1"/>
  <c r="CS61" i="45"/>
  <c r="Z61" i="46" s="1"/>
  <c r="AC61" s="1"/>
  <c r="CS60" i="45"/>
  <c r="Z60" i="46" s="1"/>
  <c r="AC60" s="1"/>
  <c r="CS59" i="45"/>
  <c r="Z59" i="46" s="1"/>
  <c r="AC59" s="1"/>
  <c r="CS58" i="45"/>
  <c r="Z58" i="46" s="1"/>
  <c r="AC58" s="1"/>
  <c r="CS57" i="45"/>
  <c r="Z57" i="46" s="1"/>
  <c r="AC57" s="1"/>
  <c r="CS56" i="45"/>
  <c r="Z56" i="46" s="1"/>
  <c r="AC56" s="1"/>
  <c r="CS55" i="45"/>
  <c r="Z55" i="46" s="1"/>
  <c r="AC55" s="1"/>
  <c r="CS54" i="45"/>
  <c r="Z54" i="46" s="1"/>
  <c r="AC54" s="1"/>
  <c r="CS53" i="45"/>
  <c r="Z53" i="46" s="1"/>
  <c r="AC53" s="1"/>
  <c r="CS52" i="45"/>
  <c r="Z52" i="46" s="1"/>
  <c r="AC52" s="1"/>
  <c r="CS51" i="45"/>
  <c r="Z51" i="46" s="1"/>
  <c r="AC51" s="1"/>
  <c r="CS50" i="45"/>
  <c r="Z50" i="46" s="1"/>
  <c r="AC50" s="1"/>
  <c r="Z49"/>
  <c r="AC49" s="1"/>
  <c r="CS48" i="45"/>
  <c r="Z48" i="46" s="1"/>
  <c r="AC48" s="1"/>
  <c r="CS47" i="45"/>
  <c r="Z47" i="46" s="1"/>
  <c r="AC47" s="1"/>
  <c r="CS45" i="45"/>
  <c r="Z45" i="46" s="1"/>
  <c r="AC45" s="1"/>
  <c r="CS44" i="45"/>
  <c r="Z44" i="46" s="1"/>
  <c r="AC44" s="1"/>
  <c r="CS43" i="45"/>
  <c r="Z43" i="46" s="1"/>
  <c r="AC43" s="1"/>
  <c r="CS42" i="45"/>
  <c r="Z42" i="46" s="1"/>
  <c r="AC42" s="1"/>
  <c r="CS41" i="45"/>
  <c r="Z41" i="46" s="1"/>
  <c r="AC41" s="1"/>
  <c r="CS39" i="45"/>
  <c r="Z39" i="46" s="1"/>
  <c r="AC39" s="1"/>
  <c r="CS38" i="45"/>
  <c r="Z38" i="46" s="1"/>
  <c r="AC38" s="1"/>
  <c r="CS37" i="45"/>
  <c r="Z37" i="46" s="1"/>
  <c r="AC37" s="1"/>
  <c r="CS35" i="45"/>
  <c r="Z35" i="46" s="1"/>
  <c r="AC35" s="1"/>
  <c r="CS34" i="45"/>
  <c r="Z34" i="46" s="1"/>
  <c r="AC34" s="1"/>
  <c r="CS32" i="45"/>
  <c r="Z32" i="46" s="1"/>
  <c r="AC32" s="1"/>
  <c r="CS31" i="45"/>
  <c r="Z31" i="46" s="1"/>
  <c r="AC31" s="1"/>
  <c r="CS28" i="45"/>
  <c r="Z28" i="46" s="1"/>
  <c r="AC28" s="1"/>
  <c r="CS27" i="45"/>
  <c r="Z27" i="46" s="1"/>
  <c r="AC27" s="1"/>
  <c r="CS26" i="45"/>
  <c r="Z26" i="46" s="1"/>
  <c r="AC26" s="1"/>
  <c r="CS25" i="45"/>
  <c r="Z25" i="46" s="1"/>
  <c r="AC25" s="1"/>
  <c r="CS23" i="45"/>
  <c r="Z23" i="46" s="1"/>
  <c r="AC23" s="1"/>
  <c r="CS10" i="45"/>
  <c r="Z10" i="46" s="1"/>
  <c r="AC10" s="1"/>
  <c r="CS11" i="45"/>
  <c r="Z11" i="46" s="1"/>
  <c r="AC11" s="1"/>
  <c r="CS13" i="45"/>
  <c r="Z13" i="46" s="1"/>
  <c r="AC13" s="1"/>
  <c r="CS14" i="45"/>
  <c r="Z14" i="46" s="1"/>
  <c r="AC14" s="1"/>
  <c r="CS15" i="45"/>
  <c r="Z15" i="46" s="1"/>
  <c r="AC15" s="1"/>
  <c r="CS16" i="45"/>
  <c r="Z16" i="46" s="1"/>
  <c r="AC16" s="1"/>
  <c r="CS17" i="45"/>
  <c r="Z17" i="46" s="1"/>
  <c r="AC17" s="1"/>
  <c r="CS18" i="45"/>
  <c r="Z18" i="46" s="1"/>
  <c r="AC18" s="1"/>
  <c r="CS19" i="45"/>
  <c r="Z19" i="46" s="1"/>
  <c r="AC19" s="1"/>
  <c r="CS9" i="45"/>
  <c r="Z9" i="46" s="1"/>
  <c r="AC9" s="1"/>
  <c r="AZ98" i="45"/>
  <c r="N97" i="46"/>
  <c r="AZ96" i="45"/>
  <c r="AZ95"/>
  <c r="N95" i="46" s="1"/>
  <c r="AZ92" i="45"/>
  <c r="N92" i="46" s="1"/>
  <c r="AZ91" i="45"/>
  <c r="AZ90"/>
  <c r="N90" i="46" s="1"/>
  <c r="AZ89" i="45"/>
  <c r="AZ83"/>
  <c r="N83" i="46" s="1"/>
  <c r="AZ82" i="45"/>
  <c r="AZ81"/>
  <c r="N81" i="46" s="1"/>
  <c r="AZ79" i="45"/>
  <c r="AZ78"/>
  <c r="N78" i="46" s="1"/>
  <c r="AZ77" i="45"/>
  <c r="AZ76"/>
  <c r="N76" i="46" s="1"/>
  <c r="AZ75" i="45"/>
  <c r="AZ74"/>
  <c r="N74" i="46" s="1"/>
  <c r="AZ72" i="45"/>
  <c r="AZ71"/>
  <c r="N71" i="46" s="1"/>
  <c r="AZ70" i="45"/>
  <c r="AZ69"/>
  <c r="N69" i="46" s="1"/>
  <c r="AZ68" i="45"/>
  <c r="AZ65"/>
  <c r="N65" i="46" s="1"/>
  <c r="AZ64" i="45"/>
  <c r="N64" i="46" s="1"/>
  <c r="Q64" s="1"/>
  <c r="AZ63" i="45"/>
  <c r="N63" i="46" s="1"/>
  <c r="AZ61" i="45"/>
  <c r="AZ60"/>
  <c r="N60" i="46" s="1"/>
  <c r="AZ59" i="45"/>
  <c r="AZ58"/>
  <c r="N58" i="46" s="1"/>
  <c r="AZ57" i="45"/>
  <c r="AZ56"/>
  <c r="N56" i="46" s="1"/>
  <c r="AZ55" i="45"/>
  <c r="AZ54"/>
  <c r="N54" i="46" s="1"/>
  <c r="AZ53" i="45"/>
  <c r="AZ52"/>
  <c r="N52" i="46" s="1"/>
  <c r="AZ51" i="45"/>
  <c r="AZ50"/>
  <c r="N50" i="46" s="1"/>
  <c r="AZ49" i="45"/>
  <c r="AZ48"/>
  <c r="N48" i="46" s="1"/>
  <c r="AZ47" i="45"/>
  <c r="AZ45"/>
  <c r="N45" i="46" s="1"/>
  <c r="AZ44" i="45"/>
  <c r="AZ43"/>
  <c r="N43" i="46" s="1"/>
  <c r="AZ42" i="45"/>
  <c r="AZ41"/>
  <c r="N41" i="46" s="1"/>
  <c r="AZ40" i="45"/>
  <c r="N40" i="46" s="1"/>
  <c r="AZ39" i="45"/>
  <c r="AZ38"/>
  <c r="AZ37"/>
  <c r="AZ35"/>
  <c r="AZ34"/>
  <c r="N34" i="46" s="1"/>
  <c r="AZ32" i="45"/>
  <c r="AZ31"/>
  <c r="AZ28"/>
  <c r="AZ27"/>
  <c r="AZ26"/>
  <c r="AZ25"/>
  <c r="AZ23"/>
  <c r="AZ10"/>
  <c r="N10" i="46" s="1"/>
  <c r="AZ11" i="45"/>
  <c r="AZ12"/>
  <c r="N12" i="46" s="1"/>
  <c r="AZ13" i="45"/>
  <c r="AZ14"/>
  <c r="N14" i="46" s="1"/>
  <c r="AZ15" i="45"/>
  <c r="AZ16"/>
  <c r="N16" i="46" s="1"/>
  <c r="AZ17" i="45"/>
  <c r="AZ18"/>
  <c r="N18" i="46" s="1"/>
  <c r="AZ9" i="45"/>
  <c r="N9" i="46" s="1"/>
  <c r="KV9" i="45"/>
  <c r="AQ9" i="46" s="1"/>
  <c r="BC9" s="1"/>
  <c r="KV10" i="45"/>
  <c r="AQ10" i="46" s="1"/>
  <c r="BC10" s="1"/>
  <c r="KV11" i="45"/>
  <c r="AQ11" i="46" s="1"/>
  <c r="BC11" s="1"/>
  <c r="KV12" i="45"/>
  <c r="AQ12" i="46" s="1"/>
  <c r="BC12" s="1"/>
  <c r="KV13" i="45"/>
  <c r="AQ13" i="46" s="1"/>
  <c r="BC13" s="1"/>
  <c r="KV14" i="45"/>
  <c r="AQ14" i="46" s="1"/>
  <c r="BC14" s="1"/>
  <c r="KV15" i="45"/>
  <c r="AQ15" i="46" s="1"/>
  <c r="BC15" s="1"/>
  <c r="KV16" i="45"/>
  <c r="AQ16" i="46" s="1"/>
  <c r="BC16" s="1"/>
  <c r="KV17" i="45"/>
  <c r="AQ17" i="46" s="1"/>
  <c r="BC17" s="1"/>
  <c r="KV18" i="45"/>
  <c r="AQ18" i="46" s="1"/>
  <c r="BC18" s="1"/>
  <c r="KV19" i="45"/>
  <c r="AQ19" i="46" s="1"/>
  <c r="BC19" s="1"/>
  <c r="KV23" i="45"/>
  <c r="AQ23" i="46" s="1"/>
  <c r="BC23" s="1"/>
  <c r="KV25" i="45"/>
  <c r="AQ25" i="46" s="1"/>
  <c r="BC25" s="1"/>
  <c r="KV26" i="45"/>
  <c r="AQ26" i="46" s="1"/>
  <c r="BC26" s="1"/>
  <c r="KV27" i="45"/>
  <c r="AQ27" i="46" s="1"/>
  <c r="BC27" s="1"/>
  <c r="KV28" i="45"/>
  <c r="AQ28" i="46" s="1"/>
  <c r="BC28" s="1"/>
  <c r="KV31" i="45"/>
  <c r="AQ31" i="46" s="1"/>
  <c r="BC31" s="1"/>
  <c r="KV32" i="45"/>
  <c r="AQ32" i="46" s="1"/>
  <c r="BC32" s="1"/>
  <c r="KV34" i="45"/>
  <c r="AQ34" i="46" s="1"/>
  <c r="BC34" s="1"/>
  <c r="KV35" i="45"/>
  <c r="AQ35" i="46" s="1"/>
  <c r="BC35" s="1"/>
  <c r="KV37" i="45"/>
  <c r="AQ37" i="46" s="1"/>
  <c r="BC37" s="1"/>
  <c r="KV38" i="45"/>
  <c r="AQ38" i="46" s="1"/>
  <c r="BC38" s="1"/>
  <c r="KV39" i="45"/>
  <c r="AQ39" i="46" s="1"/>
  <c r="BC39" s="1"/>
  <c r="KV41" i="45"/>
  <c r="AQ41" i="46" s="1"/>
  <c r="BC41" s="1"/>
  <c r="KV42" i="45"/>
  <c r="AQ42" i="46" s="1"/>
  <c r="BC42" s="1"/>
  <c r="KV43" i="45"/>
  <c r="AQ43" i="46" s="1"/>
  <c r="BC43" s="1"/>
  <c r="KV44" i="45"/>
  <c r="AQ44" i="46" s="1"/>
  <c r="BC44" s="1"/>
  <c r="KV45" i="45"/>
  <c r="AQ45" i="46" s="1"/>
  <c r="BC45" s="1"/>
  <c r="KV47" i="45"/>
  <c r="AQ47" i="46" s="1"/>
  <c r="BC47" s="1"/>
  <c r="KV48" i="45"/>
  <c r="AQ48" i="46" s="1"/>
  <c r="BC48" s="1"/>
  <c r="KV49" i="45"/>
  <c r="AQ49" i="46" s="1"/>
  <c r="BC49" s="1"/>
  <c r="KV50" i="45"/>
  <c r="AQ50" i="46" s="1"/>
  <c r="BC50" s="1"/>
  <c r="KV51" i="45"/>
  <c r="AQ51" i="46" s="1"/>
  <c r="BC51" s="1"/>
  <c r="KV52" i="45"/>
  <c r="AQ52" i="46" s="1"/>
  <c r="BC52" s="1"/>
  <c r="KV53" i="45"/>
  <c r="AQ53" i="46" s="1"/>
  <c r="BC53" s="1"/>
  <c r="KV54" i="45"/>
  <c r="AQ54" i="46" s="1"/>
  <c r="BC54" s="1"/>
  <c r="KV55" i="45"/>
  <c r="AQ55" i="46" s="1"/>
  <c r="BC55" s="1"/>
  <c r="KV56" i="45"/>
  <c r="AQ56" i="46" s="1"/>
  <c r="BC56" s="1"/>
  <c r="KV57" i="45"/>
  <c r="AQ57" i="46" s="1"/>
  <c r="BC57" s="1"/>
  <c r="KV58" i="45"/>
  <c r="AQ58" i="46" s="1"/>
  <c r="BC58" s="1"/>
  <c r="KV59" i="45"/>
  <c r="AQ59" i="46" s="1"/>
  <c r="BC59" s="1"/>
  <c r="KV60" i="45"/>
  <c r="AQ60" i="46" s="1"/>
  <c r="BC60" s="1"/>
  <c r="KV61" i="45"/>
  <c r="AQ61" i="46" s="1"/>
  <c r="BC61" s="1"/>
  <c r="KV63" i="45"/>
  <c r="AQ63" i="46" s="1"/>
  <c r="BC63" s="1"/>
  <c r="KV64" i="45"/>
  <c r="AQ64" i="46" s="1"/>
  <c r="BC64" s="1"/>
  <c r="KV65" i="45"/>
  <c r="AQ65" i="46" s="1"/>
  <c r="BC65" s="1"/>
  <c r="KV68" i="45"/>
  <c r="AQ68" i="46" s="1"/>
  <c r="BC68" s="1"/>
  <c r="KV69" i="45"/>
  <c r="AQ69" i="46" s="1"/>
  <c r="BC69" s="1"/>
  <c r="KV70" i="45"/>
  <c r="AQ70" i="46" s="1"/>
  <c r="BC70" s="1"/>
  <c r="KV71" i="45"/>
  <c r="AQ71" i="46" s="1"/>
  <c r="BC71" s="1"/>
  <c r="KV72" i="45"/>
  <c r="AQ72" i="46" s="1"/>
  <c r="BC72" s="1"/>
  <c r="KV74" i="45"/>
  <c r="AQ74" i="46" s="1"/>
  <c r="BC74" s="1"/>
  <c r="KV75" i="45"/>
  <c r="AQ75" i="46" s="1"/>
  <c r="BC75" s="1"/>
  <c r="KV76" i="45"/>
  <c r="AQ76" i="46" s="1"/>
  <c r="BC76" s="1"/>
  <c r="KV77" i="45"/>
  <c r="AQ77" i="46" s="1"/>
  <c r="BC77" s="1"/>
  <c r="KV78" i="45"/>
  <c r="AQ78" i="46" s="1"/>
  <c r="BC78" s="1"/>
  <c r="KV79" i="45"/>
  <c r="AQ79" i="46" s="1"/>
  <c r="BC79" s="1"/>
  <c r="KV81" i="45"/>
  <c r="AQ81" i="46" s="1"/>
  <c r="BC81" s="1"/>
  <c r="KV82" i="45"/>
  <c r="AQ82" i="46" s="1"/>
  <c r="BC82" s="1"/>
  <c r="KV83" i="45"/>
  <c r="AQ83" i="46" s="1"/>
  <c r="BC83" s="1"/>
  <c r="KV85" i="45"/>
  <c r="AQ85" i="46" s="1"/>
  <c r="BC85" s="1"/>
  <c r="KV89" i="45"/>
  <c r="AQ89" i="46" s="1"/>
  <c r="BC89" s="1"/>
  <c r="KV90" i="45"/>
  <c r="AQ90" i="46" s="1"/>
  <c r="BC90" s="1"/>
  <c r="KV91" i="45"/>
  <c r="AQ91" i="46" s="1"/>
  <c r="BC91" s="1"/>
  <c r="KV92" i="45"/>
  <c r="AQ92" i="46" s="1"/>
  <c r="BC92" s="1"/>
  <c r="KV94" i="45"/>
  <c r="AQ94" i="46" s="1"/>
  <c r="BC94" s="1"/>
  <c r="KV95" i="45"/>
  <c r="AQ95" i="46" s="1"/>
  <c r="BC95" s="1"/>
  <c r="KV96" i="45"/>
  <c r="AQ96" i="46" s="1"/>
  <c r="BC96" s="1"/>
  <c r="KV97" i="45"/>
  <c r="AQ97" i="46" s="1"/>
  <c r="BC97" s="1"/>
  <c r="KV98" i="45"/>
  <c r="AQ98" i="46" s="1"/>
  <c r="BC98" s="1"/>
  <c r="KV100" i="45"/>
  <c r="AQ100" i="46" s="1"/>
  <c r="BC100" s="1"/>
  <c r="KU10" i="45"/>
  <c r="AP10" i="46" s="1"/>
  <c r="AS10" s="1"/>
  <c r="KU11" i="45"/>
  <c r="KU12"/>
  <c r="AP12" i="46" s="1"/>
  <c r="AS12" s="1"/>
  <c r="KU13" i="45"/>
  <c r="KU14"/>
  <c r="AP14" i="46" s="1"/>
  <c r="AS14" s="1"/>
  <c r="KU15" i="45"/>
  <c r="KU16"/>
  <c r="AP16" i="46" s="1"/>
  <c r="AS16" s="1"/>
  <c r="KU17" i="45"/>
  <c r="AP17" i="46" s="1"/>
  <c r="AS17" s="1"/>
  <c r="KU18" i="45"/>
  <c r="AP18" i="46" s="1"/>
  <c r="AS18" s="1"/>
  <c r="KU23" i="45"/>
  <c r="AP23" i="46" s="1"/>
  <c r="KU25" i="45"/>
  <c r="AP25" i="46" s="1"/>
  <c r="KU26" i="45"/>
  <c r="AP26" i="46" s="1"/>
  <c r="KU27" i="45"/>
  <c r="AP27" i="46" s="1"/>
  <c r="KU28" i="45"/>
  <c r="AP28" i="46" s="1"/>
  <c r="KU31" i="45"/>
  <c r="AP31" i="46" s="1"/>
  <c r="KU32" i="45"/>
  <c r="AP32" i="46" s="1"/>
  <c r="KU34" i="45"/>
  <c r="AP34" i="46" s="1"/>
  <c r="KU35" i="45"/>
  <c r="AP35" i="46" s="1"/>
  <c r="KU37" i="45"/>
  <c r="AP37" i="46" s="1"/>
  <c r="KU38" i="45"/>
  <c r="AP38" i="46" s="1"/>
  <c r="KU39" i="45"/>
  <c r="AP39" i="46" s="1"/>
  <c r="KU40" i="45"/>
  <c r="AP40" i="46" s="1"/>
  <c r="KU41" i="45"/>
  <c r="AP41" i="46" s="1"/>
  <c r="AS41" s="1"/>
  <c r="KU42" i="45"/>
  <c r="AP42" i="46" s="1"/>
  <c r="AS42" s="1"/>
  <c r="KU43" i="45"/>
  <c r="KU44"/>
  <c r="AP44" i="46" s="1"/>
  <c r="AS44" s="1"/>
  <c r="KU45" i="45"/>
  <c r="KU47"/>
  <c r="AP47" i="46" s="1"/>
  <c r="AS47" s="1"/>
  <c r="AP48"/>
  <c r="KU49" i="45"/>
  <c r="KU50"/>
  <c r="AP50" i="46" s="1"/>
  <c r="AS50" s="1"/>
  <c r="KU51" i="45"/>
  <c r="AP51" i="46" s="1"/>
  <c r="AS51" s="1"/>
  <c r="KU52" i="45"/>
  <c r="AP52" i="46" s="1"/>
  <c r="AS52" s="1"/>
  <c r="KU53" i="45"/>
  <c r="AP53" i="46" s="1"/>
  <c r="AS53" s="1"/>
  <c r="KU54" i="45"/>
  <c r="AP54" i="46" s="1"/>
  <c r="AS54" s="1"/>
  <c r="KU55" i="45"/>
  <c r="KU56"/>
  <c r="AP56" i="46" s="1"/>
  <c r="AS56" s="1"/>
  <c r="KU57" i="45"/>
  <c r="KU58"/>
  <c r="AP58" i="46" s="1"/>
  <c r="AS58" s="1"/>
  <c r="KU59" i="45"/>
  <c r="AP59" i="46" s="1"/>
  <c r="AS59" s="1"/>
  <c r="KU60" i="45"/>
  <c r="AP60" i="46" s="1"/>
  <c r="AS60" s="1"/>
  <c r="KU61" i="45"/>
  <c r="KU63"/>
  <c r="KU64"/>
  <c r="AP64" i="46" s="1"/>
  <c r="KU65" i="45"/>
  <c r="KU68"/>
  <c r="AP68" i="46" s="1"/>
  <c r="AS68" s="1"/>
  <c r="KU69" i="45"/>
  <c r="KU70"/>
  <c r="AP70" i="46" s="1"/>
  <c r="AS70" s="1"/>
  <c r="KU71" i="45"/>
  <c r="KU72"/>
  <c r="AP72" i="46" s="1"/>
  <c r="AS72" s="1"/>
  <c r="KU74" i="45"/>
  <c r="AP74" i="46" s="1"/>
  <c r="AS74" s="1"/>
  <c r="KU75" i="45"/>
  <c r="AP75" i="46" s="1"/>
  <c r="KU76" i="45"/>
  <c r="AP76" i="46" s="1"/>
  <c r="AS76" s="1"/>
  <c r="KU77" i="45"/>
  <c r="KU78"/>
  <c r="AP78" i="46" s="1"/>
  <c r="AS78" s="1"/>
  <c r="KU79" i="45"/>
  <c r="AP79" i="46" s="1"/>
  <c r="AS79" s="1"/>
  <c r="KU81" i="45"/>
  <c r="KU82"/>
  <c r="AP82" i="46" s="1"/>
  <c r="AS82" s="1"/>
  <c r="KU83" i="45"/>
  <c r="AP83" i="46" s="1"/>
  <c r="AS83" s="1"/>
  <c r="KU85" i="45"/>
  <c r="R85" s="1"/>
  <c r="KU89"/>
  <c r="KU90"/>
  <c r="AP90" i="46" s="1"/>
  <c r="AS90" s="1"/>
  <c r="KU91" i="45"/>
  <c r="KU92"/>
  <c r="AP92" i="46" s="1"/>
  <c r="AS92" s="1"/>
  <c r="KU94" i="45"/>
  <c r="KU95"/>
  <c r="AP95" i="46" s="1"/>
  <c r="AS95" s="1"/>
  <c r="KU96" i="45"/>
  <c r="AP96" i="46" s="1"/>
  <c r="AS96" s="1"/>
  <c r="KU97" i="45"/>
  <c r="AP97" i="46" s="1"/>
  <c r="AS97" s="1"/>
  <c r="KU98" i="45"/>
  <c r="AP98" i="46" s="1"/>
  <c r="AS98" s="1"/>
  <c r="KU100" i="45"/>
  <c r="AP100" i="46" s="1"/>
  <c r="KU9" i="45"/>
  <c r="AP9" i="46" s="1"/>
  <c r="AI9"/>
  <c r="AU9" s="1"/>
  <c r="AI10"/>
  <c r="AU10" s="1"/>
  <c r="AI11"/>
  <c r="AU11" s="1"/>
  <c r="AI12"/>
  <c r="AU12" s="1"/>
  <c r="AI13"/>
  <c r="AU13" s="1"/>
  <c r="AI14"/>
  <c r="AU14" s="1"/>
  <c r="AI15"/>
  <c r="AU15" s="1"/>
  <c r="AI16"/>
  <c r="AU16" s="1"/>
  <c r="AI17"/>
  <c r="AU17" s="1"/>
  <c r="AI18"/>
  <c r="AU18" s="1"/>
  <c r="AI19"/>
  <c r="AU19" s="1"/>
  <c r="AI23"/>
  <c r="AU23" s="1"/>
  <c r="AI25"/>
  <c r="AU25" s="1"/>
  <c r="AI26"/>
  <c r="AU26" s="1"/>
  <c r="AI27"/>
  <c r="AU27" s="1"/>
  <c r="AI28"/>
  <c r="AU28" s="1"/>
  <c r="AI31"/>
  <c r="AU31" s="1"/>
  <c r="AI32"/>
  <c r="AU32" s="1"/>
  <c r="AI34"/>
  <c r="AU34" s="1"/>
  <c r="AI35"/>
  <c r="AU35" s="1"/>
  <c r="AI37"/>
  <c r="AU37" s="1"/>
  <c r="AI38"/>
  <c r="AU38" s="1"/>
  <c r="AI39"/>
  <c r="AU39" s="1"/>
  <c r="AI41"/>
  <c r="AU41" s="1"/>
  <c r="AI42"/>
  <c r="AU42" s="1"/>
  <c r="AI43"/>
  <c r="AU43" s="1"/>
  <c r="AI44"/>
  <c r="AU44" s="1"/>
  <c r="AI45"/>
  <c r="AU45" s="1"/>
  <c r="AI47"/>
  <c r="AU47" s="1"/>
  <c r="AI48"/>
  <c r="AU48" s="1"/>
  <c r="AI49"/>
  <c r="AU49" s="1"/>
  <c r="AI51"/>
  <c r="AU51" s="1"/>
  <c r="AI52"/>
  <c r="AU52" s="1"/>
  <c r="AI53"/>
  <c r="AU53" s="1"/>
  <c r="AI54"/>
  <c r="AU54" s="1"/>
  <c r="AI55"/>
  <c r="AU55" s="1"/>
  <c r="AI56"/>
  <c r="AU56" s="1"/>
  <c r="AI57"/>
  <c r="AU57" s="1"/>
  <c r="AI58"/>
  <c r="AU58" s="1"/>
  <c r="AI59"/>
  <c r="AU59" s="1"/>
  <c r="AI60"/>
  <c r="AU60" s="1"/>
  <c r="AI61"/>
  <c r="AU61" s="1"/>
  <c r="AI63"/>
  <c r="AU63" s="1"/>
  <c r="AI64"/>
  <c r="AU64" s="1"/>
  <c r="AI65"/>
  <c r="AU65" s="1"/>
  <c r="AI68"/>
  <c r="AU68" s="1"/>
  <c r="AI69"/>
  <c r="AU69" s="1"/>
  <c r="AI70"/>
  <c r="AU70" s="1"/>
  <c r="AI71"/>
  <c r="AU71" s="1"/>
  <c r="AI72"/>
  <c r="AU72" s="1"/>
  <c r="AI74"/>
  <c r="AU74" s="1"/>
  <c r="AI75"/>
  <c r="AU75" s="1"/>
  <c r="AI76"/>
  <c r="AU76" s="1"/>
  <c r="AI77"/>
  <c r="AU77" s="1"/>
  <c r="AI78"/>
  <c r="AU78" s="1"/>
  <c r="AI79"/>
  <c r="AU79" s="1"/>
  <c r="AI81"/>
  <c r="AU81" s="1"/>
  <c r="AI82"/>
  <c r="AU82" s="1"/>
  <c r="AI83"/>
  <c r="AU83" s="1"/>
  <c r="AI85"/>
  <c r="AU85" s="1"/>
  <c r="AI89"/>
  <c r="AU89" s="1"/>
  <c r="AI90"/>
  <c r="AU90" s="1"/>
  <c r="AI91"/>
  <c r="AU91" s="1"/>
  <c r="AI92"/>
  <c r="AU92" s="1"/>
  <c r="AI94"/>
  <c r="AU94" s="1"/>
  <c r="AI95"/>
  <c r="AU95" s="1"/>
  <c r="AI96"/>
  <c r="AU96" s="1"/>
  <c r="AI97"/>
  <c r="AU97" s="1"/>
  <c r="AI98"/>
  <c r="AU98" s="1"/>
  <c r="AI100"/>
  <c r="AU100" s="1"/>
  <c r="KO12" i="45"/>
  <c r="AH12" i="46" s="1"/>
  <c r="KO13" i="45"/>
  <c r="AH13" i="46" s="1"/>
  <c r="KO14" i="45"/>
  <c r="AH14" i="46" s="1"/>
  <c r="KO15" i="45"/>
  <c r="AH15" i="46" s="1"/>
  <c r="KO16" i="45"/>
  <c r="AH16" i="46" s="1"/>
  <c r="KO17" i="45"/>
  <c r="AH17" i="46" s="1"/>
  <c r="KO18" i="45"/>
  <c r="AH18" i="46" s="1"/>
  <c r="KO19" i="45"/>
  <c r="AH19" i="46" s="1"/>
  <c r="KO23" i="45"/>
  <c r="AH23" i="46" s="1"/>
  <c r="KO25" i="45"/>
  <c r="AH25" i="46" s="1"/>
  <c r="KO26" i="45"/>
  <c r="AH26" i="46" s="1"/>
  <c r="KO27" i="45"/>
  <c r="AH27" i="46" s="1"/>
  <c r="KO28" i="45"/>
  <c r="AH28" i="46" s="1"/>
  <c r="KO31" i="45"/>
  <c r="AH31" i="46" s="1"/>
  <c r="KO32" i="45"/>
  <c r="AH32" i="46" s="1"/>
  <c r="KO34" i="45"/>
  <c r="AH34" i="46" s="1"/>
  <c r="KO35" i="45"/>
  <c r="AH35" i="46" s="1"/>
  <c r="KO37" i="45"/>
  <c r="AH37" i="46" s="1"/>
  <c r="KO38" i="45"/>
  <c r="AH38" i="46" s="1"/>
  <c r="KO39" i="45"/>
  <c r="AH39" i="46" s="1"/>
  <c r="KO40" i="45"/>
  <c r="AH40" i="46" s="1"/>
  <c r="KO41" i="45"/>
  <c r="AH41" i="46" s="1"/>
  <c r="AK41" s="1"/>
  <c r="KO42" i="45"/>
  <c r="AH42" i="46" s="1"/>
  <c r="AK42" s="1"/>
  <c r="KO43" i="45"/>
  <c r="AH43" i="46" s="1"/>
  <c r="AK43" s="1"/>
  <c r="KO44" i="45"/>
  <c r="AH44" i="46" s="1"/>
  <c r="AK44" s="1"/>
  <c r="KO45" i="45"/>
  <c r="AH45" i="46" s="1"/>
  <c r="AK45" s="1"/>
  <c r="KO47" i="45"/>
  <c r="AH47" i="46" s="1"/>
  <c r="AK47" s="1"/>
  <c r="AH48"/>
  <c r="AH49"/>
  <c r="AK49" s="1"/>
  <c r="KO51" i="45"/>
  <c r="AH51" i="46" s="1"/>
  <c r="AK51" s="1"/>
  <c r="KO52" i="45"/>
  <c r="AH52" i="46" s="1"/>
  <c r="AK52" s="1"/>
  <c r="KO53" i="45"/>
  <c r="AH53" i="46" s="1"/>
  <c r="AK53" s="1"/>
  <c r="KO54" i="45"/>
  <c r="AH54" i="46" s="1"/>
  <c r="AK54" s="1"/>
  <c r="KO55" i="45"/>
  <c r="AH55" i="46" s="1"/>
  <c r="AK55" s="1"/>
  <c r="KO56" i="45"/>
  <c r="AH56" i="46" s="1"/>
  <c r="AK56" s="1"/>
  <c r="KO57" i="45"/>
  <c r="AH57" i="46" s="1"/>
  <c r="KO58" i="45"/>
  <c r="AH58" i="46" s="1"/>
  <c r="AK58" s="1"/>
  <c r="KO59" i="45"/>
  <c r="AH59" i="46" s="1"/>
  <c r="AK59" s="1"/>
  <c r="KO60" i="45"/>
  <c r="AH60" i="46" s="1"/>
  <c r="AK60" s="1"/>
  <c r="KO61" i="45"/>
  <c r="AH61" i="46" s="1"/>
  <c r="AK61" s="1"/>
  <c r="KO63" i="45"/>
  <c r="AH63" i="46" s="1"/>
  <c r="AK63" s="1"/>
  <c r="KO64" i="45"/>
  <c r="AH64" i="46" s="1"/>
  <c r="KO65" i="45"/>
  <c r="AH65" i="46" s="1"/>
  <c r="AK65" s="1"/>
  <c r="KO68" i="45"/>
  <c r="AH68" i="46" s="1"/>
  <c r="AK68" s="1"/>
  <c r="KO69" i="45"/>
  <c r="AH69" i="46" s="1"/>
  <c r="AK69" s="1"/>
  <c r="KO70" i="45"/>
  <c r="AH70" i="46" s="1"/>
  <c r="AK70" s="1"/>
  <c r="KO71" i="45"/>
  <c r="AH71" i="46" s="1"/>
  <c r="AK71" s="1"/>
  <c r="KO72" i="45"/>
  <c r="AH72" i="46" s="1"/>
  <c r="AK72" s="1"/>
  <c r="KO74" i="45"/>
  <c r="AH74" i="46" s="1"/>
  <c r="AK74" s="1"/>
  <c r="KO75" i="45"/>
  <c r="AH75" i="46" s="1"/>
  <c r="AK75" s="1"/>
  <c r="KO76" i="45"/>
  <c r="AH76" i="46" s="1"/>
  <c r="AK76" s="1"/>
  <c r="KO77" i="45"/>
  <c r="AH77" i="46" s="1"/>
  <c r="AK77" s="1"/>
  <c r="KO78" i="45"/>
  <c r="AH78" i="46" s="1"/>
  <c r="AK78" s="1"/>
  <c r="KO79" i="45"/>
  <c r="AH79" i="46" s="1"/>
  <c r="AK79" s="1"/>
  <c r="KO81" i="45"/>
  <c r="AH81" i="46" s="1"/>
  <c r="AK81" s="1"/>
  <c r="KO82" i="45"/>
  <c r="AH82" i="46" s="1"/>
  <c r="AK82" s="1"/>
  <c r="KO83" i="45"/>
  <c r="AH83" i="46" s="1"/>
  <c r="AK83" s="1"/>
  <c r="KO85" i="45"/>
  <c r="AH85" i="46" s="1"/>
  <c r="KO89" i="45"/>
  <c r="AH89" i="46" s="1"/>
  <c r="AK89" s="1"/>
  <c r="KO90" i="45"/>
  <c r="AH90" i="46" s="1"/>
  <c r="AK90" s="1"/>
  <c r="KO91" i="45"/>
  <c r="AH91" i="46" s="1"/>
  <c r="AK91" s="1"/>
  <c r="KO92" i="45"/>
  <c r="AH92" i="46" s="1"/>
  <c r="AK92" s="1"/>
  <c r="KO94" i="45"/>
  <c r="AH94" i="46" s="1"/>
  <c r="AK94" s="1"/>
  <c r="KO95" i="45"/>
  <c r="AH95" i="46" s="1"/>
  <c r="AK95" s="1"/>
  <c r="KO96" i="45"/>
  <c r="AH96" i="46" s="1"/>
  <c r="AK96" s="1"/>
  <c r="KO97" i="45"/>
  <c r="AH97" i="46" s="1"/>
  <c r="AK97" s="1"/>
  <c r="KO98" i="45"/>
  <c r="AH98" i="46" s="1"/>
  <c r="AK98" s="1"/>
  <c r="KO100" i="45"/>
  <c r="AH100" i="46" s="1"/>
  <c r="KO9" i="45"/>
  <c r="AH9" i="46" s="1"/>
  <c r="AK9" s="1"/>
  <c r="KO10" i="45"/>
  <c r="AH10" i="46" s="1"/>
  <c r="AK10" s="1"/>
  <c r="KO11" i="45"/>
  <c r="AH11" i="46" s="1"/>
  <c r="AK11" s="1"/>
  <c r="GH93" i="45"/>
  <c r="KD93"/>
  <c r="KA93"/>
  <c r="JZ93"/>
  <c r="JX93"/>
  <c r="KD88"/>
  <c r="KC88"/>
  <c r="KA88"/>
  <c r="JZ88"/>
  <c r="JX88"/>
  <c r="JW88"/>
  <c r="JW87" s="1"/>
  <c r="JW86" s="1"/>
  <c r="KD87"/>
  <c r="KD86" s="1"/>
  <c r="KC87"/>
  <c r="KC86" s="1"/>
  <c r="KB87"/>
  <c r="KD80"/>
  <c r="KC80"/>
  <c r="KA80"/>
  <c r="JZ80"/>
  <c r="JX80"/>
  <c r="JW80"/>
  <c r="KD73"/>
  <c r="KC73"/>
  <c r="KA73"/>
  <c r="JZ73"/>
  <c r="JX73"/>
  <c r="JW73"/>
  <c r="KD67"/>
  <c r="KC67"/>
  <c r="KA67"/>
  <c r="JZ67"/>
  <c r="JX67"/>
  <c r="JW67"/>
  <c r="KD66"/>
  <c r="KC66"/>
  <c r="KA66"/>
  <c r="JZ66"/>
  <c r="JX66"/>
  <c r="JW66"/>
  <c r="KD62"/>
  <c r="KC62"/>
  <c r="KA62"/>
  <c r="JZ62"/>
  <c r="JX62"/>
  <c r="JW62"/>
  <c r="KD46"/>
  <c r="KC46"/>
  <c r="KA46"/>
  <c r="JZ46"/>
  <c r="JX46"/>
  <c r="JW46"/>
  <c r="KD40"/>
  <c r="KA40"/>
  <c r="JZ40"/>
  <c r="JX40"/>
  <c r="KD36"/>
  <c r="KC36"/>
  <c r="KA36"/>
  <c r="JZ36"/>
  <c r="JX36"/>
  <c r="JW36"/>
  <c r="KD33"/>
  <c r="KC33"/>
  <c r="KA33"/>
  <c r="JZ33"/>
  <c r="JX33"/>
  <c r="JW33"/>
  <c r="KD30"/>
  <c r="KC30"/>
  <c r="KA30"/>
  <c r="JZ30"/>
  <c r="JX30"/>
  <c r="JW30"/>
  <c r="KD29"/>
  <c r="KC29"/>
  <c r="KA29"/>
  <c r="JZ29"/>
  <c r="JX29"/>
  <c r="JW29"/>
  <c r="KD24"/>
  <c r="KC24"/>
  <c r="KA24"/>
  <c r="JZ24"/>
  <c r="JX24"/>
  <c r="JW24"/>
  <c r="KD22"/>
  <c r="KC22"/>
  <c r="KA22"/>
  <c r="JZ22"/>
  <c r="JX22"/>
  <c r="JW22"/>
  <c r="KD21"/>
  <c r="KC21"/>
  <c r="KA21"/>
  <c r="JZ21"/>
  <c r="JX21"/>
  <c r="JW21"/>
  <c r="JW20" s="1"/>
  <c r="KD20"/>
  <c r="KC20"/>
  <c r="KD8"/>
  <c r="KC8"/>
  <c r="KA8"/>
  <c r="JZ8"/>
  <c r="JX8"/>
  <c r="JW8"/>
  <c r="KD7"/>
  <c r="KC7"/>
  <c r="KA7"/>
  <c r="JZ7"/>
  <c r="JX7"/>
  <c r="JW7"/>
  <c r="JU93"/>
  <c r="JR93"/>
  <c r="JQ93"/>
  <c r="JO93"/>
  <c r="JU88"/>
  <c r="JT88"/>
  <c r="JR88"/>
  <c r="JQ88"/>
  <c r="JO88"/>
  <c r="JN88"/>
  <c r="JN87" s="1"/>
  <c r="JN86" s="1"/>
  <c r="JU87"/>
  <c r="JU86" s="1"/>
  <c r="JT87"/>
  <c r="JT86" s="1"/>
  <c r="JS87"/>
  <c r="JU80"/>
  <c r="JT80"/>
  <c r="JR80"/>
  <c r="JQ80"/>
  <c r="JO80"/>
  <c r="JN80"/>
  <c r="JU73"/>
  <c r="JT73"/>
  <c r="JR73"/>
  <c r="JQ73"/>
  <c r="JO73"/>
  <c r="JN73"/>
  <c r="JU67"/>
  <c r="JT67"/>
  <c r="JR67"/>
  <c r="JQ67"/>
  <c r="JO67"/>
  <c r="JN67"/>
  <c r="JU66"/>
  <c r="JT66"/>
  <c r="JR66"/>
  <c r="JQ66"/>
  <c r="JO66"/>
  <c r="JN66"/>
  <c r="JU62"/>
  <c r="JT62"/>
  <c r="JR62"/>
  <c r="JQ62"/>
  <c r="JO62"/>
  <c r="JN62"/>
  <c r="JU46"/>
  <c r="JT46"/>
  <c r="JR46"/>
  <c r="JQ46"/>
  <c r="JO46"/>
  <c r="JN46"/>
  <c r="JU40"/>
  <c r="JR40"/>
  <c r="JQ40"/>
  <c r="JO40"/>
  <c r="JU36"/>
  <c r="JT36"/>
  <c r="JR36"/>
  <c r="JQ36"/>
  <c r="JO36"/>
  <c r="JN36"/>
  <c r="JU33"/>
  <c r="JT33"/>
  <c r="JR33"/>
  <c r="JQ33"/>
  <c r="JO33"/>
  <c r="JN33"/>
  <c r="JU30"/>
  <c r="JT30"/>
  <c r="JR30"/>
  <c r="JQ30"/>
  <c r="JO30"/>
  <c r="JN30"/>
  <c r="JU29"/>
  <c r="JT29"/>
  <c r="JR29"/>
  <c r="JQ29"/>
  <c r="JO29"/>
  <c r="JN29"/>
  <c r="JU24"/>
  <c r="JT24"/>
  <c r="JR24"/>
  <c r="JQ24"/>
  <c r="JO24"/>
  <c r="JN24"/>
  <c r="JU22"/>
  <c r="JT22"/>
  <c r="JR22"/>
  <c r="JQ22"/>
  <c r="JO22"/>
  <c r="JN22"/>
  <c r="JU21"/>
  <c r="JT21"/>
  <c r="JR21"/>
  <c r="JQ21"/>
  <c r="JO21"/>
  <c r="JN21"/>
  <c r="JN20" s="1"/>
  <c r="JU20"/>
  <c r="JT20"/>
  <c r="JU8"/>
  <c r="JT8"/>
  <c r="JR8"/>
  <c r="JQ8"/>
  <c r="JO8"/>
  <c r="JN8"/>
  <c r="JU7"/>
  <c r="JT7"/>
  <c r="JR7"/>
  <c r="JQ7"/>
  <c r="JO7"/>
  <c r="JN7"/>
  <c r="JL93"/>
  <c r="JI93"/>
  <c r="JH93"/>
  <c r="JF93"/>
  <c r="JL88"/>
  <c r="JK88"/>
  <c r="JI88"/>
  <c r="JH88"/>
  <c r="JF88"/>
  <c r="JE88"/>
  <c r="JE87" s="1"/>
  <c r="JE86" s="1"/>
  <c r="JL87"/>
  <c r="JL86" s="1"/>
  <c r="JK87"/>
  <c r="JK86" s="1"/>
  <c r="JJ87"/>
  <c r="JL80"/>
  <c r="JK80"/>
  <c r="JI80"/>
  <c r="JH80"/>
  <c r="JF80"/>
  <c r="JE80"/>
  <c r="JL73"/>
  <c r="JK73"/>
  <c r="JI73"/>
  <c r="JH73"/>
  <c r="JF73"/>
  <c r="JE73"/>
  <c r="JL67"/>
  <c r="JK67"/>
  <c r="JI67"/>
  <c r="JI66" s="1"/>
  <c r="JH67"/>
  <c r="JF67"/>
  <c r="JF66" s="1"/>
  <c r="JE67"/>
  <c r="JE66" s="1"/>
  <c r="JL66"/>
  <c r="JH66"/>
  <c r="JL62"/>
  <c r="JK62"/>
  <c r="JI62"/>
  <c r="JH62"/>
  <c r="JF62"/>
  <c r="JE62"/>
  <c r="JL46"/>
  <c r="JK46"/>
  <c r="JI46"/>
  <c r="JH46"/>
  <c r="JF46"/>
  <c r="JE46"/>
  <c r="JL40"/>
  <c r="JI40"/>
  <c r="JH40"/>
  <c r="JF40"/>
  <c r="JL36"/>
  <c r="JK36"/>
  <c r="JI36"/>
  <c r="JH36"/>
  <c r="JF36"/>
  <c r="JE36"/>
  <c r="JL33"/>
  <c r="JK33"/>
  <c r="JI33"/>
  <c r="JH33"/>
  <c r="JF33"/>
  <c r="JE33"/>
  <c r="JL30"/>
  <c r="JK30"/>
  <c r="JI30"/>
  <c r="JH30"/>
  <c r="JF30"/>
  <c r="JE30"/>
  <c r="JL29"/>
  <c r="JK29"/>
  <c r="JI29"/>
  <c r="JH29"/>
  <c r="JF29"/>
  <c r="JE29"/>
  <c r="JL24"/>
  <c r="JK24"/>
  <c r="JI24"/>
  <c r="JH24"/>
  <c r="JF24"/>
  <c r="JE24"/>
  <c r="JL22"/>
  <c r="JK22"/>
  <c r="JI22"/>
  <c r="JI21" s="1"/>
  <c r="JH22"/>
  <c r="JH21" s="1"/>
  <c r="JF22"/>
  <c r="JF21" s="1"/>
  <c r="JE22"/>
  <c r="JE21" s="1"/>
  <c r="JE20" s="1"/>
  <c r="JL21"/>
  <c r="JL20" s="1"/>
  <c r="JK21"/>
  <c r="JK20" s="1"/>
  <c r="JL8"/>
  <c r="JK8"/>
  <c r="JI8"/>
  <c r="JH8"/>
  <c r="JF8"/>
  <c r="JE8"/>
  <c r="JL7"/>
  <c r="JK7"/>
  <c r="JI7"/>
  <c r="JH7"/>
  <c r="JF7"/>
  <c r="JE7"/>
  <c r="JC93"/>
  <c r="IZ93"/>
  <c r="IY93"/>
  <c r="IW93"/>
  <c r="JC88"/>
  <c r="JB88"/>
  <c r="IZ88"/>
  <c r="IY88"/>
  <c r="IW88"/>
  <c r="IV88"/>
  <c r="IV87" s="1"/>
  <c r="IV86" s="1"/>
  <c r="JC87"/>
  <c r="JC86" s="1"/>
  <c r="JB87"/>
  <c r="JB86" s="1"/>
  <c r="JA87"/>
  <c r="JC80"/>
  <c r="JB80"/>
  <c r="IZ80"/>
  <c r="IY80"/>
  <c r="IW80"/>
  <c r="IV80"/>
  <c r="JC73"/>
  <c r="JB73"/>
  <c r="IZ73"/>
  <c r="IY73"/>
  <c r="IW73"/>
  <c r="IV73"/>
  <c r="JC67"/>
  <c r="JB67"/>
  <c r="IZ67"/>
  <c r="IY67"/>
  <c r="IY66" s="1"/>
  <c r="IW67"/>
  <c r="IW66" s="1"/>
  <c r="IV67"/>
  <c r="IV66" s="1"/>
  <c r="JC66"/>
  <c r="JB66"/>
  <c r="JC62"/>
  <c r="JB62"/>
  <c r="IZ62"/>
  <c r="IY62"/>
  <c r="IW62"/>
  <c r="IV62"/>
  <c r="JC46"/>
  <c r="JB46"/>
  <c r="IZ46"/>
  <c r="IY46"/>
  <c r="IW46"/>
  <c r="IV46"/>
  <c r="JC40"/>
  <c r="IZ40"/>
  <c r="IY40"/>
  <c r="IW40"/>
  <c r="JC36"/>
  <c r="JB36"/>
  <c r="IZ36"/>
  <c r="IY36"/>
  <c r="IW36"/>
  <c r="IV36"/>
  <c r="JC33"/>
  <c r="JB33"/>
  <c r="IZ33"/>
  <c r="IY33"/>
  <c r="IW33"/>
  <c r="IV33"/>
  <c r="JC30"/>
  <c r="JB30"/>
  <c r="IZ30"/>
  <c r="IY30"/>
  <c r="IW30"/>
  <c r="IV30"/>
  <c r="JC29"/>
  <c r="JB29"/>
  <c r="IZ29"/>
  <c r="IY29"/>
  <c r="IW29"/>
  <c r="IV29"/>
  <c r="JC24"/>
  <c r="JB24"/>
  <c r="IZ24"/>
  <c r="IY24"/>
  <c r="IW24"/>
  <c r="IV24"/>
  <c r="JC22"/>
  <c r="JB22"/>
  <c r="IZ22"/>
  <c r="IY22"/>
  <c r="IW22"/>
  <c r="IV22"/>
  <c r="JC21"/>
  <c r="JB21"/>
  <c r="IZ21"/>
  <c r="IY21"/>
  <c r="IW21"/>
  <c r="IV21"/>
  <c r="IV20" s="1"/>
  <c r="JC20"/>
  <c r="JB20"/>
  <c r="JC8"/>
  <c r="JB8"/>
  <c r="IZ8"/>
  <c r="IY8"/>
  <c r="IW8"/>
  <c r="IV8"/>
  <c r="JC7"/>
  <c r="JB7"/>
  <c r="IZ7"/>
  <c r="IY7"/>
  <c r="IW7"/>
  <c r="IV7"/>
  <c r="Q8" i="47"/>
  <c r="Q9"/>
  <c r="P10"/>
  <c r="Q10"/>
  <c r="Q11"/>
  <c r="P13"/>
  <c r="Q13"/>
  <c r="P14"/>
  <c r="Q14"/>
  <c r="Q15"/>
  <c r="Q16"/>
  <c r="P17"/>
  <c r="Q17"/>
  <c r="P18"/>
  <c r="Q18"/>
  <c r="Q19"/>
  <c r="Q20"/>
  <c r="P21"/>
  <c r="Q21"/>
  <c r="Q23"/>
  <c r="P24"/>
  <c r="Q24"/>
  <c r="P25"/>
  <c r="Q25"/>
  <c r="Q26"/>
  <c r="P27"/>
  <c r="Q27"/>
  <c r="Q29"/>
  <c r="P30"/>
  <c r="Q30"/>
  <c r="Q32"/>
  <c r="Q33"/>
  <c r="P34"/>
  <c r="Q34"/>
  <c r="P35"/>
  <c r="Q35"/>
  <c r="Q36"/>
  <c r="Q37"/>
  <c r="P38"/>
  <c r="Q38"/>
  <c r="P39"/>
  <c r="Q39"/>
  <c r="P44"/>
  <c r="Q44"/>
  <c r="P45"/>
  <c r="Q45"/>
  <c r="P46"/>
  <c r="Q46"/>
  <c r="P47"/>
  <c r="Q47"/>
  <c r="P48"/>
  <c r="Q48"/>
  <c r="P49"/>
  <c r="Q49"/>
  <c r="P50"/>
  <c r="Q50"/>
  <c r="P51"/>
  <c r="Q51"/>
  <c r="P52"/>
  <c r="Q52"/>
  <c r="P53"/>
  <c r="Q53"/>
  <c r="P54"/>
  <c r="Q54"/>
  <c r="P55"/>
  <c r="Q55"/>
  <c r="P56"/>
  <c r="Q56"/>
  <c r="P57"/>
  <c r="Q57"/>
  <c r="P58"/>
  <c r="Q58"/>
  <c r="P59"/>
  <c r="Q59"/>
  <c r="P60"/>
  <c r="Q60"/>
  <c r="Q64"/>
  <c r="P65"/>
  <c r="Q65"/>
  <c r="Q7"/>
  <c r="S7" s="1"/>
  <c r="I18" i="83" s="1"/>
  <c r="M8" i="47"/>
  <c r="M9"/>
  <c r="M10"/>
  <c r="M11"/>
  <c r="M13"/>
  <c r="M14"/>
  <c r="M15"/>
  <c r="M16"/>
  <c r="M17"/>
  <c r="M18"/>
  <c r="M19"/>
  <c r="M20"/>
  <c r="M21"/>
  <c r="M23"/>
  <c r="M24"/>
  <c r="M25"/>
  <c r="M26"/>
  <c r="M27"/>
  <c r="M29"/>
  <c r="M30"/>
  <c r="M32"/>
  <c r="M33"/>
  <c r="M34"/>
  <c r="M35"/>
  <c r="M36"/>
  <c r="M37"/>
  <c r="M38"/>
  <c r="M39"/>
  <c r="M44"/>
  <c r="M45"/>
  <c r="M46"/>
  <c r="M47"/>
  <c r="M48"/>
  <c r="M49"/>
  <c r="M50"/>
  <c r="M51"/>
  <c r="M52"/>
  <c r="M53"/>
  <c r="M54"/>
  <c r="M55"/>
  <c r="M56"/>
  <c r="M57"/>
  <c r="M58"/>
  <c r="M59"/>
  <c r="M60"/>
  <c r="M64"/>
  <c r="M65"/>
  <c r="M7"/>
  <c r="L10"/>
  <c r="L11"/>
  <c r="O11" s="1"/>
  <c r="G10" i="76" s="1"/>
  <c r="L13" i="47"/>
  <c r="L14"/>
  <c r="L15"/>
  <c r="L16"/>
  <c r="L17"/>
  <c r="L18"/>
  <c r="L19"/>
  <c r="L20"/>
  <c r="L21"/>
  <c r="L23"/>
  <c r="L24"/>
  <c r="L25"/>
  <c r="L26"/>
  <c r="L27"/>
  <c r="L32"/>
  <c r="L33"/>
  <c r="L34"/>
  <c r="L35"/>
  <c r="L36"/>
  <c r="L37"/>
  <c r="L38"/>
  <c r="L39"/>
  <c r="L44"/>
  <c r="L45"/>
  <c r="L46"/>
  <c r="L47"/>
  <c r="L48"/>
  <c r="L49"/>
  <c r="L50"/>
  <c r="L51"/>
  <c r="L52"/>
  <c r="L53"/>
  <c r="L54"/>
  <c r="L55"/>
  <c r="L56"/>
  <c r="L57"/>
  <c r="L58"/>
  <c r="L59"/>
  <c r="L60"/>
  <c r="L65"/>
  <c r="I8"/>
  <c r="I9"/>
  <c r="I10"/>
  <c r="I11"/>
  <c r="I13"/>
  <c r="I14"/>
  <c r="I15"/>
  <c r="I16"/>
  <c r="I17"/>
  <c r="I18"/>
  <c r="I19"/>
  <c r="I20"/>
  <c r="I21"/>
  <c r="I23"/>
  <c r="I24"/>
  <c r="I25"/>
  <c r="I26"/>
  <c r="I27"/>
  <c r="I29"/>
  <c r="I30"/>
  <c r="I32"/>
  <c r="I33"/>
  <c r="I34"/>
  <c r="I35"/>
  <c r="I36"/>
  <c r="I37"/>
  <c r="I38"/>
  <c r="I39"/>
  <c r="I44"/>
  <c r="I45"/>
  <c r="I46"/>
  <c r="I47"/>
  <c r="I48"/>
  <c r="I49"/>
  <c r="I50"/>
  <c r="I51"/>
  <c r="I52"/>
  <c r="I53"/>
  <c r="I54"/>
  <c r="I55"/>
  <c r="I56"/>
  <c r="I57"/>
  <c r="I58"/>
  <c r="I59"/>
  <c r="I60"/>
  <c r="I64"/>
  <c r="I65"/>
  <c r="I7"/>
  <c r="H10"/>
  <c r="H11"/>
  <c r="K11" s="1"/>
  <c r="F10" i="76" s="1"/>
  <c r="H13" i="47"/>
  <c r="H14"/>
  <c r="H15"/>
  <c r="H16"/>
  <c r="H17"/>
  <c r="H18"/>
  <c r="H19"/>
  <c r="H20"/>
  <c r="H21"/>
  <c r="H23"/>
  <c r="H24"/>
  <c r="H25"/>
  <c r="H26"/>
  <c r="H27"/>
  <c r="H30"/>
  <c r="H32"/>
  <c r="H33"/>
  <c r="H34"/>
  <c r="H35"/>
  <c r="H36"/>
  <c r="H37"/>
  <c r="H38"/>
  <c r="H39"/>
  <c r="H44"/>
  <c r="H45"/>
  <c r="H46"/>
  <c r="H47"/>
  <c r="H48"/>
  <c r="H49"/>
  <c r="H50"/>
  <c r="H51"/>
  <c r="H52"/>
  <c r="H53"/>
  <c r="H54"/>
  <c r="H55"/>
  <c r="H56"/>
  <c r="H57"/>
  <c r="H58"/>
  <c r="H59"/>
  <c r="H60"/>
  <c r="H65"/>
  <c r="LC62"/>
  <c r="LB62"/>
  <c r="KZ62"/>
  <c r="KY62"/>
  <c r="KW62"/>
  <c r="KV62"/>
  <c r="LC43"/>
  <c r="LB43"/>
  <c r="KZ43"/>
  <c r="KY43"/>
  <c r="KW43"/>
  <c r="KV43"/>
  <c r="LC42"/>
  <c r="LB42"/>
  <c r="KZ42"/>
  <c r="KY42"/>
  <c r="KW42"/>
  <c r="KV42"/>
  <c r="LC41"/>
  <c r="LB41"/>
  <c r="KZ41"/>
  <c r="KY41"/>
  <c r="KW41"/>
  <c r="KV41"/>
  <c r="LC31"/>
  <c r="LB31"/>
  <c r="KZ31"/>
  <c r="KY31"/>
  <c r="KW31"/>
  <c r="KV31"/>
  <c r="LC28"/>
  <c r="LB28"/>
  <c r="KZ28"/>
  <c r="KY28"/>
  <c r="KW28"/>
  <c r="KV28"/>
  <c r="LC22"/>
  <c r="LB22"/>
  <c r="KZ22"/>
  <c r="KY22"/>
  <c r="KW22"/>
  <c r="KV22"/>
  <c r="LC12"/>
  <c r="LB12"/>
  <c r="KZ12"/>
  <c r="KY12"/>
  <c r="KW12"/>
  <c r="KV12"/>
  <c r="LC6"/>
  <c r="LC40" s="1"/>
  <c r="LC61" s="1"/>
  <c r="LC63" s="1"/>
  <c r="LB6"/>
  <c r="LB40" s="1"/>
  <c r="LB61" s="1"/>
  <c r="LB63" s="1"/>
  <c r="KZ6"/>
  <c r="KZ40" s="1"/>
  <c r="KZ61" s="1"/>
  <c r="KZ63" s="1"/>
  <c r="KY6"/>
  <c r="KY40" s="1"/>
  <c r="KY61" s="1"/>
  <c r="KY63" s="1"/>
  <c r="KW6"/>
  <c r="KW40" s="1"/>
  <c r="KW61" s="1"/>
  <c r="KW63" s="1"/>
  <c r="KV6"/>
  <c r="KV40" s="1"/>
  <c r="KV61" s="1"/>
  <c r="KV63" s="1"/>
  <c r="CQ64"/>
  <c r="X64" i="44" s="1"/>
  <c r="AA64" s="1"/>
  <c r="X29"/>
  <c r="AA29" s="1"/>
  <c r="CQ8" i="47"/>
  <c r="X8" i="44" s="1"/>
  <c r="AA8" s="1"/>
  <c r="X9"/>
  <c r="AA9" s="1"/>
  <c r="CQ7" i="47"/>
  <c r="X7" i="44" s="1"/>
  <c r="AA7" s="1"/>
  <c r="BA64" i="47"/>
  <c r="AU7"/>
  <c r="P7" i="44"/>
  <c r="P8"/>
  <c r="S8" s="1"/>
  <c r="P9"/>
  <c r="KT62" i="47"/>
  <c r="KS62"/>
  <c r="KQ62"/>
  <c r="KP62"/>
  <c r="KN62"/>
  <c r="KM62"/>
  <c r="KT43"/>
  <c r="KS43"/>
  <c r="KQ43"/>
  <c r="KP43"/>
  <c r="KN43"/>
  <c r="KM43"/>
  <c r="KT42"/>
  <c r="KS42"/>
  <c r="KQ42"/>
  <c r="KP42"/>
  <c r="KN42"/>
  <c r="KM42"/>
  <c r="KT41"/>
  <c r="KS41"/>
  <c r="KQ41"/>
  <c r="KP41"/>
  <c r="KN41"/>
  <c r="KM41"/>
  <c r="KT31"/>
  <c r="KS31"/>
  <c r="KQ31"/>
  <c r="KP31"/>
  <c r="KN31"/>
  <c r="KM31"/>
  <c r="KT28"/>
  <c r="KS28"/>
  <c r="KQ28"/>
  <c r="KP28"/>
  <c r="KN28"/>
  <c r="KM28"/>
  <c r="KT22"/>
  <c r="KT12" s="1"/>
  <c r="KT6" s="1"/>
  <c r="KT40" s="1"/>
  <c r="KT61" s="1"/>
  <c r="KT63" s="1"/>
  <c r="KS22"/>
  <c r="KS12" s="1"/>
  <c r="KS6" s="1"/>
  <c r="KS40" s="1"/>
  <c r="KS61" s="1"/>
  <c r="KS63" s="1"/>
  <c r="KQ22"/>
  <c r="KQ12" s="1"/>
  <c r="KQ6" s="1"/>
  <c r="KQ40" s="1"/>
  <c r="KQ61" s="1"/>
  <c r="KQ63" s="1"/>
  <c r="KP22"/>
  <c r="KP12" s="1"/>
  <c r="KP6" s="1"/>
  <c r="KN22"/>
  <c r="KM22"/>
  <c r="KM12" s="1"/>
  <c r="KM6" s="1"/>
  <c r="KM40" s="1"/>
  <c r="KM61" s="1"/>
  <c r="KM63" s="1"/>
  <c r="KN12"/>
  <c r="KN6" s="1"/>
  <c r="KN40" s="1"/>
  <c r="KN61" s="1"/>
  <c r="KN63" s="1"/>
  <c r="KB62"/>
  <c r="KA62"/>
  <c r="KB43"/>
  <c r="KB42" s="1"/>
  <c r="KB41" s="1"/>
  <c r="KA43"/>
  <c r="KA42" s="1"/>
  <c r="KA41" s="1"/>
  <c r="KB31"/>
  <c r="KB28" s="1"/>
  <c r="KA31"/>
  <c r="KA28" s="1"/>
  <c r="KB22"/>
  <c r="KA22"/>
  <c r="KB12"/>
  <c r="KA12"/>
  <c r="KA6" s="1"/>
  <c r="KB6"/>
  <c r="JS62"/>
  <c r="JR62"/>
  <c r="JS43"/>
  <c r="JR43"/>
  <c r="JS42"/>
  <c r="JR42"/>
  <c r="JR41" s="1"/>
  <c r="JS41"/>
  <c r="JS31"/>
  <c r="JS28" s="1"/>
  <c r="JR31"/>
  <c r="JR28" s="1"/>
  <c r="JS22"/>
  <c r="JR22"/>
  <c r="JS12"/>
  <c r="JR12"/>
  <c r="JS6"/>
  <c r="JR6"/>
  <c r="JJ62"/>
  <c r="JI62"/>
  <c r="JJ43"/>
  <c r="JJ42" s="1"/>
  <c r="JJ41" s="1"/>
  <c r="JI43"/>
  <c r="JI42" s="1"/>
  <c r="JI41" s="1"/>
  <c r="JJ31"/>
  <c r="JJ28" s="1"/>
  <c r="JI31"/>
  <c r="JI28" s="1"/>
  <c r="JJ22"/>
  <c r="JI22"/>
  <c r="JJ12"/>
  <c r="JI12"/>
  <c r="JJ6"/>
  <c r="JI6"/>
  <c r="JA62"/>
  <c r="IZ62"/>
  <c r="JA43"/>
  <c r="JA42" s="1"/>
  <c r="JA41" s="1"/>
  <c r="IZ43"/>
  <c r="IZ42" s="1"/>
  <c r="IZ41" s="1"/>
  <c r="JA31"/>
  <c r="IZ31"/>
  <c r="IZ28" s="1"/>
  <c r="JA28"/>
  <c r="JA22"/>
  <c r="IZ22"/>
  <c r="JA12"/>
  <c r="IZ12"/>
  <c r="JA6"/>
  <c r="IZ6"/>
  <c r="IR62"/>
  <c r="IQ62"/>
  <c r="IO62"/>
  <c r="IN62"/>
  <c r="IL62"/>
  <c r="IK62"/>
  <c r="IR43"/>
  <c r="IQ43"/>
  <c r="IO43"/>
  <c r="IN43"/>
  <c r="IL43"/>
  <c r="IK43"/>
  <c r="IR42"/>
  <c r="IQ42"/>
  <c r="IO42"/>
  <c r="IN42"/>
  <c r="IL42"/>
  <c r="IK42"/>
  <c r="IR41"/>
  <c r="IQ41"/>
  <c r="IO41"/>
  <c r="IN41"/>
  <c r="IL41"/>
  <c r="IK41"/>
  <c r="IR31"/>
  <c r="IQ31"/>
  <c r="IO31"/>
  <c r="IN31"/>
  <c r="IL31"/>
  <c r="IK31"/>
  <c r="IR28"/>
  <c r="IQ28"/>
  <c r="IO28"/>
  <c r="IN28"/>
  <c r="IL28"/>
  <c r="IK28"/>
  <c r="IR22"/>
  <c r="IQ22"/>
  <c r="IO22"/>
  <c r="IN22"/>
  <c r="IL22"/>
  <c r="IK22"/>
  <c r="IR12"/>
  <c r="IQ12"/>
  <c r="IO12"/>
  <c r="IO6" s="1"/>
  <c r="IO40" s="1"/>
  <c r="IN12"/>
  <c r="IN6" s="1"/>
  <c r="IL12"/>
  <c r="IK12"/>
  <c r="IR6"/>
  <c r="IR40" s="1"/>
  <c r="IR61" s="1"/>
  <c r="IR63" s="1"/>
  <c r="IQ6"/>
  <c r="IQ40" s="1"/>
  <c r="IQ61" s="1"/>
  <c r="IQ63" s="1"/>
  <c r="IO61"/>
  <c r="IO63" s="1"/>
  <c r="IN40"/>
  <c r="IN61" s="1"/>
  <c r="IN63" s="1"/>
  <c r="IL6"/>
  <c r="IL40" s="1"/>
  <c r="IL61" s="1"/>
  <c r="IL63" s="1"/>
  <c r="IK6"/>
  <c r="IK40" s="1"/>
  <c r="IK61" s="1"/>
  <c r="IK63" s="1"/>
  <c r="II62"/>
  <c r="IH62"/>
  <c r="II43"/>
  <c r="IH43"/>
  <c r="II42"/>
  <c r="IH42"/>
  <c r="IH41" s="1"/>
  <c r="II41"/>
  <c r="II31"/>
  <c r="II28" s="1"/>
  <c r="IH31"/>
  <c r="IH28" s="1"/>
  <c r="II22"/>
  <c r="II12" s="1"/>
  <c r="II6" s="1"/>
  <c r="IH22"/>
  <c r="IH12" s="1"/>
  <c r="IH6" s="1"/>
  <c r="HZ62"/>
  <c r="HY62"/>
  <c r="HZ43"/>
  <c r="HY43"/>
  <c r="HZ42"/>
  <c r="HZ41" s="1"/>
  <c r="HY42"/>
  <c r="HY41" s="1"/>
  <c r="HZ31"/>
  <c r="HY31"/>
  <c r="HY28" s="1"/>
  <c r="HZ28"/>
  <c r="HZ22"/>
  <c r="HY22"/>
  <c r="HZ12"/>
  <c r="HY12"/>
  <c r="HY6" s="1"/>
  <c r="HZ6"/>
  <c r="HQ62"/>
  <c r="HP62"/>
  <c r="HQ43"/>
  <c r="HP43"/>
  <c r="HP42" s="1"/>
  <c r="HQ42"/>
  <c r="HQ41" s="1"/>
  <c r="HQ31"/>
  <c r="HQ28" s="1"/>
  <c r="HP28"/>
  <c r="HQ22"/>
  <c r="HP22"/>
  <c r="HQ12"/>
  <c r="HP12"/>
  <c r="HQ6"/>
  <c r="HH62"/>
  <c r="HG62"/>
  <c r="HH43"/>
  <c r="HG43"/>
  <c r="HG42" s="1"/>
  <c r="HG41" s="1"/>
  <c r="HH42"/>
  <c r="HH41" s="1"/>
  <c r="HH31"/>
  <c r="HG31"/>
  <c r="HH28"/>
  <c r="HG28"/>
  <c r="HH22"/>
  <c r="HG22"/>
  <c r="HH12"/>
  <c r="HG12"/>
  <c r="HH6"/>
  <c r="HH40" s="1"/>
  <c r="HG6"/>
  <c r="HG40" s="1"/>
  <c r="GP62"/>
  <c r="GO62"/>
  <c r="GP43"/>
  <c r="GP42" s="1"/>
  <c r="GP41" s="1"/>
  <c r="GO43"/>
  <c r="GO42" s="1"/>
  <c r="GO41" s="1"/>
  <c r="GP31"/>
  <c r="GP28" s="1"/>
  <c r="GO31"/>
  <c r="GO28" s="1"/>
  <c r="GP22"/>
  <c r="GO22"/>
  <c r="GP12"/>
  <c r="GP6" s="1"/>
  <c r="GO12"/>
  <c r="GO6" s="1"/>
  <c r="GG62"/>
  <c r="GF62"/>
  <c r="GG43"/>
  <c r="GF43"/>
  <c r="GG42"/>
  <c r="GG41" s="1"/>
  <c r="GF42"/>
  <c r="GF41" s="1"/>
  <c r="GG31"/>
  <c r="GG28" s="1"/>
  <c r="GF31"/>
  <c r="GF28" s="1"/>
  <c r="GG22"/>
  <c r="GF22"/>
  <c r="GG12"/>
  <c r="GF12"/>
  <c r="GG6"/>
  <c r="GF6"/>
  <c r="FX62"/>
  <c r="FW62"/>
  <c r="FX43"/>
  <c r="FW43"/>
  <c r="FW42" s="1"/>
  <c r="FW41" s="1"/>
  <c r="FX42"/>
  <c r="FX41" s="1"/>
  <c r="FX31"/>
  <c r="FW31"/>
  <c r="FX28"/>
  <c r="FW28"/>
  <c r="FX22"/>
  <c r="FW22"/>
  <c r="FX12"/>
  <c r="FW12"/>
  <c r="FX6"/>
  <c r="FX40" s="1"/>
  <c r="FW6"/>
  <c r="FW40" s="1"/>
  <c r="FO62"/>
  <c r="FN62"/>
  <c r="FO43"/>
  <c r="FO42" s="1"/>
  <c r="FO41" s="1"/>
  <c r="FN43"/>
  <c r="FN42" s="1"/>
  <c r="FN41" s="1"/>
  <c r="FO31"/>
  <c r="FN31"/>
  <c r="FO28"/>
  <c r="FN28"/>
  <c r="FO22"/>
  <c r="FN22"/>
  <c r="FN12" s="1"/>
  <c r="FN6" s="1"/>
  <c r="FN40" s="1"/>
  <c r="FO12"/>
  <c r="FO6" s="1"/>
  <c r="FO40" s="1"/>
  <c r="FF62"/>
  <c r="FE62"/>
  <c r="FF43"/>
  <c r="FE43"/>
  <c r="FE42" s="1"/>
  <c r="FE41" s="1"/>
  <c r="FF42"/>
  <c r="FF41" s="1"/>
  <c r="FF31"/>
  <c r="FE31"/>
  <c r="FF28"/>
  <c r="FE28"/>
  <c r="FF22"/>
  <c r="FF12" s="1"/>
  <c r="FF6" s="1"/>
  <c r="FF40" s="1"/>
  <c r="FE22"/>
  <c r="FE12" s="1"/>
  <c r="FE6" s="1"/>
  <c r="FE40" s="1"/>
  <c r="EW62"/>
  <c r="EV62"/>
  <c r="EW43"/>
  <c r="EV43"/>
  <c r="EW42"/>
  <c r="EW41" s="1"/>
  <c r="EV42"/>
  <c r="EV41" s="1"/>
  <c r="EW31"/>
  <c r="EW28" s="1"/>
  <c r="EV31"/>
  <c r="EV28" s="1"/>
  <c r="EW22"/>
  <c r="EV22"/>
  <c r="EV12" s="1"/>
  <c r="EV6" s="1"/>
  <c r="EW12"/>
  <c r="EW6" s="1"/>
  <c r="EN62"/>
  <c r="EM62"/>
  <c r="EN43"/>
  <c r="EM43"/>
  <c r="EN42"/>
  <c r="EN41" s="1"/>
  <c r="EM42"/>
  <c r="EM41" s="1"/>
  <c r="EN31"/>
  <c r="EN28" s="1"/>
  <c r="EM31"/>
  <c r="EM28" s="1"/>
  <c r="EN22"/>
  <c r="EM22"/>
  <c r="EM12" s="1"/>
  <c r="EM6" s="1"/>
  <c r="EM40" s="1"/>
  <c r="EN12"/>
  <c r="EN6" s="1"/>
  <c r="EE62"/>
  <c r="ED62"/>
  <c r="EE43"/>
  <c r="ED43"/>
  <c r="ED42" s="1"/>
  <c r="ED41" s="1"/>
  <c r="EE42"/>
  <c r="EE41" s="1"/>
  <c r="EE31"/>
  <c r="ED31"/>
  <c r="ED28" s="1"/>
  <c r="EE28"/>
  <c r="EE22"/>
  <c r="EE12" s="1"/>
  <c r="EE6" s="1"/>
  <c r="ED22"/>
  <c r="ED12" s="1"/>
  <c r="ED6" s="1"/>
  <c r="DV62"/>
  <c r="DU62"/>
  <c r="DV43"/>
  <c r="DV42" s="1"/>
  <c r="DV41" s="1"/>
  <c r="DU43"/>
  <c r="DU42" s="1"/>
  <c r="DU41" s="1"/>
  <c r="DV31"/>
  <c r="DU31"/>
  <c r="DV28"/>
  <c r="DU28"/>
  <c r="DV22"/>
  <c r="DU22"/>
  <c r="DV12"/>
  <c r="DV6" s="1"/>
  <c r="DV40" s="1"/>
  <c r="DU12"/>
  <c r="DU6" s="1"/>
  <c r="DM62"/>
  <c r="DL62"/>
  <c r="DM43"/>
  <c r="DM42" s="1"/>
  <c r="DM41" s="1"/>
  <c r="DL43"/>
  <c r="DL42" s="1"/>
  <c r="DL41" s="1"/>
  <c r="DM31"/>
  <c r="DM28" s="1"/>
  <c r="DL31"/>
  <c r="DL28" s="1"/>
  <c r="DM22"/>
  <c r="DL22"/>
  <c r="DM12"/>
  <c r="DL12"/>
  <c r="DL6" s="1"/>
  <c r="DM6"/>
  <c r="DD62"/>
  <c r="DC62"/>
  <c r="DD43"/>
  <c r="DC43"/>
  <c r="DD42"/>
  <c r="DD41" s="1"/>
  <c r="DD31"/>
  <c r="DC31"/>
  <c r="DD28"/>
  <c r="DC28"/>
  <c r="DD22"/>
  <c r="DC22"/>
  <c r="DD12"/>
  <c r="DC12"/>
  <c r="DC6" s="1"/>
  <c r="DD6"/>
  <c r="CN64"/>
  <c r="T64" i="44" s="1"/>
  <c r="W64" s="1"/>
  <c r="CN29" i="47"/>
  <c r="T29" i="44" s="1"/>
  <c r="W29" s="1"/>
  <c r="T8"/>
  <c r="W8" s="1"/>
  <c r="T9"/>
  <c r="W9" s="1"/>
  <c r="T7"/>
  <c r="W7" s="1"/>
  <c r="CU62" i="47"/>
  <c r="AC62" i="44" s="1"/>
  <c r="CU43" i="47"/>
  <c r="AC43" i="44" s="1"/>
  <c r="CU31" i="47"/>
  <c r="CU22"/>
  <c r="AC22" i="44" s="1"/>
  <c r="CC62" i="47"/>
  <c r="CB62"/>
  <c r="CC43"/>
  <c r="CC42" s="1"/>
  <c r="CC41" s="1"/>
  <c r="CB43"/>
  <c r="CB42" s="1"/>
  <c r="CB41" s="1"/>
  <c r="CC31"/>
  <c r="CB31"/>
  <c r="CC28"/>
  <c r="CB28"/>
  <c r="CC22"/>
  <c r="CB22"/>
  <c r="CC12"/>
  <c r="CB12"/>
  <c r="CC6"/>
  <c r="CC40" s="1"/>
  <c r="CB6"/>
  <c r="CB40" s="1"/>
  <c r="AU64"/>
  <c r="AU29"/>
  <c r="AU8"/>
  <c r="H8" i="44" s="1"/>
  <c r="K8" s="1"/>
  <c r="AU9" i="47"/>
  <c r="H9" i="44" s="1"/>
  <c r="K9" s="1"/>
  <c r="HI88" i="45"/>
  <c r="HI93"/>
  <c r="BU93"/>
  <c r="CV93" s="1"/>
  <c r="AD98" i="46"/>
  <c r="AG98" s="1"/>
  <c r="AD97"/>
  <c r="AD96"/>
  <c r="AG96" s="1"/>
  <c r="AD95"/>
  <c r="AG95" s="1"/>
  <c r="AD94"/>
  <c r="AD93"/>
  <c r="AD92"/>
  <c r="AG92" s="1"/>
  <c r="AD91"/>
  <c r="AG91" s="1"/>
  <c r="AD89"/>
  <c r="AG89" s="1"/>
  <c r="AD83"/>
  <c r="AG83" s="1"/>
  <c r="AD82"/>
  <c r="AG82" s="1"/>
  <c r="AD81"/>
  <c r="AG81" s="1"/>
  <c r="AD79"/>
  <c r="AG79" s="1"/>
  <c r="AD78"/>
  <c r="AG78" s="1"/>
  <c r="AD77"/>
  <c r="AG77" s="1"/>
  <c r="AD76"/>
  <c r="AG76" s="1"/>
  <c r="AD75"/>
  <c r="AG75" s="1"/>
  <c r="AD72"/>
  <c r="AG72" s="1"/>
  <c r="AD71"/>
  <c r="AG71" s="1"/>
  <c r="AD70"/>
  <c r="AG70" s="1"/>
  <c r="AD68"/>
  <c r="AG68" s="1"/>
  <c r="AD65"/>
  <c r="AG65" s="1"/>
  <c r="AD64"/>
  <c r="AG64" s="1"/>
  <c r="AD61"/>
  <c r="AG61" s="1"/>
  <c r="AD60"/>
  <c r="AG60" s="1"/>
  <c r="AD59"/>
  <c r="AG59" s="1"/>
  <c r="AD58"/>
  <c r="AG58" s="1"/>
  <c r="AD57"/>
  <c r="AG57" s="1"/>
  <c r="AD56"/>
  <c r="AG56" s="1"/>
  <c r="AD55"/>
  <c r="AG55" s="1"/>
  <c r="AD54"/>
  <c r="AG54" s="1"/>
  <c r="AD53"/>
  <c r="AG53" s="1"/>
  <c r="AD52"/>
  <c r="AG52" s="1"/>
  <c r="AD51"/>
  <c r="AG51" s="1"/>
  <c r="AD50"/>
  <c r="AG50" s="1"/>
  <c r="AD49"/>
  <c r="AG49" s="1"/>
  <c r="AD48"/>
  <c r="AG48" s="1"/>
  <c r="AD47"/>
  <c r="AG47" s="1"/>
  <c r="AD45"/>
  <c r="AG45" s="1"/>
  <c r="AD44"/>
  <c r="AG44" s="1"/>
  <c r="AD43"/>
  <c r="AG43" s="1"/>
  <c r="AD42"/>
  <c r="AG42" s="1"/>
  <c r="AD41"/>
  <c r="AG41" s="1"/>
  <c r="AD40"/>
  <c r="AD39"/>
  <c r="AG39" s="1"/>
  <c r="AD38"/>
  <c r="AG38" s="1"/>
  <c r="AD35"/>
  <c r="AG35" s="1"/>
  <c r="AD34"/>
  <c r="AG34" s="1"/>
  <c r="AD32"/>
  <c r="AG32" s="1"/>
  <c r="AD28"/>
  <c r="AG28" s="1"/>
  <c r="AD27"/>
  <c r="AG27" s="1"/>
  <c r="AD26"/>
  <c r="AG26" s="1"/>
  <c r="AD25"/>
  <c r="AG25" s="1"/>
  <c r="AD23"/>
  <c r="AG23" s="1"/>
  <c r="AD10"/>
  <c r="AG10" s="1"/>
  <c r="AD11"/>
  <c r="AG11" s="1"/>
  <c r="AD12"/>
  <c r="AG12" s="1"/>
  <c r="AD13"/>
  <c r="AG13" s="1"/>
  <c r="AD14"/>
  <c r="AG14" s="1"/>
  <c r="AD15"/>
  <c r="AG15" s="1"/>
  <c r="AD16"/>
  <c r="AG16" s="1"/>
  <c r="AD17"/>
  <c r="AG17" s="1"/>
  <c r="AD18"/>
  <c r="AG18" s="1"/>
  <c r="AD19"/>
  <c r="AG19" s="1"/>
  <c r="AD9"/>
  <c r="AG9" s="1"/>
  <c r="AB93" i="45"/>
  <c r="BC93" s="1"/>
  <c r="R94" i="46"/>
  <c r="U94" s="1"/>
  <c r="R98"/>
  <c r="R97"/>
  <c r="R96"/>
  <c r="R95"/>
  <c r="R93"/>
  <c r="R92"/>
  <c r="R91"/>
  <c r="R90"/>
  <c r="R89"/>
  <c r="R83"/>
  <c r="R82"/>
  <c r="R81"/>
  <c r="U81" s="1"/>
  <c r="R79"/>
  <c r="R78"/>
  <c r="R77"/>
  <c r="R76"/>
  <c r="R75"/>
  <c r="R74"/>
  <c r="R72"/>
  <c r="R71"/>
  <c r="R70"/>
  <c r="R69"/>
  <c r="R68"/>
  <c r="R65"/>
  <c r="U65" s="1"/>
  <c r="R64"/>
  <c r="U64" s="1"/>
  <c r="R63"/>
  <c r="R61"/>
  <c r="R60"/>
  <c r="R59"/>
  <c r="R58"/>
  <c r="R57"/>
  <c r="R56"/>
  <c r="R55"/>
  <c r="R54"/>
  <c r="R53"/>
  <c r="R52"/>
  <c r="R51"/>
  <c r="R50"/>
  <c r="R49"/>
  <c r="R48"/>
  <c r="R47"/>
  <c r="R45"/>
  <c r="R44"/>
  <c r="R43"/>
  <c r="R42"/>
  <c r="R41"/>
  <c r="R40"/>
  <c r="R39"/>
  <c r="R38"/>
  <c r="R37"/>
  <c r="R35"/>
  <c r="R34"/>
  <c r="R32"/>
  <c r="R31"/>
  <c r="R28"/>
  <c r="R27"/>
  <c r="R26"/>
  <c r="R25"/>
  <c r="R23"/>
  <c r="R10"/>
  <c r="R11"/>
  <c r="R12"/>
  <c r="R13"/>
  <c r="R14"/>
  <c r="R15"/>
  <c r="R16"/>
  <c r="R17"/>
  <c r="R18"/>
  <c r="R19"/>
  <c r="R9"/>
  <c r="IT93" i="45"/>
  <c r="IQ93"/>
  <c r="IP93"/>
  <c r="IN93"/>
  <c r="IT88"/>
  <c r="IS88"/>
  <c r="IQ88"/>
  <c r="IP88"/>
  <c r="IN88"/>
  <c r="IM88"/>
  <c r="IM87" s="1"/>
  <c r="IT87"/>
  <c r="IT86" s="1"/>
  <c r="IS87"/>
  <c r="IS86" s="1"/>
  <c r="IR87"/>
  <c r="IM86"/>
  <c r="IT80"/>
  <c r="IS80"/>
  <c r="IQ80"/>
  <c r="IP80"/>
  <c r="IN80"/>
  <c r="IM80"/>
  <c r="IT73"/>
  <c r="IS73"/>
  <c r="IQ73"/>
  <c r="IP73"/>
  <c r="IN73"/>
  <c r="IM73"/>
  <c r="IT67"/>
  <c r="IS67"/>
  <c r="IQ67"/>
  <c r="IP67"/>
  <c r="IN67"/>
  <c r="IM67"/>
  <c r="IT66"/>
  <c r="IS66"/>
  <c r="IQ66"/>
  <c r="IP66"/>
  <c r="IN66"/>
  <c r="IM66"/>
  <c r="IT62"/>
  <c r="IS62"/>
  <c r="IQ62"/>
  <c r="IP62"/>
  <c r="IN62"/>
  <c r="IM62"/>
  <c r="IT46"/>
  <c r="IS46"/>
  <c r="IQ46"/>
  <c r="IP46"/>
  <c r="IN46"/>
  <c r="IM46"/>
  <c r="IT40"/>
  <c r="IQ40"/>
  <c r="IP40"/>
  <c r="IN40"/>
  <c r="IT36"/>
  <c r="IS36"/>
  <c r="IQ36"/>
  <c r="IP36"/>
  <c r="IN36"/>
  <c r="IM36"/>
  <c r="IT33"/>
  <c r="IS33"/>
  <c r="IQ33"/>
  <c r="IP33"/>
  <c r="IN33"/>
  <c r="IM33"/>
  <c r="IT30"/>
  <c r="IS30"/>
  <c r="IQ30"/>
  <c r="IP30"/>
  <c r="IN30"/>
  <c r="IM30"/>
  <c r="IT29"/>
  <c r="IS29"/>
  <c r="IQ29"/>
  <c r="IP29"/>
  <c r="IN29"/>
  <c r="IM29"/>
  <c r="IT24"/>
  <c r="IS24"/>
  <c r="IQ24"/>
  <c r="IP24"/>
  <c r="IN24"/>
  <c r="IM24"/>
  <c r="IT22"/>
  <c r="IS22"/>
  <c r="IQ22"/>
  <c r="IP22"/>
  <c r="IN22"/>
  <c r="IN21" s="1"/>
  <c r="IM22"/>
  <c r="IM21" s="1"/>
  <c r="IM20" s="1"/>
  <c r="IT21"/>
  <c r="IT20" s="1"/>
  <c r="IS21"/>
  <c r="IS20" s="1"/>
  <c r="IQ21"/>
  <c r="IP21"/>
  <c r="IT8"/>
  <c r="IS8"/>
  <c r="IQ8"/>
  <c r="IP8"/>
  <c r="IN8"/>
  <c r="IM8"/>
  <c r="IT7"/>
  <c r="IS7"/>
  <c r="IQ7"/>
  <c r="IP7"/>
  <c r="IN7"/>
  <c r="IM7"/>
  <c r="HA93"/>
  <c r="GX93"/>
  <c r="GW93"/>
  <c r="GU93"/>
  <c r="HA88"/>
  <c r="GZ88"/>
  <c r="GX88"/>
  <c r="GW88"/>
  <c r="GU88"/>
  <c r="GT88"/>
  <c r="GT87" s="1"/>
  <c r="GT86" s="1"/>
  <c r="HA87"/>
  <c r="HA86" s="1"/>
  <c r="GZ87"/>
  <c r="GZ86" s="1"/>
  <c r="HA80"/>
  <c r="GZ80"/>
  <c r="GX80"/>
  <c r="GW80"/>
  <c r="GU80"/>
  <c r="GT80"/>
  <c r="HA73"/>
  <c r="GZ73"/>
  <c r="GX73"/>
  <c r="GW73"/>
  <c r="GU73"/>
  <c r="GT73"/>
  <c r="HA67"/>
  <c r="GZ67"/>
  <c r="GX67"/>
  <c r="GW67"/>
  <c r="GU67"/>
  <c r="GT67"/>
  <c r="HA66"/>
  <c r="GZ66"/>
  <c r="GX66"/>
  <c r="GW66"/>
  <c r="GU66"/>
  <c r="GT66"/>
  <c r="HA62"/>
  <c r="GZ62"/>
  <c r="GX62"/>
  <c r="GW62"/>
  <c r="GU62"/>
  <c r="GT62"/>
  <c r="HA46"/>
  <c r="GZ46"/>
  <c r="GX46"/>
  <c r="GU46"/>
  <c r="GT46"/>
  <c r="HA40"/>
  <c r="GX40"/>
  <c r="GW40"/>
  <c r="GU40"/>
  <c r="HA36"/>
  <c r="GZ36"/>
  <c r="GX36"/>
  <c r="GW36"/>
  <c r="GU36"/>
  <c r="GT36"/>
  <c r="HA33"/>
  <c r="GZ33"/>
  <c r="GX33"/>
  <c r="GW33"/>
  <c r="GU33"/>
  <c r="GT33"/>
  <c r="HA30"/>
  <c r="GZ30"/>
  <c r="GX30"/>
  <c r="GW30"/>
  <c r="GU30"/>
  <c r="GT30"/>
  <c r="HA29"/>
  <c r="GZ29"/>
  <c r="GX29"/>
  <c r="GW29"/>
  <c r="GU29"/>
  <c r="GT29"/>
  <c r="HA24"/>
  <c r="GZ24"/>
  <c r="GX24"/>
  <c r="GW24"/>
  <c r="GU24"/>
  <c r="GT24"/>
  <c r="HA22"/>
  <c r="GZ22"/>
  <c r="GX22"/>
  <c r="GW22"/>
  <c r="GU22"/>
  <c r="GT22"/>
  <c r="HA21"/>
  <c r="GZ21"/>
  <c r="GX21"/>
  <c r="GW21"/>
  <c r="GU21"/>
  <c r="GT21"/>
  <c r="GT20" s="1"/>
  <c r="HA20"/>
  <c r="GZ20"/>
  <c r="HA8"/>
  <c r="GZ8"/>
  <c r="GX8"/>
  <c r="GW8"/>
  <c r="GU8"/>
  <c r="GT8"/>
  <c r="HA7"/>
  <c r="GZ7"/>
  <c r="GX7"/>
  <c r="GW7"/>
  <c r="GU7"/>
  <c r="GT7"/>
  <c r="GB93"/>
  <c r="KO93" s="1"/>
  <c r="AH93" i="46" s="1"/>
  <c r="GI93" i="45"/>
  <c r="GF93"/>
  <c r="GE93"/>
  <c r="GC93"/>
  <c r="GI88"/>
  <c r="GH88"/>
  <c r="GF88"/>
  <c r="GE88"/>
  <c r="GC88"/>
  <c r="GB88"/>
  <c r="GB87" s="1"/>
  <c r="GI87"/>
  <c r="GI86" s="1"/>
  <c r="GB86"/>
  <c r="GI80"/>
  <c r="GH80"/>
  <c r="GF80"/>
  <c r="GE80"/>
  <c r="GC80"/>
  <c r="GB80"/>
  <c r="GI73"/>
  <c r="GH73"/>
  <c r="GF73"/>
  <c r="GE73"/>
  <c r="GC73"/>
  <c r="GB73"/>
  <c r="GI67"/>
  <c r="GH67"/>
  <c r="GF67"/>
  <c r="GE67"/>
  <c r="GC67"/>
  <c r="GB67"/>
  <c r="GI66"/>
  <c r="GH66"/>
  <c r="GF66"/>
  <c r="GE66"/>
  <c r="GC66"/>
  <c r="GB66"/>
  <c r="GI62"/>
  <c r="GH62"/>
  <c r="GF62"/>
  <c r="GE62"/>
  <c r="GC62"/>
  <c r="GB62"/>
  <c r="GI46"/>
  <c r="GH46"/>
  <c r="GF46"/>
  <c r="GE46"/>
  <c r="GC46"/>
  <c r="GB46"/>
  <c r="GI40"/>
  <c r="GC40"/>
  <c r="GI36"/>
  <c r="GH36"/>
  <c r="GF36"/>
  <c r="GE36"/>
  <c r="GC36"/>
  <c r="GB36"/>
  <c r="GI33"/>
  <c r="GH33"/>
  <c r="GF33"/>
  <c r="GE33"/>
  <c r="GC33"/>
  <c r="GB33"/>
  <c r="GI30"/>
  <c r="GH30"/>
  <c r="GF30"/>
  <c r="GE30"/>
  <c r="GC30"/>
  <c r="GB30"/>
  <c r="GI29"/>
  <c r="GH29"/>
  <c r="GF29"/>
  <c r="GE29"/>
  <c r="GC29"/>
  <c r="GB29"/>
  <c r="GI24"/>
  <c r="GH24"/>
  <c r="GF24"/>
  <c r="GE24"/>
  <c r="GC24"/>
  <c r="GB24"/>
  <c r="GI22"/>
  <c r="GH22"/>
  <c r="GF22"/>
  <c r="GE22"/>
  <c r="GC22"/>
  <c r="GB22"/>
  <c r="GI21"/>
  <c r="GH21"/>
  <c r="GH20" s="1"/>
  <c r="GF21"/>
  <c r="GE21"/>
  <c r="GE20" s="1"/>
  <c r="GC21"/>
  <c r="GB21"/>
  <c r="GB20" s="1"/>
  <c r="GI8"/>
  <c r="GH8"/>
  <c r="GF8"/>
  <c r="GE8"/>
  <c r="GC8"/>
  <c r="GB8"/>
  <c r="GI7"/>
  <c r="GH7"/>
  <c r="GF7"/>
  <c r="GE7"/>
  <c r="GC7"/>
  <c r="GB7"/>
  <c r="FS8"/>
  <c r="FS7" s="1"/>
  <c r="FT8"/>
  <c r="FT7" s="1"/>
  <c r="FS22"/>
  <c r="FS21" s="1"/>
  <c r="FT22"/>
  <c r="FT21" s="1"/>
  <c r="FS24"/>
  <c r="FT24"/>
  <c r="FS30"/>
  <c r="FT30"/>
  <c r="FS33"/>
  <c r="FT33"/>
  <c r="FS36"/>
  <c r="FT36"/>
  <c r="FT40"/>
  <c r="FS46"/>
  <c r="FT46"/>
  <c r="FS62"/>
  <c r="FT62"/>
  <c r="FS67"/>
  <c r="FT67"/>
  <c r="FS73"/>
  <c r="FT73"/>
  <c r="FS80"/>
  <c r="FT80"/>
  <c r="FS88"/>
  <c r="FS87" s="1"/>
  <c r="FS86" s="1"/>
  <c r="FT88"/>
  <c r="FT93"/>
  <c r="ER46"/>
  <c r="ES46"/>
  <c r="EI50"/>
  <c r="EI46" s="1"/>
  <c r="EJ50"/>
  <c r="EK50"/>
  <c r="EY93"/>
  <c r="EV93"/>
  <c r="EU93"/>
  <c r="ES93"/>
  <c r="EY88"/>
  <c r="EX88"/>
  <c r="EV88"/>
  <c r="EU88"/>
  <c r="ES88"/>
  <c r="ER88"/>
  <c r="ER87" s="1"/>
  <c r="ER86" s="1"/>
  <c r="EY87"/>
  <c r="EY86" s="1"/>
  <c r="EX87"/>
  <c r="EX86" s="1"/>
  <c r="EY80"/>
  <c r="EX80"/>
  <c r="EV80"/>
  <c r="EU80"/>
  <c r="ES80"/>
  <c r="ER80"/>
  <c r="EY73"/>
  <c r="EX73"/>
  <c r="EV73"/>
  <c r="EU73"/>
  <c r="ES73"/>
  <c r="ER73"/>
  <c r="EY67"/>
  <c r="EX67"/>
  <c r="EV67"/>
  <c r="EU67"/>
  <c r="EU66" s="1"/>
  <c r="ES67"/>
  <c r="ES66" s="1"/>
  <c r="ER67"/>
  <c r="ER66" s="1"/>
  <c r="EY66"/>
  <c r="EX66"/>
  <c r="EY62"/>
  <c r="EX62"/>
  <c r="EV62"/>
  <c r="EU62"/>
  <c r="ES62"/>
  <c r="ER62"/>
  <c r="EY46"/>
  <c r="EX46"/>
  <c r="EV46"/>
  <c r="EU46"/>
  <c r="EY40"/>
  <c r="EV40"/>
  <c r="EU40"/>
  <c r="ES40"/>
  <c r="EY36"/>
  <c r="EX36"/>
  <c r="EV36"/>
  <c r="EU36"/>
  <c r="ES36"/>
  <c r="ER36"/>
  <c r="EY33"/>
  <c r="EX33"/>
  <c r="EV33"/>
  <c r="EU33"/>
  <c r="ES33"/>
  <c r="ER33"/>
  <c r="EY30"/>
  <c r="EX30"/>
  <c r="EV30"/>
  <c r="EU30"/>
  <c r="ES30"/>
  <c r="ER30"/>
  <c r="EY29"/>
  <c r="EX29"/>
  <c r="EV29"/>
  <c r="EU29"/>
  <c r="ES29"/>
  <c r="ER29"/>
  <c r="EY24"/>
  <c r="EX24"/>
  <c r="EV24"/>
  <c r="EU24"/>
  <c r="ES24"/>
  <c r="ER24"/>
  <c r="EY22"/>
  <c r="EX22"/>
  <c r="EV22"/>
  <c r="EU22"/>
  <c r="ES22"/>
  <c r="ER22"/>
  <c r="EY21"/>
  <c r="EX21"/>
  <c r="EV21"/>
  <c r="EU21"/>
  <c r="ES21"/>
  <c r="ER21"/>
  <c r="ER20" s="1"/>
  <c r="EY20"/>
  <c r="EX20"/>
  <c r="EY8"/>
  <c r="EX8"/>
  <c r="EV8"/>
  <c r="EU8"/>
  <c r="ES8"/>
  <c r="ER8"/>
  <c r="EY7"/>
  <c r="EX7"/>
  <c r="EV7"/>
  <c r="EU7"/>
  <c r="ES7"/>
  <c r="ER7"/>
  <c r="DO93"/>
  <c r="DL93"/>
  <c r="DK93"/>
  <c r="DI93"/>
  <c r="DO88"/>
  <c r="DN88"/>
  <c r="DL88"/>
  <c r="DK88"/>
  <c r="DI88"/>
  <c r="DH88"/>
  <c r="DH87" s="1"/>
  <c r="DH86" s="1"/>
  <c r="DO87"/>
  <c r="DO86" s="1"/>
  <c r="DN87"/>
  <c r="DN86" s="1"/>
  <c r="DO80"/>
  <c r="DN80"/>
  <c r="DL80"/>
  <c r="DK80"/>
  <c r="DI80"/>
  <c r="DH80"/>
  <c r="DO73"/>
  <c r="DN73"/>
  <c r="DL73"/>
  <c r="DK73"/>
  <c r="DI73"/>
  <c r="DH73"/>
  <c r="DO67"/>
  <c r="DN67"/>
  <c r="DL67"/>
  <c r="DK67"/>
  <c r="DI67"/>
  <c r="DI66" s="1"/>
  <c r="DH67"/>
  <c r="DO66"/>
  <c r="DN66"/>
  <c r="DL66"/>
  <c r="DH66"/>
  <c r="DO62"/>
  <c r="DN62"/>
  <c r="DL62"/>
  <c r="DK62"/>
  <c r="DI62"/>
  <c r="DH62"/>
  <c r="DO46"/>
  <c r="DN46"/>
  <c r="DL46"/>
  <c r="DK46"/>
  <c r="DI46"/>
  <c r="DH46"/>
  <c r="DO40"/>
  <c r="DL40"/>
  <c r="DK40"/>
  <c r="DI40"/>
  <c r="DO36"/>
  <c r="DN36"/>
  <c r="DL36"/>
  <c r="DK36"/>
  <c r="DI36"/>
  <c r="DH36"/>
  <c r="DO33"/>
  <c r="DN33"/>
  <c r="DL33"/>
  <c r="DK33"/>
  <c r="DI33"/>
  <c r="DH33"/>
  <c r="DO30"/>
  <c r="DN30"/>
  <c r="DL30"/>
  <c r="DK30"/>
  <c r="DI30"/>
  <c r="DH30"/>
  <c r="DO29"/>
  <c r="DN29"/>
  <c r="DL29"/>
  <c r="DK29"/>
  <c r="DI29"/>
  <c r="DH29"/>
  <c r="DO24"/>
  <c r="DN24"/>
  <c r="DL24"/>
  <c r="DK24"/>
  <c r="DI24"/>
  <c r="DH24"/>
  <c r="DO22"/>
  <c r="DN22"/>
  <c r="DL22"/>
  <c r="DK22"/>
  <c r="DI22"/>
  <c r="DH22"/>
  <c r="DO21"/>
  <c r="DN21"/>
  <c r="DL21"/>
  <c r="DK21"/>
  <c r="DI21"/>
  <c r="DH21"/>
  <c r="DH20" s="1"/>
  <c r="DO20"/>
  <c r="DO8"/>
  <c r="DN8"/>
  <c r="DL8"/>
  <c r="DK8"/>
  <c r="DI8"/>
  <c r="DH8"/>
  <c r="DO7"/>
  <c r="DN7"/>
  <c r="DL7"/>
  <c r="DK7"/>
  <c r="DI7"/>
  <c r="DH7"/>
  <c r="CP98"/>
  <c r="V98" i="46" s="1"/>
  <c r="Y98" s="1"/>
  <c r="CP97" i="45"/>
  <c r="V97" i="46" s="1"/>
  <c r="Y97" s="1"/>
  <c r="CP96" i="45"/>
  <c r="V96" i="46" s="1"/>
  <c r="Y96" s="1"/>
  <c r="CP95" i="45"/>
  <c r="V95" i="46" s="1"/>
  <c r="Y95" s="1"/>
  <c r="CP94" i="45"/>
  <c r="V94" i="46" s="1"/>
  <c r="Y94" s="1"/>
  <c r="CP92" i="45"/>
  <c r="V92" i="46" s="1"/>
  <c r="Y92" s="1"/>
  <c r="CP91" i="45"/>
  <c r="V91" i="46" s="1"/>
  <c r="Y91" s="1"/>
  <c r="CP90" i="45"/>
  <c r="V90" i="46" s="1"/>
  <c r="Y90" s="1"/>
  <c r="CP89" i="45"/>
  <c r="V89" i="46" s="1"/>
  <c r="Y89" s="1"/>
  <c r="CP83" i="45"/>
  <c r="V83" i="46" s="1"/>
  <c r="Y83" s="1"/>
  <c r="CP82" i="45"/>
  <c r="V82" i="46" s="1"/>
  <c r="Y82" s="1"/>
  <c r="CP81" i="45"/>
  <c r="V81" i="46" s="1"/>
  <c r="Y81" s="1"/>
  <c r="CP79" i="45"/>
  <c r="V79" i="46" s="1"/>
  <c r="Y79" s="1"/>
  <c r="CP78" i="45"/>
  <c r="V78" i="46" s="1"/>
  <c r="Y78" s="1"/>
  <c r="CP77" i="45"/>
  <c r="V77" i="46" s="1"/>
  <c r="Y77" s="1"/>
  <c r="CP76" i="45"/>
  <c r="V76" i="46" s="1"/>
  <c r="Y76" s="1"/>
  <c r="CP75" i="45"/>
  <c r="V75" i="46" s="1"/>
  <c r="Y75" s="1"/>
  <c r="CP74" i="45"/>
  <c r="V74" i="46" s="1"/>
  <c r="Y74" s="1"/>
  <c r="CP72" i="45"/>
  <c r="V72" i="46" s="1"/>
  <c r="Y72" s="1"/>
  <c r="CP71" i="45"/>
  <c r="V71" i="46" s="1"/>
  <c r="Y71" s="1"/>
  <c r="CP70" i="45"/>
  <c r="V70" i="46" s="1"/>
  <c r="Y70" s="1"/>
  <c r="CP69" i="45"/>
  <c r="V69" i="46" s="1"/>
  <c r="Y69" s="1"/>
  <c r="CP68" i="45"/>
  <c r="V68" i="46" s="1"/>
  <c r="Y68" s="1"/>
  <c r="CP65" i="45"/>
  <c r="V65" i="46" s="1"/>
  <c r="Y65" s="1"/>
  <c r="CP64" i="45"/>
  <c r="V64" i="46" s="1"/>
  <c r="Y64" s="1"/>
  <c r="CP63" i="45"/>
  <c r="V63" i="46" s="1"/>
  <c r="Y63" s="1"/>
  <c r="CP61" i="45"/>
  <c r="V61" i="46" s="1"/>
  <c r="Y61" s="1"/>
  <c r="CP60" i="45"/>
  <c r="V60" i="46" s="1"/>
  <c r="Y60" s="1"/>
  <c r="CP59" i="45"/>
  <c r="V59" i="46" s="1"/>
  <c r="Y59" s="1"/>
  <c r="CP58" i="45"/>
  <c r="V58" i="46" s="1"/>
  <c r="Y58" s="1"/>
  <c r="CP57" i="45"/>
  <c r="V57" i="46" s="1"/>
  <c r="Y57" s="1"/>
  <c r="CP56" i="45"/>
  <c r="V56" i="46" s="1"/>
  <c r="Y56" s="1"/>
  <c r="CP55" i="45"/>
  <c r="V55" i="46" s="1"/>
  <c r="Y55" s="1"/>
  <c r="CP54" i="45"/>
  <c r="V54" i="46" s="1"/>
  <c r="Y54" s="1"/>
  <c r="CP53" i="45"/>
  <c r="V53" i="46" s="1"/>
  <c r="Y53" s="1"/>
  <c r="CP52" i="45"/>
  <c r="V52" i="46" s="1"/>
  <c r="Y52" s="1"/>
  <c r="CP51" i="45"/>
  <c r="V51" i="46" s="1"/>
  <c r="Y51" s="1"/>
  <c r="CP50" i="45"/>
  <c r="V50" i="46" s="1"/>
  <c r="Y50" s="1"/>
  <c r="CP49" i="45"/>
  <c r="V49" i="46" s="1"/>
  <c r="Y49" s="1"/>
  <c r="CP48" i="45"/>
  <c r="V48" i="46" s="1"/>
  <c r="Y48" s="1"/>
  <c r="CP47" i="45"/>
  <c r="V47" i="46" s="1"/>
  <c r="Y47" s="1"/>
  <c r="CP45" i="45"/>
  <c r="V45" i="46" s="1"/>
  <c r="Y45" s="1"/>
  <c r="CP44" i="45"/>
  <c r="V44" i="46" s="1"/>
  <c r="Y44" s="1"/>
  <c r="CP43" i="45"/>
  <c r="V43" i="46" s="1"/>
  <c r="Y43" s="1"/>
  <c r="CP42" i="45"/>
  <c r="V42" i="46" s="1"/>
  <c r="Y42" s="1"/>
  <c r="CP41" i="45"/>
  <c r="V41" i="46" s="1"/>
  <c r="Y41" s="1"/>
  <c r="CP40" i="45"/>
  <c r="V40" i="46" s="1"/>
  <c r="CP39" i="45"/>
  <c r="V39" i="46" s="1"/>
  <c r="Y39" s="1"/>
  <c r="CP38" i="45"/>
  <c r="V38" i="46" s="1"/>
  <c r="Y38" s="1"/>
  <c r="CP37" i="45"/>
  <c r="V37" i="46" s="1"/>
  <c r="Y37" s="1"/>
  <c r="CP35" i="45"/>
  <c r="V35" i="46" s="1"/>
  <c r="Y35" s="1"/>
  <c r="CP34" i="45"/>
  <c r="V34" i="46" s="1"/>
  <c r="Y34" s="1"/>
  <c r="CP32" i="45"/>
  <c r="V32" i="46" s="1"/>
  <c r="Y32" s="1"/>
  <c r="CP31" i="45"/>
  <c r="V31" i="46" s="1"/>
  <c r="Y31" s="1"/>
  <c r="CP28" i="45"/>
  <c r="V28" i="46" s="1"/>
  <c r="Y28" s="1"/>
  <c r="CP27" i="45"/>
  <c r="V27" i="46" s="1"/>
  <c r="Y27" s="1"/>
  <c r="CP26" i="45"/>
  <c r="V26" i="46" s="1"/>
  <c r="Y26" s="1"/>
  <c r="CP25" i="45"/>
  <c r="V25" i="46" s="1"/>
  <c r="Y25" s="1"/>
  <c r="CP23" i="45"/>
  <c r="V23" i="46" s="1"/>
  <c r="Y23" s="1"/>
  <c r="CP10" i="45"/>
  <c r="V10" i="46" s="1"/>
  <c r="Y10" s="1"/>
  <c r="CP11" i="45"/>
  <c r="CP12"/>
  <c r="V12" i="46" s="1"/>
  <c r="Y12" s="1"/>
  <c r="CP13" i="45"/>
  <c r="V13" i="46" s="1"/>
  <c r="Y13" s="1"/>
  <c r="CP14" i="45"/>
  <c r="V14" i="46" s="1"/>
  <c r="Y14" s="1"/>
  <c r="CP15" i="45"/>
  <c r="V15" i="46" s="1"/>
  <c r="Y15" s="1"/>
  <c r="CP16" i="45"/>
  <c r="V16" i="46" s="1"/>
  <c r="Y16" s="1"/>
  <c r="CP17" i="45"/>
  <c r="V17" i="46" s="1"/>
  <c r="Y17" s="1"/>
  <c r="CP18" i="45"/>
  <c r="V18" i="46" s="1"/>
  <c r="Y18" s="1"/>
  <c r="CP19" i="45"/>
  <c r="V19" i="46" s="1"/>
  <c r="Y19" s="1"/>
  <c r="BO93" i="45"/>
  <c r="BF93"/>
  <c r="CE93"/>
  <c r="CB93"/>
  <c r="CA93"/>
  <c r="BY93"/>
  <c r="CE88"/>
  <c r="CD88"/>
  <c r="CB88"/>
  <c r="CA88"/>
  <c r="BY88"/>
  <c r="BX88"/>
  <c r="BX87" s="1"/>
  <c r="BX86" s="1"/>
  <c r="CE87"/>
  <c r="CE86" s="1"/>
  <c r="CD87"/>
  <c r="CD86" s="1"/>
  <c r="CE80"/>
  <c r="CD80"/>
  <c r="CB80"/>
  <c r="CA80"/>
  <c r="BY80"/>
  <c r="BX80"/>
  <c r="CE73"/>
  <c r="CD73"/>
  <c r="CB73"/>
  <c r="CA73"/>
  <c r="BY73"/>
  <c r="BX73"/>
  <c r="CE67"/>
  <c r="CD67"/>
  <c r="CB67"/>
  <c r="CA67"/>
  <c r="BY67"/>
  <c r="BX67"/>
  <c r="CE66"/>
  <c r="CD66"/>
  <c r="CB66"/>
  <c r="CA66"/>
  <c r="BY66"/>
  <c r="BX66"/>
  <c r="CE62"/>
  <c r="CD62"/>
  <c r="CB62"/>
  <c r="CA62"/>
  <c r="BY62"/>
  <c r="BX62"/>
  <c r="CE46"/>
  <c r="CD46"/>
  <c r="CB46"/>
  <c r="CA46"/>
  <c r="BY46"/>
  <c r="BX46"/>
  <c r="CE40"/>
  <c r="CB40"/>
  <c r="CA40"/>
  <c r="BY40"/>
  <c r="CE36"/>
  <c r="CD36"/>
  <c r="CB36"/>
  <c r="CA36"/>
  <c r="BY36"/>
  <c r="BX36"/>
  <c r="CE33"/>
  <c r="CD33"/>
  <c r="CB33"/>
  <c r="CA33"/>
  <c r="BY33"/>
  <c r="BX33"/>
  <c r="CE30"/>
  <c r="CD30"/>
  <c r="CB30"/>
  <c r="CA30"/>
  <c r="BY30"/>
  <c r="BX30"/>
  <c r="CE29"/>
  <c r="CD29"/>
  <c r="CB29"/>
  <c r="CA29"/>
  <c r="BY29"/>
  <c r="BX29"/>
  <c r="CE24"/>
  <c r="CD24"/>
  <c r="CB24"/>
  <c r="CA24"/>
  <c r="BY24"/>
  <c r="BX24"/>
  <c r="CE22"/>
  <c r="CD22"/>
  <c r="CB22"/>
  <c r="CA22"/>
  <c r="BY22"/>
  <c r="BX22"/>
  <c r="CE21"/>
  <c r="CD21"/>
  <c r="CB21"/>
  <c r="CA21"/>
  <c r="BY21"/>
  <c r="BX21"/>
  <c r="BX20" s="1"/>
  <c r="CE20"/>
  <c r="CD20"/>
  <c r="CE8"/>
  <c r="CD8"/>
  <c r="CB8"/>
  <c r="CA8"/>
  <c r="BY8"/>
  <c r="BX8"/>
  <c r="CE7"/>
  <c r="CD7"/>
  <c r="CB7"/>
  <c r="CA7"/>
  <c r="BY7"/>
  <c r="BX7"/>
  <c r="BM93"/>
  <c r="BJ93"/>
  <c r="BI93"/>
  <c r="BG93"/>
  <c r="BM88"/>
  <c r="BL88"/>
  <c r="BJ88"/>
  <c r="BI88"/>
  <c r="BG88"/>
  <c r="BF88"/>
  <c r="BM87"/>
  <c r="BM86" s="1"/>
  <c r="BL87"/>
  <c r="BM80"/>
  <c r="BL80"/>
  <c r="BJ80"/>
  <c r="BI80"/>
  <c r="BG80"/>
  <c r="BF80"/>
  <c r="BM73"/>
  <c r="BL73"/>
  <c r="BJ73"/>
  <c r="BI73"/>
  <c r="BG73"/>
  <c r="BF73"/>
  <c r="BM67"/>
  <c r="BL67"/>
  <c r="BJ67"/>
  <c r="BI67"/>
  <c r="BG67"/>
  <c r="BF67"/>
  <c r="BM66"/>
  <c r="BL66"/>
  <c r="BJ66"/>
  <c r="BI66"/>
  <c r="BG66"/>
  <c r="BF66"/>
  <c r="BM62"/>
  <c r="BL62"/>
  <c r="BJ62"/>
  <c r="BI62"/>
  <c r="BG62"/>
  <c r="BF62"/>
  <c r="BM46"/>
  <c r="BL46"/>
  <c r="BJ46"/>
  <c r="BI46"/>
  <c r="BG46"/>
  <c r="BF46"/>
  <c r="BM40"/>
  <c r="BJ40"/>
  <c r="BI40"/>
  <c r="BG40"/>
  <c r="BM36"/>
  <c r="BL36"/>
  <c r="BJ36"/>
  <c r="BI36"/>
  <c r="BG36"/>
  <c r="BF36"/>
  <c r="BM33"/>
  <c r="BL33"/>
  <c r="BJ33"/>
  <c r="BI33"/>
  <c r="BG33"/>
  <c r="BF33"/>
  <c r="BM30"/>
  <c r="BL30"/>
  <c r="BJ30"/>
  <c r="BI30"/>
  <c r="BG30"/>
  <c r="BF30"/>
  <c r="BM29"/>
  <c r="BL29"/>
  <c r="BJ29"/>
  <c r="BI29"/>
  <c r="BG29"/>
  <c r="BF29"/>
  <c r="BM24"/>
  <c r="BL24"/>
  <c r="BJ24"/>
  <c r="BI24"/>
  <c r="BG24"/>
  <c r="BF24"/>
  <c r="BM22"/>
  <c r="BL22"/>
  <c r="BJ22"/>
  <c r="BI22"/>
  <c r="BG22"/>
  <c r="BF22"/>
  <c r="BM21"/>
  <c r="BL21"/>
  <c r="BJ21"/>
  <c r="BI21"/>
  <c r="BG21"/>
  <c r="BF21"/>
  <c r="BF20" s="1"/>
  <c r="BM20"/>
  <c r="BL20"/>
  <c r="BM8"/>
  <c r="BL8"/>
  <c r="BJ8"/>
  <c r="BI8"/>
  <c r="BG8"/>
  <c r="BF8"/>
  <c r="BM7"/>
  <c r="BL7"/>
  <c r="BJ7"/>
  <c r="BI7"/>
  <c r="BG7"/>
  <c r="BF7"/>
  <c r="CQ8"/>
  <c r="CT8"/>
  <c r="CW8"/>
  <c r="CQ22"/>
  <c r="CW22"/>
  <c r="CQ24"/>
  <c r="W24" i="46" s="1"/>
  <c r="CW24" i="45"/>
  <c r="AE24" i="46" s="1"/>
  <c r="CQ30" i="45"/>
  <c r="W30" i="46" s="1"/>
  <c r="CW30" i="45"/>
  <c r="AE30" i="46" s="1"/>
  <c r="CQ33" i="45"/>
  <c r="W33" i="46" s="1"/>
  <c r="CW33" i="45"/>
  <c r="AE33" i="46" s="1"/>
  <c r="CQ36" i="45"/>
  <c r="W36" i="46" s="1"/>
  <c r="CW36" i="45"/>
  <c r="AE36" i="46" s="1"/>
  <c r="CQ40" i="45"/>
  <c r="W40" i="46" s="1"/>
  <c r="CW40" i="45"/>
  <c r="AE40" i="46" s="1"/>
  <c r="CQ46" i="45"/>
  <c r="W46" i="46" s="1"/>
  <c r="CW46" i="45"/>
  <c r="AE46" i="46" s="1"/>
  <c r="CQ62" i="45"/>
  <c r="W62" i="46" s="1"/>
  <c r="CW62" i="45"/>
  <c r="AE62" i="46" s="1"/>
  <c r="CQ67" i="45"/>
  <c r="W67" i="46" s="1"/>
  <c r="CW67" i="45"/>
  <c r="AE67" i="46" s="1"/>
  <c r="CQ73" i="45"/>
  <c r="W73" i="46" s="1"/>
  <c r="CW73" i="45"/>
  <c r="AE73" i="46" s="1"/>
  <c r="CQ80" i="45"/>
  <c r="W80" i="46" s="1"/>
  <c r="CV80" i="45"/>
  <c r="AD80" i="46" s="1"/>
  <c r="CW80" i="45"/>
  <c r="AE80" i="46" s="1"/>
  <c r="CQ88" i="45"/>
  <c r="W88" i="46" s="1"/>
  <c r="CW88" i="45"/>
  <c r="AE88" i="46" s="1"/>
  <c r="CQ93" i="45"/>
  <c r="W93" i="46" s="1"/>
  <c r="CW93" i="45"/>
  <c r="AE93" i="46" s="1"/>
  <c r="AW98" i="45"/>
  <c r="J98" i="46" s="1"/>
  <c r="AW97" i="45"/>
  <c r="J97" i="46" s="1"/>
  <c r="M97" s="1"/>
  <c r="AW96" i="45"/>
  <c r="J96" i="46" s="1"/>
  <c r="AW95" i="45"/>
  <c r="J95" i="46" s="1"/>
  <c r="AW94" i="45"/>
  <c r="J94" i="46" s="1"/>
  <c r="AW92" i="45"/>
  <c r="J92" i="46" s="1"/>
  <c r="AW91" i="45"/>
  <c r="J91" i="46" s="1"/>
  <c r="AW90" i="45"/>
  <c r="J90" i="46" s="1"/>
  <c r="AW89" i="45"/>
  <c r="J89" i="46" s="1"/>
  <c r="AW83" i="45"/>
  <c r="J83" i="46" s="1"/>
  <c r="AW82" i="45"/>
  <c r="J82" i="46" s="1"/>
  <c r="AW81" i="45"/>
  <c r="J81" i="46" s="1"/>
  <c r="M81" s="1"/>
  <c r="AW79" i="45"/>
  <c r="J79" i="46" s="1"/>
  <c r="AW78" i="45"/>
  <c r="J78" i="46" s="1"/>
  <c r="M78" s="1"/>
  <c r="AW77" i="45"/>
  <c r="J77" i="46" s="1"/>
  <c r="AW76" i="45"/>
  <c r="J76" i="46" s="1"/>
  <c r="AW75" i="45"/>
  <c r="J75" i="46" s="1"/>
  <c r="AW74" i="45"/>
  <c r="J74" i="46" s="1"/>
  <c r="AW72" i="45"/>
  <c r="J72" i="46" s="1"/>
  <c r="AW71" i="45"/>
  <c r="J71" i="46" s="1"/>
  <c r="AW70" i="45"/>
  <c r="J70" i="46" s="1"/>
  <c r="AW69" i="45"/>
  <c r="J69" i="46" s="1"/>
  <c r="AW68" i="45"/>
  <c r="J68" i="46" s="1"/>
  <c r="AW65" i="45"/>
  <c r="J65" i="46" s="1"/>
  <c r="M65" s="1"/>
  <c r="AW64" i="45"/>
  <c r="J64" i="46" s="1"/>
  <c r="M64" s="1"/>
  <c r="AW63" i="45"/>
  <c r="J63" i="46" s="1"/>
  <c r="AW61" i="45"/>
  <c r="J61" i="46" s="1"/>
  <c r="AW60" i="45"/>
  <c r="J60" i="46" s="1"/>
  <c r="AW59" i="45"/>
  <c r="J59" i="46" s="1"/>
  <c r="AW58" i="45"/>
  <c r="J58" i="46" s="1"/>
  <c r="M58" s="1"/>
  <c r="AW57" i="45"/>
  <c r="J57" i="46" s="1"/>
  <c r="AW56" i="45"/>
  <c r="J56" i="46" s="1"/>
  <c r="AW55" i="45"/>
  <c r="J55" i="46" s="1"/>
  <c r="AW54" i="45"/>
  <c r="J54" i="46" s="1"/>
  <c r="AW53" i="45"/>
  <c r="J53" i="46" s="1"/>
  <c r="AW52" i="45"/>
  <c r="J52" i="46" s="1"/>
  <c r="AW51" i="45"/>
  <c r="J51" i="46" s="1"/>
  <c r="AW50" i="45"/>
  <c r="J50" i="46" s="1"/>
  <c r="M50" s="1"/>
  <c r="AW49" i="45"/>
  <c r="J49" i="46" s="1"/>
  <c r="AW48" i="45"/>
  <c r="J48" i="46" s="1"/>
  <c r="AW47" i="45"/>
  <c r="J47" i="46" s="1"/>
  <c r="AW45" i="45"/>
  <c r="J45" i="46" s="1"/>
  <c r="AW44" i="45"/>
  <c r="J44" i="46" s="1"/>
  <c r="AW43" i="45"/>
  <c r="J43" i="46" s="1"/>
  <c r="AW42" i="45"/>
  <c r="J42" i="46" s="1"/>
  <c r="AW41" i="45"/>
  <c r="J41" i="46" s="1"/>
  <c r="M41" s="1"/>
  <c r="AW40" i="45"/>
  <c r="J40" i="46" s="1"/>
  <c r="AW39" i="45"/>
  <c r="J39" i="46" s="1"/>
  <c r="AW38" i="45"/>
  <c r="J38" i="46" s="1"/>
  <c r="AW37" i="45"/>
  <c r="J37" i="46" s="1"/>
  <c r="AW35" i="45"/>
  <c r="J35" i="46" s="1"/>
  <c r="AW34" i="45"/>
  <c r="J34" i="46" s="1"/>
  <c r="M34" s="1"/>
  <c r="AW32" i="45"/>
  <c r="J32" i="46" s="1"/>
  <c r="AW31" i="45"/>
  <c r="J31" i="46" s="1"/>
  <c r="AW28" i="45"/>
  <c r="J28" i="46" s="1"/>
  <c r="AW27" i="45"/>
  <c r="J27" i="46" s="1"/>
  <c r="AW26" i="45"/>
  <c r="J26" i="46" s="1"/>
  <c r="AW25" i="45"/>
  <c r="J25" i="46" s="1"/>
  <c r="M25" s="1"/>
  <c r="AW23" i="45"/>
  <c r="J23" i="46" s="1"/>
  <c r="AW10" i="45"/>
  <c r="J10" i="46" s="1"/>
  <c r="M10" s="1"/>
  <c r="AW11" i="45"/>
  <c r="J11" i="46" s="1"/>
  <c r="AW12" i="45"/>
  <c r="J12" i="46" s="1"/>
  <c r="AW13" i="45"/>
  <c r="J13" i="46" s="1"/>
  <c r="AW14" i="45"/>
  <c r="J14" i="46" s="1"/>
  <c r="AW15" i="45"/>
  <c r="J15" i="46" s="1"/>
  <c r="AW16" i="45"/>
  <c r="J16" i="46" s="1"/>
  <c r="AW17" i="45"/>
  <c r="J17" i="46" s="1"/>
  <c r="AW18" i="45"/>
  <c r="J18" i="46" s="1"/>
  <c r="M18" s="1"/>
  <c r="AW19" i="45"/>
  <c r="J19" i="46" s="1"/>
  <c r="AW9" i="45"/>
  <c r="J9" i="46" s="1"/>
  <c r="AU93" i="45"/>
  <c r="AR93"/>
  <c r="AQ93"/>
  <c r="AO93"/>
  <c r="AN93"/>
  <c r="AU88"/>
  <c r="AT88"/>
  <c r="AT87" s="1"/>
  <c r="AT86" s="1"/>
  <c r="AR88"/>
  <c r="AR87" s="1"/>
  <c r="AR86" s="1"/>
  <c r="AQ88"/>
  <c r="AQ87" s="1"/>
  <c r="AQ86" s="1"/>
  <c r="AO88"/>
  <c r="AO87" s="1"/>
  <c r="AO86" s="1"/>
  <c r="AN88"/>
  <c r="AN87" s="1"/>
  <c r="AN86" s="1"/>
  <c r="AU80"/>
  <c r="AT80"/>
  <c r="AR80"/>
  <c r="AQ80"/>
  <c r="AO80"/>
  <c r="AN80"/>
  <c r="AU73"/>
  <c r="AT73"/>
  <c r="AR73"/>
  <c r="AQ73"/>
  <c r="AO73"/>
  <c r="AN73"/>
  <c r="AU67"/>
  <c r="AT67"/>
  <c r="AR67"/>
  <c r="AR66" s="1"/>
  <c r="AQ67"/>
  <c r="AQ66" s="1"/>
  <c r="AO67"/>
  <c r="AO66" s="1"/>
  <c r="AN67"/>
  <c r="AN66" s="1"/>
  <c r="AU66"/>
  <c r="AU62"/>
  <c r="AT62"/>
  <c r="AR62"/>
  <c r="AQ62"/>
  <c r="AO62"/>
  <c r="AN62"/>
  <c r="AU46"/>
  <c r="AT46"/>
  <c r="AR46"/>
  <c r="AQ46"/>
  <c r="AO46"/>
  <c r="AN46"/>
  <c r="AU40"/>
  <c r="AR40"/>
  <c r="AO40"/>
  <c r="AU36"/>
  <c r="AT36"/>
  <c r="AR36"/>
  <c r="AQ36"/>
  <c r="AO36"/>
  <c r="AN36"/>
  <c r="AU33"/>
  <c r="AT33"/>
  <c r="AR33"/>
  <c r="AQ33"/>
  <c r="AO33"/>
  <c r="AN33"/>
  <c r="AU30"/>
  <c r="AT30"/>
  <c r="AR30"/>
  <c r="AQ30"/>
  <c r="AO30"/>
  <c r="AN30"/>
  <c r="AU29"/>
  <c r="AT29"/>
  <c r="AR29"/>
  <c r="AQ29"/>
  <c r="AO29"/>
  <c r="AN29"/>
  <c r="AU24"/>
  <c r="AT24"/>
  <c r="AR24"/>
  <c r="AQ24"/>
  <c r="AO24"/>
  <c r="AN24"/>
  <c r="AU22"/>
  <c r="AT22"/>
  <c r="AR22"/>
  <c r="AQ22"/>
  <c r="AO22"/>
  <c r="AN22"/>
  <c r="AU21"/>
  <c r="AT21"/>
  <c r="AT20" s="1"/>
  <c r="AR21"/>
  <c r="AR20" s="1"/>
  <c r="AQ21"/>
  <c r="AQ20" s="1"/>
  <c r="AO21"/>
  <c r="AN21"/>
  <c r="AN20" s="1"/>
  <c r="AU8"/>
  <c r="AT8"/>
  <c r="AR8"/>
  <c r="AQ8"/>
  <c r="AO8"/>
  <c r="AN8"/>
  <c r="AU7"/>
  <c r="AT7"/>
  <c r="AR7"/>
  <c r="AQ7"/>
  <c r="AO7"/>
  <c r="AN7"/>
  <c r="V93"/>
  <c r="I19" i="67"/>
  <c r="H19"/>
  <c r="G19"/>
  <c r="F19"/>
  <c r="I12"/>
  <c r="H12"/>
  <c r="G12"/>
  <c r="F12"/>
  <c r="J9"/>
  <c r="J22" s="1"/>
  <c r="I9"/>
  <c r="H9"/>
  <c r="G9"/>
  <c r="F9"/>
  <c r="BO88" i="45"/>
  <c r="BT62" i="47"/>
  <c r="BS62"/>
  <c r="BT43"/>
  <c r="BT42" s="1"/>
  <c r="BT41" s="1"/>
  <c r="BS43"/>
  <c r="BS42" s="1"/>
  <c r="BS41" s="1"/>
  <c r="BT31"/>
  <c r="BS31"/>
  <c r="BT28"/>
  <c r="BS28"/>
  <c r="BT22"/>
  <c r="BS22"/>
  <c r="BT12"/>
  <c r="BT6" s="1"/>
  <c r="BT40" s="1"/>
  <c r="BS12"/>
  <c r="BS6" s="1"/>
  <c r="BS40" s="1"/>
  <c r="BK62"/>
  <c r="BJ62"/>
  <c r="BK43"/>
  <c r="BK42" s="1"/>
  <c r="BK41" s="1"/>
  <c r="BJ43"/>
  <c r="BJ42" s="1"/>
  <c r="BJ41" s="1"/>
  <c r="BK31"/>
  <c r="BK28" s="1"/>
  <c r="BJ31"/>
  <c r="BJ28" s="1"/>
  <c r="BK22"/>
  <c r="BJ22"/>
  <c r="BK12"/>
  <c r="BJ12"/>
  <c r="BJ6" s="1"/>
  <c r="BK6"/>
  <c r="BB62"/>
  <c r="Q62" i="44" s="1"/>
  <c r="BA62" i="47"/>
  <c r="P62" i="44" s="1"/>
  <c r="BB43" i="47"/>
  <c r="Q43" i="44" s="1"/>
  <c r="BA43" i="47"/>
  <c r="P43" i="44" s="1"/>
  <c r="BB31" i="47"/>
  <c r="Q31" i="44" s="1"/>
  <c r="BA31" i="47"/>
  <c r="P31" i="44" s="1"/>
  <c r="BB28" i="47"/>
  <c r="Q28" i="44" s="1"/>
  <c r="BB22" i="47"/>
  <c r="Q22" i="44" s="1"/>
  <c r="BA22" i="47"/>
  <c r="P22" i="44" s="1"/>
  <c r="BB12" i="47"/>
  <c r="Q12" i="44" s="1"/>
  <c r="BA12" i="47"/>
  <c r="BB6"/>
  <c r="AS62"/>
  <c r="AR62"/>
  <c r="AS43"/>
  <c r="AS42" s="1"/>
  <c r="AS41" s="1"/>
  <c r="AR43"/>
  <c r="AR42" s="1"/>
  <c r="AR41" s="1"/>
  <c r="AS31"/>
  <c r="AR31"/>
  <c r="AS28"/>
  <c r="AR28"/>
  <c r="AS22"/>
  <c r="AR22"/>
  <c r="AS12"/>
  <c r="AS6" s="1"/>
  <c r="AS40" s="1"/>
  <c r="AR12"/>
  <c r="AR6" s="1"/>
  <c r="AR40" s="1"/>
  <c r="AA62"/>
  <c r="Z62"/>
  <c r="AA43"/>
  <c r="Z43"/>
  <c r="Z42" s="1"/>
  <c r="Z41" s="1"/>
  <c r="AA42"/>
  <c r="AA41" s="1"/>
  <c r="AA31"/>
  <c r="AA28" s="1"/>
  <c r="Z31"/>
  <c r="Z28" s="1"/>
  <c r="AA22"/>
  <c r="Z22"/>
  <c r="AA12"/>
  <c r="AA6" s="1"/>
  <c r="Z12"/>
  <c r="Z6" s="1"/>
  <c r="JV62"/>
  <c r="JU62"/>
  <c r="JV43"/>
  <c r="JU43"/>
  <c r="JV42"/>
  <c r="JV41" s="1"/>
  <c r="JU42"/>
  <c r="JU41" s="1"/>
  <c r="JV31"/>
  <c r="JV28" s="1"/>
  <c r="JU31"/>
  <c r="JU28" s="1"/>
  <c r="JV22"/>
  <c r="JU22"/>
  <c r="JV12"/>
  <c r="JV6" s="1"/>
  <c r="JU12"/>
  <c r="JU6" s="1"/>
  <c r="JM62"/>
  <c r="JL62"/>
  <c r="JM43"/>
  <c r="JL43"/>
  <c r="JL42" s="1"/>
  <c r="JL41" s="1"/>
  <c r="JM42"/>
  <c r="JM41" s="1"/>
  <c r="JM31"/>
  <c r="JL31"/>
  <c r="JL28" s="1"/>
  <c r="JM28"/>
  <c r="JM22"/>
  <c r="JL22"/>
  <c r="JL12" s="1"/>
  <c r="JL6" s="1"/>
  <c r="JM12"/>
  <c r="JM6" s="1"/>
  <c r="JD62"/>
  <c r="JC62"/>
  <c r="JD43"/>
  <c r="JD42" s="1"/>
  <c r="JD41" s="1"/>
  <c r="JC43"/>
  <c r="JC42" s="1"/>
  <c r="JC41" s="1"/>
  <c r="JD31"/>
  <c r="JD28" s="1"/>
  <c r="JC31"/>
  <c r="JC28" s="1"/>
  <c r="JD22"/>
  <c r="JC22"/>
  <c r="JD12"/>
  <c r="JC12"/>
  <c r="JD6"/>
  <c r="JC6"/>
  <c r="IU62"/>
  <c r="IT62"/>
  <c r="IU43"/>
  <c r="IU42" s="1"/>
  <c r="IU41" s="1"/>
  <c r="IT43"/>
  <c r="IT42" s="1"/>
  <c r="IT41" s="1"/>
  <c r="IU31"/>
  <c r="IT31"/>
  <c r="IT28" s="1"/>
  <c r="IU28"/>
  <c r="IU22"/>
  <c r="IT22"/>
  <c r="IU12"/>
  <c r="IU6" s="1"/>
  <c r="IT12"/>
  <c r="IT6" s="1"/>
  <c r="IC62"/>
  <c r="IB62"/>
  <c r="IC43"/>
  <c r="IB43"/>
  <c r="IC42"/>
  <c r="IC41" s="1"/>
  <c r="IB42"/>
  <c r="IB41" s="1"/>
  <c r="IC31"/>
  <c r="IC28" s="1"/>
  <c r="IB28"/>
  <c r="IC22"/>
  <c r="IC12" s="1"/>
  <c r="IC6" s="1"/>
  <c r="IB22"/>
  <c r="HT62"/>
  <c r="HS62"/>
  <c r="HT43"/>
  <c r="HT42" s="1"/>
  <c r="HT41" s="1"/>
  <c r="HS43"/>
  <c r="HS42" s="1"/>
  <c r="HS41" s="1"/>
  <c r="HT31"/>
  <c r="HT28" s="1"/>
  <c r="HS31"/>
  <c r="HS28" s="1"/>
  <c r="HT22"/>
  <c r="HS22"/>
  <c r="HT12"/>
  <c r="HT6" s="1"/>
  <c r="HS12"/>
  <c r="HS6" s="1"/>
  <c r="HK62"/>
  <c r="HJ62"/>
  <c r="HK43"/>
  <c r="HK42" s="1"/>
  <c r="HK41" s="1"/>
  <c r="HJ43"/>
  <c r="HJ42" s="1"/>
  <c r="HJ41" s="1"/>
  <c r="HK31"/>
  <c r="HJ31"/>
  <c r="HK28"/>
  <c r="HJ28"/>
  <c r="HK22"/>
  <c r="HK12" s="1"/>
  <c r="HK6" s="1"/>
  <c r="HK40" s="1"/>
  <c r="HJ22"/>
  <c r="HJ12" s="1"/>
  <c r="HJ6" s="1"/>
  <c r="HJ40" s="1"/>
  <c r="HB62"/>
  <c r="HA62"/>
  <c r="HB43"/>
  <c r="HA43"/>
  <c r="HB42"/>
  <c r="HB41" s="1"/>
  <c r="HA42"/>
  <c r="HA41" s="1"/>
  <c r="HB31"/>
  <c r="HB28" s="1"/>
  <c r="HA31"/>
  <c r="HA28" s="1"/>
  <c r="HB22"/>
  <c r="HA22"/>
  <c r="HB12"/>
  <c r="HA12"/>
  <c r="HB6"/>
  <c r="HA6"/>
  <c r="GJ62"/>
  <c r="GI62"/>
  <c r="GJ43"/>
  <c r="GI43"/>
  <c r="GJ42"/>
  <c r="GJ41" s="1"/>
  <c r="GI42"/>
  <c r="GI41" s="1"/>
  <c r="GJ31"/>
  <c r="GJ28" s="1"/>
  <c r="GI31"/>
  <c r="GI28" s="1"/>
  <c r="GJ22"/>
  <c r="GI22"/>
  <c r="GJ12"/>
  <c r="GJ6" s="1"/>
  <c r="GI12"/>
  <c r="GI6"/>
  <c r="GA62"/>
  <c r="FZ62"/>
  <c r="GA43"/>
  <c r="FZ43"/>
  <c r="FZ42" s="1"/>
  <c r="FZ41" s="1"/>
  <c r="GA42"/>
  <c r="GA41" s="1"/>
  <c r="GA31"/>
  <c r="FZ31"/>
  <c r="FZ28" s="1"/>
  <c r="GA28"/>
  <c r="GA22"/>
  <c r="FZ22"/>
  <c r="GA12"/>
  <c r="FZ12"/>
  <c r="FZ6" s="1"/>
  <c r="GA6"/>
  <c r="FR62"/>
  <c r="FQ62"/>
  <c r="FR43"/>
  <c r="FR42" s="1"/>
  <c r="FR41" s="1"/>
  <c r="FQ43"/>
  <c r="FQ42" s="1"/>
  <c r="FQ41" s="1"/>
  <c r="FR31"/>
  <c r="FQ31"/>
  <c r="FQ28" s="1"/>
  <c r="FR28"/>
  <c r="FR22"/>
  <c r="FR12" s="1"/>
  <c r="FR6" s="1"/>
  <c r="FQ22"/>
  <c r="FQ12" s="1"/>
  <c r="FQ6" s="1"/>
  <c r="FI62"/>
  <c r="FH62"/>
  <c r="FI43"/>
  <c r="FI42" s="1"/>
  <c r="FI41" s="1"/>
  <c r="FH43"/>
  <c r="FH42" s="1"/>
  <c r="FH41" s="1"/>
  <c r="FI31"/>
  <c r="FI28" s="1"/>
  <c r="FH31"/>
  <c r="FH28" s="1"/>
  <c r="FI22"/>
  <c r="FH22"/>
  <c r="FH12" s="1"/>
  <c r="FH6" s="1"/>
  <c r="FI12"/>
  <c r="FI6" s="1"/>
  <c r="EZ62"/>
  <c r="EY62"/>
  <c r="EZ43"/>
  <c r="EY43"/>
  <c r="EZ42"/>
  <c r="EZ41" s="1"/>
  <c r="EY42"/>
  <c r="EY41" s="1"/>
  <c r="EZ31"/>
  <c r="EZ28" s="1"/>
  <c r="EY31"/>
  <c r="EY28" s="1"/>
  <c r="EZ22"/>
  <c r="EZ12" s="1"/>
  <c r="EZ6" s="1"/>
  <c r="EY22"/>
  <c r="EY12" s="1"/>
  <c r="EY6" s="1"/>
  <c r="EQ62"/>
  <c r="EP62"/>
  <c r="EQ43"/>
  <c r="EP43"/>
  <c r="EP42" s="1"/>
  <c r="EP41" s="1"/>
  <c r="EQ42"/>
  <c r="EQ41" s="1"/>
  <c r="EQ31"/>
  <c r="EQ28" s="1"/>
  <c r="EP31"/>
  <c r="EP28" s="1"/>
  <c r="EQ22"/>
  <c r="EQ12" s="1"/>
  <c r="EQ6" s="1"/>
  <c r="EP22"/>
  <c r="EP12" s="1"/>
  <c r="EP6" s="1"/>
  <c r="EH62"/>
  <c r="EG62"/>
  <c r="EH43"/>
  <c r="EH42" s="1"/>
  <c r="EH41" s="1"/>
  <c r="EG43"/>
  <c r="EG42" s="1"/>
  <c r="EG41" s="1"/>
  <c r="EH31"/>
  <c r="EG31"/>
  <c r="EH28"/>
  <c r="EG28"/>
  <c r="EH22"/>
  <c r="EH12" s="1"/>
  <c r="EH6" s="1"/>
  <c r="EH40" s="1"/>
  <c r="EG22"/>
  <c r="EG12" s="1"/>
  <c r="EG6" s="1"/>
  <c r="EG40" s="1"/>
  <c r="DY62"/>
  <c r="DX62"/>
  <c r="DY43"/>
  <c r="DX43"/>
  <c r="DX42" s="1"/>
  <c r="DX41" s="1"/>
  <c r="DY42"/>
  <c r="DY41" s="1"/>
  <c r="DY31"/>
  <c r="DY28" s="1"/>
  <c r="DX31"/>
  <c r="DX28" s="1"/>
  <c r="DY22"/>
  <c r="DX22"/>
  <c r="DX12" s="1"/>
  <c r="DX6" s="1"/>
  <c r="DY12"/>
  <c r="DY6" s="1"/>
  <c r="DP62"/>
  <c r="DO62"/>
  <c r="DP43"/>
  <c r="DO43"/>
  <c r="DO42" s="1"/>
  <c r="DO41" s="1"/>
  <c r="DP42"/>
  <c r="DP41" s="1"/>
  <c r="DP31"/>
  <c r="DP28" s="1"/>
  <c r="DO31"/>
  <c r="DO28" s="1"/>
  <c r="DP22"/>
  <c r="DP12" s="1"/>
  <c r="DP6" s="1"/>
  <c r="DO22"/>
  <c r="DO12" s="1"/>
  <c r="DO6" s="1"/>
  <c r="DG62"/>
  <c r="DF62"/>
  <c r="DG43"/>
  <c r="DF43"/>
  <c r="DF42" s="1"/>
  <c r="DF41" s="1"/>
  <c r="DG42"/>
  <c r="DG41" s="1"/>
  <c r="DG31"/>
  <c r="DF31"/>
  <c r="DG28"/>
  <c r="DF28"/>
  <c r="DG22"/>
  <c r="DG12" s="1"/>
  <c r="DG6" s="1"/>
  <c r="DG40" s="1"/>
  <c r="DF22"/>
  <c r="DF12" s="1"/>
  <c r="DF6" s="1"/>
  <c r="DF40" s="1"/>
  <c r="CX62"/>
  <c r="CW62"/>
  <c r="CX43"/>
  <c r="CW43"/>
  <c r="CW42" s="1"/>
  <c r="CX42"/>
  <c r="CX41" s="1"/>
  <c r="CX31"/>
  <c r="CW31"/>
  <c r="CX28"/>
  <c r="CX22"/>
  <c r="CX12" s="1"/>
  <c r="CX6" s="1"/>
  <c r="CW22"/>
  <c r="CO62"/>
  <c r="U62" i="44" s="1"/>
  <c r="CN62" i="47"/>
  <c r="T62" i="44" s="1"/>
  <c r="CO43" i="47"/>
  <c r="U43" i="44" s="1"/>
  <c r="CN43" i="47"/>
  <c r="T43" i="44" s="1"/>
  <c r="CO42" i="47"/>
  <c r="U42" i="44" s="1"/>
  <c r="CO31" i="47"/>
  <c r="U31" i="44" s="1"/>
  <c r="CN31" i="47"/>
  <c r="T31" i="44" s="1"/>
  <c r="CO28" i="47"/>
  <c r="U28" i="44" s="1"/>
  <c r="CO22" i="47"/>
  <c r="U22" i="44" s="1"/>
  <c r="CN22" i="47"/>
  <c r="T22" i="44" s="1"/>
  <c r="CO12" i="47"/>
  <c r="U12" i="44" s="1"/>
  <c r="CN12" i="47"/>
  <c r="BW62"/>
  <c r="BV62"/>
  <c r="BW43"/>
  <c r="BW42" s="1"/>
  <c r="BW41" s="1"/>
  <c r="BV43"/>
  <c r="BV42" s="1"/>
  <c r="BV41" s="1"/>
  <c r="BW31"/>
  <c r="BW28" s="1"/>
  <c r="BV31"/>
  <c r="BV28" s="1"/>
  <c r="BW22"/>
  <c r="BV22"/>
  <c r="BW12"/>
  <c r="BV12"/>
  <c r="BV6" s="1"/>
  <c r="BW6"/>
  <c r="BN62"/>
  <c r="BM62"/>
  <c r="BN43"/>
  <c r="BN42" s="1"/>
  <c r="BN41" s="1"/>
  <c r="BM43"/>
  <c r="BM42" s="1"/>
  <c r="BM41" s="1"/>
  <c r="BN31"/>
  <c r="BM31"/>
  <c r="BN28"/>
  <c r="BM28"/>
  <c r="BN22"/>
  <c r="BM22"/>
  <c r="BN12"/>
  <c r="BN6" s="1"/>
  <c r="BN40" s="1"/>
  <c r="BM12"/>
  <c r="BM6" s="1"/>
  <c r="BM40" s="1"/>
  <c r="BE62"/>
  <c r="BD62"/>
  <c r="BE43"/>
  <c r="BD43"/>
  <c r="BE42"/>
  <c r="BE41" s="1"/>
  <c r="BD42"/>
  <c r="BD41" s="1"/>
  <c r="BE31"/>
  <c r="BE28" s="1"/>
  <c r="BD31"/>
  <c r="BD28" s="1"/>
  <c r="BE22"/>
  <c r="BE12" s="1"/>
  <c r="BE6" s="1"/>
  <c r="BD22"/>
  <c r="BD12" s="1"/>
  <c r="BD6" s="1"/>
  <c r="AV62"/>
  <c r="I62" i="44" s="1"/>
  <c r="AU62" i="47"/>
  <c r="AV43"/>
  <c r="I43" i="44" s="1"/>
  <c r="AU43" i="47"/>
  <c r="AU42" s="1"/>
  <c r="AU41" s="1"/>
  <c r="AV31"/>
  <c r="I31" i="44" s="1"/>
  <c r="AU31" i="47"/>
  <c r="AV28"/>
  <c r="I28" i="44" s="1"/>
  <c r="AV22" i="47"/>
  <c r="I22" i="44" s="1"/>
  <c r="AU22" i="47"/>
  <c r="AU12" s="1"/>
  <c r="H12" i="44" s="1"/>
  <c r="AM62" i="47"/>
  <c r="AL62"/>
  <c r="AM43"/>
  <c r="AM42" s="1"/>
  <c r="AM41" s="1"/>
  <c r="AL43"/>
  <c r="AL42" s="1"/>
  <c r="AL41" s="1"/>
  <c r="AM31"/>
  <c r="AL31"/>
  <c r="AL28" s="1"/>
  <c r="AM28"/>
  <c r="AM22"/>
  <c r="AL22"/>
  <c r="AM12"/>
  <c r="AM6" s="1"/>
  <c r="AL12"/>
  <c r="AL6" s="1"/>
  <c r="U62"/>
  <c r="T62"/>
  <c r="U43"/>
  <c r="T43"/>
  <c r="U42"/>
  <c r="U41" s="1"/>
  <c r="T42"/>
  <c r="T41" s="1"/>
  <c r="U31"/>
  <c r="T31"/>
  <c r="U28"/>
  <c r="T28"/>
  <c r="U22"/>
  <c r="T22"/>
  <c r="U12"/>
  <c r="U6" s="1"/>
  <c r="U40" s="1"/>
  <c r="T12"/>
  <c r="T6" s="1"/>
  <c r="T40" s="1"/>
  <c r="IB93" i="45"/>
  <c r="IB88"/>
  <c r="IA88"/>
  <c r="IA87" s="1"/>
  <c r="IA86" s="1"/>
  <c r="IB80"/>
  <c r="IA80"/>
  <c r="IB73"/>
  <c r="IA73"/>
  <c r="IB67"/>
  <c r="IB66" s="1"/>
  <c r="IA67"/>
  <c r="IA66" s="1"/>
  <c r="IB62"/>
  <c r="IA62"/>
  <c r="IB46"/>
  <c r="IA46"/>
  <c r="IB40"/>
  <c r="IB36"/>
  <c r="IA36"/>
  <c r="IB33"/>
  <c r="IA33"/>
  <c r="IB30"/>
  <c r="IA30"/>
  <c r="IA29" s="1"/>
  <c r="IB24"/>
  <c r="IA24"/>
  <c r="IB22"/>
  <c r="IA22"/>
  <c r="IA21" s="1"/>
  <c r="IB21"/>
  <c r="IB8"/>
  <c r="IB7" s="1"/>
  <c r="IA8"/>
  <c r="HS93"/>
  <c r="HS88"/>
  <c r="HR88"/>
  <c r="HR87" s="1"/>
  <c r="HR86" s="1"/>
  <c r="HS80"/>
  <c r="HR80"/>
  <c r="HS73"/>
  <c r="HR73"/>
  <c r="HS67"/>
  <c r="HS66" s="1"/>
  <c r="HR67"/>
  <c r="HR66" s="1"/>
  <c r="HS62"/>
  <c r="HR62"/>
  <c r="HS46"/>
  <c r="HR46"/>
  <c r="HS40"/>
  <c r="HS36"/>
  <c r="HR36"/>
  <c r="HS33"/>
  <c r="HR33"/>
  <c r="HS30"/>
  <c r="HS29" s="1"/>
  <c r="HR30"/>
  <c r="HR29" s="1"/>
  <c r="HS24"/>
  <c r="HR24"/>
  <c r="HS22"/>
  <c r="HR22"/>
  <c r="HR21" s="1"/>
  <c r="HS21"/>
  <c r="HS8"/>
  <c r="HS7" s="1"/>
  <c r="HR8"/>
  <c r="HR7" s="1"/>
  <c r="HJ93"/>
  <c r="HJ88"/>
  <c r="HJ80"/>
  <c r="HI80"/>
  <c r="HJ73"/>
  <c r="HI73"/>
  <c r="HJ67"/>
  <c r="HI67"/>
  <c r="HI66" s="1"/>
  <c r="HJ66"/>
  <c r="HJ62"/>
  <c r="HI62"/>
  <c r="HJ46"/>
  <c r="HI46"/>
  <c r="HJ40"/>
  <c r="HJ36"/>
  <c r="HI36"/>
  <c r="HJ33"/>
  <c r="HI33"/>
  <c r="HJ30"/>
  <c r="HI30"/>
  <c r="HJ29"/>
  <c r="HI29"/>
  <c r="HJ24"/>
  <c r="HI24"/>
  <c r="HJ22"/>
  <c r="HJ21" s="1"/>
  <c r="HI22"/>
  <c r="HI21" s="1"/>
  <c r="HJ8"/>
  <c r="HJ7" s="1"/>
  <c r="HI7"/>
  <c r="GR93"/>
  <c r="GR88"/>
  <c r="GQ88"/>
  <c r="GQ87" s="1"/>
  <c r="GQ86" s="1"/>
  <c r="GR80"/>
  <c r="GQ80"/>
  <c r="GR73"/>
  <c r="GQ73"/>
  <c r="GR67"/>
  <c r="GR66" s="1"/>
  <c r="GQ67"/>
  <c r="GQ66" s="1"/>
  <c r="GR62"/>
  <c r="GQ62"/>
  <c r="GR46"/>
  <c r="GQ46"/>
  <c r="GR40"/>
  <c r="GR36"/>
  <c r="GQ36"/>
  <c r="GR33"/>
  <c r="GQ33"/>
  <c r="GR30"/>
  <c r="GR29" s="1"/>
  <c r="GQ30"/>
  <c r="GQ29" s="1"/>
  <c r="GR24"/>
  <c r="GQ24"/>
  <c r="GR22"/>
  <c r="GR21" s="1"/>
  <c r="GQ22"/>
  <c r="GQ21" s="1"/>
  <c r="GQ8"/>
  <c r="GQ7" s="1"/>
  <c r="GR8"/>
  <c r="GR7" s="1"/>
  <c r="FZ93"/>
  <c r="FZ88"/>
  <c r="FY88"/>
  <c r="FY87" s="1"/>
  <c r="FY86" s="1"/>
  <c r="FZ80"/>
  <c r="FY80"/>
  <c r="FZ73"/>
  <c r="FY73"/>
  <c r="FZ67"/>
  <c r="FZ66" s="1"/>
  <c r="FY67"/>
  <c r="FY66" s="1"/>
  <c r="FZ62"/>
  <c r="FY62"/>
  <c r="FZ46"/>
  <c r="FZ40"/>
  <c r="FZ36"/>
  <c r="FY36"/>
  <c r="FZ33"/>
  <c r="FY33"/>
  <c r="FZ30"/>
  <c r="FZ29" s="1"/>
  <c r="FY30"/>
  <c r="FY29" s="1"/>
  <c r="FZ24"/>
  <c r="FY24"/>
  <c r="FZ22"/>
  <c r="FZ21" s="1"/>
  <c r="FY22"/>
  <c r="FY21" s="1"/>
  <c r="FZ8"/>
  <c r="FZ7" s="1"/>
  <c r="FY8"/>
  <c r="FY7" s="1"/>
  <c r="FQ93"/>
  <c r="FQ88"/>
  <c r="FP88"/>
  <c r="FP87" s="1"/>
  <c r="FP86" s="1"/>
  <c r="FQ80"/>
  <c r="FP80"/>
  <c r="FQ73"/>
  <c r="FP73"/>
  <c r="FQ67"/>
  <c r="FQ66" s="1"/>
  <c r="FP67"/>
  <c r="FP66" s="1"/>
  <c r="FQ62"/>
  <c r="FP62"/>
  <c r="FQ46"/>
  <c r="FP46"/>
  <c r="FQ40"/>
  <c r="FQ36"/>
  <c r="FP36"/>
  <c r="FQ33"/>
  <c r="FP33"/>
  <c r="FQ30"/>
  <c r="FQ29" s="1"/>
  <c r="FP30"/>
  <c r="FQ24"/>
  <c r="FP24"/>
  <c r="FQ22"/>
  <c r="FQ21" s="1"/>
  <c r="FP22"/>
  <c r="FP21" s="1"/>
  <c r="FQ8"/>
  <c r="FP8"/>
  <c r="FP7" s="1"/>
  <c r="FQ7"/>
  <c r="FH93"/>
  <c r="FH88"/>
  <c r="FG88"/>
  <c r="FG87" s="1"/>
  <c r="FG86" s="1"/>
  <c r="FH80"/>
  <c r="FG80"/>
  <c r="FH73"/>
  <c r="FG73"/>
  <c r="FH67"/>
  <c r="FG67"/>
  <c r="FG66" s="1"/>
  <c r="FH66"/>
  <c r="FH62"/>
  <c r="FG62"/>
  <c r="FH46"/>
  <c r="FG46"/>
  <c r="FH40"/>
  <c r="FH36"/>
  <c r="FG36"/>
  <c r="FH33"/>
  <c r="FG33"/>
  <c r="FH30"/>
  <c r="FH29" s="1"/>
  <c r="FG30"/>
  <c r="FG29" s="1"/>
  <c r="FH24"/>
  <c r="FG24"/>
  <c r="FH22"/>
  <c r="FG22"/>
  <c r="FG21" s="1"/>
  <c r="FH21"/>
  <c r="FH8"/>
  <c r="FH7" s="1"/>
  <c r="FG8"/>
  <c r="FG7" s="1"/>
  <c r="EP93"/>
  <c r="EP88"/>
  <c r="EO88"/>
  <c r="EO87" s="1"/>
  <c r="EO86" s="1"/>
  <c r="EP80"/>
  <c r="EO80"/>
  <c r="EP73"/>
  <c r="EO73"/>
  <c r="EP67"/>
  <c r="EP66" s="1"/>
  <c r="EO67"/>
  <c r="EP62"/>
  <c r="EO62"/>
  <c r="EP46"/>
  <c r="EO46"/>
  <c r="EP40"/>
  <c r="EP36"/>
  <c r="EO36"/>
  <c r="EP33"/>
  <c r="EO33"/>
  <c r="EP30"/>
  <c r="EP29" s="1"/>
  <c r="EO30"/>
  <c r="EO29" s="1"/>
  <c r="EP24"/>
  <c r="EO24"/>
  <c r="EP22"/>
  <c r="EP21" s="1"/>
  <c r="EO22"/>
  <c r="EO21"/>
  <c r="EP8"/>
  <c r="EP7" s="1"/>
  <c r="EO8"/>
  <c r="EO7" s="1"/>
  <c r="EG93"/>
  <c r="EG88"/>
  <c r="EF88"/>
  <c r="EF87" s="1"/>
  <c r="EF86" s="1"/>
  <c r="EG80"/>
  <c r="EF80"/>
  <c r="EG73"/>
  <c r="EF73"/>
  <c r="EG67"/>
  <c r="EG66" s="1"/>
  <c r="EF67"/>
  <c r="EF66" s="1"/>
  <c r="EG62"/>
  <c r="EF62"/>
  <c r="EG46"/>
  <c r="EF46"/>
  <c r="EG40"/>
  <c r="EG36"/>
  <c r="EF36"/>
  <c r="EG33"/>
  <c r="EF33"/>
  <c r="EG30"/>
  <c r="EF30"/>
  <c r="EG29"/>
  <c r="EF29"/>
  <c r="EG24"/>
  <c r="EF24"/>
  <c r="EG22"/>
  <c r="EF22"/>
  <c r="EF21" s="1"/>
  <c r="EF20" s="1"/>
  <c r="EG21"/>
  <c r="EG8"/>
  <c r="EF8"/>
  <c r="EF7" s="1"/>
  <c r="EG7"/>
  <c r="DX93"/>
  <c r="DX88"/>
  <c r="DW88"/>
  <c r="DW87" s="1"/>
  <c r="DW86" s="1"/>
  <c r="DX80"/>
  <c r="DW80"/>
  <c r="DX73"/>
  <c r="DW73"/>
  <c r="DX67"/>
  <c r="DX66" s="1"/>
  <c r="DW67"/>
  <c r="DW66" s="1"/>
  <c r="DX62"/>
  <c r="DW62"/>
  <c r="DX46"/>
  <c r="DW46"/>
  <c r="DX40"/>
  <c r="DX36"/>
  <c r="DW36"/>
  <c r="DX33"/>
  <c r="DW33"/>
  <c r="DX30"/>
  <c r="DX29" s="1"/>
  <c r="DW30"/>
  <c r="DW29" s="1"/>
  <c r="DX24"/>
  <c r="DW24"/>
  <c r="DX22"/>
  <c r="DX21" s="1"/>
  <c r="DW22"/>
  <c r="DW21" s="1"/>
  <c r="DX8"/>
  <c r="DX7" s="1"/>
  <c r="DW8"/>
  <c r="DW7" s="1"/>
  <c r="DF93"/>
  <c r="DF88"/>
  <c r="DE88"/>
  <c r="DE87" s="1"/>
  <c r="DF80"/>
  <c r="DE80"/>
  <c r="DF73"/>
  <c r="DE73"/>
  <c r="DF67"/>
  <c r="DF66" s="1"/>
  <c r="DE67"/>
  <c r="DE66" s="1"/>
  <c r="DF62"/>
  <c r="DE62"/>
  <c r="DF46"/>
  <c r="DE46"/>
  <c r="DF40"/>
  <c r="DF36"/>
  <c r="DE36"/>
  <c r="DF33"/>
  <c r="DE33"/>
  <c r="DF30"/>
  <c r="DF29" s="1"/>
  <c r="DE30"/>
  <c r="DE29" s="1"/>
  <c r="DF24"/>
  <c r="DE24"/>
  <c r="DF22"/>
  <c r="DE22"/>
  <c r="DE21" s="1"/>
  <c r="DF21"/>
  <c r="DE8"/>
  <c r="DF8"/>
  <c r="DF7" s="1"/>
  <c r="BV93"/>
  <c r="BV88"/>
  <c r="BU88"/>
  <c r="BV80"/>
  <c r="BU80"/>
  <c r="BV73"/>
  <c r="BU73"/>
  <c r="BV67"/>
  <c r="BV66" s="1"/>
  <c r="BU67"/>
  <c r="BU66" s="1"/>
  <c r="BV62"/>
  <c r="BU62"/>
  <c r="BV46"/>
  <c r="BU46"/>
  <c r="BV40"/>
  <c r="BV36"/>
  <c r="BU36"/>
  <c r="BV33"/>
  <c r="BU33"/>
  <c r="BV30"/>
  <c r="BU30"/>
  <c r="BU29" s="1"/>
  <c r="BV29"/>
  <c r="BV24"/>
  <c r="BU24"/>
  <c r="BV22"/>
  <c r="BV21" s="1"/>
  <c r="BU22"/>
  <c r="BU21" s="1"/>
  <c r="BV8"/>
  <c r="BV7" s="1"/>
  <c r="BU8"/>
  <c r="BU7" s="1"/>
  <c r="BD93"/>
  <c r="BD88"/>
  <c r="BD80"/>
  <c r="BC80"/>
  <c r="R80" i="46" s="1"/>
  <c r="BD73" i="45"/>
  <c r="BC73"/>
  <c r="R73" i="46" s="1"/>
  <c r="BD67" i="45"/>
  <c r="BD66" s="1"/>
  <c r="BC67"/>
  <c r="R67" i="46" s="1"/>
  <c r="BD62" i="45"/>
  <c r="S62" i="46" s="1"/>
  <c r="BC62" i="45"/>
  <c r="R62" i="46" s="1"/>
  <c r="BD46" i="45"/>
  <c r="BD40"/>
  <c r="BD36"/>
  <c r="S36" i="46" s="1"/>
  <c r="BD33" i="45"/>
  <c r="S33" i="46" s="1"/>
  <c r="BD30" i="45"/>
  <c r="S30" i="46" s="1"/>
  <c r="BD24" i="45"/>
  <c r="S24" i="46" s="1"/>
  <c r="BD22" i="45"/>
  <c r="S22" i="46" s="1"/>
  <c r="BD8" i="45"/>
  <c r="S8" i="46" s="1"/>
  <c r="BO8" i="45"/>
  <c r="BO7" s="1"/>
  <c r="BP8"/>
  <c r="BP7" s="1"/>
  <c r="BO22"/>
  <c r="BO21" s="1"/>
  <c r="BP22"/>
  <c r="BP21" s="1"/>
  <c r="BO24"/>
  <c r="BP24"/>
  <c r="BO30"/>
  <c r="BP30"/>
  <c r="BO33"/>
  <c r="BP33"/>
  <c r="BO36"/>
  <c r="BP36"/>
  <c r="BP40"/>
  <c r="BO46"/>
  <c r="BP46"/>
  <c r="BO62"/>
  <c r="BP62"/>
  <c r="BO67"/>
  <c r="BP67"/>
  <c r="BO73"/>
  <c r="BP73"/>
  <c r="BO80"/>
  <c r="BP80"/>
  <c r="BP88"/>
  <c r="BP93"/>
  <c r="AC93"/>
  <c r="AC88"/>
  <c r="AB88"/>
  <c r="AC80"/>
  <c r="AB80"/>
  <c r="AC73"/>
  <c r="AB73"/>
  <c r="AC67"/>
  <c r="AB67"/>
  <c r="AB66" s="1"/>
  <c r="AC66"/>
  <c r="AC62"/>
  <c r="AB62"/>
  <c r="AC46"/>
  <c r="AB46"/>
  <c r="AC40"/>
  <c r="AC36"/>
  <c r="AB36"/>
  <c r="AC33"/>
  <c r="AB33"/>
  <c r="AC30"/>
  <c r="AC29" s="1"/>
  <c r="AB30"/>
  <c r="AB29" s="1"/>
  <c r="AC24"/>
  <c r="AB24"/>
  <c r="AC22"/>
  <c r="AB22"/>
  <c r="AB21" s="1"/>
  <c r="AC21"/>
  <c r="AC8"/>
  <c r="AC7" s="1"/>
  <c r="AB7"/>
  <c r="AX8"/>
  <c r="AX22"/>
  <c r="AX24"/>
  <c r="AX30"/>
  <c r="AX33"/>
  <c r="AX36"/>
  <c r="K36" i="46" s="1"/>
  <c r="AX40" i="45"/>
  <c r="AX46"/>
  <c r="K46" i="46" s="1"/>
  <c r="AX62" i="45"/>
  <c r="K62" i="46" s="1"/>
  <c r="AX67" i="45"/>
  <c r="AX73"/>
  <c r="AX80"/>
  <c r="K80" i="46" s="1"/>
  <c r="AX88" i="45"/>
  <c r="AX93"/>
  <c r="K93" i="46" s="1"/>
  <c r="HV93" i="45"/>
  <c r="HV88"/>
  <c r="HU88"/>
  <c r="HU87" s="1"/>
  <c r="HU86" s="1"/>
  <c r="HV80"/>
  <c r="HU80"/>
  <c r="HV73"/>
  <c r="HU73"/>
  <c r="HV67"/>
  <c r="HV66" s="1"/>
  <c r="HU67"/>
  <c r="HU66" s="1"/>
  <c r="HV62"/>
  <c r="HU62"/>
  <c r="HV46"/>
  <c r="HU46"/>
  <c r="HV40"/>
  <c r="HV36"/>
  <c r="HU36"/>
  <c r="HV33"/>
  <c r="HU33"/>
  <c r="HV30"/>
  <c r="HV29" s="1"/>
  <c r="HU30"/>
  <c r="HU29" s="1"/>
  <c r="HV24"/>
  <c r="HU24"/>
  <c r="HV22"/>
  <c r="HV21" s="1"/>
  <c r="HU22"/>
  <c r="HU21" s="1"/>
  <c r="HV8"/>
  <c r="HV7" s="1"/>
  <c r="HU8"/>
  <c r="HU7" s="1"/>
  <c r="HM93"/>
  <c r="HM88"/>
  <c r="HL88"/>
  <c r="HL87" s="1"/>
  <c r="HL86" s="1"/>
  <c r="HM80"/>
  <c r="HL80"/>
  <c r="HM73"/>
  <c r="HL73"/>
  <c r="HM67"/>
  <c r="HM66" s="1"/>
  <c r="HL67"/>
  <c r="HL66" s="1"/>
  <c r="HM62"/>
  <c r="HL62"/>
  <c r="HM46"/>
  <c r="HL46"/>
  <c r="HM40"/>
  <c r="HM36"/>
  <c r="HL36"/>
  <c r="HM33"/>
  <c r="HL33"/>
  <c r="HM30"/>
  <c r="HM29" s="1"/>
  <c r="HL30"/>
  <c r="HL29" s="1"/>
  <c r="HM24"/>
  <c r="HL24"/>
  <c r="HM22"/>
  <c r="HM21" s="1"/>
  <c r="HL22"/>
  <c r="HL21" s="1"/>
  <c r="HM8"/>
  <c r="HM7" s="1"/>
  <c r="HL8"/>
  <c r="HL7" s="1"/>
  <c r="HD93"/>
  <c r="HD88"/>
  <c r="HC88"/>
  <c r="HC87" s="1"/>
  <c r="HC86" s="1"/>
  <c r="HD80"/>
  <c r="HC80"/>
  <c r="HD73"/>
  <c r="HC73"/>
  <c r="HD67"/>
  <c r="HD66" s="1"/>
  <c r="HC67"/>
  <c r="HC66" s="1"/>
  <c r="HD62"/>
  <c r="HC62"/>
  <c r="HD46"/>
  <c r="HC46"/>
  <c r="HD36"/>
  <c r="HC36"/>
  <c r="HD33"/>
  <c r="HC33"/>
  <c r="HD30"/>
  <c r="HD29" s="1"/>
  <c r="HC30"/>
  <c r="HD24"/>
  <c r="HC24"/>
  <c r="HD22"/>
  <c r="HC22"/>
  <c r="HC21" s="1"/>
  <c r="HD21"/>
  <c r="HD8"/>
  <c r="HD7" s="1"/>
  <c r="HC8"/>
  <c r="HC7" s="1"/>
  <c r="GL93"/>
  <c r="GL88"/>
  <c r="GK88"/>
  <c r="GK87" s="1"/>
  <c r="GK86" s="1"/>
  <c r="GL80"/>
  <c r="GK80"/>
  <c r="GL73"/>
  <c r="GK73"/>
  <c r="GL67"/>
  <c r="GL66" s="1"/>
  <c r="GK67"/>
  <c r="GK66" s="1"/>
  <c r="GL62"/>
  <c r="GK62"/>
  <c r="GL46"/>
  <c r="GK46"/>
  <c r="GL40"/>
  <c r="GL36"/>
  <c r="GK36"/>
  <c r="GL33"/>
  <c r="GK33"/>
  <c r="GL30"/>
  <c r="GL29" s="1"/>
  <c r="GK30"/>
  <c r="GK29" s="1"/>
  <c r="GL24"/>
  <c r="GK24"/>
  <c r="GL22"/>
  <c r="GK22"/>
  <c r="GK21" s="1"/>
  <c r="GL21"/>
  <c r="GL8"/>
  <c r="GL7" s="1"/>
  <c r="GK8"/>
  <c r="GK7" s="1"/>
  <c r="FK93"/>
  <c r="FK88"/>
  <c r="FJ88"/>
  <c r="FJ87" s="1"/>
  <c r="FJ86" s="1"/>
  <c r="FK80"/>
  <c r="FJ80"/>
  <c r="FK73"/>
  <c r="FJ73"/>
  <c r="FK67"/>
  <c r="FJ67"/>
  <c r="FJ66" s="1"/>
  <c r="FK66"/>
  <c r="FK62"/>
  <c r="FJ62"/>
  <c r="FK46"/>
  <c r="FJ46"/>
  <c r="FK40"/>
  <c r="FK36"/>
  <c r="FJ36"/>
  <c r="FK33"/>
  <c r="FJ33"/>
  <c r="FK30"/>
  <c r="FK29" s="1"/>
  <c r="FJ30"/>
  <c r="FJ29" s="1"/>
  <c r="FK24"/>
  <c r="FJ24"/>
  <c r="FK22"/>
  <c r="FK21" s="1"/>
  <c r="FJ22"/>
  <c r="FJ21" s="1"/>
  <c r="FK8"/>
  <c r="FK7" s="1"/>
  <c r="FJ8"/>
  <c r="FJ7" s="1"/>
  <c r="FB93"/>
  <c r="FB88"/>
  <c r="FA88"/>
  <c r="FA87" s="1"/>
  <c r="FA86" s="1"/>
  <c r="FB80"/>
  <c r="FA80"/>
  <c r="FB73"/>
  <c r="FA73"/>
  <c r="FB67"/>
  <c r="FB66" s="1"/>
  <c r="FA67"/>
  <c r="FA66" s="1"/>
  <c r="FB62"/>
  <c r="FA62"/>
  <c r="FB46"/>
  <c r="FA46"/>
  <c r="FB40"/>
  <c r="FB36"/>
  <c r="FA36"/>
  <c r="FB33"/>
  <c r="FA33"/>
  <c r="FB30"/>
  <c r="FB29" s="1"/>
  <c r="FA30"/>
  <c r="FA29" s="1"/>
  <c r="FB24"/>
  <c r="FA24"/>
  <c r="FB22"/>
  <c r="FA22"/>
  <c r="FB21"/>
  <c r="FA21"/>
  <c r="FB8"/>
  <c r="FB7" s="1"/>
  <c r="FA8"/>
  <c r="FA7" s="1"/>
  <c r="EJ93"/>
  <c r="EJ88"/>
  <c r="EI88"/>
  <c r="EI87" s="1"/>
  <c r="EI86" s="1"/>
  <c r="EJ80"/>
  <c r="EI80"/>
  <c r="EJ73"/>
  <c r="EI73"/>
  <c r="EJ67"/>
  <c r="EJ66" s="1"/>
  <c r="EI67"/>
  <c r="EI66" s="1"/>
  <c r="EJ62"/>
  <c r="EI62"/>
  <c r="EJ40"/>
  <c r="EJ36"/>
  <c r="EI36"/>
  <c r="EJ33"/>
  <c r="EI33"/>
  <c r="EJ30"/>
  <c r="EI30"/>
  <c r="EJ29"/>
  <c r="EI29"/>
  <c r="EJ24"/>
  <c r="EI24"/>
  <c r="EJ22"/>
  <c r="EJ21" s="1"/>
  <c r="EI22"/>
  <c r="EI21" s="1"/>
  <c r="EI20" s="1"/>
  <c r="EJ8"/>
  <c r="EI8"/>
  <c r="EJ7"/>
  <c r="EI7"/>
  <c r="EA93"/>
  <c r="EA88"/>
  <c r="DZ88"/>
  <c r="DZ87" s="1"/>
  <c r="DZ86" s="1"/>
  <c r="EA80"/>
  <c r="DZ80"/>
  <c r="EA73"/>
  <c r="DZ73"/>
  <c r="EA67"/>
  <c r="EA66" s="1"/>
  <c r="DZ67"/>
  <c r="DZ66" s="1"/>
  <c r="EA62"/>
  <c r="DZ62"/>
  <c r="EA46"/>
  <c r="DZ46"/>
  <c r="EA40"/>
  <c r="EA36"/>
  <c r="DZ36"/>
  <c r="EA33"/>
  <c r="DZ33"/>
  <c r="EA30"/>
  <c r="EA29" s="1"/>
  <c r="DZ30"/>
  <c r="DZ29" s="1"/>
  <c r="EA24"/>
  <c r="DZ24"/>
  <c r="EA22"/>
  <c r="EA21" s="1"/>
  <c r="DZ22"/>
  <c r="DZ21" s="1"/>
  <c r="EA8"/>
  <c r="EA7" s="1"/>
  <c r="DZ8"/>
  <c r="DZ7" s="1"/>
  <c r="DR93"/>
  <c r="DR88"/>
  <c r="DQ88"/>
  <c r="DQ87" s="1"/>
  <c r="DQ86" s="1"/>
  <c r="DR80"/>
  <c r="DQ80"/>
  <c r="DR73"/>
  <c r="DQ73"/>
  <c r="DR67"/>
  <c r="DR66" s="1"/>
  <c r="DQ67"/>
  <c r="DQ66" s="1"/>
  <c r="DR62"/>
  <c r="DQ62"/>
  <c r="DR46"/>
  <c r="DQ46"/>
  <c r="DR40"/>
  <c r="DR36"/>
  <c r="DQ36"/>
  <c r="DR33"/>
  <c r="DQ33"/>
  <c r="DR30"/>
  <c r="DR29" s="1"/>
  <c r="DQ30"/>
  <c r="DQ29"/>
  <c r="DR24"/>
  <c r="DQ24"/>
  <c r="DR22"/>
  <c r="DR21" s="1"/>
  <c r="DQ22"/>
  <c r="DQ21" s="1"/>
  <c r="DQ20" s="1"/>
  <c r="DR8"/>
  <c r="DR7" s="1"/>
  <c r="DQ8"/>
  <c r="DQ7" s="1"/>
  <c r="CZ93"/>
  <c r="CZ88"/>
  <c r="CY88"/>
  <c r="CZ80"/>
  <c r="CY80"/>
  <c r="CZ73"/>
  <c r="CY73"/>
  <c r="CZ67"/>
  <c r="CY67"/>
  <c r="CY66" s="1"/>
  <c r="CZ66"/>
  <c r="CZ62"/>
  <c r="CY62"/>
  <c r="CZ46"/>
  <c r="CY46"/>
  <c r="CZ40"/>
  <c r="CZ36"/>
  <c r="CY36"/>
  <c r="CZ33"/>
  <c r="CY33"/>
  <c r="CZ30"/>
  <c r="CZ29" s="1"/>
  <c r="CY30"/>
  <c r="CY29" s="1"/>
  <c r="CZ24"/>
  <c r="CY24"/>
  <c r="CZ22"/>
  <c r="CZ21" s="1"/>
  <c r="CY22"/>
  <c r="CY21" s="1"/>
  <c r="CZ8"/>
  <c r="CY8"/>
  <c r="CY7" s="1"/>
  <c r="CZ7"/>
  <c r="W93"/>
  <c r="W88"/>
  <c r="V88"/>
  <c r="W80"/>
  <c r="V80"/>
  <c r="W73"/>
  <c r="V73"/>
  <c r="W67"/>
  <c r="W66" s="1"/>
  <c r="V67"/>
  <c r="V66" s="1"/>
  <c r="W62"/>
  <c r="V62"/>
  <c r="W46"/>
  <c r="V46"/>
  <c r="W40"/>
  <c r="W36"/>
  <c r="V36"/>
  <c r="W33"/>
  <c r="V33"/>
  <c r="W30"/>
  <c r="W29" s="1"/>
  <c r="V30"/>
  <c r="V29" s="1"/>
  <c r="W24"/>
  <c r="V24"/>
  <c r="W22"/>
  <c r="W21" s="1"/>
  <c r="V22"/>
  <c r="V21" s="1"/>
  <c r="W8"/>
  <c r="W7" s="1"/>
  <c r="V8"/>
  <c r="V7" s="1"/>
  <c r="Y46"/>
  <c r="BR46"/>
  <c r="KT96"/>
  <c r="AN96" i="46" s="1"/>
  <c r="AZ96" s="1"/>
  <c r="HG88" i="45"/>
  <c r="HG93"/>
  <c r="HH87"/>
  <c r="HO88"/>
  <c r="HO93"/>
  <c r="HP88"/>
  <c r="HP93"/>
  <c r="HQ87"/>
  <c r="HX88"/>
  <c r="HX93"/>
  <c r="HY88"/>
  <c r="HY93"/>
  <c r="HZ87"/>
  <c r="DB88"/>
  <c r="DT88"/>
  <c r="EC88"/>
  <c r="EL88"/>
  <c r="FD88"/>
  <c r="FM88"/>
  <c r="FV88"/>
  <c r="GN88"/>
  <c r="HF88"/>
  <c r="DB93"/>
  <c r="DT93"/>
  <c r="EC93"/>
  <c r="EL93"/>
  <c r="FD93"/>
  <c r="FM93"/>
  <c r="FV93"/>
  <c r="GN93"/>
  <c r="HF93"/>
  <c r="DC88"/>
  <c r="DU88"/>
  <c r="ED88"/>
  <c r="EM88"/>
  <c r="FE88"/>
  <c r="FN88"/>
  <c r="FW88"/>
  <c r="GO88"/>
  <c r="DC93"/>
  <c r="DU93"/>
  <c r="ED93"/>
  <c r="EM93"/>
  <c r="FE93"/>
  <c r="FN93"/>
  <c r="FW93"/>
  <c r="GO93"/>
  <c r="KT88"/>
  <c r="AN88" i="46" s="1"/>
  <c r="AZ88" s="1"/>
  <c r="KT92" i="45"/>
  <c r="AN92" i="46" s="1"/>
  <c r="AZ92" s="1"/>
  <c r="KT93" i="45"/>
  <c r="AN93" i="46" s="1"/>
  <c r="AZ93" s="1"/>
  <c r="KT97" i="45"/>
  <c r="AN97" i="46" s="1"/>
  <c r="AZ97" s="1"/>
  <c r="KT98" i="45"/>
  <c r="AN98" i="46" s="1"/>
  <c r="AZ98" s="1"/>
  <c r="HF8" i="45"/>
  <c r="HF7" s="1"/>
  <c r="HF46"/>
  <c r="HF62"/>
  <c r="HF67"/>
  <c r="HF73"/>
  <c r="HF80"/>
  <c r="FV73"/>
  <c r="FV67"/>
  <c r="FV80"/>
  <c r="FV8"/>
  <c r="FV7" s="1"/>
  <c r="FV22"/>
  <c r="FV21" s="1"/>
  <c r="FV24"/>
  <c r="FV30"/>
  <c r="FV33"/>
  <c r="FV36"/>
  <c r="FV40"/>
  <c r="FV62"/>
  <c r="DB8"/>
  <c r="DB22"/>
  <c r="DB24"/>
  <c r="DB30"/>
  <c r="DB33"/>
  <c r="DB36"/>
  <c r="DB40"/>
  <c r="DB46"/>
  <c r="DB62"/>
  <c r="DB67"/>
  <c r="DB73"/>
  <c r="DB80"/>
  <c r="DT8"/>
  <c r="DT7" s="1"/>
  <c r="DT22"/>
  <c r="DT21" s="1"/>
  <c r="DT24"/>
  <c r="DT30"/>
  <c r="DT33"/>
  <c r="DT36"/>
  <c r="DT40"/>
  <c r="DT46"/>
  <c r="DT62"/>
  <c r="DT67"/>
  <c r="DT73"/>
  <c r="DT80"/>
  <c r="EC8"/>
  <c r="EC7" s="1"/>
  <c r="EC22"/>
  <c r="EC21" s="1"/>
  <c r="EC24"/>
  <c r="EC30"/>
  <c r="EC33"/>
  <c r="EC36"/>
  <c r="EC40"/>
  <c r="EC46"/>
  <c r="EC62"/>
  <c r="EC67"/>
  <c r="EC73"/>
  <c r="EC80"/>
  <c r="EL8"/>
  <c r="EL7" s="1"/>
  <c r="EL22"/>
  <c r="EL21" s="1"/>
  <c r="EL24"/>
  <c r="EL30"/>
  <c r="EL33"/>
  <c r="EL36"/>
  <c r="EL40"/>
  <c r="EL62"/>
  <c r="EL67"/>
  <c r="EL73"/>
  <c r="EL80"/>
  <c r="FD8"/>
  <c r="FD7" s="1"/>
  <c r="FD22"/>
  <c r="FD21" s="1"/>
  <c r="FD24"/>
  <c r="FD30"/>
  <c r="FD33"/>
  <c r="FD36"/>
  <c r="FD40"/>
  <c r="FD46"/>
  <c r="FD62"/>
  <c r="FD67"/>
  <c r="FD73"/>
  <c r="FD80"/>
  <c r="FM8"/>
  <c r="FM7" s="1"/>
  <c r="FM22"/>
  <c r="FM21" s="1"/>
  <c r="FM24"/>
  <c r="FM30"/>
  <c r="FM33"/>
  <c r="FM36"/>
  <c r="FM46"/>
  <c r="FM62"/>
  <c r="FM67"/>
  <c r="FM73"/>
  <c r="FM80"/>
  <c r="GN8"/>
  <c r="GN7" s="1"/>
  <c r="GN22"/>
  <c r="GN21" s="1"/>
  <c r="GN24"/>
  <c r="GN30"/>
  <c r="GN33"/>
  <c r="GN36"/>
  <c r="GN40"/>
  <c r="GN46"/>
  <c r="GN62"/>
  <c r="GN67"/>
  <c r="GN73"/>
  <c r="GN80"/>
  <c r="HO8"/>
  <c r="HO7" s="1"/>
  <c r="HO22"/>
  <c r="HO21" s="1"/>
  <c r="HO24"/>
  <c r="HO30"/>
  <c r="HO33"/>
  <c r="HO36"/>
  <c r="HO40"/>
  <c r="HO46"/>
  <c r="HO62"/>
  <c r="HO67"/>
  <c r="HO73"/>
  <c r="HO80"/>
  <c r="HX8"/>
  <c r="HX7" s="1"/>
  <c r="HX22"/>
  <c r="HX21" s="1"/>
  <c r="HX24"/>
  <c r="HX30"/>
  <c r="HX33"/>
  <c r="HX36"/>
  <c r="HX40"/>
  <c r="HX46"/>
  <c r="HX62"/>
  <c r="HX67"/>
  <c r="HX73"/>
  <c r="HX80"/>
  <c r="Y8"/>
  <c r="Y7" s="1"/>
  <c r="Y22"/>
  <c r="Y24"/>
  <c r="Y30"/>
  <c r="Y33"/>
  <c r="Y36"/>
  <c r="Y62"/>
  <c r="Y67"/>
  <c r="Y73"/>
  <c r="Y80"/>
  <c r="Y88"/>
  <c r="Y93"/>
  <c r="BR8"/>
  <c r="BR7" s="1"/>
  <c r="BR22"/>
  <c r="BR21" s="1"/>
  <c r="BR24"/>
  <c r="BR30"/>
  <c r="BR33"/>
  <c r="BR36"/>
  <c r="BR40"/>
  <c r="BR62"/>
  <c r="BR67"/>
  <c r="BR73"/>
  <c r="BR80"/>
  <c r="BR88"/>
  <c r="HM43" i="47"/>
  <c r="HM42" s="1"/>
  <c r="HM41" s="1"/>
  <c r="CZ43"/>
  <c r="DI43"/>
  <c r="DI42" s="1"/>
  <c r="DI41" s="1"/>
  <c r="DR43"/>
  <c r="DR42" s="1"/>
  <c r="DR41" s="1"/>
  <c r="EA43"/>
  <c r="EA42" s="1"/>
  <c r="EA41" s="1"/>
  <c r="EJ43"/>
  <c r="EJ42" s="1"/>
  <c r="EJ41" s="1"/>
  <c r="ES43"/>
  <c r="ES42" s="1"/>
  <c r="ES41" s="1"/>
  <c r="FB43"/>
  <c r="FB42" s="1"/>
  <c r="FB41" s="1"/>
  <c r="FK43"/>
  <c r="FK42" s="1"/>
  <c r="FK41" s="1"/>
  <c r="FT43"/>
  <c r="FT42" s="1"/>
  <c r="FT41" s="1"/>
  <c r="GC43"/>
  <c r="GC42" s="1"/>
  <c r="GC41" s="1"/>
  <c r="GL43"/>
  <c r="GL42" s="1"/>
  <c r="GL41" s="1"/>
  <c r="HD43"/>
  <c r="HD42" s="1"/>
  <c r="HD41" s="1"/>
  <c r="HV43"/>
  <c r="HV42" s="1"/>
  <c r="HV41" s="1"/>
  <c r="IE43"/>
  <c r="IE42" s="1"/>
  <c r="IE41" s="1"/>
  <c r="IW43"/>
  <c r="IW42" s="1"/>
  <c r="IW41" s="1"/>
  <c r="JF43"/>
  <c r="JF42" s="1"/>
  <c r="JF41" s="1"/>
  <c r="JO43"/>
  <c r="JO42" s="1"/>
  <c r="JO41" s="1"/>
  <c r="JX43"/>
  <c r="JX42" s="1"/>
  <c r="JX41" s="1"/>
  <c r="DA43"/>
  <c r="DJ43"/>
  <c r="DJ42" s="1"/>
  <c r="DJ41" s="1"/>
  <c r="DS43"/>
  <c r="DS42" s="1"/>
  <c r="DS41" s="1"/>
  <c r="EB43"/>
  <c r="EB42" s="1"/>
  <c r="EB41" s="1"/>
  <c r="EK43"/>
  <c r="EK42" s="1"/>
  <c r="EK41" s="1"/>
  <c r="ET43"/>
  <c r="ET42" s="1"/>
  <c r="ET41" s="1"/>
  <c r="FC43"/>
  <c r="FC42" s="1"/>
  <c r="FC41" s="1"/>
  <c r="FL43"/>
  <c r="FL42" s="1"/>
  <c r="FL41" s="1"/>
  <c r="FU43"/>
  <c r="FU42" s="1"/>
  <c r="FU41" s="1"/>
  <c r="GD43"/>
  <c r="GD42" s="1"/>
  <c r="GD41" s="1"/>
  <c r="GM43"/>
  <c r="GM42" s="1"/>
  <c r="GM41" s="1"/>
  <c r="HE43"/>
  <c r="HE42" s="1"/>
  <c r="HE41" s="1"/>
  <c r="HN43"/>
  <c r="HN42" s="1"/>
  <c r="HN41" s="1"/>
  <c r="HW43"/>
  <c r="HW42" s="1"/>
  <c r="HW41" s="1"/>
  <c r="IF43"/>
  <c r="IF42" s="1"/>
  <c r="IF41" s="1"/>
  <c r="IX43"/>
  <c r="IX42" s="1"/>
  <c r="IX41" s="1"/>
  <c r="JG43"/>
  <c r="JG42" s="1"/>
  <c r="JG41" s="1"/>
  <c r="JP43"/>
  <c r="JP42" s="1"/>
  <c r="JP41" s="1"/>
  <c r="JY43"/>
  <c r="JY42" s="1"/>
  <c r="JY41" s="1"/>
  <c r="AX43"/>
  <c r="L43" i="44" s="1"/>
  <c r="AY43" i="47"/>
  <c r="M43" i="44" s="1"/>
  <c r="BG43" i="47"/>
  <c r="BG42" s="1"/>
  <c r="BG41" s="1"/>
  <c r="BH43"/>
  <c r="BH42" s="1"/>
  <c r="BH41" s="1"/>
  <c r="CQ43"/>
  <c r="CR43"/>
  <c r="AX29"/>
  <c r="AX31"/>
  <c r="L31" i="44" s="1"/>
  <c r="AY31" i="47"/>
  <c r="BG31"/>
  <c r="BG28" s="1"/>
  <c r="BH31"/>
  <c r="BH28" s="1"/>
  <c r="CQ31"/>
  <c r="X31" i="44" s="1"/>
  <c r="CR31" i="47"/>
  <c r="Y31" i="44" s="1"/>
  <c r="CZ31" i="47"/>
  <c r="DI31"/>
  <c r="DI28" s="1"/>
  <c r="DR31"/>
  <c r="DR28" s="1"/>
  <c r="EA31"/>
  <c r="EA28" s="1"/>
  <c r="EJ31"/>
  <c r="EJ28" s="1"/>
  <c r="ES31"/>
  <c r="ES28" s="1"/>
  <c r="FB28"/>
  <c r="FK31"/>
  <c r="FK28" s="1"/>
  <c r="FT31"/>
  <c r="FT28" s="1"/>
  <c r="GC31"/>
  <c r="GC28" s="1"/>
  <c r="GL31"/>
  <c r="GL28" s="1"/>
  <c r="HD31"/>
  <c r="HD28" s="1"/>
  <c r="HV31"/>
  <c r="HV28" s="1"/>
  <c r="IE28"/>
  <c r="IW31"/>
  <c r="IW28" s="1"/>
  <c r="JF31"/>
  <c r="JF28" s="1"/>
  <c r="JO31"/>
  <c r="JO28" s="1"/>
  <c r="JX31"/>
  <c r="JX28" s="1"/>
  <c r="DA31"/>
  <c r="DA28" s="1"/>
  <c r="DJ31"/>
  <c r="DJ28" s="1"/>
  <c r="DS31"/>
  <c r="DS28" s="1"/>
  <c r="EB31"/>
  <c r="EB28" s="1"/>
  <c r="EK31"/>
  <c r="EK28" s="1"/>
  <c r="ET31"/>
  <c r="ET28" s="1"/>
  <c r="FC31"/>
  <c r="FC28" s="1"/>
  <c r="FL31"/>
  <c r="FL28" s="1"/>
  <c r="FU31"/>
  <c r="FU28" s="1"/>
  <c r="GD31"/>
  <c r="GD28" s="1"/>
  <c r="GM31"/>
  <c r="GM28" s="1"/>
  <c r="HE31"/>
  <c r="HE28" s="1"/>
  <c r="HN31"/>
  <c r="HN28" s="1"/>
  <c r="HW31"/>
  <c r="HW28" s="1"/>
  <c r="IF31"/>
  <c r="IF28" s="1"/>
  <c r="IX31"/>
  <c r="IX28" s="1"/>
  <c r="JG31"/>
  <c r="JG28" s="1"/>
  <c r="JP31"/>
  <c r="JP28" s="1"/>
  <c r="JY31"/>
  <c r="JY28" s="1"/>
  <c r="L7" i="44"/>
  <c r="L8"/>
  <c r="L9"/>
  <c r="AX22" i="47"/>
  <c r="L22" i="44" s="1"/>
  <c r="BG22" i="47"/>
  <c r="BG12" s="1"/>
  <c r="BG6" s="1"/>
  <c r="CQ22"/>
  <c r="JF22"/>
  <c r="JF12" s="1"/>
  <c r="JF6" s="1"/>
  <c r="IE22"/>
  <c r="IE12" s="1"/>
  <c r="IE6" s="1"/>
  <c r="GL22"/>
  <c r="GL12" s="1"/>
  <c r="GL6" s="1"/>
  <c r="EA22"/>
  <c r="EA12" s="1"/>
  <c r="EA6" s="1"/>
  <c r="IW22"/>
  <c r="IW12" s="1"/>
  <c r="IW6" s="1"/>
  <c r="HM22"/>
  <c r="HM12" s="1"/>
  <c r="HM6" s="1"/>
  <c r="HM28"/>
  <c r="CZ22"/>
  <c r="DI22"/>
  <c r="DI12" s="1"/>
  <c r="DI6" s="1"/>
  <c r="DR22"/>
  <c r="DR12" s="1"/>
  <c r="DR6" s="1"/>
  <c r="EJ22"/>
  <c r="EJ12" s="1"/>
  <c r="EJ6" s="1"/>
  <c r="ES22"/>
  <c r="ES12" s="1"/>
  <c r="ES6" s="1"/>
  <c r="FB22"/>
  <c r="FB12" s="1"/>
  <c r="FB6" s="1"/>
  <c r="FK22"/>
  <c r="FK12" s="1"/>
  <c r="FK6" s="1"/>
  <c r="FT22"/>
  <c r="FT12" s="1"/>
  <c r="FT6" s="1"/>
  <c r="GC22"/>
  <c r="GC12" s="1"/>
  <c r="GC6" s="1"/>
  <c r="HD22"/>
  <c r="HD12" s="1"/>
  <c r="HD6" s="1"/>
  <c r="HD40" s="1"/>
  <c r="HV22"/>
  <c r="HV12" s="1"/>
  <c r="HV6" s="1"/>
  <c r="JO22"/>
  <c r="JO12" s="1"/>
  <c r="JO6" s="1"/>
  <c r="JX22"/>
  <c r="JX12" s="1"/>
  <c r="JX6" s="1"/>
  <c r="AY22"/>
  <c r="M22" i="44" s="1"/>
  <c r="BH22" i="47"/>
  <c r="BH12" s="1"/>
  <c r="BH6" s="1"/>
  <c r="CR22"/>
  <c r="DA22"/>
  <c r="DJ22"/>
  <c r="DJ12" s="1"/>
  <c r="DJ6" s="1"/>
  <c r="DS22"/>
  <c r="DS12" s="1"/>
  <c r="DS6" s="1"/>
  <c r="EB22"/>
  <c r="EB12" s="1"/>
  <c r="EB6" s="1"/>
  <c r="EK22"/>
  <c r="EK12" s="1"/>
  <c r="EK6" s="1"/>
  <c r="ET22"/>
  <c r="ET12" s="1"/>
  <c r="ET6" s="1"/>
  <c r="FC22"/>
  <c r="FC12" s="1"/>
  <c r="FC6" s="1"/>
  <c r="FL22"/>
  <c r="FL12" s="1"/>
  <c r="FL6" s="1"/>
  <c r="FU22"/>
  <c r="FU12" s="1"/>
  <c r="FU6" s="1"/>
  <c r="GD22"/>
  <c r="GD12" s="1"/>
  <c r="GD6" s="1"/>
  <c r="GM22"/>
  <c r="GM12" s="1"/>
  <c r="GM6" s="1"/>
  <c r="HE22"/>
  <c r="HE12" s="1"/>
  <c r="HE6" s="1"/>
  <c r="HN22"/>
  <c r="HN12" s="1"/>
  <c r="HN6" s="1"/>
  <c r="HW22"/>
  <c r="HW12" s="1"/>
  <c r="HW6" s="1"/>
  <c r="IF22"/>
  <c r="IF12" s="1"/>
  <c r="IF6" s="1"/>
  <c r="IX22"/>
  <c r="IX12" s="1"/>
  <c r="IX6" s="1"/>
  <c r="JG22"/>
  <c r="JG12" s="1"/>
  <c r="JG6" s="1"/>
  <c r="JP22"/>
  <c r="JP12" s="1"/>
  <c r="JP6" s="1"/>
  <c r="JY22"/>
  <c r="JY12" s="1"/>
  <c r="JY6" s="1"/>
  <c r="AX62"/>
  <c r="L62" i="44" s="1"/>
  <c r="BG62" i="47"/>
  <c r="CQ62"/>
  <c r="X62" i="44" s="1"/>
  <c r="AY62" i="47"/>
  <c r="M62" i="44" s="1"/>
  <c r="BH62" i="47"/>
  <c r="CR62"/>
  <c r="Y62" i="44" s="1"/>
  <c r="AX64" i="47"/>
  <c r="L64" i="44" s="1"/>
  <c r="DA62" i="47"/>
  <c r="DJ62"/>
  <c r="DS62"/>
  <c r="EB62"/>
  <c r="EK62"/>
  <c r="ET62"/>
  <c r="FC62"/>
  <c r="FL62"/>
  <c r="FU62"/>
  <c r="GD62"/>
  <c r="GM62"/>
  <c r="HE62"/>
  <c r="HN62"/>
  <c r="HW62"/>
  <c r="IF62"/>
  <c r="IX62"/>
  <c r="JG62"/>
  <c r="JP62"/>
  <c r="JY62"/>
  <c r="CZ62"/>
  <c r="DI62"/>
  <c r="DR62"/>
  <c r="EA62"/>
  <c r="EJ62"/>
  <c r="ES62"/>
  <c r="FB62"/>
  <c r="FK62"/>
  <c r="FT62"/>
  <c r="GC62"/>
  <c r="GL62"/>
  <c r="HD62"/>
  <c r="HM62"/>
  <c r="HV62"/>
  <c r="IE62"/>
  <c r="JF62"/>
  <c r="JO62"/>
  <c r="JX62"/>
  <c r="W62"/>
  <c r="AO62"/>
  <c r="BP62"/>
  <c r="BY62"/>
  <c r="BZ22"/>
  <c r="BZ12" s="1"/>
  <c r="BZ6" s="1"/>
  <c r="BZ31"/>
  <c r="BZ28" s="1"/>
  <c r="BZ43"/>
  <c r="BZ42" s="1"/>
  <c r="BZ41" s="1"/>
  <c r="BZ62"/>
  <c r="BY22"/>
  <c r="BY12" s="1"/>
  <c r="BY6" s="1"/>
  <c r="BY28"/>
  <c r="BY43"/>
  <c r="BY42" s="1"/>
  <c r="BY41" s="1"/>
  <c r="BQ22"/>
  <c r="BQ12" s="1"/>
  <c r="BQ6" s="1"/>
  <c r="BQ31"/>
  <c r="BQ28" s="1"/>
  <c r="BQ43"/>
  <c r="BQ42" s="1"/>
  <c r="BQ41" s="1"/>
  <c r="BQ62"/>
  <c r="BP22"/>
  <c r="BP12" s="1"/>
  <c r="BP6" s="1"/>
  <c r="BP31"/>
  <c r="BP28" s="1"/>
  <c r="BP43"/>
  <c r="BP42" s="1"/>
  <c r="BP41" s="1"/>
  <c r="AP22"/>
  <c r="AP12" s="1"/>
  <c r="AP6" s="1"/>
  <c r="AP31"/>
  <c r="AP28" s="1"/>
  <c r="AP43"/>
  <c r="AP42" s="1"/>
  <c r="AP41" s="1"/>
  <c r="AP62"/>
  <c r="AO22"/>
  <c r="AO12" s="1"/>
  <c r="AO6" s="1"/>
  <c r="AO31"/>
  <c r="AO28" s="1"/>
  <c r="AO43"/>
  <c r="AO42" s="1"/>
  <c r="AO41" s="1"/>
  <c r="X22"/>
  <c r="X12" s="1"/>
  <c r="X6" s="1"/>
  <c r="X31"/>
  <c r="X28" s="1"/>
  <c r="X43"/>
  <c r="X42" s="1"/>
  <c r="X41" s="1"/>
  <c r="X62"/>
  <c r="W22"/>
  <c r="W12" s="1"/>
  <c r="W6" s="1"/>
  <c r="W31"/>
  <c r="W28" s="1"/>
  <c r="W43"/>
  <c r="W42" s="1"/>
  <c r="W41" s="1"/>
  <c r="BA22" i="45"/>
  <c r="O22" i="46" s="1"/>
  <c r="BA24" i="45"/>
  <c r="O24" i="46" s="1"/>
  <c r="BA30" i="45"/>
  <c r="O30" i="46" s="1"/>
  <c r="BA33" i="45"/>
  <c r="O33" i="46" s="1"/>
  <c r="BA36" i="45"/>
  <c r="O36" i="46" s="1"/>
  <c r="BA40" i="45"/>
  <c r="O40" i="46" s="1"/>
  <c r="DC40" i="45"/>
  <c r="DU40"/>
  <c r="ED40"/>
  <c r="EM40"/>
  <c r="FE40"/>
  <c r="FW40"/>
  <c r="GO40"/>
  <c r="HP40"/>
  <c r="HY40"/>
  <c r="KT63"/>
  <c r="AN63" i="46" s="1"/>
  <c r="AZ63" s="1"/>
  <c r="KT64" i="45"/>
  <c r="AN64" i="46" s="1"/>
  <c r="AZ64" s="1"/>
  <c r="KT65" i="45"/>
  <c r="AN65" i="46" s="1"/>
  <c r="AZ65" s="1"/>
  <c r="KT68" i="45"/>
  <c r="AN68" i="46" s="1"/>
  <c r="AZ68" s="1"/>
  <c r="KT69" i="45"/>
  <c r="AN69" i="46" s="1"/>
  <c r="AZ69" s="1"/>
  <c r="KT70" i="45"/>
  <c r="AN70" i="46" s="1"/>
  <c r="AZ70" s="1"/>
  <c r="KT71" i="45"/>
  <c r="AN71" i="46" s="1"/>
  <c r="AZ71" s="1"/>
  <c r="KT72" i="45"/>
  <c r="AN72" i="46" s="1"/>
  <c r="AZ72" s="1"/>
  <c r="KT74" i="45"/>
  <c r="AN74" i="46" s="1"/>
  <c r="AZ74" s="1"/>
  <c r="KT75" i="45"/>
  <c r="AN75" i="46" s="1"/>
  <c r="AZ75" s="1"/>
  <c r="KT76" i="45"/>
  <c r="AN76" i="46" s="1"/>
  <c r="AZ76" s="1"/>
  <c r="KT77" i="45"/>
  <c r="AN77" i="46" s="1"/>
  <c r="AZ77" s="1"/>
  <c r="KT81" i="45"/>
  <c r="AN81" i="46" s="1"/>
  <c r="AZ81" s="1"/>
  <c r="KT82" i="45"/>
  <c r="AN82" i="46" s="1"/>
  <c r="AZ82" s="1"/>
  <c r="KT83" i="45"/>
  <c r="AN83" i="46" s="1"/>
  <c r="AZ83" s="1"/>
  <c r="KT89" i="45"/>
  <c r="AN89" i="46" s="1"/>
  <c r="AZ89" s="1"/>
  <c r="KT90" i="45"/>
  <c r="AN90" i="46" s="1"/>
  <c r="AZ90" s="1"/>
  <c r="KT91" i="45"/>
  <c r="AN91" i="46" s="1"/>
  <c r="AZ91" s="1"/>
  <c r="KT94" i="45"/>
  <c r="AN94" i="46" s="1"/>
  <c r="AZ94" s="1"/>
  <c r="KT95" i="45"/>
  <c r="AN95" i="46" s="1"/>
  <c r="AZ95" s="1"/>
  <c r="BA88" i="45"/>
  <c r="O88" i="46" s="1"/>
  <c r="BA93" i="45"/>
  <c r="O93" i="46" s="1"/>
  <c r="DC22" i="45"/>
  <c r="DU22"/>
  <c r="DU21" s="1"/>
  <c r="ED22"/>
  <c r="ED21" s="1"/>
  <c r="EM22"/>
  <c r="EM21" s="1"/>
  <c r="FE22"/>
  <c r="FE21" s="1"/>
  <c r="FN22"/>
  <c r="FN21" s="1"/>
  <c r="FW22"/>
  <c r="FW21" s="1"/>
  <c r="GO22"/>
  <c r="GO21" s="1"/>
  <c r="HG22"/>
  <c r="HG21" s="1"/>
  <c r="HP22"/>
  <c r="HP21" s="1"/>
  <c r="HY22"/>
  <c r="HY21" s="1"/>
  <c r="DC24"/>
  <c r="DU24"/>
  <c r="ED24"/>
  <c r="EM24"/>
  <c r="FE24"/>
  <c r="FN24"/>
  <c r="FW24"/>
  <c r="GO24"/>
  <c r="HG24"/>
  <c r="HP24"/>
  <c r="HY24"/>
  <c r="DC30"/>
  <c r="DU30"/>
  <c r="ED30"/>
  <c r="EM30"/>
  <c r="FE30"/>
  <c r="FN30"/>
  <c r="FW30"/>
  <c r="GO30"/>
  <c r="HG30"/>
  <c r="HP30"/>
  <c r="HY30"/>
  <c r="DC33"/>
  <c r="DU33"/>
  <c r="ED33"/>
  <c r="EM33"/>
  <c r="FE33"/>
  <c r="FN33"/>
  <c r="FW33"/>
  <c r="GO33"/>
  <c r="HG33"/>
  <c r="HP33"/>
  <c r="HY33"/>
  <c r="DC36"/>
  <c r="DU36"/>
  <c r="ED36"/>
  <c r="EM36"/>
  <c r="FE36"/>
  <c r="FN36"/>
  <c r="FW36"/>
  <c r="GO36"/>
  <c r="HG36"/>
  <c r="HP36"/>
  <c r="HY36"/>
  <c r="KT100"/>
  <c r="AN100" i="46" s="1"/>
  <c r="AZ100" s="1"/>
  <c r="Z8" i="45"/>
  <c r="Z7" s="1"/>
  <c r="Z22"/>
  <c r="Z21" s="1"/>
  <c r="Z24"/>
  <c r="Z30"/>
  <c r="Z33"/>
  <c r="Z36"/>
  <c r="Z40"/>
  <c r="Z46"/>
  <c r="Z62"/>
  <c r="Z67"/>
  <c r="Z73"/>
  <c r="Z80"/>
  <c r="Z88"/>
  <c r="Z93"/>
  <c r="BA8"/>
  <c r="O8" i="46" s="1"/>
  <c r="BA46" i="45"/>
  <c r="O46" i="46" s="1"/>
  <c r="BA62" i="45"/>
  <c r="O62" i="46" s="1"/>
  <c r="BA67" i="45"/>
  <c r="O67" i="46" s="1"/>
  <c r="BA73" i="45"/>
  <c r="BA80"/>
  <c r="O80" i="46" s="1"/>
  <c r="BS8" i="45"/>
  <c r="BS7" s="1"/>
  <c r="BS22"/>
  <c r="BS21" s="1"/>
  <c r="BS24"/>
  <c r="BS30"/>
  <c r="BS33"/>
  <c r="BS36"/>
  <c r="BS40"/>
  <c r="BS46"/>
  <c r="BS62"/>
  <c r="BS67"/>
  <c r="BS73"/>
  <c r="BS80"/>
  <c r="BS88"/>
  <c r="BS93"/>
  <c r="DC8"/>
  <c r="DC46"/>
  <c r="DC62"/>
  <c r="DC67"/>
  <c r="DC73"/>
  <c r="DC80"/>
  <c r="DU8"/>
  <c r="DU7" s="1"/>
  <c r="DU46"/>
  <c r="DU62"/>
  <c r="DU67"/>
  <c r="DU73"/>
  <c r="DU80"/>
  <c r="ED8"/>
  <c r="ED7" s="1"/>
  <c r="ED46"/>
  <c r="ED62"/>
  <c r="ED67"/>
  <c r="ED73"/>
  <c r="ED80"/>
  <c r="EM8"/>
  <c r="EM7" s="1"/>
  <c r="EM46"/>
  <c r="EM62"/>
  <c r="EM67"/>
  <c r="EM73"/>
  <c r="EM80"/>
  <c r="FE8"/>
  <c r="FE7" s="1"/>
  <c r="FE46"/>
  <c r="FE62"/>
  <c r="FE67"/>
  <c r="FE73"/>
  <c r="FE80"/>
  <c r="FN8"/>
  <c r="FN7" s="1"/>
  <c r="FN46"/>
  <c r="FN62"/>
  <c r="FN67"/>
  <c r="FN73"/>
  <c r="FN80"/>
  <c r="FW8"/>
  <c r="FW7" s="1"/>
  <c r="FW46"/>
  <c r="FW62"/>
  <c r="FW67"/>
  <c r="FW73"/>
  <c r="FW80"/>
  <c r="GO8"/>
  <c r="GO7" s="1"/>
  <c r="GO46"/>
  <c r="GO62"/>
  <c r="GO67"/>
  <c r="GO73"/>
  <c r="GO80"/>
  <c r="HG8"/>
  <c r="HG7" s="1"/>
  <c r="HG46"/>
  <c r="HG62"/>
  <c r="HG67"/>
  <c r="HG73"/>
  <c r="HG80"/>
  <c r="HP8"/>
  <c r="HP7" s="1"/>
  <c r="HP46"/>
  <c r="HP62"/>
  <c r="HP67"/>
  <c r="HP73"/>
  <c r="HP80"/>
  <c r="HY8"/>
  <c r="HY7" s="1"/>
  <c r="HY46"/>
  <c r="HY62"/>
  <c r="HY67"/>
  <c r="HY73"/>
  <c r="HY80"/>
  <c r="KT99"/>
  <c r="AN99" i="46" s="1"/>
  <c r="AZ99" s="1"/>
  <c r="KT86" i="45"/>
  <c r="AN86" i="46" s="1"/>
  <c r="AZ86" s="1"/>
  <c r="KT85" i="45"/>
  <c r="AN85" i="46" s="1"/>
  <c r="AZ85" s="1"/>
  <c r="KT84" i="45"/>
  <c r="AN84" i="46" s="1"/>
  <c r="AZ84" s="1"/>
  <c r="KT80" i="45"/>
  <c r="AN80" i="46" s="1"/>
  <c r="AZ80" s="1"/>
  <c r="KT79" i="45"/>
  <c r="AN79" i="46" s="1"/>
  <c r="AZ79" s="1"/>
  <c r="KT78" i="45"/>
  <c r="AN78" i="46" s="1"/>
  <c r="AZ78" s="1"/>
  <c r="KT73" i="45"/>
  <c r="AN73" i="46" s="1"/>
  <c r="AZ73" s="1"/>
  <c r="KT67" i="45"/>
  <c r="AN67" i="46" s="1"/>
  <c r="AZ67" s="1"/>
  <c r="KT66" i="45"/>
  <c r="AN66" i="46" s="1"/>
  <c r="AZ66" s="1"/>
  <c r="KT62" i="45"/>
  <c r="AN62" i="46" s="1"/>
  <c r="AZ62" s="1"/>
  <c r="KT46" i="45"/>
  <c r="AN46" i="46" s="1"/>
  <c r="AZ46" s="1"/>
  <c r="KT20" i="45"/>
  <c r="AN20" i="46" s="1"/>
  <c r="AZ20" s="1"/>
  <c r="KT7" i="45"/>
  <c r="AN7" i="46" s="1"/>
  <c r="AZ7" s="1"/>
  <c r="KT6" i="45"/>
  <c r="AN6" i="46" s="1"/>
  <c r="AZ6" s="1"/>
  <c r="HF20" i="45"/>
  <c r="AZ73"/>
  <c r="N73" i="46" s="1"/>
  <c r="AZ67" i="45"/>
  <c r="N67" i="46" s="1"/>
  <c r="KU93" i="45" l="1"/>
  <c r="AV12" i="47"/>
  <c r="R93" i="45"/>
  <c r="AP94" i="46"/>
  <c r="AS94" s="1"/>
  <c r="R94" i="45"/>
  <c r="P12" i="44"/>
  <c r="BA6" i="47"/>
  <c r="MU28"/>
  <c r="FN61"/>
  <c r="FN63" s="1"/>
  <c r="IH40"/>
  <c r="II40"/>
  <c r="FO61"/>
  <c r="FO63" s="1"/>
  <c r="AQ8" i="44"/>
  <c r="BC24"/>
  <c r="AM52"/>
  <c r="BC56"/>
  <c r="BC60"/>
  <c r="BC26"/>
  <c r="BC32"/>
  <c r="BC34"/>
  <c r="BC36"/>
  <c r="BC38"/>
  <c r="BC44"/>
  <c r="BC46"/>
  <c r="BC48"/>
  <c r="BC50"/>
  <c r="BC52"/>
  <c r="BC54"/>
  <c r="AQ11"/>
  <c r="MU22" i="47"/>
  <c r="AN22" i="44" s="1"/>
  <c r="JI40" i="47"/>
  <c r="S32"/>
  <c r="S26"/>
  <c r="S16"/>
  <c r="MU31"/>
  <c r="CW28"/>
  <c r="MO28" s="1"/>
  <c r="AF28" i="44" s="1"/>
  <c r="MO31" i="47"/>
  <c r="AF31" i="44" s="1"/>
  <c r="MR62" i="47"/>
  <c r="L62" s="1"/>
  <c r="CZ12"/>
  <c r="MR22"/>
  <c r="CZ28"/>
  <c r="MR28" s="1"/>
  <c r="MR31"/>
  <c r="MR43"/>
  <c r="CW12"/>
  <c r="MO22"/>
  <c r="AF22" i="44" s="1"/>
  <c r="CW41" i="47"/>
  <c r="MO42"/>
  <c r="DC42"/>
  <c r="DC41" s="1"/>
  <c r="MU43"/>
  <c r="AN43" i="44" s="1"/>
  <c r="MU62" i="47"/>
  <c r="AN62" i="44" s="1"/>
  <c r="BC58"/>
  <c r="HP41" i="47"/>
  <c r="HP6"/>
  <c r="HP40" s="1"/>
  <c r="MU12"/>
  <c r="KP40"/>
  <c r="IB12"/>
  <c r="IB6" s="1"/>
  <c r="IB40" s="1"/>
  <c r="IB61" s="1"/>
  <c r="IB63" s="1"/>
  <c r="JJ40"/>
  <c r="JJ61" s="1"/>
  <c r="JJ63" s="1"/>
  <c r="S37"/>
  <c r="S23"/>
  <c r="S15"/>
  <c r="L7"/>
  <c r="O7" s="1"/>
  <c r="H7" i="44"/>
  <c r="K7" s="1"/>
  <c r="AU7" s="1"/>
  <c r="H7" i="47"/>
  <c r="K7" s="1"/>
  <c r="IB29" i="45"/>
  <c r="IB20" s="1"/>
  <c r="IB6" s="1"/>
  <c r="IB84" s="1"/>
  <c r="DN20"/>
  <c r="BU20"/>
  <c r="FY20"/>
  <c r="IT6"/>
  <c r="IT84" s="1"/>
  <c r="II61" i="47"/>
  <c r="II63" s="1"/>
  <c r="DW20" i="45"/>
  <c r="FI40" i="47"/>
  <c r="FI61" s="1"/>
  <c r="FI63" s="1"/>
  <c r="IU40"/>
  <c r="IU61" s="1"/>
  <c r="IU63" s="1"/>
  <c r="HZ40"/>
  <c r="HZ61" s="1"/>
  <c r="HZ63" s="1"/>
  <c r="JA40"/>
  <c r="JA61" s="1"/>
  <c r="JA63" s="1"/>
  <c r="HY40"/>
  <c r="HY61" s="1"/>
  <c r="HY63" s="1"/>
  <c r="EN40"/>
  <c r="EN61" s="1"/>
  <c r="EN63" s="1"/>
  <c r="IZ40"/>
  <c r="IZ61" s="1"/>
  <c r="IZ63" s="1"/>
  <c r="JI61"/>
  <c r="JI63" s="1"/>
  <c r="CO6"/>
  <c r="U6" i="44" s="1"/>
  <c r="KA40" i="47"/>
  <c r="KA61" s="1"/>
  <c r="KA63" s="1"/>
  <c r="JL6" i="45"/>
  <c r="JL84" s="1"/>
  <c r="JL99" s="1"/>
  <c r="AZ46"/>
  <c r="N46" i="46" s="1"/>
  <c r="AZ80" i="45"/>
  <c r="N80" i="46" s="1"/>
  <c r="Q80" s="1"/>
  <c r="GQ20" i="45"/>
  <c r="FP29"/>
  <c r="FP20" s="1"/>
  <c r="FP6" s="1"/>
  <c r="FP84" s="1"/>
  <c r="FP99" s="1"/>
  <c r="KB40" i="47"/>
  <c r="KB61" s="1"/>
  <c r="KB63" s="1"/>
  <c r="V20" i="45"/>
  <c r="U97" i="46"/>
  <c r="BB97"/>
  <c r="AM21" i="44"/>
  <c r="AY21" s="1"/>
  <c r="AM24"/>
  <c r="AM32"/>
  <c r="AY32" s="1"/>
  <c r="AM40" i="47"/>
  <c r="AM61" s="1"/>
  <c r="AM63" s="1"/>
  <c r="FH40"/>
  <c r="FH61" s="1"/>
  <c r="FH63" s="1"/>
  <c r="FX61"/>
  <c r="FX63" s="1"/>
  <c r="FF61"/>
  <c r="FF63" s="1"/>
  <c r="AL40"/>
  <c r="AL61" s="1"/>
  <c r="AL63" s="1"/>
  <c r="FW61"/>
  <c r="FW63" s="1"/>
  <c r="FE61"/>
  <c r="FE63" s="1"/>
  <c r="IH61"/>
  <c r="IH63" s="1"/>
  <c r="AV44" i="44"/>
  <c r="AM13"/>
  <c r="AY13" s="1"/>
  <c r="GP40" i="47"/>
  <c r="GP61" s="1"/>
  <c r="GP63" s="1"/>
  <c r="GF40"/>
  <c r="GF61" s="1"/>
  <c r="GF63" s="1"/>
  <c r="GI40"/>
  <c r="GI61" s="1"/>
  <c r="GI63" s="1"/>
  <c r="EE40"/>
  <c r="EE61" s="1"/>
  <c r="EE63" s="1"/>
  <c r="EM61"/>
  <c r="EM63" s="1"/>
  <c r="GJ40"/>
  <c r="GJ61" s="1"/>
  <c r="GJ63" s="1"/>
  <c r="EW40"/>
  <c r="EW61" s="1"/>
  <c r="EW63" s="1"/>
  <c r="GG40"/>
  <c r="GG61" s="1"/>
  <c r="GG63" s="1"/>
  <c r="AY44" i="44"/>
  <c r="AY52"/>
  <c r="AM17"/>
  <c r="AY17" s="1"/>
  <c r="AM36"/>
  <c r="AY36" s="1"/>
  <c r="AM48"/>
  <c r="AY48" s="1"/>
  <c r="DJ40" i="47"/>
  <c r="DJ61" s="1"/>
  <c r="DJ63" s="1"/>
  <c r="JU40"/>
  <c r="JU61" s="1"/>
  <c r="JU63" s="1"/>
  <c r="DV61"/>
  <c r="DV63" s="1"/>
  <c r="JS40"/>
  <c r="JS61" s="1"/>
  <c r="JS63" s="1"/>
  <c r="AZ9" i="44"/>
  <c r="AY24"/>
  <c r="AZ57"/>
  <c r="AM15"/>
  <c r="AY15" s="1"/>
  <c r="AM19"/>
  <c r="AY19" s="1"/>
  <c r="AM34"/>
  <c r="AY34" s="1"/>
  <c r="AM38"/>
  <c r="AY38" s="1"/>
  <c r="AM46"/>
  <c r="AM50"/>
  <c r="AY50" s="1"/>
  <c r="AM54"/>
  <c r="AY54" s="1"/>
  <c r="HH61" i="47"/>
  <c r="HH63" s="1"/>
  <c r="AV42"/>
  <c r="IT40"/>
  <c r="IT61" s="1"/>
  <c r="IT63" s="1"/>
  <c r="JV40"/>
  <c r="JV61" s="1"/>
  <c r="JV63" s="1"/>
  <c r="BB42"/>
  <c r="Q42" i="44" s="1"/>
  <c r="CC61" i="47"/>
  <c r="CC63" s="1"/>
  <c r="HG61"/>
  <c r="HG63" s="1"/>
  <c r="JR40"/>
  <c r="JR61" s="1"/>
  <c r="JR63" s="1"/>
  <c r="GO40"/>
  <c r="GO61" s="1"/>
  <c r="GO63" s="1"/>
  <c r="JM40"/>
  <c r="JM61" s="1"/>
  <c r="JM63" s="1"/>
  <c r="AZ62" i="45"/>
  <c r="N62" i="46" s="1"/>
  <c r="BP66" i="45"/>
  <c r="EV66"/>
  <c r="BC88"/>
  <c r="R88" i="46" s="1"/>
  <c r="IZ66" i="45"/>
  <c r="HL20"/>
  <c r="HL6" s="1"/>
  <c r="HL84" s="1"/>
  <c r="HL99" s="1"/>
  <c r="HR20"/>
  <c r="DK66"/>
  <c r="JK66"/>
  <c r="EO20"/>
  <c r="DZ20"/>
  <c r="FJ20"/>
  <c r="FJ6" s="1"/>
  <c r="FJ84" s="1"/>
  <c r="FJ99" s="1"/>
  <c r="DE20"/>
  <c r="AT66"/>
  <c r="AW93"/>
  <c r="J93" i="46" s="1"/>
  <c r="FD66" i="45"/>
  <c r="FV87"/>
  <c r="FV86" s="1"/>
  <c r="GK20"/>
  <c r="IA20"/>
  <c r="DF20"/>
  <c r="DF6" s="1"/>
  <c r="DF84" s="1"/>
  <c r="DC29"/>
  <c r="FM87"/>
  <c r="FM86" s="1"/>
  <c r="EL87"/>
  <c r="EL86" s="1"/>
  <c r="DT87"/>
  <c r="DT86" s="1"/>
  <c r="HS20"/>
  <c r="HS6" s="1"/>
  <c r="HS84" s="1"/>
  <c r="AX28" i="47"/>
  <c r="L28" i="44" s="1"/>
  <c r="EY40" i="47"/>
  <c r="EY61" s="1"/>
  <c r="EY63" s="1"/>
  <c r="GA40"/>
  <c r="GA61" s="1"/>
  <c r="GA63" s="1"/>
  <c r="BJ40"/>
  <c r="BJ61" s="1"/>
  <c r="BJ63" s="1"/>
  <c r="CT12"/>
  <c r="CT6" s="1"/>
  <c r="CT28"/>
  <c r="AB28" i="44" s="1"/>
  <c r="CT31" i="47"/>
  <c r="AB31" i="44" s="1"/>
  <c r="CT41" i="47"/>
  <c r="CT42"/>
  <c r="AB42" i="44" s="1"/>
  <c r="CT62" i="47"/>
  <c r="AB62" i="44" s="1"/>
  <c r="AE62" s="1"/>
  <c r="AS61" i="47"/>
  <c r="AS63" s="1"/>
  <c r="BC15" i="44"/>
  <c r="BC19"/>
  <c r="BC23"/>
  <c r="BC27"/>
  <c r="AV60"/>
  <c r="Y29" i="45"/>
  <c r="AZ29" s="1"/>
  <c r="N29" i="46" s="1"/>
  <c r="GN29" i="45"/>
  <c r="BC21"/>
  <c r="BC22"/>
  <c r="R22" i="46" s="1"/>
  <c r="BC24" i="45"/>
  <c r="R24" i="46" s="1"/>
  <c r="BC30" i="45"/>
  <c r="R30" i="46" s="1"/>
  <c r="BC33" i="45"/>
  <c r="R33" i="46" s="1"/>
  <c r="BC36" i="45"/>
  <c r="R36" i="46" s="1"/>
  <c r="BC66" i="45"/>
  <c r="R66" i="46" s="1"/>
  <c r="GN20" i="45"/>
  <c r="GN6" s="1"/>
  <c r="FA20"/>
  <c r="FA6" s="1"/>
  <c r="FA84" s="1"/>
  <c r="FA99" s="1"/>
  <c r="GR20"/>
  <c r="GR6" s="1"/>
  <c r="GR84" s="1"/>
  <c r="HJ20"/>
  <c r="JC40" i="47"/>
  <c r="JC61" s="1"/>
  <c r="JC63" s="1"/>
  <c r="EP40"/>
  <c r="EP61" s="1"/>
  <c r="EP63" s="1"/>
  <c r="FR40"/>
  <c r="FR61" s="1"/>
  <c r="FR63" s="1"/>
  <c r="Y87" i="45"/>
  <c r="Y86" s="1"/>
  <c r="FB20"/>
  <c r="FB6" s="1"/>
  <c r="FB84" s="1"/>
  <c r="EO66"/>
  <c r="FG20"/>
  <c r="FG6" s="1"/>
  <c r="FG84" s="1"/>
  <c r="FG99" s="1"/>
  <c r="EZ40" i="47"/>
  <c r="EZ61" s="1"/>
  <c r="EZ63" s="1"/>
  <c r="FQ40"/>
  <c r="FQ61" s="1"/>
  <c r="FQ63" s="1"/>
  <c r="AZ93" i="45"/>
  <c r="HU20"/>
  <c r="HU6" s="1"/>
  <c r="HU84" s="1"/>
  <c r="HU99" s="1"/>
  <c r="AX87"/>
  <c r="K87" i="46" s="1"/>
  <c r="AC20" i="45"/>
  <c r="AC6" s="1"/>
  <c r="AC84" s="1"/>
  <c r="BO29"/>
  <c r="BO20" s="1"/>
  <c r="DX20"/>
  <c r="DX6" s="1"/>
  <c r="DX84" s="1"/>
  <c r="FH20"/>
  <c r="FH6" s="1"/>
  <c r="FH84" s="1"/>
  <c r="Z40" i="47"/>
  <c r="Z61" s="1"/>
  <c r="Z63" s="1"/>
  <c r="BT61"/>
  <c r="BT63" s="1"/>
  <c r="EQ40"/>
  <c r="EQ61" s="1"/>
  <c r="EQ63" s="1"/>
  <c r="BC59" i="44"/>
  <c r="AU23"/>
  <c r="AU27"/>
  <c r="AU35"/>
  <c r="AU39"/>
  <c r="AU47"/>
  <c r="AU51"/>
  <c r="BC11"/>
  <c r="FZ40" i="47"/>
  <c r="FZ61" s="1"/>
  <c r="FZ63" s="1"/>
  <c r="AM65" i="44"/>
  <c r="AY65" s="1"/>
  <c r="AU55"/>
  <c r="AU59"/>
  <c r="AV55"/>
  <c r="AU56"/>
  <c r="AV57"/>
  <c r="BA7"/>
  <c r="AK57" i="46"/>
  <c r="AK48"/>
  <c r="AS48"/>
  <c r="JD40" i="47"/>
  <c r="JD61" s="1"/>
  <c r="JD63" s="1"/>
  <c r="AA40"/>
  <c r="AA61" s="1"/>
  <c r="AA63" s="1"/>
  <c r="AR61"/>
  <c r="AR63" s="1"/>
  <c r="BS61"/>
  <c r="BS63" s="1"/>
  <c r="U61"/>
  <c r="U63" s="1"/>
  <c r="H64"/>
  <c r="K64" s="1"/>
  <c r="N55" i="45"/>
  <c r="CN42" i="47"/>
  <c r="H42" s="1"/>
  <c r="JL40"/>
  <c r="AY56" i="44"/>
  <c r="AY60"/>
  <c r="BC10"/>
  <c r="BC16"/>
  <c r="BC20"/>
  <c r="AU57"/>
  <c r="AV26"/>
  <c r="AV56"/>
  <c r="AV58"/>
  <c r="FQ20" i="45"/>
  <c r="FQ6" s="1"/>
  <c r="FQ84" s="1"/>
  <c r="Q62" i="46"/>
  <c r="GO29" i="45"/>
  <c r="GO20" s="1"/>
  <c r="BR29"/>
  <c r="BR20" s="1"/>
  <c r="BR6" s="1"/>
  <c r="Y66"/>
  <c r="GN66"/>
  <c r="EL29"/>
  <c r="EL20" s="1"/>
  <c r="EC66"/>
  <c r="EC29"/>
  <c r="EC20" s="1"/>
  <c r="EC6" s="1"/>
  <c r="DT66"/>
  <c r="DT29"/>
  <c r="DT20" s="1"/>
  <c r="DT6" s="1"/>
  <c r="DB29"/>
  <c r="FV29"/>
  <c r="FV20" s="1"/>
  <c r="FV6" s="1"/>
  <c r="DR20"/>
  <c r="DR6" s="1"/>
  <c r="DR84" s="1"/>
  <c r="DQ6"/>
  <c r="DQ84" s="1"/>
  <c r="DQ99" s="1"/>
  <c r="BP87"/>
  <c r="BP86" s="1"/>
  <c r="BO66"/>
  <c r="BV20"/>
  <c r="BV6" s="1"/>
  <c r="BV84" s="1"/>
  <c r="EG20"/>
  <c r="EG6" s="1"/>
  <c r="EG84" s="1"/>
  <c r="EP20"/>
  <c r="EP6" s="1"/>
  <c r="EP84" s="1"/>
  <c r="FZ20"/>
  <c r="FZ6" s="1"/>
  <c r="FZ84" s="1"/>
  <c r="EU87"/>
  <c r="EU86" s="1"/>
  <c r="GI20"/>
  <c r="GI6" s="1"/>
  <c r="GI84" s="1"/>
  <c r="IX40" i="47"/>
  <c r="IX61" s="1"/>
  <c r="IX63" s="1"/>
  <c r="BR66" i="45"/>
  <c r="FE29"/>
  <c r="FE20" s="1"/>
  <c r="FE6" s="1"/>
  <c r="AY14" i="44"/>
  <c r="AY18"/>
  <c r="T61" i="47"/>
  <c r="T63" s="1"/>
  <c r="EM66" i="45"/>
  <c r="BS29"/>
  <c r="FE87"/>
  <c r="FE86" s="1"/>
  <c r="EM87"/>
  <c r="EM86" s="1"/>
  <c r="CZ20"/>
  <c r="EA20"/>
  <c r="EA6" s="1"/>
  <c r="EA84" s="1"/>
  <c r="FK20"/>
  <c r="FK6" s="1"/>
  <c r="FK84" s="1"/>
  <c r="GL20"/>
  <c r="GL6" s="1"/>
  <c r="GL84" s="1"/>
  <c r="HM20"/>
  <c r="HM6" s="1"/>
  <c r="HM84" s="1"/>
  <c r="HV20"/>
  <c r="HV6" s="1"/>
  <c r="HV84" s="1"/>
  <c r="BU87"/>
  <c r="BU86" s="1"/>
  <c r="DP40" i="47"/>
  <c r="DP61" s="1"/>
  <c r="DP63" s="1"/>
  <c r="BB41"/>
  <c r="Q41" i="44" s="1"/>
  <c r="GB6" i="45"/>
  <c r="GB84" s="1"/>
  <c r="GB99" s="1"/>
  <c r="AU28" i="47"/>
  <c r="H28" i="44" s="1"/>
  <c r="MV12" i="47"/>
  <c r="AO12" i="44" s="1"/>
  <c r="MV22" i="47"/>
  <c r="AO22" i="44" s="1"/>
  <c r="BA22" s="1"/>
  <c r="MV31" i="47"/>
  <c r="AO31" i="44" s="1"/>
  <c r="MV43" i="47"/>
  <c r="AO43" i="44" s="1"/>
  <c r="BA43" s="1"/>
  <c r="MV62" i="47"/>
  <c r="AO62" i="44" s="1"/>
  <c r="BA62" s="1"/>
  <c r="AY58"/>
  <c r="AV14"/>
  <c r="AV18"/>
  <c r="HY29" i="45"/>
  <c r="HY20" s="1"/>
  <c r="M31" i="44"/>
  <c r="O31" s="1"/>
  <c r="AY28" i="47"/>
  <c r="FM29" i="45"/>
  <c r="FM20" s="1"/>
  <c r="FM6" s="1"/>
  <c r="EL66"/>
  <c r="FV66"/>
  <c r="FV84" s="1"/>
  <c r="FV99" s="1"/>
  <c r="K67" i="46"/>
  <c r="AX66" i="45"/>
  <c r="K66" i="46" s="1"/>
  <c r="K30"/>
  <c r="AX29" i="45"/>
  <c r="K29" i="46" s="1"/>
  <c r="BP29" i="45"/>
  <c r="HJ6"/>
  <c r="HJ84" s="1"/>
  <c r="BA42" i="47"/>
  <c r="BK40"/>
  <c r="BK61" s="1"/>
  <c r="BK63" s="1"/>
  <c r="MV42"/>
  <c r="AO42" i="44" s="1"/>
  <c r="BO6" i="45"/>
  <c r="BO84" s="1"/>
  <c r="BD40" i="47"/>
  <c r="BD61" s="1"/>
  <c r="BD63" s="1"/>
  <c r="BV40"/>
  <c r="BV61" s="1"/>
  <c r="BV63" s="1"/>
  <c r="DG61"/>
  <c r="DG63" s="1"/>
  <c r="HJ61"/>
  <c r="HJ63" s="1"/>
  <c r="CS46" i="45"/>
  <c r="BF87"/>
  <c r="BF86" s="1"/>
  <c r="ES20"/>
  <c r="EV20"/>
  <c r="EV6" s="1"/>
  <c r="EV84" s="1"/>
  <c r="AN31" i="44"/>
  <c r="AL97" i="46"/>
  <c r="AX97" s="1"/>
  <c r="AL95"/>
  <c r="AL92"/>
  <c r="AO92" s="1"/>
  <c r="AL90"/>
  <c r="AL85"/>
  <c r="AL82"/>
  <c r="AL79"/>
  <c r="AL77"/>
  <c r="AL75"/>
  <c r="AL70"/>
  <c r="AL68"/>
  <c r="AL64"/>
  <c r="AO64" s="1"/>
  <c r="BA64" s="1"/>
  <c r="AL61"/>
  <c r="AL59"/>
  <c r="AL57"/>
  <c r="AL53"/>
  <c r="AL51"/>
  <c r="AL47"/>
  <c r="AL44"/>
  <c r="AO44" s="1"/>
  <c r="AL42"/>
  <c r="AO42" s="1"/>
  <c r="AL39"/>
  <c r="AL35"/>
  <c r="AL32"/>
  <c r="AO32" s="1"/>
  <c r="AL28"/>
  <c r="AO28" s="1"/>
  <c r="AL26"/>
  <c r="AO26" s="1"/>
  <c r="AL23"/>
  <c r="AL18"/>
  <c r="AO18" s="1"/>
  <c r="AL16"/>
  <c r="AO16" s="1"/>
  <c r="AL14"/>
  <c r="AO14" s="1"/>
  <c r="AL12"/>
  <c r="AL10"/>
  <c r="AO10" s="1"/>
  <c r="MV28" i="47"/>
  <c r="AO28" i="44" s="1"/>
  <c r="MV41" i="47"/>
  <c r="AO41" i="44" s="1"/>
  <c r="DM40" i="47"/>
  <c r="DM61" s="1"/>
  <c r="DM63" s="1"/>
  <c r="AL9" i="46"/>
  <c r="AX9" s="1"/>
  <c r="AL98"/>
  <c r="AL96"/>
  <c r="AL91"/>
  <c r="AL89"/>
  <c r="AL81"/>
  <c r="AX81" s="1"/>
  <c r="AL78"/>
  <c r="AX78" s="1"/>
  <c r="AL76"/>
  <c r="AX76" s="1"/>
  <c r="AL74"/>
  <c r="AX74" s="1"/>
  <c r="AL71"/>
  <c r="AX71" s="1"/>
  <c r="AL69"/>
  <c r="AX69" s="1"/>
  <c r="AL63"/>
  <c r="AX63" s="1"/>
  <c r="AL60"/>
  <c r="AO60" s="1"/>
  <c r="AL58"/>
  <c r="AO58" s="1"/>
  <c r="AL56"/>
  <c r="AX56" s="1"/>
  <c r="AL52"/>
  <c r="AO52" s="1"/>
  <c r="AL45"/>
  <c r="AO45" s="1"/>
  <c r="AL43"/>
  <c r="AX43" s="1"/>
  <c r="AL41"/>
  <c r="AX41" s="1"/>
  <c r="AL38"/>
  <c r="AL34"/>
  <c r="AX34" s="1"/>
  <c r="AL31"/>
  <c r="AL27"/>
  <c r="AL25"/>
  <c r="AL17"/>
  <c r="AL15"/>
  <c r="AL13"/>
  <c r="AL11"/>
  <c r="AL54"/>
  <c r="AX54" s="1"/>
  <c r="AL94"/>
  <c r="AL72"/>
  <c r="AO72" s="1"/>
  <c r="AL19"/>
  <c r="AL83"/>
  <c r="AX83" s="1"/>
  <c r="AL65"/>
  <c r="AX65" s="1"/>
  <c r="AL55"/>
  <c r="AL49"/>
  <c r="AL48"/>
  <c r="AX48" s="1"/>
  <c r="A48" i="45"/>
  <c r="JO40" i="47"/>
  <c r="JO61" s="1"/>
  <c r="JO63" s="1"/>
  <c r="HD61"/>
  <c r="HD63" s="1"/>
  <c r="AZ33" i="45"/>
  <c r="N33" i="46" s="1"/>
  <c r="Q33" s="1"/>
  <c r="AZ24" i="45"/>
  <c r="N24" i="46" s="1"/>
  <c r="Q24" s="1"/>
  <c r="FW87" i="45"/>
  <c r="FW86" s="1"/>
  <c r="GO87"/>
  <c r="GO86" s="1"/>
  <c r="DC87"/>
  <c r="DC86" s="1"/>
  <c r="BE40" i="47"/>
  <c r="BE61" s="1"/>
  <c r="BE63" s="1"/>
  <c r="CX40"/>
  <c r="CX61" s="1"/>
  <c r="DF61"/>
  <c r="DF63" s="1"/>
  <c r="DY40"/>
  <c r="DY61" s="1"/>
  <c r="DY63" s="1"/>
  <c r="HA40"/>
  <c r="HA61" s="1"/>
  <c r="HA63" s="1"/>
  <c r="HS40"/>
  <c r="HS61" s="1"/>
  <c r="HS63" s="1"/>
  <c r="BN61"/>
  <c r="BN63" s="1"/>
  <c r="EG61"/>
  <c r="EG63" s="1"/>
  <c r="HM40"/>
  <c r="HM61" s="1"/>
  <c r="HM63" s="1"/>
  <c r="DO40"/>
  <c r="DO61" s="1"/>
  <c r="DO63" s="1"/>
  <c r="BH40"/>
  <c r="BH61" s="1"/>
  <c r="BM61"/>
  <c r="BM63" s="1"/>
  <c r="CO41"/>
  <c r="U41" i="44" s="1"/>
  <c r="DX40" i="47"/>
  <c r="DX61" s="1"/>
  <c r="DX63" s="1"/>
  <c r="HK61"/>
  <c r="HK63" s="1"/>
  <c r="EH61"/>
  <c r="EH63" s="1"/>
  <c r="HB40"/>
  <c r="HB61" s="1"/>
  <c r="HB63" s="1"/>
  <c r="HT40"/>
  <c r="HT61" s="1"/>
  <c r="HT63" s="1"/>
  <c r="CR28"/>
  <c r="Y28" i="44" s="1"/>
  <c r="DI40" i="47"/>
  <c r="DI61" s="1"/>
  <c r="DI63" s="1"/>
  <c r="AY11" i="44"/>
  <c r="AY23"/>
  <c r="AY27"/>
  <c r="AY35"/>
  <c r="AY39"/>
  <c r="AY47"/>
  <c r="AY51"/>
  <c r="AY55"/>
  <c r="AY59"/>
  <c r="BP40" i="47"/>
  <c r="BP61" s="1"/>
  <c r="BP63" s="1"/>
  <c r="EA40"/>
  <c r="EA61" s="1"/>
  <c r="EA63" s="1"/>
  <c r="AY42"/>
  <c r="BC13" i="44"/>
  <c r="BC17"/>
  <c r="BC21"/>
  <c r="BC25"/>
  <c r="AY25"/>
  <c r="AU58"/>
  <c r="AU14"/>
  <c r="AU18"/>
  <c r="AU34"/>
  <c r="AU38"/>
  <c r="AU46"/>
  <c r="AU50"/>
  <c r="AU54"/>
  <c r="AU11"/>
  <c r="AU60"/>
  <c r="AP55" i="46"/>
  <c r="AS55" s="1"/>
  <c r="AS75"/>
  <c r="ED29" i="45"/>
  <c r="ED87"/>
  <c r="ED86" s="1"/>
  <c r="FN87"/>
  <c r="FN86" s="1"/>
  <c r="DU87"/>
  <c r="DU86" s="1"/>
  <c r="IB87"/>
  <c r="IB86" s="1"/>
  <c r="IW20"/>
  <c r="ED20"/>
  <c r="ED6" s="1"/>
  <c r="DE7"/>
  <c r="KU8"/>
  <c r="HY66"/>
  <c r="Z66"/>
  <c r="Z84" s="1"/>
  <c r="Z29"/>
  <c r="Z20" s="1"/>
  <c r="Z6" s="1"/>
  <c r="BR87"/>
  <c r="BR86" s="1"/>
  <c r="AZ88"/>
  <c r="N88" i="46" s="1"/>
  <c r="Q88" s="1"/>
  <c r="AW88" i="45"/>
  <c r="J88" i="46" s="1"/>
  <c r="CV21" i="45"/>
  <c r="AD21" i="46" s="1"/>
  <c r="CV22" i="45"/>
  <c r="AD22" i="46" s="1"/>
  <c r="CV24" i="45"/>
  <c r="AD24" i="46" s="1"/>
  <c r="AG24" s="1"/>
  <c r="CV30" i="45"/>
  <c r="CV33"/>
  <c r="CV36"/>
  <c r="BB17" i="46"/>
  <c r="BB28"/>
  <c r="BB32"/>
  <c r="BB44"/>
  <c r="BB53"/>
  <c r="BB68"/>
  <c r="BB98"/>
  <c r="BB16"/>
  <c r="BB12"/>
  <c r="BB25"/>
  <c r="BB41"/>
  <c r="BB60"/>
  <c r="AK38"/>
  <c r="AK32"/>
  <c r="AK26"/>
  <c r="AS38"/>
  <c r="AS32"/>
  <c r="AS26"/>
  <c r="AT17"/>
  <c r="AT13"/>
  <c r="AT53"/>
  <c r="AT57"/>
  <c r="AT61"/>
  <c r="AT70"/>
  <c r="AT77"/>
  <c r="AT82"/>
  <c r="BB52"/>
  <c r="BB40"/>
  <c r="BB72"/>
  <c r="FW29" i="45"/>
  <c r="FW20" s="1"/>
  <c r="FW6" s="1"/>
  <c r="FN29"/>
  <c r="FN20" s="1"/>
  <c r="FN6" s="1"/>
  <c r="EM29"/>
  <c r="EM20" s="1"/>
  <c r="EM6" s="1"/>
  <c r="DU29"/>
  <c r="DU20" s="1"/>
  <c r="DU6" s="1"/>
  <c r="FW66"/>
  <c r="BA29"/>
  <c r="O29" i="46" s="1"/>
  <c r="HD20" i="45"/>
  <c r="HD6" s="1"/>
  <c r="HD84" s="1"/>
  <c r="HD87"/>
  <c r="HD86" s="1"/>
  <c r="AB87"/>
  <c r="AB86" s="1"/>
  <c r="BD7"/>
  <c r="S7" i="46" s="1"/>
  <c r="BD21" i="45"/>
  <c r="BD29"/>
  <c r="S29" i="46" s="1"/>
  <c r="CV88" i="45"/>
  <c r="JW6"/>
  <c r="JW84" s="1"/>
  <c r="JW99" s="1"/>
  <c r="KC6"/>
  <c r="KC84" s="1"/>
  <c r="KC99" s="1"/>
  <c r="GH87"/>
  <c r="GH86" s="1"/>
  <c r="AB20"/>
  <c r="AB6" s="1"/>
  <c r="R21" i="46"/>
  <c r="AW41"/>
  <c r="AW58"/>
  <c r="AW65"/>
  <c r="AW78"/>
  <c r="AW81"/>
  <c r="AW97"/>
  <c r="BB76"/>
  <c r="AT26"/>
  <c r="AT38"/>
  <c r="AT42"/>
  <c r="AT49"/>
  <c r="AT89"/>
  <c r="AT96"/>
  <c r="BB92"/>
  <c r="AK39"/>
  <c r="AK34"/>
  <c r="AW34" s="1"/>
  <c r="AK27"/>
  <c r="AK17"/>
  <c r="AK13"/>
  <c r="AS9"/>
  <c r="AS39"/>
  <c r="AS34"/>
  <c r="AS27"/>
  <c r="AG40"/>
  <c r="AG80"/>
  <c r="GC40" i="47"/>
  <c r="GC61" s="1"/>
  <c r="GC63" s="1"/>
  <c r="AU15" i="44"/>
  <c r="AU19"/>
  <c r="BC47"/>
  <c r="BC51"/>
  <c r="BC55"/>
  <c r="S36" i="47"/>
  <c r="BC35" i="44"/>
  <c r="BC39"/>
  <c r="S20" i="47"/>
  <c r="H14" i="76" s="1"/>
  <c r="S33" i="47"/>
  <c r="S25"/>
  <c r="S19"/>
  <c r="W40"/>
  <c r="W61" s="1"/>
  <c r="W63" s="1"/>
  <c r="AO40"/>
  <c r="AO61" s="1"/>
  <c r="AO63" s="1"/>
  <c r="EB40"/>
  <c r="EB61" s="1"/>
  <c r="EB63" s="1"/>
  <c r="CQ28"/>
  <c r="X28" i="44" s="1"/>
  <c r="W22"/>
  <c r="MO43" i="47"/>
  <c r="AF43" i="44" s="1"/>
  <c r="IC40" i="47"/>
  <c r="IC61" s="1"/>
  <c r="IC63" s="1"/>
  <c r="CU42"/>
  <c r="BA28"/>
  <c r="P28" i="44" s="1"/>
  <c r="S28" s="1"/>
  <c r="FL40" i="47"/>
  <c r="FL61" s="1"/>
  <c r="FL63" s="1"/>
  <c r="AA62" i="44"/>
  <c r="AA31"/>
  <c r="W31"/>
  <c r="W43"/>
  <c r="W62"/>
  <c r="S31"/>
  <c r="S43"/>
  <c r="BC33"/>
  <c r="BC37"/>
  <c r="BC45"/>
  <c r="BC49"/>
  <c r="BC53"/>
  <c r="BC57"/>
  <c r="BC30"/>
  <c r="BC14"/>
  <c r="BC18"/>
  <c r="AU24"/>
  <c r="AK37" i="46"/>
  <c r="AS37"/>
  <c r="AK35"/>
  <c r="AS35"/>
  <c r="HC29" i="45"/>
  <c r="HC20" s="1"/>
  <c r="HC6" s="1"/>
  <c r="AK31" i="46"/>
  <c r="AS31"/>
  <c r="AK28"/>
  <c r="AS28"/>
  <c r="AK25"/>
  <c r="AW25" s="1"/>
  <c r="AS25"/>
  <c r="AK15"/>
  <c r="AT9"/>
  <c r="BB48"/>
  <c r="AK19"/>
  <c r="BF6" i="45"/>
  <c r="BF84" s="1"/>
  <c r="MO41" i="47"/>
  <c r="AF41" i="44" s="1"/>
  <c r="AF42"/>
  <c r="MO62" i="47"/>
  <c r="AF62" i="44" s="1"/>
  <c r="FU40" i="47"/>
  <c r="FU61" s="1"/>
  <c r="FU63" s="1"/>
  <c r="EK40"/>
  <c r="EK61" s="1"/>
  <c r="EK63" s="1"/>
  <c r="HV40"/>
  <c r="HV61" s="1"/>
  <c r="HV63" s="1"/>
  <c r="FB40"/>
  <c r="FB61" s="1"/>
  <c r="FB63" s="1"/>
  <c r="JY40"/>
  <c r="JY61" s="1"/>
  <c r="JY63" s="1"/>
  <c r="HN40"/>
  <c r="HN61" s="1"/>
  <c r="HN63" s="1"/>
  <c r="GL40"/>
  <c r="GL61" s="1"/>
  <c r="GL63" s="1"/>
  <c r="HW40"/>
  <c r="HW61" s="1"/>
  <c r="HW63" s="1"/>
  <c r="FT40"/>
  <c r="FT61" s="1"/>
  <c r="FT63" s="1"/>
  <c r="BW40"/>
  <c r="BW61" s="1"/>
  <c r="BW63" s="1"/>
  <c r="BG40"/>
  <c r="BG61" s="1"/>
  <c r="BY40"/>
  <c r="BY61" s="1"/>
  <c r="BY63" s="1"/>
  <c r="CN28"/>
  <c r="T28" i="44" s="1"/>
  <c r="W28" s="1"/>
  <c r="HX87" i="45"/>
  <c r="HX86" s="1"/>
  <c r="HO87"/>
  <c r="HO86" s="1"/>
  <c r="HX66"/>
  <c r="HO66"/>
  <c r="FM66"/>
  <c r="DB66"/>
  <c r="HF66"/>
  <c r="BB56" i="46"/>
  <c r="KR50" i="45"/>
  <c r="HG29"/>
  <c r="HG20" s="1"/>
  <c r="HG6" s="1"/>
  <c r="AK23" i="46"/>
  <c r="AS23"/>
  <c r="KA20" i="45"/>
  <c r="KA6" s="1"/>
  <c r="KA84" s="1"/>
  <c r="AW10" i="46"/>
  <c r="EY6" i="45"/>
  <c r="EY84" s="1"/>
  <c r="EY99" s="1"/>
  <c r="IW6"/>
  <c r="IW84" s="1"/>
  <c r="JC6"/>
  <c r="JC84" s="1"/>
  <c r="JC99" s="1"/>
  <c r="AK18" i="46"/>
  <c r="AW18" s="1"/>
  <c r="AK16"/>
  <c r="AK14"/>
  <c r="AK12"/>
  <c r="BX6" i="45"/>
  <c r="BX84" s="1"/>
  <c r="BX99" s="1"/>
  <c r="CD6"/>
  <c r="CD84" s="1"/>
  <c r="CD99" s="1"/>
  <c r="BL6"/>
  <c r="BL84" s="1"/>
  <c r="BC46"/>
  <c r="R46" i="46" s="1"/>
  <c r="Q46"/>
  <c r="M28" i="44"/>
  <c r="HP29" i="45"/>
  <c r="HP20" s="1"/>
  <c r="HP6" s="1"/>
  <c r="AV64" i="44"/>
  <c r="O64"/>
  <c r="AY64" s="1"/>
  <c r="JG40" i="47"/>
  <c r="JG61" s="1"/>
  <c r="JG63" s="1"/>
  <c r="MS28"/>
  <c r="AK28" i="44" s="1"/>
  <c r="MS22" i="47"/>
  <c r="AK22" i="44" s="1"/>
  <c r="CR12" i="47"/>
  <c r="Y22" i="44"/>
  <c r="JX40" i="47"/>
  <c r="JX61" s="1"/>
  <c r="JX63" s="1"/>
  <c r="EJ40"/>
  <c r="EJ61" s="1"/>
  <c r="EJ63" s="1"/>
  <c r="AV9" i="44"/>
  <c r="O9"/>
  <c r="AY9" s="1"/>
  <c r="O7"/>
  <c r="AY7" s="1"/>
  <c r="AV7"/>
  <c r="AK31"/>
  <c r="Y43"/>
  <c r="CR42" i="47"/>
  <c r="O43" i="44"/>
  <c r="DA42" i="47"/>
  <c r="MS43"/>
  <c r="AK43" i="44" s="1"/>
  <c r="AW43" s="1"/>
  <c r="KR36" i="45"/>
  <c r="K88" i="46"/>
  <c r="K73"/>
  <c r="K40"/>
  <c r="M40" s="1"/>
  <c r="K33"/>
  <c r="K24"/>
  <c r="AX7" i="45"/>
  <c r="K8" i="46"/>
  <c r="S40"/>
  <c r="U40" s="1"/>
  <c r="S46"/>
  <c r="S66"/>
  <c r="S67"/>
  <c r="U67" s="1"/>
  <c r="S73"/>
  <c r="U73" s="1"/>
  <c r="S80"/>
  <c r="U80" s="1"/>
  <c r="S88"/>
  <c r="Q67"/>
  <c r="AX86" i="45"/>
  <c r="HG66"/>
  <c r="GO66"/>
  <c r="FN66"/>
  <c r="FE66"/>
  <c r="ED66"/>
  <c r="DU66"/>
  <c r="DC66"/>
  <c r="BA87"/>
  <c r="O87" i="46" s="1"/>
  <c r="BA66" i="45"/>
  <c r="O66" i="46" s="1"/>
  <c r="O73"/>
  <c r="Z87" i="45"/>
  <c r="Z86" s="1"/>
  <c r="MS62" i="47"/>
  <c r="AK62" i="44" s="1"/>
  <c r="AW62" s="1"/>
  <c r="O62"/>
  <c r="JP40" i="47"/>
  <c r="JP61" s="1"/>
  <c r="JP63" s="1"/>
  <c r="GM40"/>
  <c r="GM61" s="1"/>
  <c r="GM63" s="1"/>
  <c r="GD40"/>
  <c r="GD61" s="1"/>
  <c r="GD63" s="1"/>
  <c r="ET40"/>
  <c r="ET61" s="1"/>
  <c r="ET63" s="1"/>
  <c r="DA12"/>
  <c r="MS12" s="1"/>
  <c r="AK12" i="44" s="1"/>
  <c r="AY12" i="47"/>
  <c r="DR40"/>
  <c r="DR61" s="1"/>
  <c r="DR63" s="1"/>
  <c r="JF40"/>
  <c r="JF61" s="1"/>
  <c r="JF63" s="1"/>
  <c r="CQ12"/>
  <c r="X22" i="44"/>
  <c r="O22"/>
  <c r="AV8"/>
  <c r="O8"/>
  <c r="AY8" s="1"/>
  <c r="L29" i="47"/>
  <c r="O29" s="1"/>
  <c r="G34" i="76" s="1"/>
  <c r="L29" i="44"/>
  <c r="H22"/>
  <c r="H31"/>
  <c r="H41"/>
  <c r="H42"/>
  <c r="H43" i="47"/>
  <c r="H43" i="44"/>
  <c r="H62"/>
  <c r="CN6" i="47"/>
  <c r="T12" i="44"/>
  <c r="W12" s="1"/>
  <c r="BB40" i="47"/>
  <c r="Q6" i="44"/>
  <c r="AT19" i="46"/>
  <c r="M19"/>
  <c r="AT15"/>
  <c r="M15"/>
  <c r="M11"/>
  <c r="AT23"/>
  <c r="M23"/>
  <c r="AT28"/>
  <c r="M28"/>
  <c r="AT32"/>
  <c r="M32"/>
  <c r="AT35"/>
  <c r="M35"/>
  <c r="AT40"/>
  <c r="AT44"/>
  <c r="M44"/>
  <c r="AW44" s="1"/>
  <c r="AT47"/>
  <c r="M47"/>
  <c r="AW47" s="1"/>
  <c r="AT51"/>
  <c r="M51"/>
  <c r="AW51" s="1"/>
  <c r="AT55"/>
  <c r="M55"/>
  <c r="AW55" s="1"/>
  <c r="AT59"/>
  <c r="M59"/>
  <c r="AW59" s="1"/>
  <c r="AT68"/>
  <c r="M68"/>
  <c r="AW68" s="1"/>
  <c r="AT72"/>
  <c r="M72"/>
  <c r="AW72" s="1"/>
  <c r="AT75"/>
  <c r="M75"/>
  <c r="AW75" s="1"/>
  <c r="AT79"/>
  <c r="M79"/>
  <c r="AW79" s="1"/>
  <c r="AT91"/>
  <c r="M91"/>
  <c r="AW91" s="1"/>
  <c r="AT94"/>
  <c r="M94"/>
  <c r="AW94" s="1"/>
  <c r="AT98"/>
  <c r="M98"/>
  <c r="AW98" s="1"/>
  <c r="CW7" i="45"/>
  <c r="AE7" i="46" s="1"/>
  <c r="AE8"/>
  <c r="CQ7" i="45"/>
  <c r="W7" i="46" s="1"/>
  <c r="W8"/>
  <c r="U19"/>
  <c r="U15"/>
  <c r="BB23"/>
  <c r="U23"/>
  <c r="BB26"/>
  <c r="U26"/>
  <c r="BB35"/>
  <c r="U35"/>
  <c r="BB38"/>
  <c r="U38"/>
  <c r="BB42"/>
  <c r="U42"/>
  <c r="BE42" s="1"/>
  <c r="BB47"/>
  <c r="U47"/>
  <c r="BE47" s="1"/>
  <c r="BB51"/>
  <c r="U51"/>
  <c r="BE51" s="1"/>
  <c r="U55"/>
  <c r="BB59"/>
  <c r="U59"/>
  <c r="BE59" s="1"/>
  <c r="BB70"/>
  <c r="U70"/>
  <c r="BE70" s="1"/>
  <c r="BB75"/>
  <c r="U75"/>
  <c r="BB79"/>
  <c r="U79"/>
  <c r="BE79" s="1"/>
  <c r="BB82"/>
  <c r="U82"/>
  <c r="BE82" s="1"/>
  <c r="U89"/>
  <c r="BB96"/>
  <c r="U96"/>
  <c r="BE96" s="1"/>
  <c r="H64" i="44"/>
  <c r="CU41" i="47"/>
  <c r="AC41" i="44" s="1"/>
  <c r="AC42"/>
  <c r="S7"/>
  <c r="BC7" s="1"/>
  <c r="AZ7"/>
  <c r="P29" i="47"/>
  <c r="S29" s="1"/>
  <c r="I38" i="83" s="1"/>
  <c r="P29" i="44"/>
  <c r="L30" i="47"/>
  <c r="O30" s="1"/>
  <c r="G33" i="76" s="1"/>
  <c r="X30" i="44"/>
  <c r="JI87" i="45"/>
  <c r="JI86" s="1"/>
  <c r="JX20"/>
  <c r="JX6" s="1"/>
  <c r="JX84" s="1"/>
  <c r="JZ20"/>
  <c r="JZ6" s="1"/>
  <c r="JZ84" s="1"/>
  <c r="AK100" i="46"/>
  <c r="AW100" s="1"/>
  <c r="AT100"/>
  <c r="AK85"/>
  <c r="AW85" s="1"/>
  <c r="AT85"/>
  <c r="AP91"/>
  <c r="AS91" s="1"/>
  <c r="AP89"/>
  <c r="AS89" s="1"/>
  <c r="AP81"/>
  <c r="AS81" s="1"/>
  <c r="BE81" s="1"/>
  <c r="AP71"/>
  <c r="AS71" s="1"/>
  <c r="AP69"/>
  <c r="AS69" s="1"/>
  <c r="AP65"/>
  <c r="AS65" s="1"/>
  <c r="BE65" s="1"/>
  <c r="AP63"/>
  <c r="AS63" s="1"/>
  <c r="AP45"/>
  <c r="AS45" s="1"/>
  <c r="AP43"/>
  <c r="AS43" s="1"/>
  <c r="AX16"/>
  <c r="Q16"/>
  <c r="AX12"/>
  <c r="Q12"/>
  <c r="N25" i="45"/>
  <c r="N25" i="46"/>
  <c r="N27" i="45"/>
  <c r="N27" i="46"/>
  <c r="N31" i="45"/>
  <c r="N31" i="46"/>
  <c r="N37" i="45"/>
  <c r="N37" i="46"/>
  <c r="N39" i="45"/>
  <c r="N39" i="46"/>
  <c r="Q41"/>
  <c r="Q45"/>
  <c r="Q50"/>
  <c r="Q54"/>
  <c r="Q58"/>
  <c r="BA58" s="1"/>
  <c r="Q65"/>
  <c r="Q69"/>
  <c r="Q74"/>
  <c r="Q78"/>
  <c r="Q81"/>
  <c r="AX90"/>
  <c r="Q92"/>
  <c r="AX95"/>
  <c r="Q97"/>
  <c r="O100" i="45"/>
  <c r="AM100" i="46"/>
  <c r="AY100" s="1"/>
  <c r="O97" i="45"/>
  <c r="AM97" i="46"/>
  <c r="AY97" s="1"/>
  <c r="O95" i="45"/>
  <c r="AM95" i="46"/>
  <c r="AY95" s="1"/>
  <c r="O90" i="45"/>
  <c r="AM90" i="46"/>
  <c r="AY90" s="1"/>
  <c r="O85" i="45"/>
  <c r="AM85" i="46"/>
  <c r="AY85" s="1"/>
  <c r="O82" i="45"/>
  <c r="AM82" i="46"/>
  <c r="AY82" s="1"/>
  <c r="O79" i="45"/>
  <c r="AM79" i="46"/>
  <c r="AY79" s="1"/>
  <c r="O77" i="45"/>
  <c r="AM77" i="46"/>
  <c r="AY77" s="1"/>
  <c r="O75" i="45"/>
  <c r="AM75" i="46"/>
  <c r="AY75" s="1"/>
  <c r="O70" i="45"/>
  <c r="AM70" i="46"/>
  <c r="AY70" s="1"/>
  <c r="O68" i="45"/>
  <c r="AM68" i="46"/>
  <c r="AY68" s="1"/>
  <c r="O61" i="45"/>
  <c r="AM61" i="46"/>
  <c r="AY61" s="1"/>
  <c r="O59" i="45"/>
  <c r="AM59" i="46"/>
  <c r="AY59" s="1"/>
  <c r="O57" i="45"/>
  <c r="AM57" i="46"/>
  <c r="AY57" s="1"/>
  <c r="O55" i="45"/>
  <c r="AM55" i="46"/>
  <c r="AY55" s="1"/>
  <c r="O53" i="45"/>
  <c r="AM53" i="46"/>
  <c r="AY53" s="1"/>
  <c r="O51" i="45"/>
  <c r="AM51" i="46"/>
  <c r="AY51" s="1"/>
  <c r="O49" i="45"/>
  <c r="AM49" i="46"/>
  <c r="AY49" s="1"/>
  <c r="O47" i="45"/>
  <c r="AM47" i="46"/>
  <c r="AY47" s="1"/>
  <c r="O39" i="45"/>
  <c r="AM39" i="46"/>
  <c r="AY39" s="1"/>
  <c r="O37" i="45"/>
  <c r="AM37" i="46"/>
  <c r="O34" i="45"/>
  <c r="AM34" i="46"/>
  <c r="AY34" s="1"/>
  <c r="O31" i="45"/>
  <c r="AM31" i="46"/>
  <c r="AY31" s="1"/>
  <c r="O27" i="45"/>
  <c r="AM27" i="46"/>
  <c r="AY27" s="1"/>
  <c r="O25" i="45"/>
  <c r="AM25" i="46"/>
  <c r="AY25" s="1"/>
  <c r="O19" i="45"/>
  <c r="AM19" i="46"/>
  <c r="AY19" s="1"/>
  <c r="O17" i="45"/>
  <c r="AM17" i="46"/>
  <c r="AY17" s="1"/>
  <c r="O15" i="45"/>
  <c r="AM15" i="46"/>
  <c r="AY15" s="1"/>
  <c r="O13" i="45"/>
  <c r="AM13" i="46"/>
  <c r="AY13" s="1"/>
  <c r="O11" i="45"/>
  <c r="AM11" i="46"/>
  <c r="AY11" s="1"/>
  <c r="O9" i="45"/>
  <c r="AM9" i="46"/>
  <c r="AY9" s="1"/>
  <c r="O81" i="45"/>
  <c r="O65"/>
  <c r="O41"/>
  <c r="J100"/>
  <c r="J97"/>
  <c r="J95"/>
  <c r="J91"/>
  <c r="J89"/>
  <c r="J85"/>
  <c r="J82"/>
  <c r="J78"/>
  <c r="J76"/>
  <c r="J74"/>
  <c r="J72"/>
  <c r="J70"/>
  <c r="J68"/>
  <c r="J63"/>
  <c r="J60"/>
  <c r="J58"/>
  <c r="J56"/>
  <c r="J54"/>
  <c r="J52"/>
  <c r="J48"/>
  <c r="J44"/>
  <c r="J42"/>
  <c r="J40"/>
  <c r="J38"/>
  <c r="J34"/>
  <c r="J32"/>
  <c r="J28"/>
  <c r="J26"/>
  <c r="J18"/>
  <c r="J16"/>
  <c r="J14"/>
  <c r="J12"/>
  <c r="J10"/>
  <c r="K98"/>
  <c r="K96"/>
  <c r="K94"/>
  <c r="K92"/>
  <c r="K90"/>
  <c r="K83"/>
  <c r="K81"/>
  <c r="K79"/>
  <c r="K77"/>
  <c r="K75"/>
  <c r="K71"/>
  <c r="K69"/>
  <c r="K65"/>
  <c r="K61"/>
  <c r="K59"/>
  <c r="K57"/>
  <c r="K55"/>
  <c r="K53"/>
  <c r="K51"/>
  <c r="K49"/>
  <c r="K47"/>
  <c r="K45"/>
  <c r="K43"/>
  <c r="K41"/>
  <c r="K39"/>
  <c r="K37"/>
  <c r="K35"/>
  <c r="K31"/>
  <c r="K27"/>
  <c r="K25"/>
  <c r="K23"/>
  <c r="K19"/>
  <c r="K17"/>
  <c r="K15"/>
  <c r="K13"/>
  <c r="K11"/>
  <c r="K9"/>
  <c r="R98"/>
  <c r="R95"/>
  <c r="R91"/>
  <c r="R89"/>
  <c r="R82"/>
  <c r="R78"/>
  <c r="R76"/>
  <c r="R74"/>
  <c r="R72"/>
  <c r="R70"/>
  <c r="R68"/>
  <c r="R63"/>
  <c r="R60"/>
  <c r="R58"/>
  <c r="R56"/>
  <c r="R54"/>
  <c r="R52"/>
  <c r="R50"/>
  <c r="R48"/>
  <c r="R44"/>
  <c r="R42"/>
  <c r="R40"/>
  <c r="R38"/>
  <c r="R34"/>
  <c r="R32"/>
  <c r="R28"/>
  <c r="R26"/>
  <c r="R18"/>
  <c r="R16"/>
  <c r="R14"/>
  <c r="R11"/>
  <c r="S100"/>
  <c r="S97"/>
  <c r="S95"/>
  <c r="S91"/>
  <c r="S89"/>
  <c r="S85"/>
  <c r="U85" s="1"/>
  <c r="S82"/>
  <c r="S78"/>
  <c r="S76"/>
  <c r="S74"/>
  <c r="S72"/>
  <c r="S70"/>
  <c r="S68"/>
  <c r="S63"/>
  <c r="S60"/>
  <c r="S58"/>
  <c r="S56"/>
  <c r="S54"/>
  <c r="S52"/>
  <c r="S50"/>
  <c r="S48"/>
  <c r="S44"/>
  <c r="S42"/>
  <c r="S38"/>
  <c r="S34"/>
  <c r="S32"/>
  <c r="S28"/>
  <c r="S26"/>
  <c r="S18"/>
  <c r="S16"/>
  <c r="S14"/>
  <c r="S12"/>
  <c r="S10"/>
  <c r="BC8" i="44"/>
  <c r="AR8"/>
  <c r="U17" i="46"/>
  <c r="BE17" s="1"/>
  <c r="U25"/>
  <c r="U41"/>
  <c r="BE41" s="1"/>
  <c r="U49"/>
  <c r="U57"/>
  <c r="U92"/>
  <c r="BE92" s="1"/>
  <c r="Q10"/>
  <c r="Q18"/>
  <c r="Q34"/>
  <c r="Q52"/>
  <c r="Q60"/>
  <c r="Q90"/>
  <c r="M9"/>
  <c r="AW9" s="1"/>
  <c r="M17"/>
  <c r="M49"/>
  <c r="AW49" s="1"/>
  <c r="M57"/>
  <c r="M89"/>
  <c r="AW89" s="1"/>
  <c r="U16"/>
  <c r="BE16" s="1"/>
  <c r="U32"/>
  <c r="U48"/>
  <c r="U56"/>
  <c r="BE56" s="1"/>
  <c r="U68"/>
  <c r="BE68" s="1"/>
  <c r="U76"/>
  <c r="BE76" s="1"/>
  <c r="U98"/>
  <c r="BE98" s="1"/>
  <c r="Q63"/>
  <c r="Q71"/>
  <c r="M26"/>
  <c r="M42"/>
  <c r="AW42" s="1"/>
  <c r="M70"/>
  <c r="AW70" s="1"/>
  <c r="M96"/>
  <c r="AW96" s="1"/>
  <c r="AX100"/>
  <c r="CQ42" i="47"/>
  <c r="X43" i="44"/>
  <c r="CZ42" i="47"/>
  <c r="MR42" s="1"/>
  <c r="GN87" i="45"/>
  <c r="GN86" s="1"/>
  <c r="FD87"/>
  <c r="FD86" s="1"/>
  <c r="EC87"/>
  <c r="EC86" s="1"/>
  <c r="HY87"/>
  <c r="HY86" s="1"/>
  <c r="HP87"/>
  <c r="HP86" s="1"/>
  <c r="HG87"/>
  <c r="HG86" s="1"/>
  <c r="HM87"/>
  <c r="HM86" s="1"/>
  <c r="AX21"/>
  <c r="K22" i="46"/>
  <c r="U62"/>
  <c r="BC87" i="45"/>
  <c r="BC86" s="1"/>
  <c r="R86" i="46" s="1"/>
  <c r="BD87" i="45"/>
  <c r="S93" i="46"/>
  <c r="KV21" i="45"/>
  <c r="AQ21" i="46" s="1"/>
  <c r="KV22" i="45"/>
  <c r="AQ22" i="46" s="1"/>
  <c r="KV24" i="45"/>
  <c r="AQ24" i="46" s="1"/>
  <c r="BC24" s="1"/>
  <c r="KV30" i="45"/>
  <c r="AQ30" i="46" s="1"/>
  <c r="BC30" s="1"/>
  <c r="FQ87" i="45"/>
  <c r="FQ86" s="1"/>
  <c r="MP6" i="47"/>
  <c r="AG6" i="44" s="1"/>
  <c r="MP12" i="47"/>
  <c r="AG12" i="44" s="1"/>
  <c r="MP22" i="47"/>
  <c r="AG22" i="44" s="1"/>
  <c r="AS22" s="1"/>
  <c r="MP28" i="47"/>
  <c r="AG28" i="44" s="1"/>
  <c r="AS28" s="1"/>
  <c r="MP31" i="47"/>
  <c r="AG31" i="44" s="1"/>
  <c r="MP41" i="47"/>
  <c r="AG41" i="44" s="1"/>
  <c r="MP42" i="47"/>
  <c r="AG42" i="44" s="1"/>
  <c r="MP43" i="47"/>
  <c r="AG43" i="44" s="1"/>
  <c r="AS43" s="1"/>
  <c r="MP62" i="47"/>
  <c r="AG62" i="44" s="1"/>
  <c r="S12"/>
  <c r="S22"/>
  <c r="AT18" i="46"/>
  <c r="AT16"/>
  <c r="M16"/>
  <c r="AT14"/>
  <c r="AT12"/>
  <c r="M12"/>
  <c r="AT10"/>
  <c r="AT25"/>
  <c r="AT27"/>
  <c r="M27"/>
  <c r="AT31"/>
  <c r="M31"/>
  <c r="AT34"/>
  <c r="AT37"/>
  <c r="AT39"/>
  <c r="M39"/>
  <c r="AT41"/>
  <c r="AT43"/>
  <c r="M43"/>
  <c r="AW43" s="1"/>
  <c r="AT45"/>
  <c r="AT48"/>
  <c r="M48"/>
  <c r="AT52"/>
  <c r="M52"/>
  <c r="AW52" s="1"/>
  <c r="AT54"/>
  <c r="AT56"/>
  <c r="M56"/>
  <c r="AW56" s="1"/>
  <c r="AT58"/>
  <c r="AT60"/>
  <c r="M60"/>
  <c r="AW60" s="1"/>
  <c r="AT63"/>
  <c r="M63"/>
  <c r="AW63" s="1"/>
  <c r="AT65"/>
  <c r="AT69"/>
  <c r="AT71"/>
  <c r="M71"/>
  <c r="AW71" s="1"/>
  <c r="AT74"/>
  <c r="AT76"/>
  <c r="M76"/>
  <c r="AW76" s="1"/>
  <c r="AT78"/>
  <c r="AT81"/>
  <c r="AT83"/>
  <c r="M83"/>
  <c r="AW83" s="1"/>
  <c r="AT90"/>
  <c r="M90"/>
  <c r="AW90" s="1"/>
  <c r="AT92"/>
  <c r="AT95"/>
  <c r="M95"/>
  <c r="AW95" s="1"/>
  <c r="AT97"/>
  <c r="AD46"/>
  <c r="AG46" s="1"/>
  <c r="CW21" i="45"/>
  <c r="AE21" i="46" s="1"/>
  <c r="AE22"/>
  <c r="CQ21" i="45"/>
  <c r="W21" i="46" s="1"/>
  <c r="W22"/>
  <c r="CT7" i="45"/>
  <c r="AA7" i="46" s="1"/>
  <c r="AA8"/>
  <c r="BJ20" i="45"/>
  <c r="BJ87"/>
  <c r="BJ86" s="1"/>
  <c r="CB20"/>
  <c r="CB6" s="1"/>
  <c r="CB84" s="1"/>
  <c r="CB87"/>
  <c r="CB86" s="1"/>
  <c r="CP8"/>
  <c r="V11" i="46"/>
  <c r="Y11" s="1"/>
  <c r="Y40"/>
  <c r="GU87" i="45"/>
  <c r="GU86" s="1"/>
  <c r="IP20"/>
  <c r="IP6" s="1"/>
  <c r="IP84" s="1"/>
  <c r="IN20"/>
  <c r="IN6" s="1"/>
  <c r="IN84" s="1"/>
  <c r="IQ20"/>
  <c r="IQ6" s="1"/>
  <c r="IQ84" s="1"/>
  <c r="BB18" i="46"/>
  <c r="U18"/>
  <c r="BE18" s="1"/>
  <c r="BB14"/>
  <c r="U14"/>
  <c r="BE14" s="1"/>
  <c r="BB10"/>
  <c r="U10"/>
  <c r="BE10" s="1"/>
  <c r="BB27"/>
  <c r="U27"/>
  <c r="U31"/>
  <c r="BB34"/>
  <c r="U34"/>
  <c r="BB39"/>
  <c r="U39"/>
  <c r="U43"/>
  <c r="BB50"/>
  <c r="U50"/>
  <c r="BE50" s="1"/>
  <c r="BB54"/>
  <c r="U54"/>
  <c r="BE54" s="1"/>
  <c r="BB58"/>
  <c r="U58"/>
  <c r="BE58" s="1"/>
  <c r="U63"/>
  <c r="U71"/>
  <c r="U74"/>
  <c r="BB78"/>
  <c r="U78"/>
  <c r="BE78" s="1"/>
  <c r="BB83"/>
  <c r="U83"/>
  <c r="BE83" s="1"/>
  <c r="U90"/>
  <c r="BB95"/>
  <c r="U95"/>
  <c r="BE95" s="1"/>
  <c r="AD30"/>
  <c r="AG30" s="1"/>
  <c r="AD31"/>
  <c r="AG31" s="1"/>
  <c r="AD36"/>
  <c r="AG36" s="1"/>
  <c r="AD37"/>
  <c r="AG37" s="1"/>
  <c r="CV62" i="45"/>
  <c r="AD62" i="46" s="1"/>
  <c r="AG62" s="1"/>
  <c r="AD63"/>
  <c r="AG63" s="1"/>
  <c r="CV67" i="45"/>
  <c r="AD67" i="46" s="1"/>
  <c r="AG67" s="1"/>
  <c r="AD69"/>
  <c r="AG69" s="1"/>
  <c r="CV73" i="45"/>
  <c r="AD73" i="46" s="1"/>
  <c r="AG73" s="1"/>
  <c r="AD74"/>
  <c r="AG74" s="1"/>
  <c r="AD88"/>
  <c r="AG88" s="1"/>
  <c r="AD90"/>
  <c r="AG90" s="1"/>
  <c r="H29" i="47"/>
  <c r="K29" s="1"/>
  <c r="F34" i="76" s="1"/>
  <c r="H29" i="44"/>
  <c r="AB22"/>
  <c r="AE22" s="1"/>
  <c r="AB41"/>
  <c r="AB43"/>
  <c r="AE43" s="1"/>
  <c r="CU12" i="47"/>
  <c r="CU28"/>
  <c r="AC28" i="44" s="1"/>
  <c r="AC31"/>
  <c r="DD40" i="47"/>
  <c r="MV6"/>
  <c r="AO6" i="44" s="1"/>
  <c r="P64" i="47"/>
  <c r="S64" s="1"/>
  <c r="P64" i="44"/>
  <c r="AS100" i="46"/>
  <c r="BE100" s="1"/>
  <c r="BB100"/>
  <c r="AP85"/>
  <c r="AP77"/>
  <c r="AS77" s="1"/>
  <c r="AP61"/>
  <c r="AS61" s="1"/>
  <c r="AP57"/>
  <c r="AS57" s="1"/>
  <c r="AP49"/>
  <c r="AS49" s="1"/>
  <c r="AP15"/>
  <c r="AS15" s="1"/>
  <c r="AP13"/>
  <c r="AS13" s="1"/>
  <c r="AP11"/>
  <c r="AS11" s="1"/>
  <c r="N19" i="45"/>
  <c r="N19" i="46"/>
  <c r="N17" i="45"/>
  <c r="N17" i="46"/>
  <c r="N15" i="45"/>
  <c r="N15" i="46"/>
  <c r="N13" i="45"/>
  <c r="N13" i="46"/>
  <c r="N11" i="45"/>
  <c r="N11" i="46"/>
  <c r="N23" i="45"/>
  <c r="N23" i="46"/>
  <c r="N26" i="45"/>
  <c r="N26" i="46"/>
  <c r="N28" i="45"/>
  <c r="N28" i="46"/>
  <c r="N32" i="45"/>
  <c r="N32" i="46"/>
  <c r="N35" i="45"/>
  <c r="N35" i="46"/>
  <c r="N38" i="45"/>
  <c r="N38" i="46"/>
  <c r="N42" i="45"/>
  <c r="N42" i="46"/>
  <c r="N44" i="45"/>
  <c r="N44" i="46"/>
  <c r="N47" i="45"/>
  <c r="N47" i="46"/>
  <c r="N49" i="45"/>
  <c r="N49" i="46"/>
  <c r="N51" i="45"/>
  <c r="N51" i="46"/>
  <c r="N53" i="45"/>
  <c r="N53" i="46"/>
  <c r="N55"/>
  <c r="N57" i="45"/>
  <c r="N57" i="46"/>
  <c r="N59" i="45"/>
  <c r="N59" i="46"/>
  <c r="N61" i="45"/>
  <c r="N61" i="46"/>
  <c r="N68" i="45"/>
  <c r="N68" i="46"/>
  <c r="N70" i="45"/>
  <c r="N70" i="46"/>
  <c r="N72" i="45"/>
  <c r="N72" i="46"/>
  <c r="N75" i="45"/>
  <c r="N75" i="46"/>
  <c r="N77" i="45"/>
  <c r="N77" i="46"/>
  <c r="N79" i="45"/>
  <c r="N79" i="46"/>
  <c r="N82" i="45"/>
  <c r="N82" i="46"/>
  <c r="N89" i="45"/>
  <c r="N89" i="46"/>
  <c r="N91" i="45"/>
  <c r="N91" i="46"/>
  <c r="N94" i="45"/>
  <c r="N94" i="46"/>
  <c r="N96" i="45"/>
  <c r="N96" i="46"/>
  <c r="N98" i="45"/>
  <c r="N98" i="46"/>
  <c r="N85" i="45"/>
  <c r="Z85" i="46"/>
  <c r="O98" i="45"/>
  <c r="AM98" i="46"/>
  <c r="AY98" s="1"/>
  <c r="O96" i="45"/>
  <c r="AM96" i="46"/>
  <c r="AY96" s="1"/>
  <c r="O94" i="45"/>
  <c r="AM94" i="46"/>
  <c r="AY94" s="1"/>
  <c r="O91" i="45"/>
  <c r="AM91" i="46"/>
  <c r="AY91" s="1"/>
  <c r="O89" i="45"/>
  <c r="AM89" i="46"/>
  <c r="AY89" s="1"/>
  <c r="O83" i="45"/>
  <c r="AM83" i="46"/>
  <c r="AY83" s="1"/>
  <c r="O78" i="45"/>
  <c r="AM78" i="46"/>
  <c r="AY78" s="1"/>
  <c r="O76" i="45"/>
  <c r="AM76" i="46"/>
  <c r="AY76" s="1"/>
  <c r="O74" i="45"/>
  <c r="AM74" i="46"/>
  <c r="AY74" s="1"/>
  <c r="O69" i="45"/>
  <c r="AM69" i="46"/>
  <c r="AY69" s="1"/>
  <c r="O63" i="45"/>
  <c r="AM63" i="46"/>
  <c r="AY63" s="1"/>
  <c r="O56" i="45"/>
  <c r="AM56" i="46"/>
  <c r="AY56" s="1"/>
  <c r="O54" i="45"/>
  <c r="AM54" i="46"/>
  <c r="AY54" s="1"/>
  <c r="O50" i="45"/>
  <c r="AM50" i="46"/>
  <c r="AY50" s="1"/>
  <c r="O48" i="45"/>
  <c r="AM48" i="46"/>
  <c r="AY48" s="1"/>
  <c r="O43" i="45"/>
  <c r="AM43" i="46"/>
  <c r="AY43" s="1"/>
  <c r="O38" i="45"/>
  <c r="AM38" i="46"/>
  <c r="AY38" s="1"/>
  <c r="O35" i="45"/>
  <c r="AM35" i="46"/>
  <c r="AY35" s="1"/>
  <c r="O23" i="45"/>
  <c r="AM23" i="46"/>
  <c r="AY23" s="1"/>
  <c r="O12" i="45"/>
  <c r="AM12" i="46"/>
  <c r="AY12" s="1"/>
  <c r="O71" i="45"/>
  <c r="O45"/>
  <c r="J9"/>
  <c r="J98"/>
  <c r="J96"/>
  <c r="J94"/>
  <c r="J92"/>
  <c r="J90"/>
  <c r="J83"/>
  <c r="J81"/>
  <c r="J79"/>
  <c r="J77"/>
  <c r="J75"/>
  <c r="J71"/>
  <c r="J69"/>
  <c r="J65"/>
  <c r="J61"/>
  <c r="J59"/>
  <c r="J57"/>
  <c r="J55"/>
  <c r="J53"/>
  <c r="J51"/>
  <c r="J49"/>
  <c r="J47"/>
  <c r="J45"/>
  <c r="J43"/>
  <c r="J41"/>
  <c r="J39"/>
  <c r="J37"/>
  <c r="J35"/>
  <c r="J31"/>
  <c r="J27"/>
  <c r="J25"/>
  <c r="J23"/>
  <c r="J19"/>
  <c r="J17"/>
  <c r="J15"/>
  <c r="J13"/>
  <c r="J11"/>
  <c r="K100"/>
  <c r="K97"/>
  <c r="K95"/>
  <c r="K91"/>
  <c r="K89"/>
  <c r="K85"/>
  <c r="K82"/>
  <c r="K78"/>
  <c r="K76"/>
  <c r="K74"/>
  <c r="K72"/>
  <c r="K70"/>
  <c r="K68"/>
  <c r="K63"/>
  <c r="K60"/>
  <c r="K58"/>
  <c r="K56"/>
  <c r="K54"/>
  <c r="K52"/>
  <c r="K48"/>
  <c r="K44"/>
  <c r="K42"/>
  <c r="K38"/>
  <c r="K34"/>
  <c r="K32"/>
  <c r="K28"/>
  <c r="K26"/>
  <c r="K18"/>
  <c r="K16"/>
  <c r="K14"/>
  <c r="K12"/>
  <c r="K10"/>
  <c r="R100"/>
  <c r="R96"/>
  <c r="R92"/>
  <c r="R90"/>
  <c r="R83"/>
  <c r="R81"/>
  <c r="R79"/>
  <c r="R77"/>
  <c r="R75"/>
  <c r="R71"/>
  <c r="R69"/>
  <c r="R65"/>
  <c r="R61"/>
  <c r="R59"/>
  <c r="R57"/>
  <c r="R55"/>
  <c r="R53"/>
  <c r="R51"/>
  <c r="R49"/>
  <c r="R47"/>
  <c r="R45"/>
  <c r="R43"/>
  <c r="R41"/>
  <c r="R39"/>
  <c r="R37"/>
  <c r="R35"/>
  <c r="R31"/>
  <c r="R27"/>
  <c r="R25"/>
  <c r="R23"/>
  <c r="R17"/>
  <c r="R15"/>
  <c r="R12"/>
  <c r="R10"/>
  <c r="S98"/>
  <c r="S96"/>
  <c r="S94"/>
  <c r="S92"/>
  <c r="S90"/>
  <c r="S83"/>
  <c r="S81"/>
  <c r="S79"/>
  <c r="S77"/>
  <c r="S75"/>
  <c r="S71"/>
  <c r="S69"/>
  <c r="S65"/>
  <c r="S61"/>
  <c r="S59"/>
  <c r="S57"/>
  <c r="S55"/>
  <c r="S53"/>
  <c r="S51"/>
  <c r="S49"/>
  <c r="S47"/>
  <c r="S45"/>
  <c r="S43"/>
  <c r="S41"/>
  <c r="S39"/>
  <c r="S37"/>
  <c r="S35"/>
  <c r="S31"/>
  <c r="S27"/>
  <c r="S25"/>
  <c r="S23"/>
  <c r="S19"/>
  <c r="S17"/>
  <c r="S15"/>
  <c r="S13"/>
  <c r="S11"/>
  <c r="S9"/>
  <c r="S9" i="44"/>
  <c r="BC9" s="1"/>
  <c r="AR9"/>
  <c r="S62"/>
  <c r="U12" i="46"/>
  <c r="BE12" s="1"/>
  <c r="U37"/>
  <c r="U45"/>
  <c r="U53"/>
  <c r="BE53" s="1"/>
  <c r="U61"/>
  <c r="U69"/>
  <c r="U77"/>
  <c r="Q14"/>
  <c r="Q40"/>
  <c r="Q48"/>
  <c r="Q56"/>
  <c r="Q76"/>
  <c r="M13"/>
  <c r="M37"/>
  <c r="M45"/>
  <c r="AW45" s="1"/>
  <c r="M53"/>
  <c r="AW53" s="1"/>
  <c r="M61"/>
  <c r="AW61" s="1"/>
  <c r="M69"/>
  <c r="AW69" s="1"/>
  <c r="M77"/>
  <c r="AW77" s="1"/>
  <c r="M93"/>
  <c r="U11"/>
  <c r="U28"/>
  <c r="U44"/>
  <c r="BE44" s="1"/>
  <c r="U52"/>
  <c r="BE52" s="1"/>
  <c r="U60"/>
  <c r="BE60" s="1"/>
  <c r="U72"/>
  <c r="BE72" s="1"/>
  <c r="U91"/>
  <c r="Q9"/>
  <c r="Q43"/>
  <c r="Q83"/>
  <c r="Q95"/>
  <c r="M14"/>
  <c r="M38"/>
  <c r="M54"/>
  <c r="AW54" s="1"/>
  <c r="M74"/>
  <c r="AW74" s="1"/>
  <c r="M82"/>
  <c r="AW82" s="1"/>
  <c r="M92"/>
  <c r="AW92" s="1"/>
  <c r="AZ8" i="44"/>
  <c r="AY33"/>
  <c r="AY37"/>
  <c r="AY45"/>
  <c r="AY49"/>
  <c r="AY53"/>
  <c r="AY57"/>
  <c r="AU8"/>
  <c r="AU9"/>
  <c r="AU65"/>
  <c r="AU26"/>
  <c r="AU13"/>
  <c r="AU17"/>
  <c r="AU21"/>
  <c r="AU25"/>
  <c r="AU33"/>
  <c r="AU37"/>
  <c r="AU45"/>
  <c r="AU49"/>
  <c r="AU53"/>
  <c r="AY10"/>
  <c r="AY16"/>
  <c r="AY20"/>
  <c r="AY26"/>
  <c r="AY46"/>
  <c r="AU10"/>
  <c r="AU16"/>
  <c r="AU20"/>
  <c r="AU32"/>
  <c r="AU36"/>
  <c r="AU44"/>
  <c r="AU48"/>
  <c r="AU52"/>
  <c r="BC65"/>
  <c r="AU30"/>
  <c r="F22" i="67"/>
  <c r="H22"/>
  <c r="R13" i="45"/>
  <c r="U13" i="46"/>
  <c r="U9"/>
  <c r="BB9"/>
  <c r="R9" i="45"/>
  <c r="EV40" i="47"/>
  <c r="ED40"/>
  <c r="DU40"/>
  <c r="DL40"/>
  <c r="DC40"/>
  <c r="AK64" i="46"/>
  <c r="AW64" s="1"/>
  <c r="AT64"/>
  <c r="AX64"/>
  <c r="K64" i="45"/>
  <c r="S64"/>
  <c r="BB64" i="46"/>
  <c r="AS64"/>
  <c r="BE64" s="1"/>
  <c r="J64" i="45"/>
  <c r="R64"/>
  <c r="AG93" i="46"/>
  <c r="BB94"/>
  <c r="AG94"/>
  <c r="BE94" s="1"/>
  <c r="AG97"/>
  <c r="BL86" i="45"/>
  <c r="CV87"/>
  <c r="R97"/>
  <c r="AN28" i="44"/>
  <c r="S60" i="47"/>
  <c r="S58"/>
  <c r="S56"/>
  <c r="S54"/>
  <c r="S52"/>
  <c r="S50"/>
  <c r="S48"/>
  <c r="S46"/>
  <c r="S44"/>
  <c r="S10"/>
  <c r="X40"/>
  <c r="X61" s="1"/>
  <c r="X63" s="1"/>
  <c r="BQ40"/>
  <c r="BQ61" s="1"/>
  <c r="BQ63" s="1"/>
  <c r="L64"/>
  <c r="O64" s="1"/>
  <c r="IF40"/>
  <c r="IF61" s="1"/>
  <c r="IF63" s="1"/>
  <c r="FC40"/>
  <c r="FC61" s="1"/>
  <c r="FC63" s="1"/>
  <c r="AX12"/>
  <c r="L12" i="44" s="1"/>
  <c r="IE40" i="47"/>
  <c r="IE61" s="1"/>
  <c r="IE63" s="1"/>
  <c r="FK40"/>
  <c r="FK61" s="1"/>
  <c r="FK63" s="1"/>
  <c r="ES40"/>
  <c r="ES61" s="1"/>
  <c r="ES63" s="1"/>
  <c r="AU6"/>
  <c r="CB61"/>
  <c r="H9"/>
  <c r="K9" s="1"/>
  <c r="K59"/>
  <c r="K57"/>
  <c r="K55"/>
  <c r="K53"/>
  <c r="K51"/>
  <c r="K49"/>
  <c r="K47"/>
  <c r="K45"/>
  <c r="K39"/>
  <c r="F38" i="76" s="1"/>
  <c r="K37" i="47"/>
  <c r="K35"/>
  <c r="K33"/>
  <c r="K30"/>
  <c r="F33" i="76" s="1"/>
  <c r="K27" i="47"/>
  <c r="K25"/>
  <c r="K23"/>
  <c r="K20"/>
  <c r="F13" i="76" s="1"/>
  <c r="K18" i="47"/>
  <c r="F7" i="76" s="1"/>
  <c r="K16" i="47"/>
  <c r="F12" i="76" s="1"/>
  <c r="K14" i="47"/>
  <c r="L9"/>
  <c r="O9" s="1"/>
  <c r="O59"/>
  <c r="O57"/>
  <c r="O55"/>
  <c r="O53"/>
  <c r="O51"/>
  <c r="O49"/>
  <c r="O47"/>
  <c r="O45"/>
  <c r="O39"/>
  <c r="G38" i="76" s="1"/>
  <c r="O37" i="47"/>
  <c r="O35"/>
  <c r="O33"/>
  <c r="O27"/>
  <c r="O25"/>
  <c r="O23"/>
  <c r="O20"/>
  <c r="G14" i="76" s="1"/>
  <c r="O18" i="47"/>
  <c r="G7" i="76" s="1"/>
  <c r="O16" i="47"/>
  <c r="G12" i="76" s="1"/>
  <c r="O14" i="47"/>
  <c r="G8" i="76" s="1"/>
  <c r="S65" i="47"/>
  <c r="S59"/>
  <c r="S57"/>
  <c r="S55"/>
  <c r="S53"/>
  <c r="S51"/>
  <c r="S49"/>
  <c r="S47"/>
  <c r="S45"/>
  <c r="S39"/>
  <c r="I42" i="83" s="1"/>
  <c r="S38" i="47"/>
  <c r="S35"/>
  <c r="S34"/>
  <c r="S30"/>
  <c r="I37" i="83" s="1"/>
  <c r="I43" s="1"/>
  <c r="S27" i="47"/>
  <c r="S24"/>
  <c r="S21"/>
  <c r="I23" i="83" s="1"/>
  <c r="S18" i="47"/>
  <c r="I21" i="83" s="1"/>
  <c r="S17" i="47"/>
  <c r="S14"/>
  <c r="S13"/>
  <c r="CW6"/>
  <c r="MO6" s="1"/>
  <c r="P43"/>
  <c r="H8"/>
  <c r="K8" s="1"/>
  <c r="K65"/>
  <c r="K60"/>
  <c r="K58"/>
  <c r="F22" i="76" s="1"/>
  <c r="K56" i="47"/>
  <c r="F23" i="76" s="1"/>
  <c r="K54" i="47"/>
  <c r="K52"/>
  <c r="K50"/>
  <c r="K48"/>
  <c r="K46"/>
  <c r="K44"/>
  <c r="K38"/>
  <c r="K36"/>
  <c r="K34"/>
  <c r="K32"/>
  <c r="K26"/>
  <c r="K24"/>
  <c r="K21"/>
  <c r="F9" i="76" s="1"/>
  <c r="K19" i="47"/>
  <c r="K17"/>
  <c r="K15"/>
  <c r="K13"/>
  <c r="K10"/>
  <c r="L8"/>
  <c r="O8" s="1"/>
  <c r="O65"/>
  <c r="O60"/>
  <c r="O58"/>
  <c r="O56"/>
  <c r="G23" i="76" s="1"/>
  <c r="G24" s="1"/>
  <c r="O54" i="47"/>
  <c r="O52"/>
  <c r="O50"/>
  <c r="O48"/>
  <c r="O46"/>
  <c r="O44"/>
  <c r="O38"/>
  <c r="O36"/>
  <c r="O34"/>
  <c r="O32"/>
  <c r="O26"/>
  <c r="O24"/>
  <c r="O21"/>
  <c r="G9" i="76" s="1"/>
  <c r="O19" i="47"/>
  <c r="O17"/>
  <c r="O15"/>
  <c r="O13"/>
  <c r="O10"/>
  <c r="P9"/>
  <c r="S9" s="1"/>
  <c r="I20" i="83" s="1"/>
  <c r="P11" i="47"/>
  <c r="S11" s="1"/>
  <c r="I25" i="83" s="1"/>
  <c r="P8" i="47"/>
  <c r="S8" s="1"/>
  <c r="I19" i="83" s="1"/>
  <c r="HP66" i="45"/>
  <c r="GO6"/>
  <c r="BS66"/>
  <c r="GH6"/>
  <c r="N92"/>
  <c r="N95"/>
  <c r="N97"/>
  <c r="N100"/>
  <c r="EL46"/>
  <c r="KR46" s="1"/>
  <c r="V6"/>
  <c r="V84" s="1"/>
  <c r="W20"/>
  <c r="W6" s="1"/>
  <c r="W84" s="1"/>
  <c r="FZ87"/>
  <c r="FZ86" s="1"/>
  <c r="GR87"/>
  <c r="GR86" s="1"/>
  <c r="AW46"/>
  <c r="AW62"/>
  <c r="J62" i="46" s="1"/>
  <c r="M62" s="1"/>
  <c r="AW73" i="45"/>
  <c r="AW80"/>
  <c r="BG20"/>
  <c r="BG6" s="1"/>
  <c r="BG84" s="1"/>
  <c r="BG87"/>
  <c r="BG86" s="1"/>
  <c r="BY20"/>
  <c r="BY6" s="1"/>
  <c r="BY84" s="1"/>
  <c r="BY99" s="1"/>
  <c r="CA20"/>
  <c r="CA6" s="1"/>
  <c r="CA84" s="1"/>
  <c r="BY87"/>
  <c r="BY86" s="1"/>
  <c r="CA87"/>
  <c r="CA86" s="1"/>
  <c r="BO87"/>
  <c r="BO86" s="1"/>
  <c r="DH6"/>
  <c r="DH84" s="1"/>
  <c r="DH99" s="1"/>
  <c r="DL20"/>
  <c r="GU20"/>
  <c r="GU6" s="1"/>
  <c r="GU84" s="1"/>
  <c r="JX87"/>
  <c r="JX86" s="1"/>
  <c r="HY6"/>
  <c r="HY84" s="1"/>
  <c r="AM80" i="46"/>
  <c r="AY80" s="1"/>
  <c r="AM67"/>
  <c r="AY67" s="1"/>
  <c r="AM46"/>
  <c r="AY46" s="1"/>
  <c r="DC7" i="45"/>
  <c r="AM7" i="46" s="1"/>
  <c r="AM8"/>
  <c r="BA7" i="45"/>
  <c r="O7" i="46" s="1"/>
  <c r="AM40"/>
  <c r="AY40" s="1"/>
  <c r="KR73" i="45"/>
  <c r="KR62"/>
  <c r="KR40"/>
  <c r="KR33"/>
  <c r="KR24"/>
  <c r="DB7"/>
  <c r="KR7" s="1"/>
  <c r="KR8"/>
  <c r="AM93" i="46"/>
  <c r="AY93" s="1"/>
  <c r="AM62"/>
  <c r="AY62" s="1"/>
  <c r="AM36"/>
  <c r="AY36" s="1"/>
  <c r="AM33"/>
  <c r="AY33" s="1"/>
  <c r="AM30"/>
  <c r="AY30" s="1"/>
  <c r="AM24"/>
  <c r="AY24" s="1"/>
  <c r="DC21" i="45"/>
  <c r="AM22" i="46"/>
  <c r="AY22" s="1"/>
  <c r="AM88"/>
  <c r="AY88" s="1"/>
  <c r="DB87" i="45"/>
  <c r="KR88"/>
  <c r="BA21"/>
  <c r="O21" i="46" s="1"/>
  <c r="KR80" i="45"/>
  <c r="KR67"/>
  <c r="KR30"/>
  <c r="DB21"/>
  <c r="KR22"/>
  <c r="KR93"/>
  <c r="W87"/>
  <c r="W86" s="1"/>
  <c r="AI7" i="46"/>
  <c r="AI8"/>
  <c r="AI21"/>
  <c r="AI22"/>
  <c r="AI24"/>
  <c r="AI30"/>
  <c r="AU30" s="1"/>
  <c r="AI33"/>
  <c r="AI36"/>
  <c r="AU36" s="1"/>
  <c r="KO46" i="45"/>
  <c r="AH46" i="46" s="1"/>
  <c r="KO62" i="45"/>
  <c r="KO67"/>
  <c r="AH67" i="46" s="1"/>
  <c r="KO73" i="45"/>
  <c r="AH73" i="46" s="1"/>
  <c r="KO80" i="45"/>
  <c r="AH80" i="46" s="1"/>
  <c r="KO88" i="45"/>
  <c r="AH88" i="46" s="1"/>
  <c r="AI93"/>
  <c r="AU93" s="1"/>
  <c r="DR87" i="45"/>
  <c r="DR86" s="1"/>
  <c r="GK6"/>
  <c r="GK84" s="1"/>
  <c r="GK99" s="1"/>
  <c r="DN6"/>
  <c r="DN84" s="1"/>
  <c r="DN99" s="1"/>
  <c r="R19"/>
  <c r="IA7"/>
  <c r="N64"/>
  <c r="KV33"/>
  <c r="AQ33" i="46" s="1"/>
  <c r="BC33" s="1"/>
  <c r="KV88" i="45"/>
  <c r="AQ88" i="46" s="1"/>
  <c r="DW6" i="45"/>
  <c r="DW84" s="1"/>
  <c r="DW99" s="1"/>
  <c r="DX87"/>
  <c r="DX86" s="1"/>
  <c r="EG87"/>
  <c r="EG86" s="1"/>
  <c r="AO20"/>
  <c r="AO6" s="1"/>
  <c r="AO84" s="1"/>
  <c r="AO99" s="1"/>
  <c r="AU20"/>
  <c r="AU6" s="1"/>
  <c r="AU84" s="1"/>
  <c r="CP46"/>
  <c r="V46" i="46" s="1"/>
  <c r="Y46" s="1"/>
  <c r="CP62" i="45"/>
  <c r="V62" i="46" s="1"/>
  <c r="Y62" s="1"/>
  <c r="CP67" i="45"/>
  <c r="V67" i="46" s="1"/>
  <c r="Y67" s="1"/>
  <c r="CP73" i="45"/>
  <c r="V73" i="46" s="1"/>
  <c r="Y73" s="1"/>
  <c r="CP80" i="45"/>
  <c r="V80" i="46" s="1"/>
  <c r="Y80" s="1"/>
  <c r="CP88" i="45"/>
  <c r="V88" i="46" s="1"/>
  <c r="Y88" s="1"/>
  <c r="DI20" i="45"/>
  <c r="DI6" s="1"/>
  <c r="DI84" s="1"/>
  <c r="DK20"/>
  <c r="DK6" s="1"/>
  <c r="DK84" s="1"/>
  <c r="DL87"/>
  <c r="DL86" s="1"/>
  <c r="GT6"/>
  <c r="GT84" s="1"/>
  <c r="GT99" s="1"/>
  <c r="HA6"/>
  <c r="HA84" s="1"/>
  <c r="HA99" s="1"/>
  <c r="IP87"/>
  <c r="IP86" s="1"/>
  <c r="AD33" i="46"/>
  <c r="AG33" s="1"/>
  <c r="HI87" i="45"/>
  <c r="HI86" s="1"/>
  <c r="IZ87"/>
  <c r="IZ86" s="1"/>
  <c r="JF20"/>
  <c r="JF6" s="1"/>
  <c r="JF84" s="1"/>
  <c r="JI20"/>
  <c r="JI6" s="1"/>
  <c r="JI84" s="1"/>
  <c r="JH87"/>
  <c r="JH86" s="1"/>
  <c r="JF87"/>
  <c r="JF86" s="1"/>
  <c r="JN6"/>
  <c r="JN84" s="1"/>
  <c r="JN99" s="1"/>
  <c r="JR20"/>
  <c r="JR6" s="1"/>
  <c r="JR84" s="1"/>
  <c r="N9"/>
  <c r="N18"/>
  <c r="N16"/>
  <c r="N14"/>
  <c r="N12"/>
  <c r="N10"/>
  <c r="N34"/>
  <c r="N41"/>
  <c r="N43"/>
  <c r="N45"/>
  <c r="N48"/>
  <c r="N52"/>
  <c r="N54"/>
  <c r="N56"/>
  <c r="N58"/>
  <c r="N60"/>
  <c r="N63"/>
  <c r="N65"/>
  <c r="N69"/>
  <c r="N71"/>
  <c r="N74"/>
  <c r="N76"/>
  <c r="N78"/>
  <c r="N81"/>
  <c r="N83"/>
  <c r="N90"/>
  <c r="O92"/>
  <c r="O72"/>
  <c r="O64"/>
  <c r="O60"/>
  <c r="O58"/>
  <c r="O52"/>
  <c r="O44"/>
  <c r="O42"/>
  <c r="O32"/>
  <c r="O28"/>
  <c r="O26"/>
  <c r="O18"/>
  <c r="O16"/>
  <c r="O14"/>
  <c r="O10"/>
  <c r="HF6"/>
  <c r="GE87"/>
  <c r="GE86" s="1"/>
  <c r="GE6"/>
  <c r="GE84" s="1"/>
  <c r="BP20"/>
  <c r="BP6" s="1"/>
  <c r="BP84" s="1"/>
  <c r="BP99" s="1"/>
  <c r="BI20"/>
  <c r="BI6" s="1"/>
  <c r="BI84" s="1"/>
  <c r="CS40"/>
  <c r="BI87"/>
  <c r="CS93"/>
  <c r="IS6"/>
  <c r="IS84" s="1"/>
  <c r="IS99" s="1"/>
  <c r="IM6"/>
  <c r="IM84" s="1"/>
  <c r="IM99" s="1"/>
  <c r="JE6"/>
  <c r="JE84" s="1"/>
  <c r="JE99" s="1"/>
  <c r="KD6"/>
  <c r="KD84" s="1"/>
  <c r="KD99" s="1"/>
  <c r="AZ36"/>
  <c r="N36" i="46" s="1"/>
  <c r="AZ30" i="45"/>
  <c r="N30" i="46" s="1"/>
  <c r="Y21" i="45"/>
  <c r="AZ22"/>
  <c r="N22" i="46" s="1"/>
  <c r="AW21" i="45"/>
  <c r="AW22"/>
  <c r="AW24"/>
  <c r="AW29"/>
  <c r="AW30"/>
  <c r="AW33"/>
  <c r="AW36"/>
  <c r="KO7"/>
  <c r="AH7" i="46" s="1"/>
  <c r="CY87" i="45"/>
  <c r="CY86" s="1"/>
  <c r="KO86" s="1"/>
  <c r="AH86" i="46" s="1"/>
  <c r="DZ6" i="45"/>
  <c r="DZ84" s="1"/>
  <c r="DZ99" s="1"/>
  <c r="EJ20"/>
  <c r="EJ87"/>
  <c r="EJ86" s="1"/>
  <c r="FB87"/>
  <c r="FB86" s="1"/>
  <c r="FB99" s="1"/>
  <c r="FK87"/>
  <c r="FK86" s="1"/>
  <c r="FK99" s="1"/>
  <c r="GL87"/>
  <c r="GL86" s="1"/>
  <c r="HV87"/>
  <c r="HV86" s="1"/>
  <c r="AW67"/>
  <c r="AC87"/>
  <c r="AC86" s="1"/>
  <c r="KU21"/>
  <c r="KU30"/>
  <c r="KV40"/>
  <c r="S40" s="1"/>
  <c r="KV46"/>
  <c r="AQ46" i="46" s="1"/>
  <c r="KV62" i="45"/>
  <c r="KV80"/>
  <c r="AQ80" i="46" s="1"/>
  <c r="EF6" i="45"/>
  <c r="EF84" s="1"/>
  <c r="EF99" s="1"/>
  <c r="EO6"/>
  <c r="EP87"/>
  <c r="EP86" s="1"/>
  <c r="EP99" s="1"/>
  <c r="FH87"/>
  <c r="FH86" s="1"/>
  <c r="FH99" s="1"/>
  <c r="FY6"/>
  <c r="FY84" s="1"/>
  <c r="FY99" s="1"/>
  <c r="HS87"/>
  <c r="HS86" s="1"/>
  <c r="AR6"/>
  <c r="AR84" s="1"/>
  <c r="AR99" s="1"/>
  <c r="AN6"/>
  <c r="AN84" s="1"/>
  <c r="AN99" s="1"/>
  <c r="AT6"/>
  <c r="CS21"/>
  <c r="Z21" i="46" s="1"/>
  <c r="AC21" s="1"/>
  <c r="CS22" i="45"/>
  <c r="Z22" i="46" s="1"/>
  <c r="AC22" s="1"/>
  <c r="CS24" i="45"/>
  <c r="CS29"/>
  <c r="Z29" i="46" s="1"/>
  <c r="AC29" s="1"/>
  <c r="CS30" i="45"/>
  <c r="Z30" i="46" s="1"/>
  <c r="AC30" s="1"/>
  <c r="CS33" i="45"/>
  <c r="CS36"/>
  <c r="Z36" i="46" s="1"/>
  <c r="AC36" s="1"/>
  <c r="CS62" i="45"/>
  <c r="CS67"/>
  <c r="CS73"/>
  <c r="CS80"/>
  <c r="CS88"/>
  <c r="Z88" i="46" s="1"/>
  <c r="AC88" s="1"/>
  <c r="DI87" i="45"/>
  <c r="DI86" s="1"/>
  <c r="DK87"/>
  <c r="DK86" s="1"/>
  <c r="GZ6"/>
  <c r="GZ84" s="1"/>
  <c r="GZ99" s="1"/>
  <c r="GX20"/>
  <c r="GX6" s="1"/>
  <c r="GX84" s="1"/>
  <c r="GX87"/>
  <c r="GX86" s="1"/>
  <c r="CV8"/>
  <c r="AZ8"/>
  <c r="IV6"/>
  <c r="IV84" s="1"/>
  <c r="IV99" s="1"/>
  <c r="IZ20"/>
  <c r="IZ6" s="1"/>
  <c r="IZ84" s="1"/>
  <c r="IY87"/>
  <c r="IY86" s="1"/>
  <c r="IW87"/>
  <c r="IW86" s="1"/>
  <c r="JU6"/>
  <c r="JU84" s="1"/>
  <c r="JU99" s="1"/>
  <c r="JO20"/>
  <c r="JO6" s="1"/>
  <c r="JO84" s="1"/>
  <c r="JQ20"/>
  <c r="JQ6" s="1"/>
  <c r="JQ84" s="1"/>
  <c r="JO87"/>
  <c r="JO86" s="1"/>
  <c r="JR87"/>
  <c r="JR86" s="1"/>
  <c r="KA87"/>
  <c r="KA86" s="1"/>
  <c r="AZ66"/>
  <c r="AQ6"/>
  <c r="AQ84" s="1"/>
  <c r="AW8"/>
  <c r="AP8" i="46"/>
  <c r="KU36" i="45"/>
  <c r="AP36" i="46" s="1"/>
  <c r="EJ46" i="45"/>
  <c r="AI46" i="46" s="1"/>
  <c r="AU46" s="1"/>
  <c r="BS87" i="45"/>
  <c r="BS86" s="1"/>
  <c r="HF87"/>
  <c r="HF86" s="1"/>
  <c r="V87"/>
  <c r="V86" s="1"/>
  <c r="KO8"/>
  <c r="AH8" i="46" s="1"/>
  <c r="KO21" i="45"/>
  <c r="AH21" i="46" s="1"/>
  <c r="KO22" i="45"/>
  <c r="AH22" i="46" s="1"/>
  <c r="KO24" i="45"/>
  <c r="AH24" i="46" s="1"/>
  <c r="KO30" i="45"/>
  <c r="AH30" i="46" s="1"/>
  <c r="KO33" i="45"/>
  <c r="AH33" i="46" s="1"/>
  <c r="KO36" i="45"/>
  <c r="AH36" i="46" s="1"/>
  <c r="AI40"/>
  <c r="AK40" s="1"/>
  <c r="AI67"/>
  <c r="AU67" s="1"/>
  <c r="AI73"/>
  <c r="AI80"/>
  <c r="AU80" s="1"/>
  <c r="CZ87" i="45"/>
  <c r="AI88" i="46"/>
  <c r="EA87" i="45"/>
  <c r="EA86" s="1"/>
  <c r="EA99" s="1"/>
  <c r="EI6"/>
  <c r="EI84" s="1"/>
  <c r="EI99" s="1"/>
  <c r="KV36"/>
  <c r="AQ36" i="46" s="1"/>
  <c r="BC36" s="1"/>
  <c r="KU46" i="45"/>
  <c r="KU62"/>
  <c r="KU67"/>
  <c r="AP67" i="46" s="1"/>
  <c r="KU73" i="45"/>
  <c r="AP73" i="46" s="1"/>
  <c r="KU80" i="45"/>
  <c r="DE86"/>
  <c r="KU88"/>
  <c r="KV93"/>
  <c r="AQ93" i="46" s="1"/>
  <c r="DF87" i="45"/>
  <c r="BJ6"/>
  <c r="BJ84" s="1"/>
  <c r="BM6"/>
  <c r="BM84" s="1"/>
  <c r="BM99" s="1"/>
  <c r="CE6"/>
  <c r="CE84" s="1"/>
  <c r="CE99" s="1"/>
  <c r="DL6"/>
  <c r="DL84" s="1"/>
  <c r="DO6"/>
  <c r="DO84" s="1"/>
  <c r="DO99" s="1"/>
  <c r="JB6"/>
  <c r="JB84" s="1"/>
  <c r="JB99" s="1"/>
  <c r="JK6"/>
  <c r="BV87"/>
  <c r="BV86" s="1"/>
  <c r="BV99" s="1"/>
  <c r="KV8"/>
  <c r="KU22"/>
  <c r="R22" s="1"/>
  <c r="KU24"/>
  <c r="KU33"/>
  <c r="KV67"/>
  <c r="AQ67" i="46" s="1"/>
  <c r="KV73" i="45"/>
  <c r="AQ73" i="46" s="1"/>
  <c r="HJ87" i="45"/>
  <c r="HJ86" s="1"/>
  <c r="AU87"/>
  <c r="AU86" s="1"/>
  <c r="EU20"/>
  <c r="EU6" s="1"/>
  <c r="EU84" s="1"/>
  <c r="EU99" s="1"/>
  <c r="ES6"/>
  <c r="ES84" s="1"/>
  <c r="EX6"/>
  <c r="EX84" s="1"/>
  <c r="EX99" s="1"/>
  <c r="ES87"/>
  <c r="ES86" s="1"/>
  <c r="EV87"/>
  <c r="EV86" s="1"/>
  <c r="KO50"/>
  <c r="AH50" i="46" s="1"/>
  <c r="GC20" i="45"/>
  <c r="GC6" s="1"/>
  <c r="GC84" s="1"/>
  <c r="GF20"/>
  <c r="GF6" s="1"/>
  <c r="GF84" s="1"/>
  <c r="GC87"/>
  <c r="GC86" s="1"/>
  <c r="GF87"/>
  <c r="GF86" s="1"/>
  <c r="GW20"/>
  <c r="GW87"/>
  <c r="GW86" s="1"/>
  <c r="IN87"/>
  <c r="IN86" s="1"/>
  <c r="IQ87"/>
  <c r="IQ86" s="1"/>
  <c r="IY20"/>
  <c r="IY6" s="1"/>
  <c r="IY84" s="1"/>
  <c r="AP93" i="46"/>
  <c r="JH20" i="45"/>
  <c r="JH6" s="1"/>
  <c r="JH84" s="1"/>
  <c r="JH99" s="1"/>
  <c r="JT6"/>
  <c r="JT84" s="1"/>
  <c r="JT99" s="1"/>
  <c r="JQ87"/>
  <c r="JQ86" s="1"/>
  <c r="JZ87"/>
  <c r="JZ86" s="1"/>
  <c r="JZ99" s="1"/>
  <c r="KT87"/>
  <c r="AN87" i="46" s="1"/>
  <c r="AZ87" s="1"/>
  <c r="ER6" i="45"/>
  <c r="ER84" s="1"/>
  <c r="ER99" s="1"/>
  <c r="HI20"/>
  <c r="CZ6"/>
  <c r="AP40" i="47"/>
  <c r="AP61" s="1"/>
  <c r="AP63" s="1"/>
  <c r="BZ40"/>
  <c r="BZ61" s="1"/>
  <c r="BZ63" s="1"/>
  <c r="HE40"/>
  <c r="HE61" s="1"/>
  <c r="HE63" s="1"/>
  <c r="DS40"/>
  <c r="DS61" s="1"/>
  <c r="DS63" s="1"/>
  <c r="IW40"/>
  <c r="IW61" s="1"/>
  <c r="IW63" s="1"/>
  <c r="DA6"/>
  <c r="AX42"/>
  <c r="L42" i="44" s="1"/>
  <c r="HX29" i="45"/>
  <c r="HX20" s="1"/>
  <c r="HX6" s="1"/>
  <c r="HO29"/>
  <c r="HO20" s="1"/>
  <c r="HO6" s="1"/>
  <c r="FD29"/>
  <c r="FD20" s="1"/>
  <c r="FD6" s="1"/>
  <c r="FD84" s="1"/>
  <c r="FD99" s="1"/>
  <c r="CY20"/>
  <c r="BU6"/>
  <c r="BU84" s="1"/>
  <c r="GQ6"/>
  <c r="GQ84" s="1"/>
  <c r="GQ99" s="1"/>
  <c r="HR6"/>
  <c r="HR84" s="1"/>
  <c r="HR99" s="1"/>
  <c r="DE6"/>
  <c r="DE84" s="1"/>
  <c r="G22" i="67"/>
  <c r="I22"/>
  <c r="AQ99" i="45"/>
  <c r="FT87"/>
  <c r="FT86" s="1"/>
  <c r="FT66"/>
  <c r="KV66"/>
  <c r="AQ66" i="46" s="1"/>
  <c r="FT29" i="45"/>
  <c r="AI29" i="46" s="1"/>
  <c r="KV29" i="45"/>
  <c r="AQ29" i="46" s="1"/>
  <c r="CP93" i="45"/>
  <c r="FS66"/>
  <c r="KU66"/>
  <c r="AP66" i="46" s="1"/>
  <c r="FS29" i="45"/>
  <c r="KU29"/>
  <c r="AP29" i="46" s="1"/>
  <c r="IT99" i="45"/>
  <c r="HQ40" i="47"/>
  <c r="HQ61" s="1"/>
  <c r="HQ63" s="1"/>
  <c r="CP21" i="45"/>
  <c r="V21" i="46" s="1"/>
  <c r="Y21" s="1"/>
  <c r="CP22" i="45"/>
  <c r="V22" i="46" s="1"/>
  <c r="CP24" i="45"/>
  <c r="V24" i="46" s="1"/>
  <c r="Y24" s="1"/>
  <c r="CP29" i="45"/>
  <c r="CP30"/>
  <c r="V30" i="46" s="1"/>
  <c r="Y30" s="1"/>
  <c r="CP33" i="45"/>
  <c r="V33" i="46" s="1"/>
  <c r="Y33" s="1"/>
  <c r="CP36" i="45"/>
  <c r="V36" i="46" s="1"/>
  <c r="Y36" s="1"/>
  <c r="CW87" i="45"/>
  <c r="CQ87"/>
  <c r="CW66"/>
  <c r="AE66" i="46" s="1"/>
  <c r="CQ66" i="45"/>
  <c r="W66" i="46" s="1"/>
  <c r="CW29" i="45"/>
  <c r="AE29" i="46" s="1"/>
  <c r="CQ29" i="45"/>
  <c r="W29" i="46" s="1"/>
  <c r="CS8" i="45"/>
  <c r="CT20"/>
  <c r="Y22" i="46" l="1"/>
  <c r="IN99" i="45"/>
  <c r="I12" i="44"/>
  <c r="K12" s="1"/>
  <c r="AV6" i="47"/>
  <c r="I6" s="1"/>
  <c r="AO81" i="46"/>
  <c r="BA42" i="44"/>
  <c r="BE75" i="46"/>
  <c r="O28" i="44"/>
  <c r="Q43" i="47"/>
  <c r="AU99" i="45"/>
  <c r="Z99"/>
  <c r="N93"/>
  <c r="AW37" i="46"/>
  <c r="M16" i="45"/>
  <c r="AO41" i="46"/>
  <c r="DT84" i="45"/>
  <c r="DT99" s="1"/>
  <c r="MU6" i="47"/>
  <c r="P6" s="1"/>
  <c r="H23" i="76"/>
  <c r="I58" i="83"/>
  <c r="I59" s="1"/>
  <c r="H12" i="76"/>
  <c r="I24" i="83"/>
  <c r="I27" s="1"/>
  <c r="I47" s="1"/>
  <c r="P28" i="47"/>
  <c r="GW6" i="45"/>
  <c r="GW84" s="1"/>
  <c r="GW99" s="1"/>
  <c r="BE97" i="46"/>
  <c r="AI41" i="44"/>
  <c r="HP61" i="47"/>
  <c r="HP63" s="1"/>
  <c r="MU41"/>
  <c r="AA28" i="44"/>
  <c r="AW31"/>
  <c r="CO40" i="47"/>
  <c r="U40" i="44" s="1"/>
  <c r="MU42" i="47"/>
  <c r="AQ43" i="44"/>
  <c r="BC43" s="1"/>
  <c r="P12" i="47"/>
  <c r="CZ6"/>
  <c r="MR12"/>
  <c r="AJ12" i="44" s="1"/>
  <c r="AM12" s="1"/>
  <c r="AN41"/>
  <c r="AQ41" s="1"/>
  <c r="AQ22"/>
  <c r="BC22" s="1"/>
  <c r="MO12" i="47"/>
  <c r="AF12" i="44" s="1"/>
  <c r="AI12" s="1"/>
  <c r="AU12" s="1"/>
  <c r="AR7"/>
  <c r="BA41"/>
  <c r="MU40" i="47"/>
  <c r="AN6" i="44"/>
  <c r="AQ6" s="1"/>
  <c r="BA16" i="46"/>
  <c r="KP61" i="47"/>
  <c r="P22"/>
  <c r="JL61"/>
  <c r="Q22"/>
  <c r="Q12"/>
  <c r="BB65" i="46"/>
  <c r="BB45"/>
  <c r="FM84" i="45"/>
  <c r="FM99" s="1"/>
  <c r="BA60" i="46"/>
  <c r="AX45"/>
  <c r="AW39"/>
  <c r="AW27"/>
  <c r="AX60"/>
  <c r="Q29"/>
  <c r="AX10"/>
  <c r="BS20" i="45"/>
  <c r="BS6" s="1"/>
  <c r="BS84" s="1"/>
  <c r="BS99" s="1"/>
  <c r="Q62" i="47"/>
  <c r="S62" s="1"/>
  <c r="Q42"/>
  <c r="AI42" i="44"/>
  <c r="CT61" i="47"/>
  <c r="AB61" i="44" s="1"/>
  <c r="W99" i="45"/>
  <c r="EC84"/>
  <c r="EC99" s="1"/>
  <c r="MP61" i="47"/>
  <c r="AG61" i="44" s="1"/>
  <c r="P62" i="47"/>
  <c r="AA22" i="44"/>
  <c r="I42"/>
  <c r="AV41" i="47"/>
  <c r="I41" s="1"/>
  <c r="CT40"/>
  <c r="AB40" i="44" s="1"/>
  <c r="GU99" i="45"/>
  <c r="CB99"/>
  <c r="CV29"/>
  <c r="CV20" s="1"/>
  <c r="AW87"/>
  <c r="CP66"/>
  <c r="V66" i="46" s="1"/>
  <c r="Y66" s="1"/>
  <c r="KV20" i="45"/>
  <c r="AQ20" i="46" s="1"/>
  <c r="KO29" i="45"/>
  <c r="AH29" i="46" s="1"/>
  <c r="AK29" s="1"/>
  <c r="HO84" i="45"/>
  <c r="HO99" s="1"/>
  <c r="HJ99"/>
  <c r="JK84"/>
  <c r="JK99" s="1"/>
  <c r="GL99"/>
  <c r="DX99"/>
  <c r="IA6"/>
  <c r="IA84" s="1"/>
  <c r="IA99" s="1"/>
  <c r="EL6"/>
  <c r="EL84" s="1"/>
  <c r="EL99" s="1"/>
  <c r="U66" i="46"/>
  <c r="DU84" i="45"/>
  <c r="DU99" s="1"/>
  <c r="HS99"/>
  <c r="CA99"/>
  <c r="JX99"/>
  <c r="HP84"/>
  <c r="HP99" s="1"/>
  <c r="BR84"/>
  <c r="BR99" s="1"/>
  <c r="EV99"/>
  <c r="BU99"/>
  <c r="DL99"/>
  <c r="BG99"/>
  <c r="BJ99"/>
  <c r="CS66"/>
  <c r="Z66" i="46" s="1"/>
  <c r="AC66" s="1"/>
  <c r="HV99" i="45"/>
  <c r="EG99"/>
  <c r="DR99"/>
  <c r="FZ99"/>
  <c r="FW84"/>
  <c r="FW99" s="1"/>
  <c r="AW38" i="46"/>
  <c r="BA14"/>
  <c r="AO65"/>
  <c r="BA65" s="1"/>
  <c r="AO9"/>
  <c r="BA9" s="1"/>
  <c r="BE27"/>
  <c r="BA10"/>
  <c r="AX92"/>
  <c r="M88"/>
  <c r="JR99" i="45"/>
  <c r="GN84"/>
  <c r="GN99" s="1"/>
  <c r="AC99"/>
  <c r="DE99"/>
  <c r="AO71" i="46"/>
  <c r="BA71" s="1"/>
  <c r="HM99" i="45"/>
  <c r="AW57" i="46"/>
  <c r="BA52"/>
  <c r="BA18"/>
  <c r="BE25"/>
  <c r="AX58"/>
  <c r="AX52"/>
  <c r="IB99" i="45"/>
  <c r="BE38" i="46"/>
  <c r="BE26"/>
  <c r="BF99" i="45"/>
  <c r="KU20"/>
  <c r="AP20" i="46" s="1"/>
  <c r="BA45"/>
  <c r="AN12" i="44"/>
  <c r="AQ12" s="1"/>
  <c r="HD99" i="45"/>
  <c r="N8" i="46"/>
  <c r="Q8" s="1"/>
  <c r="AZ7" i="45"/>
  <c r="FN84"/>
  <c r="FN99" s="1"/>
  <c r="AW35" i="46"/>
  <c r="MP40" i="47"/>
  <c r="AG40" i="44" s="1"/>
  <c r="ED84" i="45"/>
  <c r="ED99" s="1"/>
  <c r="EM84"/>
  <c r="EM99" s="1"/>
  <c r="GO84"/>
  <c r="GO99" s="1"/>
  <c r="EO84"/>
  <c r="EO99" s="1"/>
  <c r="AI62" i="44"/>
  <c r="AA43"/>
  <c r="BA28"/>
  <c r="AQ62"/>
  <c r="BC62" s="1"/>
  <c r="HC84" i="45"/>
  <c r="HC99" s="1"/>
  <c r="BO99"/>
  <c r="Q31" i="47"/>
  <c r="BA31" i="44"/>
  <c r="AQ31"/>
  <c r="P31" i="47"/>
  <c r="H22"/>
  <c r="AI31" i="44"/>
  <c r="AW23" i="46"/>
  <c r="AM66"/>
  <c r="AY66" s="1"/>
  <c r="GR99" i="45"/>
  <c r="BE48" i="46"/>
  <c r="AO49"/>
  <c r="AW48"/>
  <c r="V99" i="45"/>
  <c r="BA86"/>
  <c r="O86" i="46" s="1"/>
  <c r="AE42" i="44"/>
  <c r="BB43" i="46"/>
  <c r="BC22"/>
  <c r="U46"/>
  <c r="T42" i="44"/>
  <c r="W42" s="1"/>
  <c r="CN41" i="47"/>
  <c r="FQ99" i="45"/>
  <c r="AX14" i="46"/>
  <c r="AL8"/>
  <c r="N8" i="45"/>
  <c r="IY99"/>
  <c r="KU86"/>
  <c r="AP86" i="46" s="1"/>
  <c r="KU87" i="45"/>
  <c r="AP87" i="46" s="1"/>
  <c r="DK99" i="45"/>
  <c r="AL88" i="46"/>
  <c r="AO88" s="1"/>
  <c r="BA88" s="1"/>
  <c r="AL33"/>
  <c r="AO33" s="1"/>
  <c r="AL36"/>
  <c r="AO36" s="1"/>
  <c r="AL50"/>
  <c r="AX50" s="1"/>
  <c r="P42" i="44"/>
  <c r="S42" s="1"/>
  <c r="BA41" i="47"/>
  <c r="AL22" i="46"/>
  <c r="AX22" s="1"/>
  <c r="AL30"/>
  <c r="AO30" s="1"/>
  <c r="AL24"/>
  <c r="AO24" s="1"/>
  <c r="AL40"/>
  <c r="AO40" s="1"/>
  <c r="AL73"/>
  <c r="AX18"/>
  <c r="AL93"/>
  <c r="AO93" s="1"/>
  <c r="AL46"/>
  <c r="AO46" s="1"/>
  <c r="AL67"/>
  <c r="AO67" s="1"/>
  <c r="AL7"/>
  <c r="AO7" s="1"/>
  <c r="AL80"/>
  <c r="AO80" s="1"/>
  <c r="AL62"/>
  <c r="AO62" s="1"/>
  <c r="BE55"/>
  <c r="BB55"/>
  <c r="AW32"/>
  <c r="CW20" i="45"/>
  <c r="AE20" i="46" s="1"/>
  <c r="S43" i="47"/>
  <c r="AJ43" i="44"/>
  <c r="AM43" s="1"/>
  <c r="AJ31"/>
  <c r="AV31" s="1"/>
  <c r="AJ28"/>
  <c r="AM28" s="1"/>
  <c r="AJ62"/>
  <c r="AV62" s="1"/>
  <c r="H62" i="47"/>
  <c r="AJ22" i="44"/>
  <c r="AM22" s="1"/>
  <c r="M12" i="47"/>
  <c r="M62"/>
  <c r="O62" s="1"/>
  <c r="Q41"/>
  <c r="AE41" i="44"/>
  <c r="M42"/>
  <c r="O42" s="1"/>
  <c r="AY41" i="47"/>
  <c r="M41" i="44" s="1"/>
  <c r="CQ20" i="45"/>
  <c r="CQ6" s="1"/>
  <c r="R8"/>
  <c r="BC29"/>
  <c r="H10" i="76"/>
  <c r="H8"/>
  <c r="H7"/>
  <c r="F24"/>
  <c r="I22" i="47"/>
  <c r="H9" i="76"/>
  <c r="H33"/>
  <c r="H34"/>
  <c r="H6"/>
  <c r="HY99" i="45"/>
  <c r="R87" i="46"/>
  <c r="HG84" i="45"/>
  <c r="HG99" s="1"/>
  <c r="AK33" i="46"/>
  <c r="AK24"/>
  <c r="AK21"/>
  <c r="AK36"/>
  <c r="AK30"/>
  <c r="AK22"/>
  <c r="AK8"/>
  <c r="AK7"/>
  <c r="N50" i="45"/>
  <c r="Q45"/>
  <c r="U97"/>
  <c r="BE9" i="46"/>
  <c r="AW31"/>
  <c r="AW12"/>
  <c r="AW26"/>
  <c r="BE32"/>
  <c r="BE35"/>
  <c r="AW28"/>
  <c r="Q76" i="45"/>
  <c r="Q71"/>
  <c r="Q56"/>
  <c r="Q48"/>
  <c r="Q43"/>
  <c r="Q12"/>
  <c r="U9"/>
  <c r="Q83"/>
  <c r="C35" i="76" s="1"/>
  <c r="Q78" i="45"/>
  <c r="Q74"/>
  <c r="Q69"/>
  <c r="Q63"/>
  <c r="Q50"/>
  <c r="Q41"/>
  <c r="U19"/>
  <c r="I13" i="83" s="1"/>
  <c r="Q100" i="45"/>
  <c r="Q95"/>
  <c r="BB13" i="46"/>
  <c r="BE11"/>
  <c r="U100" i="45"/>
  <c r="M13"/>
  <c r="M17"/>
  <c r="B12" i="76" s="1"/>
  <c r="M23" i="45"/>
  <c r="M27"/>
  <c r="M35"/>
  <c r="M43"/>
  <c r="M47"/>
  <c r="M59"/>
  <c r="M65"/>
  <c r="M71"/>
  <c r="M77"/>
  <c r="M90"/>
  <c r="M94"/>
  <c r="B17" i="76" s="1"/>
  <c r="B16" s="1"/>
  <c r="M98" i="45"/>
  <c r="U12"/>
  <c r="AO39" i="46"/>
  <c r="Q81" i="45"/>
  <c r="Q34"/>
  <c r="Q9"/>
  <c r="Q97"/>
  <c r="BE13" i="46"/>
  <c r="AW14"/>
  <c r="AW13"/>
  <c r="BE77"/>
  <c r="BE61"/>
  <c r="BE45"/>
  <c r="U10" i="45"/>
  <c r="Q85"/>
  <c r="Q79"/>
  <c r="Q77"/>
  <c r="Q75"/>
  <c r="Q70"/>
  <c r="Q68"/>
  <c r="Q61"/>
  <c r="Q59"/>
  <c r="Q53"/>
  <c r="Q47"/>
  <c r="Q11"/>
  <c r="Q13"/>
  <c r="Q15"/>
  <c r="Q17"/>
  <c r="C12" i="76" s="1"/>
  <c r="BE71" i="46"/>
  <c r="BE39"/>
  <c r="BA41"/>
  <c r="O30" i="45"/>
  <c r="M11"/>
  <c r="M15"/>
  <c r="M25"/>
  <c r="M31"/>
  <c r="M41"/>
  <c r="M45"/>
  <c r="M49"/>
  <c r="M53"/>
  <c r="M57"/>
  <c r="M61"/>
  <c r="M69"/>
  <c r="M79"/>
  <c r="M83"/>
  <c r="B35" i="76" s="1"/>
  <c r="M92" i="45"/>
  <c r="B46" i="76" s="1"/>
  <c r="B42" s="1"/>
  <c r="B54" s="1"/>
  <c r="AO47" i="46"/>
  <c r="AS29"/>
  <c r="O62" i="45"/>
  <c r="U13"/>
  <c r="Q58"/>
  <c r="U94"/>
  <c r="S21"/>
  <c r="BE23" i="46"/>
  <c r="Q19" i="45"/>
  <c r="C13" i="76" s="1"/>
  <c r="AW19" i="46"/>
  <c r="M37" i="45"/>
  <c r="O33"/>
  <c r="BE28" i="46"/>
  <c r="Q49" i="45"/>
  <c r="M96"/>
  <c r="B23" i="76" s="1"/>
  <c r="M19" i="45"/>
  <c r="B13" i="76" s="1"/>
  <c r="O80" i="45"/>
  <c r="O40"/>
  <c r="FT20"/>
  <c r="FT6" s="1"/>
  <c r="FT84" s="1"/>
  <c r="FT99" s="1"/>
  <c r="EJ6"/>
  <c r="EJ84" s="1"/>
  <c r="EJ99" s="1"/>
  <c r="KO87"/>
  <c r="AH87" i="46" s="1"/>
  <c r="O24" i="45"/>
  <c r="Q98"/>
  <c r="C45" i="76" s="1"/>
  <c r="C42" s="1"/>
  <c r="C54" s="1"/>
  <c r="Q96" i="45"/>
  <c r="Q91"/>
  <c r="S21" i="46"/>
  <c r="BC21" s="1"/>
  <c r="BD20" i="45"/>
  <c r="N93" i="46"/>
  <c r="Q93" s="1"/>
  <c r="AZ87" i="45"/>
  <c r="U64"/>
  <c r="FE84"/>
  <c r="FE99" s="1"/>
  <c r="AO97" i="46"/>
  <c r="BA97" s="1"/>
  <c r="CV66" i="45"/>
  <c r="AD66" i="46" s="1"/>
  <c r="BB66" s="1"/>
  <c r="U34" i="45"/>
  <c r="U44"/>
  <c r="U78"/>
  <c r="AO85" i="46"/>
  <c r="Q89" i="45"/>
  <c r="U91"/>
  <c r="BE91" i="46"/>
  <c r="BE69"/>
  <c r="BE37"/>
  <c r="BB71"/>
  <c r="BE43"/>
  <c r="BE34"/>
  <c r="AW16"/>
  <c r="AW17"/>
  <c r="AW15"/>
  <c r="AO53"/>
  <c r="AO79"/>
  <c r="H31" i="47"/>
  <c r="AW28" i="44"/>
  <c r="H28" i="47"/>
  <c r="AE31" i="44"/>
  <c r="AW22"/>
  <c r="AZ43"/>
  <c r="Q54" i="45"/>
  <c r="BC29" i="46"/>
  <c r="Q10" i="45"/>
  <c r="M9"/>
  <c r="KU7"/>
  <c r="AP7" i="46" s="1"/>
  <c r="AY7"/>
  <c r="I42" i="47"/>
  <c r="K42" s="1"/>
  <c r="L28"/>
  <c r="I62"/>
  <c r="I43"/>
  <c r="K43" s="1"/>
  <c r="I31"/>
  <c r="M28"/>
  <c r="I28"/>
  <c r="ES99" i="45"/>
  <c r="AS93" i="46"/>
  <c r="DI99" i="45"/>
  <c r="JF99"/>
  <c r="IZ99"/>
  <c r="O93"/>
  <c r="Q94"/>
  <c r="IP99"/>
  <c r="JO99"/>
  <c r="JI99"/>
  <c r="Q90"/>
  <c r="U90"/>
  <c r="M81"/>
  <c r="Q82"/>
  <c r="C37" i="76" s="1"/>
  <c r="BB81" i="46"/>
  <c r="KR66" i="45"/>
  <c r="AS66" i="46"/>
  <c r="HX84" i="45"/>
  <c r="HX99" s="1"/>
  <c r="IW99"/>
  <c r="HF84"/>
  <c r="HF99" s="1"/>
  <c r="M75"/>
  <c r="U74"/>
  <c r="AO75" i="46"/>
  <c r="U71" i="45"/>
  <c r="U70"/>
  <c r="AO70" i="46"/>
  <c r="Q65" i="45"/>
  <c r="AO61" i="46"/>
  <c r="IQ99" i="45"/>
  <c r="AO57" i="46"/>
  <c r="Q57" i="45"/>
  <c r="M55"/>
  <c r="Q55"/>
  <c r="O46"/>
  <c r="M51"/>
  <c r="Q51"/>
  <c r="O67"/>
  <c r="M39"/>
  <c r="O36"/>
  <c r="U31"/>
  <c r="AO31" i="46"/>
  <c r="S24" i="45"/>
  <c r="AO25" i="46"/>
  <c r="AY8"/>
  <c r="AO17"/>
  <c r="U15" i="45"/>
  <c r="AO13" i="46"/>
  <c r="BL99" i="45"/>
  <c r="R8" i="46"/>
  <c r="U8" s="1"/>
  <c r="BC7" i="45"/>
  <c r="J87" i="46"/>
  <c r="CT6" i="45"/>
  <c r="AA6" i="46" s="1"/>
  <c r="AA20"/>
  <c r="CW86" i="45"/>
  <c r="AE86" i="46" s="1"/>
  <c r="AE87"/>
  <c r="CP20" i="45"/>
  <c r="V29" i="46"/>
  <c r="Y29" s="1"/>
  <c r="CP87" i="45"/>
  <c r="V93" i="46"/>
  <c r="DA40" i="47"/>
  <c r="MS6"/>
  <c r="AK6" i="44" s="1"/>
  <c r="AP24" i="46"/>
  <c r="AS24" s="1"/>
  <c r="KV7" i="45"/>
  <c r="AQ8" i="46"/>
  <c r="BC8" s="1"/>
  <c r="AS73"/>
  <c r="BE73" s="1"/>
  <c r="N73" i="45"/>
  <c r="Z73" i="46"/>
  <c r="N46" i="45"/>
  <c r="Z46" i="46"/>
  <c r="N33" i="45"/>
  <c r="Z33" i="46"/>
  <c r="AP30"/>
  <c r="AS30" s="1"/>
  <c r="J36"/>
  <c r="J36" i="45"/>
  <c r="J30" i="46"/>
  <c r="J30" i="45"/>
  <c r="J24" i="46"/>
  <c r="J24" i="45"/>
  <c r="J21" i="46"/>
  <c r="J21" i="45"/>
  <c r="Q22" i="46"/>
  <c r="Q30"/>
  <c r="Q14" i="45"/>
  <c r="Q18"/>
  <c r="AK80" i="46"/>
  <c r="AK67"/>
  <c r="AK46"/>
  <c r="O73" i="45"/>
  <c r="AM73" i="46"/>
  <c r="AY73" s="1"/>
  <c r="J73"/>
  <c r="J73" i="45"/>
  <c r="J46" i="46"/>
  <c r="J46" i="45"/>
  <c r="Q92"/>
  <c r="BA40" i="47"/>
  <c r="P6" i="44"/>
  <c r="S6" s="1"/>
  <c r="CW40" i="47"/>
  <c r="MO40" s="1"/>
  <c r="F6" i="76"/>
  <c r="AU40" i="47"/>
  <c r="H6" i="44"/>
  <c r="BB93" i="46"/>
  <c r="S29" i="45"/>
  <c r="S33"/>
  <c r="U25"/>
  <c r="U37"/>
  <c r="U41"/>
  <c r="U45"/>
  <c r="U49"/>
  <c r="U53"/>
  <c r="U57"/>
  <c r="U61"/>
  <c r="R67"/>
  <c r="U75"/>
  <c r="I30" i="83" s="1"/>
  <c r="U79" i="45"/>
  <c r="U83"/>
  <c r="D35" i="76" s="1"/>
  <c r="U96" i="45"/>
  <c r="K30"/>
  <c r="K93"/>
  <c r="AO12" i="46"/>
  <c r="BA12" s="1"/>
  <c r="AO35"/>
  <c r="AO54"/>
  <c r="BA54" s="1"/>
  <c r="AO63"/>
  <c r="BA63" s="1"/>
  <c r="AO69"/>
  <c r="BA69" s="1"/>
  <c r="AO74"/>
  <c r="BA74" s="1"/>
  <c r="AO78"/>
  <c r="BA78" s="1"/>
  <c r="AO83"/>
  <c r="BA83" s="1"/>
  <c r="AO91"/>
  <c r="AO96"/>
  <c r="Q72" i="45"/>
  <c r="Q44"/>
  <c r="Q42"/>
  <c r="AX38" i="46"/>
  <c r="Q38"/>
  <c r="AX35"/>
  <c r="Q35"/>
  <c r="AX32"/>
  <c r="Q32"/>
  <c r="BA32" s="1"/>
  <c r="AX28"/>
  <c r="Q28"/>
  <c r="BA28" s="1"/>
  <c r="AX26"/>
  <c r="Q26"/>
  <c r="BA26" s="1"/>
  <c r="AX23"/>
  <c r="Q23"/>
  <c r="AX11"/>
  <c r="Q11"/>
  <c r="AX13"/>
  <c r="Q13"/>
  <c r="AX15"/>
  <c r="Q15"/>
  <c r="AX17"/>
  <c r="Q17"/>
  <c r="AX19"/>
  <c r="Q19"/>
  <c r="S64" i="44"/>
  <c r="BC64" s="1"/>
  <c r="AZ64"/>
  <c r="DD61" i="47"/>
  <c r="MV40"/>
  <c r="AO40" i="44" s="1"/>
  <c r="K29"/>
  <c r="AU29" s="1"/>
  <c r="AR29"/>
  <c r="BE90" i="46"/>
  <c r="BB74"/>
  <c r="BB63"/>
  <c r="BB37"/>
  <c r="BB31"/>
  <c r="CP7" i="45"/>
  <c r="V7" i="46" s="1"/>
  <c r="Y7" s="1"/>
  <c r="V8"/>
  <c r="Y8" s="1"/>
  <c r="AZ31" i="44"/>
  <c r="AZ22"/>
  <c r="AS62"/>
  <c r="AS12"/>
  <c r="BC93" i="46"/>
  <c r="U88"/>
  <c r="AU22"/>
  <c r="AT88"/>
  <c r="CZ41" i="47"/>
  <c r="MR41" s="1"/>
  <c r="BE49" i="46"/>
  <c r="S36" i="45"/>
  <c r="U14"/>
  <c r="U18"/>
  <c r="U28"/>
  <c r="U40"/>
  <c r="U48"/>
  <c r="U52"/>
  <c r="U56"/>
  <c r="U60"/>
  <c r="U82"/>
  <c r="D37" i="76" s="1"/>
  <c r="U98" i="45"/>
  <c r="D45" i="76" s="1"/>
  <c r="D42" s="1"/>
  <c r="D54" s="1"/>
  <c r="K67" i="45"/>
  <c r="M12"/>
  <c r="M26"/>
  <c r="M32"/>
  <c r="M38"/>
  <c r="M42"/>
  <c r="M48"/>
  <c r="M52"/>
  <c r="M56"/>
  <c r="M60"/>
  <c r="M68"/>
  <c r="M72"/>
  <c r="M76"/>
  <c r="M82"/>
  <c r="B37" i="76" s="1"/>
  <c r="M89" i="45"/>
  <c r="J93"/>
  <c r="M97"/>
  <c r="AO38" i="46"/>
  <c r="AO48"/>
  <c r="BA48" s="1"/>
  <c r="Q39" i="45"/>
  <c r="Q37"/>
  <c r="AX31" i="46"/>
  <c r="Q31"/>
  <c r="AX27"/>
  <c r="Q27"/>
  <c r="AX25"/>
  <c r="Q25"/>
  <c r="BB91"/>
  <c r="BB89"/>
  <c r="BB61"/>
  <c r="BB49"/>
  <c r="BE15"/>
  <c r="AK93"/>
  <c r="AG21"/>
  <c r="AT11"/>
  <c r="BB61" i="47"/>
  <c r="Q40" i="44"/>
  <c r="AI43"/>
  <c r="AI22"/>
  <c r="CN40" i="47"/>
  <c r="T6" i="44"/>
  <c r="W6" s="1"/>
  <c r="S93" i="45"/>
  <c r="AU29" i="46"/>
  <c r="Q73"/>
  <c r="AS42" i="44"/>
  <c r="S88" i="45"/>
  <c r="S80"/>
  <c r="S73"/>
  <c r="S67"/>
  <c r="S66"/>
  <c r="S46"/>
  <c r="R36"/>
  <c r="R33"/>
  <c r="R30"/>
  <c r="R24"/>
  <c r="R21"/>
  <c r="AU8" i="46"/>
  <c r="K24" i="45"/>
  <c r="K33"/>
  <c r="K40"/>
  <c r="M40" s="1"/>
  <c r="K73"/>
  <c r="K88"/>
  <c r="Y12" i="44"/>
  <c r="CR6" i="47"/>
  <c r="W20" i="46"/>
  <c r="CS7" i="45"/>
  <c r="Z8" i="46"/>
  <c r="AC8" s="1"/>
  <c r="CQ86" i="45"/>
  <c r="W86" i="46" s="1"/>
  <c r="W87"/>
  <c r="AP33"/>
  <c r="AS33" s="1"/>
  <c r="AP22"/>
  <c r="AS22" s="1"/>
  <c r="AP88"/>
  <c r="AS88" s="1"/>
  <c r="AP80"/>
  <c r="AS67"/>
  <c r="BE67" s="1"/>
  <c r="AP46"/>
  <c r="AS46" s="1"/>
  <c r="AI50"/>
  <c r="AU50" s="1"/>
  <c r="K50" i="45"/>
  <c r="AS36" i="46"/>
  <c r="AW7" i="45"/>
  <c r="J8" i="46"/>
  <c r="J8" i="45"/>
  <c r="N66" i="46"/>
  <c r="CV7" i="45"/>
  <c r="AD8" i="46"/>
  <c r="N80" i="45"/>
  <c r="Z80" i="46"/>
  <c r="N67" i="45"/>
  <c r="Z67" i="46"/>
  <c r="N62" i="45"/>
  <c r="Z62" i="46"/>
  <c r="AC62" s="1"/>
  <c r="N24" i="45"/>
  <c r="Z24" i="46"/>
  <c r="AQ40"/>
  <c r="AS40" s="1"/>
  <c r="BE40" s="1"/>
  <c r="AP21"/>
  <c r="AS21" s="1"/>
  <c r="AW66" i="45"/>
  <c r="J67" i="46"/>
  <c r="J67" i="45"/>
  <c r="J33" i="46"/>
  <c r="J33" i="45"/>
  <c r="J29" i="46"/>
  <c r="J22"/>
  <c r="J22" i="45"/>
  <c r="Q36" i="46"/>
  <c r="Z93"/>
  <c r="N40" i="45"/>
  <c r="Z40" i="46"/>
  <c r="Q60" i="45"/>
  <c r="Q52"/>
  <c r="Q16"/>
  <c r="C14" i="76" s="1"/>
  <c r="AP19" i="46"/>
  <c r="AK88"/>
  <c r="AW88" s="1"/>
  <c r="AK73"/>
  <c r="O8" i="45"/>
  <c r="J80" i="46"/>
  <c r="J80" i="45"/>
  <c r="G41" i="76"/>
  <c r="G6"/>
  <c r="F41"/>
  <c r="M64" i="45"/>
  <c r="U17"/>
  <c r="D12" i="76" s="1"/>
  <c r="U23" i="45"/>
  <c r="U27"/>
  <c r="U35"/>
  <c r="U39"/>
  <c r="U43"/>
  <c r="U47"/>
  <c r="U51"/>
  <c r="U55"/>
  <c r="U59"/>
  <c r="U65"/>
  <c r="D9" i="76" s="1"/>
  <c r="U69" i="45"/>
  <c r="R73"/>
  <c r="U77"/>
  <c r="U81"/>
  <c r="R88"/>
  <c r="U92"/>
  <c r="K22"/>
  <c r="K36"/>
  <c r="K46"/>
  <c r="K80"/>
  <c r="J88"/>
  <c r="AO23" i="46"/>
  <c r="AO56"/>
  <c r="BA56" s="1"/>
  <c r="AO76"/>
  <c r="BA76" s="1"/>
  <c r="AO89"/>
  <c r="AO94"/>
  <c r="AO98"/>
  <c r="AC85"/>
  <c r="AX85"/>
  <c r="AX98"/>
  <c r="Q98"/>
  <c r="BA98" s="1"/>
  <c r="AX96"/>
  <c r="Q96"/>
  <c r="AX94"/>
  <c r="Q94"/>
  <c r="AX91"/>
  <c r="Q91"/>
  <c r="AX89"/>
  <c r="Q89"/>
  <c r="BA89" s="1"/>
  <c r="AX82"/>
  <c r="Q82"/>
  <c r="AX79"/>
  <c r="Q79"/>
  <c r="AX77"/>
  <c r="Q77"/>
  <c r="AX75"/>
  <c r="Q75"/>
  <c r="AX72"/>
  <c r="Q72"/>
  <c r="BA72" s="1"/>
  <c r="AX70"/>
  <c r="Q70"/>
  <c r="AX68"/>
  <c r="Q68"/>
  <c r="AX61"/>
  <c r="Q61"/>
  <c r="AX59"/>
  <c r="Q59"/>
  <c r="AX57"/>
  <c r="Q57"/>
  <c r="AX55"/>
  <c r="Q55"/>
  <c r="AX53"/>
  <c r="Q53"/>
  <c r="AX51"/>
  <c r="Q51"/>
  <c r="AX49"/>
  <c r="Q49"/>
  <c r="AX47"/>
  <c r="Q47"/>
  <c r="AX44"/>
  <c r="Q44"/>
  <c r="BA44" s="1"/>
  <c r="AX42"/>
  <c r="Q42"/>
  <c r="BA42" s="1"/>
  <c r="Q38" i="45"/>
  <c r="Q35"/>
  <c r="Q32"/>
  <c r="Q28"/>
  <c r="Q26"/>
  <c r="Q23"/>
  <c r="AS85" i="46"/>
  <c r="BE85" s="1"/>
  <c r="BB85"/>
  <c r="CU6" i="47"/>
  <c r="AC12" i="44"/>
  <c r="BA12" s="1"/>
  <c r="AE28"/>
  <c r="AB6"/>
  <c r="AB12"/>
  <c r="BB90" i="46"/>
  <c r="BE74"/>
  <c r="BB69"/>
  <c r="BE63"/>
  <c r="BE31"/>
  <c r="AT50"/>
  <c r="AZ62" i="44"/>
  <c r="AS31"/>
  <c r="BD86" i="45"/>
  <c r="S87" i="46"/>
  <c r="BB73"/>
  <c r="BB67"/>
  <c r="K21"/>
  <c r="AU21" s="1"/>
  <c r="K21" i="45"/>
  <c r="X42" i="44"/>
  <c r="CQ41" i="47"/>
  <c r="X41" i="44" s="1"/>
  <c r="BE57" i="46"/>
  <c r="S8" i="45"/>
  <c r="S22"/>
  <c r="U22" s="1"/>
  <c r="S30"/>
  <c r="U11"/>
  <c r="U16"/>
  <c r="U26"/>
  <c r="U32"/>
  <c r="U38"/>
  <c r="U42"/>
  <c r="R46"/>
  <c r="U50"/>
  <c r="U54"/>
  <c r="U58"/>
  <c r="U63"/>
  <c r="U68"/>
  <c r="U72"/>
  <c r="U76"/>
  <c r="I31" i="83" s="1"/>
  <c r="R80" i="45"/>
  <c r="U89"/>
  <c r="U95"/>
  <c r="M10"/>
  <c r="M14"/>
  <c r="M18"/>
  <c r="M28"/>
  <c r="M34"/>
  <c r="M44"/>
  <c r="J50"/>
  <c r="M54"/>
  <c r="M58"/>
  <c r="M63"/>
  <c r="M70"/>
  <c r="M74"/>
  <c r="M78"/>
  <c r="M85"/>
  <c r="M91"/>
  <c r="M95"/>
  <c r="M100"/>
  <c r="AY37" i="46"/>
  <c r="AO37"/>
  <c r="AO11"/>
  <c r="AO15"/>
  <c r="AO19"/>
  <c r="AO27"/>
  <c r="AO34"/>
  <c r="BA34" s="1"/>
  <c r="AO43"/>
  <c r="BA43" s="1"/>
  <c r="AO51"/>
  <c r="AO55"/>
  <c r="AO59"/>
  <c r="AO68"/>
  <c r="AO77"/>
  <c r="AO82"/>
  <c r="AO90"/>
  <c r="BA90" s="1"/>
  <c r="AO95"/>
  <c r="BA95" s="1"/>
  <c r="AO100"/>
  <c r="BA100" s="1"/>
  <c r="BA92"/>
  <c r="BA81"/>
  <c r="AX39"/>
  <c r="Q39"/>
  <c r="Q37"/>
  <c r="AX37"/>
  <c r="Q31" i="45"/>
  <c r="Q27"/>
  <c r="Q25"/>
  <c r="AA30" i="44"/>
  <c r="AY30" s="1"/>
  <c r="AV30"/>
  <c r="AZ29"/>
  <c r="S29"/>
  <c r="BC29" s="1"/>
  <c r="K64"/>
  <c r="AU64" s="1"/>
  <c r="AR64"/>
  <c r="U93" i="46"/>
  <c r="BE89"/>
  <c r="BB77"/>
  <c r="BB57"/>
  <c r="BB11"/>
  <c r="BB15"/>
  <c r="AG22"/>
  <c r="AW40"/>
  <c r="AW11"/>
  <c r="K62" i="44"/>
  <c r="AR62"/>
  <c r="K43"/>
  <c r="AR43"/>
  <c r="K42"/>
  <c r="K31"/>
  <c r="AR31"/>
  <c r="K28"/>
  <c r="AR28"/>
  <c r="AR22"/>
  <c r="K22"/>
  <c r="AI28"/>
  <c r="AU28" s="1"/>
  <c r="AV29"/>
  <c r="O29"/>
  <c r="AY29" s="1"/>
  <c r="CQ6" i="47"/>
  <c r="X12" i="44"/>
  <c r="M12"/>
  <c r="AY6" i="47"/>
  <c r="K86" i="46"/>
  <c r="K29" i="45"/>
  <c r="AX20"/>
  <c r="BC88" i="46"/>
  <c r="BC80"/>
  <c r="BC73"/>
  <c r="BC67"/>
  <c r="BC66"/>
  <c r="BC46"/>
  <c r="BB36"/>
  <c r="U36"/>
  <c r="U33"/>
  <c r="U30"/>
  <c r="U24"/>
  <c r="U22"/>
  <c r="K8" i="45"/>
  <c r="K7" i="46"/>
  <c r="AU7" s="1"/>
  <c r="K7" i="45"/>
  <c r="AU24" i="46"/>
  <c r="AU33"/>
  <c r="AU40"/>
  <c r="AU73"/>
  <c r="AU88"/>
  <c r="DA41" i="47"/>
  <c r="MS41" s="1"/>
  <c r="AK41" i="44" s="1"/>
  <c r="MS42" i="47"/>
  <c r="AK42" i="44" s="1"/>
  <c r="Y42"/>
  <c r="CR41" i="47"/>
  <c r="AT84" i="45"/>
  <c r="AB84"/>
  <c r="EV61" i="47"/>
  <c r="ED61"/>
  <c r="DU61"/>
  <c r="DL61"/>
  <c r="DC61"/>
  <c r="GH84" i="45"/>
  <c r="GH99" s="1"/>
  <c r="AP62" i="46"/>
  <c r="R62" i="45"/>
  <c r="AI62" i="46"/>
  <c r="AU62" s="1"/>
  <c r="K62" i="45"/>
  <c r="GI99"/>
  <c r="AQ62" i="46"/>
  <c r="BC62" s="1"/>
  <c r="S62" i="45"/>
  <c r="Q64"/>
  <c r="AH62" i="46"/>
  <c r="J62" i="45"/>
  <c r="M62" s="1"/>
  <c r="CV86"/>
  <c r="AD87" i="46"/>
  <c r="AZ28" i="44"/>
  <c r="AQ28"/>
  <c r="L43" i="47"/>
  <c r="CB63"/>
  <c r="CT63" s="1"/>
  <c r="L12"/>
  <c r="AX6"/>
  <c r="L31"/>
  <c r="L22"/>
  <c r="M22"/>
  <c r="I12"/>
  <c r="Q28"/>
  <c r="M31"/>
  <c r="M43"/>
  <c r="N22" i="45"/>
  <c r="O22"/>
  <c r="O7"/>
  <c r="N30"/>
  <c r="KR21"/>
  <c r="DB20"/>
  <c r="FS20"/>
  <c r="FS6" s="1"/>
  <c r="FS84" s="1"/>
  <c r="FS99" s="1"/>
  <c r="N36"/>
  <c r="BA20"/>
  <c r="O20" i="46" s="1"/>
  <c r="DB86" i="45"/>
  <c r="KR86" s="1"/>
  <c r="KR87"/>
  <c r="N88"/>
  <c r="AM21" i="46"/>
  <c r="AY21" s="1"/>
  <c r="DC20" i="45"/>
  <c r="KR29"/>
  <c r="O88"/>
  <c r="GE99"/>
  <c r="GX99"/>
  <c r="AW20"/>
  <c r="AZ21"/>
  <c r="Y20"/>
  <c r="Y6" s="1"/>
  <c r="Y84" s="1"/>
  <c r="Y99" s="1"/>
  <c r="BI86"/>
  <c r="CS86" s="1"/>
  <c r="CS87"/>
  <c r="KA99"/>
  <c r="GC99"/>
  <c r="AI87" i="46"/>
  <c r="CZ86" i="45"/>
  <c r="AI86" i="46" s="1"/>
  <c r="AK86" s="1"/>
  <c r="AI20"/>
  <c r="KO20" i="45"/>
  <c r="AH20" i="46" s="1"/>
  <c r="JQ99" i="45"/>
  <c r="GF99"/>
  <c r="KV87"/>
  <c r="DF86"/>
  <c r="AI66" i="46"/>
  <c r="AU66" s="1"/>
  <c r="KO66" i="45"/>
  <c r="AH66" i="46" s="1"/>
  <c r="KV84" i="45"/>
  <c r="HI6"/>
  <c r="HI84" s="1"/>
  <c r="CY6"/>
  <c r="CZ84"/>
  <c r="CX63" i="47"/>
  <c r="AX41"/>
  <c r="BH63"/>
  <c r="BG63"/>
  <c r="CS20" i="45"/>
  <c r="Z20" i="46" s="1"/>
  <c r="AW86" i="45"/>
  <c r="B24" i="76" l="1"/>
  <c r="AC20" i="46"/>
  <c r="Q36" i="45"/>
  <c r="AY28" i="44"/>
  <c r="I6"/>
  <c r="AS6" s="1"/>
  <c r="AV40" i="47"/>
  <c r="I40" i="44" s="1"/>
  <c r="S22" i="47"/>
  <c r="H11" i="76" s="1"/>
  <c r="H15" s="1"/>
  <c r="I63" i="83"/>
  <c r="D14" i="76"/>
  <c r="I16" i="83"/>
  <c r="D23" i="76"/>
  <c r="I52" i="83"/>
  <c r="J29" i="45"/>
  <c r="AD29" i="46"/>
  <c r="AG29" s="1"/>
  <c r="AX88"/>
  <c r="I29" i="83"/>
  <c r="R29" i="45"/>
  <c r="CO61" i="47"/>
  <c r="AV43" i="44"/>
  <c r="AS40"/>
  <c r="H12" i="47"/>
  <c r="K12" s="1"/>
  <c r="AR12" i="44"/>
  <c r="S12" i="47"/>
  <c r="P42"/>
  <c r="S42" s="1"/>
  <c r="AN42" i="44"/>
  <c r="AQ42" s="1"/>
  <c r="BC42" s="1"/>
  <c r="MU61" i="47"/>
  <c r="AY43" i="44"/>
  <c r="MR6" i="47"/>
  <c r="AJ6" i="44" s="1"/>
  <c r="AM6" s="1"/>
  <c r="CZ40" i="47"/>
  <c r="MR40" s="1"/>
  <c r="AJ40" i="44" s="1"/>
  <c r="AX36" i="46"/>
  <c r="KP63" i="47"/>
  <c r="AV22" i="44"/>
  <c r="AR42"/>
  <c r="AU62"/>
  <c r="JL63" i="47"/>
  <c r="S31"/>
  <c r="H38" i="76" s="1"/>
  <c r="H41" s="1"/>
  <c r="H55" s="1"/>
  <c r="O12" i="47"/>
  <c r="U21" i="46"/>
  <c r="KV6" i="45"/>
  <c r="AQ6" i="46" s="1"/>
  <c r="KO6" i="45"/>
  <c r="AG66" i="46"/>
  <c r="BE66" s="1"/>
  <c r="AM62" i="44"/>
  <c r="AY62" s="1"/>
  <c r="AS20" i="46"/>
  <c r="CS84" i="45"/>
  <c r="Z84" i="46" s="1"/>
  <c r="AC84" s="1"/>
  <c r="Q8" i="45"/>
  <c r="AO22" i="46"/>
  <c r="BA22" s="1"/>
  <c r="AU43" i="44"/>
  <c r="AU42"/>
  <c r="AW12"/>
  <c r="K31" i="47"/>
  <c r="AY22" i="44"/>
  <c r="I41"/>
  <c r="AV61" i="47"/>
  <c r="DA61"/>
  <c r="MS61" s="1"/>
  <c r="AK61" i="44" s="1"/>
  <c r="K62" i="47"/>
  <c r="BA57" i="46"/>
  <c r="BA61"/>
  <c r="BA70"/>
  <c r="Q30" i="45"/>
  <c r="Q62"/>
  <c r="C9" i="76" s="1"/>
  <c r="AX30" i="46"/>
  <c r="W6"/>
  <c r="CQ84" i="45"/>
  <c r="W84" i="46" s="1"/>
  <c r="AU31" i="44"/>
  <c r="BA39" i="46"/>
  <c r="AK87"/>
  <c r="I40" i="47"/>
  <c r="AZ6" i="44"/>
  <c r="MS40" i="47"/>
  <c r="AK40" i="44" s="1"/>
  <c r="K22" i="47"/>
  <c r="F11" i="76" s="1"/>
  <c r="F15" s="1"/>
  <c r="BA49" i="46"/>
  <c r="O66" i="45"/>
  <c r="BC31" i="44"/>
  <c r="AV28"/>
  <c r="AO73" i="46"/>
  <c r="R87" i="45"/>
  <c r="Q67"/>
  <c r="C34" i="76" s="1"/>
  <c r="AO50" i="46"/>
  <c r="BA50" s="1"/>
  <c r="BE46"/>
  <c r="D7" i="76" s="1"/>
  <c r="T41" i="44"/>
  <c r="H41" i="47"/>
  <c r="K41" s="1"/>
  <c r="AK20" i="46"/>
  <c r="BB30"/>
  <c r="BA96"/>
  <c r="C23" i="76" s="1"/>
  <c r="U80" i="45"/>
  <c r="I34" i="83" s="1"/>
  <c r="BC28" i="44"/>
  <c r="U88" i="45"/>
  <c r="AM31" i="44"/>
  <c r="AY31" s="1"/>
  <c r="S20" i="45"/>
  <c r="CW6"/>
  <c r="AX8" i="46"/>
  <c r="AO8"/>
  <c r="BA8" s="1"/>
  <c r="C10" i="76" s="1"/>
  <c r="Z7" i="46"/>
  <c r="AC7" s="1"/>
  <c r="CS6" i="45"/>
  <c r="Z6" i="46" s="1"/>
  <c r="AC6" s="1"/>
  <c r="P41" i="44"/>
  <c r="P41" i="47"/>
  <c r="S41" s="1"/>
  <c r="AL21" i="46"/>
  <c r="AO21" s="1"/>
  <c r="AL87"/>
  <c r="AL86"/>
  <c r="AL66"/>
  <c r="AX66" s="1"/>
  <c r="BA47"/>
  <c r="BA53"/>
  <c r="AJ42" i="44"/>
  <c r="AM42" s="1"/>
  <c r="AJ41"/>
  <c r="AM41" s="1"/>
  <c r="U46" i="45"/>
  <c r="I10" i="83" s="1"/>
  <c r="BA62" i="46"/>
  <c r="BA25"/>
  <c r="BA31"/>
  <c r="BA17"/>
  <c r="BA13"/>
  <c r="D16" i="76"/>
  <c r="D24" s="1"/>
  <c r="R29" i="46"/>
  <c r="U29" s="1"/>
  <c r="BC20" i="45"/>
  <c r="R20" i="46" s="1"/>
  <c r="D13" i="76"/>
  <c r="AA12" i="44"/>
  <c r="AW42"/>
  <c r="H24" i="76"/>
  <c r="H25" s="1"/>
  <c r="K28" i="47"/>
  <c r="F55" i="76"/>
  <c r="G55"/>
  <c r="U33" i="45"/>
  <c r="AK66" i="46"/>
  <c r="BE93"/>
  <c r="BB33"/>
  <c r="Q80" i="45"/>
  <c r="U21"/>
  <c r="BA30" i="46"/>
  <c r="Q40" i="45"/>
  <c r="Q33"/>
  <c r="BA85" i="46"/>
  <c r="U73" i="45"/>
  <c r="D33" i="76" s="1"/>
  <c r="KU6" i="45"/>
  <c r="Q93"/>
  <c r="M93"/>
  <c r="Q24"/>
  <c r="Q22"/>
  <c r="M50"/>
  <c r="BA75" i="46"/>
  <c r="BA79"/>
  <c r="BA91"/>
  <c r="M88" i="45"/>
  <c r="N87" i="46"/>
  <c r="Q87" s="1"/>
  <c r="AZ86" i="45"/>
  <c r="N86" i="46" s="1"/>
  <c r="Q86" s="1"/>
  <c r="S20"/>
  <c r="BC20" s="1"/>
  <c r="BD6" i="45"/>
  <c r="R66"/>
  <c r="U66" s="1"/>
  <c r="U29"/>
  <c r="BE22" i="46"/>
  <c r="AX62"/>
  <c r="BE21"/>
  <c r="BB22"/>
  <c r="BB24"/>
  <c r="BE30"/>
  <c r="BE33"/>
  <c r="BE36"/>
  <c r="BC40"/>
  <c r="O43" i="47"/>
  <c r="L42"/>
  <c r="O31"/>
  <c r="AB63" i="44"/>
  <c r="BA35" i="46"/>
  <c r="BE24"/>
  <c r="U24" i="45"/>
  <c r="S28" i="47"/>
  <c r="AU22" i="44"/>
  <c r="O28" i="47"/>
  <c r="BE88" i="46"/>
  <c r="AU87"/>
  <c r="N66" i="45"/>
  <c r="Q46"/>
  <c r="M8"/>
  <c r="U8"/>
  <c r="I12" i="83" s="1"/>
  <c r="R7" i="46"/>
  <c r="U7" s="1"/>
  <c r="MP63" i="47"/>
  <c r="AG63" i="44" s="1"/>
  <c r="AQ87" i="46"/>
  <c r="AS87" s="1"/>
  <c r="J86"/>
  <c r="L41" i="47"/>
  <c r="L41" i="44"/>
  <c r="Z86" i="46"/>
  <c r="N21" i="45"/>
  <c r="N21" i="46"/>
  <c r="N7" i="45"/>
  <c r="Q7" s="1"/>
  <c r="N7" i="46"/>
  <c r="N29" i="45"/>
  <c r="AL29" i="46"/>
  <c r="O29" i="45"/>
  <c r="AM29" i="46"/>
  <c r="AY29" s="1"/>
  <c r="M42" i="47"/>
  <c r="AX40"/>
  <c r="AX61" s="1"/>
  <c r="L6" i="44"/>
  <c r="Y41"/>
  <c r="AW41" s="1"/>
  <c r="M41" i="47"/>
  <c r="AX6" i="45"/>
  <c r="K6" s="1"/>
  <c r="K20" i="46"/>
  <c r="AU20" s="1"/>
  <c r="K20" i="45"/>
  <c r="AU86" i="46"/>
  <c r="M6" i="44"/>
  <c r="AY40" i="47"/>
  <c r="M6"/>
  <c r="BA37" i="46"/>
  <c r="AA42" i="44"/>
  <c r="S87" i="45"/>
  <c r="S86" i="46"/>
  <c r="AV12" i="44"/>
  <c r="AT80" i="46"/>
  <c r="M80"/>
  <c r="AW80" s="1"/>
  <c r="AS19"/>
  <c r="BE19" s="1"/>
  <c r="BB19"/>
  <c r="AT22"/>
  <c r="M22"/>
  <c r="AW22" s="1"/>
  <c r="AT29"/>
  <c r="M29"/>
  <c r="AW29" s="1"/>
  <c r="AT33"/>
  <c r="M33"/>
  <c r="AW33" s="1"/>
  <c r="AT67"/>
  <c r="M67"/>
  <c r="AW67" s="1"/>
  <c r="AC24"/>
  <c r="BA24" s="1"/>
  <c r="AX24"/>
  <c r="AC67"/>
  <c r="BA67" s="1"/>
  <c r="AX67"/>
  <c r="AC80"/>
  <c r="BA80" s="1"/>
  <c r="AX80"/>
  <c r="AG8"/>
  <c r="BB8"/>
  <c r="Q66"/>
  <c r="J7"/>
  <c r="J7" i="45"/>
  <c r="M7" s="1"/>
  <c r="Y6" i="44"/>
  <c r="CR40" i="47"/>
  <c r="BA36" i="46"/>
  <c r="CN61" i="47"/>
  <c r="T40" i="44"/>
  <c r="W40" s="1"/>
  <c r="BB63" i="47"/>
  <c r="Q61" i="44"/>
  <c r="BA27" i="46"/>
  <c r="BA19"/>
  <c r="BA15"/>
  <c r="BA11"/>
  <c r="BA23"/>
  <c r="BA38"/>
  <c r="AU61" i="47"/>
  <c r="H40" i="44"/>
  <c r="AF6"/>
  <c r="AI6" s="1"/>
  <c r="H6" i="47"/>
  <c r="K6" s="1"/>
  <c r="AT46" i="46"/>
  <c r="M46"/>
  <c r="AW46" s="1"/>
  <c r="AT73"/>
  <c r="M73"/>
  <c r="AW73" s="1"/>
  <c r="M21" i="45"/>
  <c r="M24"/>
  <c r="M30"/>
  <c r="M36"/>
  <c r="AC33" i="46"/>
  <c r="BA33" s="1"/>
  <c r="AX33"/>
  <c r="AC46"/>
  <c r="BA46" s="1"/>
  <c r="C7" i="76" s="1"/>
  <c r="AX46" i="46"/>
  <c r="AC73"/>
  <c r="AX73"/>
  <c r="AK50"/>
  <c r="AW50" s="1"/>
  <c r="CP86" i="45"/>
  <c r="V86" i="46" s="1"/>
  <c r="Y86" s="1"/>
  <c r="V87"/>
  <c r="Y87" s="1"/>
  <c r="CP6" i="45"/>
  <c r="V20" i="46"/>
  <c r="Y20" s="1"/>
  <c r="M87"/>
  <c r="N87" i="45"/>
  <c r="Z87" i="46"/>
  <c r="AW6" i="45"/>
  <c r="J20" i="46"/>
  <c r="J20" i="45"/>
  <c r="M20" s="1"/>
  <c r="O86"/>
  <c r="AM86" i="46"/>
  <c r="AY86" s="1"/>
  <c r="Q88" i="45"/>
  <c r="O87"/>
  <c r="AM87" i="46"/>
  <c r="AY87" s="1"/>
  <c r="BB21"/>
  <c r="K86" i="45"/>
  <c r="K87"/>
  <c r="X6" i="44"/>
  <c r="CQ40" i="47"/>
  <c r="AE12" i="44"/>
  <c r="BC12" s="1"/>
  <c r="AZ12"/>
  <c r="AC6"/>
  <c r="BA6" s="1"/>
  <c r="CU40" i="47"/>
  <c r="Q6"/>
  <c r="S6" s="1"/>
  <c r="BA51" i="46"/>
  <c r="BA55"/>
  <c r="BA59"/>
  <c r="BA68"/>
  <c r="BA77"/>
  <c r="BA82"/>
  <c r="BA94"/>
  <c r="U93" i="45"/>
  <c r="I51" i="83" s="1"/>
  <c r="I54" s="1"/>
  <c r="O12" i="44"/>
  <c r="AY12" s="1"/>
  <c r="M80" i="45"/>
  <c r="AC40" i="46"/>
  <c r="BA40" s="1"/>
  <c r="AX40"/>
  <c r="AC93"/>
  <c r="BA93" s="1"/>
  <c r="C16" i="76" s="1"/>
  <c r="AX93" i="46"/>
  <c r="M22" i="45"/>
  <c r="M29"/>
  <c r="M33"/>
  <c r="M67"/>
  <c r="B34" i="76" s="1"/>
  <c r="J66" i="46"/>
  <c r="J66" i="45"/>
  <c r="AD7" i="46"/>
  <c r="R7" i="45"/>
  <c r="AT8" i="46"/>
  <c r="M8"/>
  <c r="AW8" s="1"/>
  <c r="B10" i="76" s="1"/>
  <c r="AS80" i="46"/>
  <c r="BE80" s="1"/>
  <c r="BB80"/>
  <c r="CV6" i="45"/>
  <c r="AD20" i="46"/>
  <c r="AG20" s="1"/>
  <c r="K66" i="45"/>
  <c r="U30"/>
  <c r="U36"/>
  <c r="BB46" i="46"/>
  <c r="BB88"/>
  <c r="DD63" i="47"/>
  <c r="MV63" s="1"/>
  <c r="AO63" i="44" s="1"/>
  <c r="MV61" i="47"/>
  <c r="AO61" i="44" s="1"/>
  <c r="U67" i="45"/>
  <c r="I33" i="83" s="1"/>
  <c r="U87" i="46"/>
  <c r="K6" i="44"/>
  <c r="AF40"/>
  <c r="AI40" s="1"/>
  <c r="CW61" i="47"/>
  <c r="MO61" s="1"/>
  <c r="BA61"/>
  <c r="P40" i="44"/>
  <c r="S40" s="1"/>
  <c r="M46" i="45"/>
  <c r="B7" i="76" s="1"/>
  <c r="M73" i="45"/>
  <c r="B33" i="76" s="1"/>
  <c r="AT21" i="46"/>
  <c r="M21"/>
  <c r="AW21" s="1"/>
  <c r="AT24"/>
  <c r="M24"/>
  <c r="AW24" s="1"/>
  <c r="AT30"/>
  <c r="M30"/>
  <c r="AW30" s="1"/>
  <c r="AT36"/>
  <c r="M36"/>
  <c r="AW36" s="1"/>
  <c r="Q73" i="45"/>
  <c r="C33" i="76" s="1"/>
  <c r="AS8" i="46"/>
  <c r="D10" i="76" s="1"/>
  <c r="AQ7" i="46"/>
  <c r="S7" i="45"/>
  <c r="Y93" i="46"/>
  <c r="AW93" s="1"/>
  <c r="AT93"/>
  <c r="J87" i="45"/>
  <c r="AT99"/>
  <c r="AB99"/>
  <c r="EV63" i="47"/>
  <c r="ED63"/>
  <c r="DU63"/>
  <c r="DL63"/>
  <c r="DC63"/>
  <c r="AI84" i="46"/>
  <c r="BB62"/>
  <c r="AS62"/>
  <c r="BE62" s="1"/>
  <c r="AQ84"/>
  <c r="AI6"/>
  <c r="AK62"/>
  <c r="AW62" s="1"/>
  <c r="AT62"/>
  <c r="U62" i="45"/>
  <c r="I15" i="83" s="1"/>
  <c r="BB87" i="46"/>
  <c r="AG87"/>
  <c r="AD86"/>
  <c r="R86" i="45"/>
  <c r="AN40" i="44"/>
  <c r="P40" i="47"/>
  <c r="O22"/>
  <c r="G11" i="76" s="1"/>
  <c r="G15" s="1"/>
  <c r="L6" i="47"/>
  <c r="BA6" i="45"/>
  <c r="O6" i="46" s="1"/>
  <c r="DC6" i="45"/>
  <c r="O21"/>
  <c r="DB6"/>
  <c r="KR6" s="1"/>
  <c r="KR20"/>
  <c r="AZ20"/>
  <c r="N20" i="46" s="1"/>
  <c r="BI99" i="45"/>
  <c r="KV86"/>
  <c r="S86" s="1"/>
  <c r="DF99"/>
  <c r="KV99" s="1"/>
  <c r="HI99"/>
  <c r="KU84"/>
  <c r="KZ84" s="1"/>
  <c r="CY84"/>
  <c r="KO84" s="1"/>
  <c r="CZ99"/>
  <c r="U61" i="44" l="1"/>
  <c r="CO63" i="47"/>
  <c r="U63" i="44" s="1"/>
  <c r="I36" i="83"/>
  <c r="BE29" i="46"/>
  <c r="F27" i="76"/>
  <c r="AZ42" i="44"/>
  <c r="CZ61" i="47"/>
  <c r="MR61" s="1"/>
  <c r="AJ61" i="44" s="1"/>
  <c r="AM61" s="1"/>
  <c r="MU63" i="47"/>
  <c r="F25" i="76"/>
  <c r="F59" s="1"/>
  <c r="AA6" i="44"/>
  <c r="AV42"/>
  <c r="O42" i="47"/>
  <c r="AW6" i="44"/>
  <c r="BC6" i="45"/>
  <c r="R6" i="46" s="1"/>
  <c r="DA63" i="47"/>
  <c r="MS63" s="1"/>
  <c r="AK63" i="44" s="1"/>
  <c r="R20" i="45"/>
  <c r="U20" s="1"/>
  <c r="I11" i="83" s="1"/>
  <c r="I17" s="1"/>
  <c r="I45" s="1"/>
  <c r="S6" i="45"/>
  <c r="C41" i="76"/>
  <c r="G56" s="1"/>
  <c r="BA73" i="46"/>
  <c r="AA41" i="44"/>
  <c r="AY42"/>
  <c r="M40" i="47"/>
  <c r="I61" i="44"/>
  <c r="AS61" s="1"/>
  <c r="I61" i="47"/>
  <c r="AV63"/>
  <c r="I63" i="44" s="1"/>
  <c r="K41"/>
  <c r="AS41"/>
  <c r="CQ99" i="45"/>
  <c r="W99" i="46" s="1"/>
  <c r="C24" i="76"/>
  <c r="U87" i="45"/>
  <c r="B41" i="76"/>
  <c r="B56" s="1"/>
  <c r="U20" i="46"/>
  <c r="BE20" s="1"/>
  <c r="D6" i="76" s="1"/>
  <c r="D15" s="1"/>
  <c r="AM40" i="44"/>
  <c r="Q66" i="45"/>
  <c r="G27" i="76"/>
  <c r="O6" i="47"/>
  <c r="H59" i="76"/>
  <c r="AO66" i="46"/>
  <c r="BA66" s="1"/>
  <c r="AT87"/>
  <c r="N86" i="45"/>
  <c r="Q86" s="1"/>
  <c r="W41" i="44"/>
  <c r="AR41"/>
  <c r="AO86" i="46"/>
  <c r="AE6"/>
  <c r="CW84" i="45"/>
  <c r="S41" i="44"/>
  <c r="BC41" s="1"/>
  <c r="AZ41"/>
  <c r="CS99" i="45"/>
  <c r="Z99" i="46" s="1"/>
  <c r="AC99" s="1"/>
  <c r="AL20"/>
  <c r="AX20" s="1"/>
  <c r="AP6"/>
  <c r="AS6" s="1"/>
  <c r="BC87"/>
  <c r="H27" i="76"/>
  <c r="BB29" i="46"/>
  <c r="D34" i="76"/>
  <c r="D41" s="1"/>
  <c r="H56" s="1"/>
  <c r="BD84" i="45"/>
  <c r="S6" i="46"/>
  <c r="O6" i="44"/>
  <c r="AR6"/>
  <c r="G25" i="76"/>
  <c r="G59" s="1"/>
  <c r="P61" i="47"/>
  <c r="Q87" i="45"/>
  <c r="M66"/>
  <c r="J86"/>
  <c r="M86" s="1"/>
  <c r="BE87" i="46"/>
  <c r="BA63" i="47"/>
  <c r="P63" i="44" s="1"/>
  <c r="P61"/>
  <c r="S61" s="1"/>
  <c r="CV84" i="45"/>
  <c r="AD6" i="46"/>
  <c r="AG6" s="1"/>
  <c r="U7" i="45"/>
  <c r="CU61" i="47"/>
  <c r="AC40" i="44"/>
  <c r="Q40" i="47"/>
  <c r="S40" s="1"/>
  <c r="X40" i="44"/>
  <c r="CQ61" i="47"/>
  <c r="AW84" i="45"/>
  <c r="J6" i="46"/>
  <c r="AU6" i="44"/>
  <c r="K40"/>
  <c r="AU40" s="1"/>
  <c r="AR40"/>
  <c r="Q63"/>
  <c r="CN63" i="47"/>
  <c r="T63" i="44" s="1"/>
  <c r="T61"/>
  <c r="W61" s="1"/>
  <c r="BB20" i="46"/>
  <c r="Y40" i="44"/>
  <c r="CR61" i="47"/>
  <c r="AT7" i="46"/>
  <c r="M7"/>
  <c r="AW7" s="1"/>
  <c r="BE8"/>
  <c r="M40" i="44"/>
  <c r="AY61" i="47"/>
  <c r="L40" i="44"/>
  <c r="L40" i="47"/>
  <c r="AO29" i="46"/>
  <c r="BA29" s="1"/>
  <c r="AX29"/>
  <c r="AX7"/>
  <c r="Q7"/>
  <c r="BA7" s="1"/>
  <c r="AX21"/>
  <c r="Q21"/>
  <c r="BA21" s="1"/>
  <c r="AC86"/>
  <c r="AX86"/>
  <c r="AV41" i="44"/>
  <c r="O41"/>
  <c r="AY41" s="1"/>
  <c r="AQ86" i="46"/>
  <c r="AS86" s="1"/>
  <c r="L61" i="44"/>
  <c r="Q20" i="46"/>
  <c r="O20" i="45"/>
  <c r="AM20" i="46"/>
  <c r="AY20" s="1"/>
  <c r="U86" i="45"/>
  <c r="M87"/>
  <c r="AS7" i="46"/>
  <c r="BC7"/>
  <c r="AF61" i="44"/>
  <c r="AI61" s="1"/>
  <c r="CW63" i="47"/>
  <c r="MO63" s="1"/>
  <c r="AG7" i="46"/>
  <c r="BB7"/>
  <c r="AT66"/>
  <c r="M66"/>
  <c r="AW66" s="1"/>
  <c r="AT20"/>
  <c r="M20"/>
  <c r="AW20" s="1"/>
  <c r="B6" i="76" s="1"/>
  <c r="AC87" i="46"/>
  <c r="AX87"/>
  <c r="AW87"/>
  <c r="V6"/>
  <c r="Y6" s="1"/>
  <c r="CP84" i="45"/>
  <c r="H40" i="47"/>
  <c r="K40" s="1"/>
  <c r="AU63"/>
  <c r="H63" i="44" s="1"/>
  <c r="H61"/>
  <c r="AE6"/>
  <c r="BC6" s="1"/>
  <c r="U86" i="46"/>
  <c r="K6"/>
  <c r="AX84" i="45"/>
  <c r="AV6" i="44"/>
  <c r="AO87" i="46"/>
  <c r="Q29" i="45"/>
  <c r="Q21"/>
  <c r="O41" i="47"/>
  <c r="AT86" i="46"/>
  <c r="M86"/>
  <c r="AW86" s="1"/>
  <c r="AH6"/>
  <c r="J6" i="45"/>
  <c r="M6" s="1"/>
  <c r="AP84" i="46"/>
  <c r="AQ99"/>
  <c r="AI99"/>
  <c r="AH84"/>
  <c r="BB86"/>
  <c r="AG86"/>
  <c r="AN61" i="44"/>
  <c r="AZ40"/>
  <c r="AQ40"/>
  <c r="N20" i="45"/>
  <c r="DB84"/>
  <c r="BA84"/>
  <c r="O84" i="46" s="1"/>
  <c r="DC84" i="45"/>
  <c r="AZ6"/>
  <c r="N6" i="46" s="1"/>
  <c r="Q6" s="1"/>
  <c r="KU99" i="45"/>
  <c r="CY99"/>
  <c r="KO99" s="1"/>
  <c r="AX63" i="47"/>
  <c r="I63" l="1"/>
  <c r="W63" i="44"/>
  <c r="AS63"/>
  <c r="F57" i="76"/>
  <c r="I61" i="83"/>
  <c r="D55" i="76"/>
  <c r="U6" i="46"/>
  <c r="B25" i="76"/>
  <c r="B15"/>
  <c r="B27" s="1"/>
  <c r="D25"/>
  <c r="D59" s="1"/>
  <c r="R6" i="45"/>
  <c r="U6" s="1"/>
  <c r="BC84"/>
  <c r="BC99" s="1"/>
  <c r="R99" i="46" s="1"/>
  <c r="L61" i="47"/>
  <c r="CZ63"/>
  <c r="O40"/>
  <c r="F26" i="76"/>
  <c r="AY6" i="44"/>
  <c r="AU41"/>
  <c r="C55" i="76"/>
  <c r="C56" s="1"/>
  <c r="AW40" i="44"/>
  <c r="BC86" i="46"/>
  <c r="G57" i="76"/>
  <c r="B55"/>
  <c r="F56"/>
  <c r="J84" i="45"/>
  <c r="BA86" i="46"/>
  <c r="M6"/>
  <c r="BC6"/>
  <c r="CW99" i="45"/>
  <c r="AE99" i="46" s="1"/>
  <c r="AE84"/>
  <c r="AL6"/>
  <c r="AX6" s="1"/>
  <c r="H26" i="76"/>
  <c r="Q20" i="45"/>
  <c r="BD99"/>
  <c r="S84" i="46"/>
  <c r="S84" i="45"/>
  <c r="R84"/>
  <c r="BE6" i="46"/>
  <c r="BB6"/>
  <c r="R84"/>
  <c r="BE86"/>
  <c r="H61" i="47"/>
  <c r="K63" i="44"/>
  <c r="V84" i="46"/>
  <c r="Y84" s="1"/>
  <c r="CP99" i="45"/>
  <c r="V99" i="46" s="1"/>
  <c r="Y99" s="1"/>
  <c r="BA87"/>
  <c r="BE7"/>
  <c r="AF63" i="44"/>
  <c r="AI63" s="1"/>
  <c r="M61"/>
  <c r="AY63" i="47"/>
  <c r="M61"/>
  <c r="Y61" i="44"/>
  <c r="CR63" i="47"/>
  <c r="Y63" i="44" s="1"/>
  <c r="AA40"/>
  <c r="AE40"/>
  <c r="BC40" s="1"/>
  <c r="BA40"/>
  <c r="AD84" i="46"/>
  <c r="CV99" i="45"/>
  <c r="AD99" i="46" s="1"/>
  <c r="S63" i="44"/>
  <c r="AU6" i="46"/>
  <c r="AO20"/>
  <c r="BA20" s="1"/>
  <c r="L63" i="44"/>
  <c r="AX99" i="45"/>
  <c r="K84" i="46"/>
  <c r="AU84" s="1"/>
  <c r="K84" i="45"/>
  <c r="M84" s="1"/>
  <c r="K61" i="44"/>
  <c r="AR61"/>
  <c r="B59" i="76"/>
  <c r="AU61" i="44"/>
  <c r="O40"/>
  <c r="AV40"/>
  <c r="J84" i="46"/>
  <c r="AW99" i="45"/>
  <c r="J99" i="46" s="1"/>
  <c r="X61" i="44"/>
  <c r="CQ63" i="47"/>
  <c r="X63" i="44" s="1"/>
  <c r="CU63" i="47"/>
  <c r="AC61" i="44"/>
  <c r="Q61" i="47"/>
  <c r="AP99" i="46"/>
  <c r="AS84"/>
  <c r="AH99"/>
  <c r="O6" i="45"/>
  <c r="AM6" i="46"/>
  <c r="AY6" s="1"/>
  <c r="N6" i="45"/>
  <c r="Q6" s="1"/>
  <c r="AK84" i="46"/>
  <c r="AT6"/>
  <c r="AK6"/>
  <c r="AZ61" i="44"/>
  <c r="AQ61"/>
  <c r="AN63"/>
  <c r="P63" i="47"/>
  <c r="DB99" i="45"/>
  <c r="KR99" s="1"/>
  <c r="KR84"/>
  <c r="DC99"/>
  <c r="AM99" i="46" s="1"/>
  <c r="AM84"/>
  <c r="AY84" s="1"/>
  <c r="BA99" i="45"/>
  <c r="AZ84"/>
  <c r="MR63" i="47" l="1"/>
  <c r="AJ63" i="44" s="1"/>
  <c r="U84" i="46"/>
  <c r="AG84"/>
  <c r="AA63" i="44"/>
  <c r="AG99" i="46"/>
  <c r="C6" i="76"/>
  <c r="AW6" i="46"/>
  <c r="BC84"/>
  <c r="AL84"/>
  <c r="AO84" s="1"/>
  <c r="U84" i="45"/>
  <c r="S99" i="46"/>
  <c r="BC99" s="1"/>
  <c r="S99" i="45"/>
  <c r="BB84" i="46"/>
  <c r="AA61" i="44"/>
  <c r="AW61"/>
  <c r="AU63"/>
  <c r="O84" i="45"/>
  <c r="AT84" i="46"/>
  <c r="J99" i="45"/>
  <c r="R99"/>
  <c r="S61" i="47"/>
  <c r="AC63" i="44"/>
  <c r="Q63" i="47"/>
  <c r="S63" s="1"/>
  <c r="M84" i="46"/>
  <c r="AW84" s="1"/>
  <c r="AY40" i="44"/>
  <c r="K99" i="46"/>
  <c r="AU99" s="1"/>
  <c r="K99" i="45"/>
  <c r="M63" i="44"/>
  <c r="AW63" s="1"/>
  <c r="M63" i="47"/>
  <c r="AV61" i="44"/>
  <c r="H63" i="47"/>
  <c r="K63" s="1"/>
  <c r="N84" i="45"/>
  <c r="N84" i="46"/>
  <c r="Q84" s="1"/>
  <c r="O99" i="45"/>
  <c r="O99" i="46"/>
  <c r="AY99" s="1"/>
  <c r="AE61" i="44"/>
  <c r="BC61" s="1"/>
  <c r="BA61"/>
  <c r="O61" i="47"/>
  <c r="O61" i="44"/>
  <c r="AR63"/>
  <c r="K61" i="47"/>
  <c r="AT99" i="46"/>
  <c r="AK99"/>
  <c r="AL99"/>
  <c r="AO6"/>
  <c r="BA6" s="1"/>
  <c r="AS99"/>
  <c r="BB99"/>
  <c r="AZ63" i="44"/>
  <c r="AQ63"/>
  <c r="AZ99" i="45"/>
  <c r="C25" i="76" l="1"/>
  <c r="C59" s="1"/>
  <c r="C15"/>
  <c r="L63" i="47"/>
  <c r="O63" s="1"/>
  <c r="AM63" i="44"/>
  <c r="AV63"/>
  <c r="BE84" i="46"/>
  <c r="U99"/>
  <c r="BE99" s="1"/>
  <c r="AX84"/>
  <c r="M99"/>
  <c r="AY61" i="44"/>
  <c r="O63"/>
  <c r="AY63" s="1"/>
  <c r="M99" i="45"/>
  <c r="M101" s="1"/>
  <c r="Q84"/>
  <c r="U99"/>
  <c r="U101" s="1"/>
  <c r="N99"/>
  <c r="N99" i="46"/>
  <c r="Q99" s="1"/>
  <c r="AW99"/>
  <c r="AW101" s="1"/>
  <c r="BA84"/>
  <c r="AE63" i="44"/>
  <c r="BC63" s="1"/>
  <c r="BA63"/>
  <c r="AO99" i="46"/>
  <c r="G26" i="76" l="1"/>
  <c r="BE101" i="46"/>
  <c r="Q99" i="45"/>
  <c r="AX99" i="46"/>
  <c r="BA99"/>
  <c r="BA101" s="1"/>
  <c r="Q101" i="45" l="1"/>
</calcChain>
</file>

<file path=xl/sharedStrings.xml><?xml version="1.0" encoding="utf-8"?>
<sst xmlns="http://schemas.openxmlformats.org/spreadsheetml/2006/main" count="3760" uniqueCount="1537">
  <si>
    <t>Magánszemélyek jövedelemadói</t>
  </si>
  <si>
    <t>B311</t>
  </si>
  <si>
    <t>ebből:</t>
  </si>
  <si>
    <t>Terműföld bérbeadásából származó szem.jöv. adó bevétel</t>
  </si>
  <si>
    <t>Vagyoni típusú adók</t>
  </si>
  <si>
    <t>B34</t>
  </si>
  <si>
    <t>Építményadó</t>
  </si>
  <si>
    <t>Idegenforgalmi adó épület után</t>
  </si>
  <si>
    <t>Kommunális adó</t>
  </si>
  <si>
    <t>Telekadó</t>
  </si>
  <si>
    <t>Termékek és szolgáltatások adói</t>
  </si>
  <si>
    <t>B35</t>
  </si>
  <si>
    <t>Értékesítési és forgalmi adók</t>
  </si>
  <si>
    <t>B351</t>
  </si>
  <si>
    <t>Iparűzési adó állandó jelleggel végzett iparűzési tev.után</t>
  </si>
  <si>
    <t>Iparűzési adó ideiglenes jelleggel végzett iparűzési tev.után</t>
  </si>
  <si>
    <t>Gépjárműadók</t>
  </si>
  <si>
    <t>B354</t>
  </si>
  <si>
    <t xml:space="preserve">Belföldi gj-ek adójának a központi ktgvetést megillető része </t>
  </si>
  <si>
    <t xml:space="preserve">Belföldi gj-ek adójának a helyi önkormányzatot megillető része </t>
  </si>
  <si>
    <t>Egyéb áruhasználati és szolgáltatási adók</t>
  </si>
  <si>
    <t>B355</t>
  </si>
  <si>
    <t>Idegenforgalmi adó tartózkodás után</t>
  </si>
  <si>
    <t>Korábbi évek megszünt adónemei áthuzódó fizetéseiből bef.bev.</t>
  </si>
  <si>
    <t>Egyéb közhatalmi bevételek</t>
  </si>
  <si>
    <t>B36</t>
  </si>
  <si>
    <t>Igazgatási szolgáltatási díj</t>
  </si>
  <si>
    <t>Természetvédelmi bírság</t>
  </si>
  <si>
    <t>Műemlékvédelmi bírság</t>
  </si>
  <si>
    <t>Építésügyi bírság</t>
  </si>
  <si>
    <t>Működési bevételek</t>
  </si>
  <si>
    <t>B4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</si>
  <si>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</si>
  <si>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</si>
  <si>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</si>
  <si>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</si>
  <si>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</si>
  <si>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</si>
  <si>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</si>
  <si>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</si>
  <si>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Önkormányzati vagyon üzemeltetéséből, koncesszióból szárm.bevétel</t>
  </si>
  <si>
    <t>Önkormányzati vagyon vagyonkezelésbe adásából származó bevétel</t>
  </si>
  <si>
    <t>Önkormányzati többségi tulajdonú vállalkozástól kapott osztalék</t>
  </si>
  <si>
    <t>Ellátási díjak</t>
  </si>
  <si>
    <t>B405</t>
  </si>
  <si>
    <t>Kiszámlázott általános forgalmi adó</t>
  </si>
  <si>
    <t>B406</t>
  </si>
  <si>
    <t>B407</t>
  </si>
  <si>
    <t>B408</t>
  </si>
  <si>
    <t>Államháztartáson belül</t>
  </si>
  <si>
    <t>Egyéb pénzügyi műveletek bevételei</t>
  </si>
  <si>
    <t>B409</t>
  </si>
  <si>
    <t>Részesedések értékesítéséhez kapcsolódó realizált nyereség</t>
  </si>
  <si>
    <t>Egyéb működési bevételek</t>
  </si>
  <si>
    <t>B410</t>
  </si>
  <si>
    <t>B6</t>
  </si>
  <si>
    <t>Működési célú garancia- és kezességvállalásból származó megtérülések áht-n kívülről</t>
  </si>
  <si>
    <t>B61</t>
  </si>
  <si>
    <t>Működési célú visszatérítendő támogatások, kölcsönök visszatérülése áht-n kívülről</t>
  </si>
  <si>
    <t>B62</t>
  </si>
  <si>
    <t>Egyéb működési célú átvett pénzeszközök</t>
  </si>
  <si>
    <t>B63</t>
  </si>
  <si>
    <t>Felhalmozási bevételek összesen:</t>
  </si>
  <si>
    <t>Felhalmozási célú támogatások államháztartáson belülről</t>
  </si>
  <si>
    <t>B2</t>
  </si>
  <si>
    <t>Felhalmozási célú önkormányzati támogatás</t>
  </si>
  <si>
    <t>B21</t>
  </si>
  <si>
    <t>Felhalmozási célú garancia- és kezességvállalásból származó megtérülések áht-n belülről</t>
  </si>
  <si>
    <t>B22</t>
  </si>
  <si>
    <t>Felhalmozási célú visszatérítendő támogatások, kölcsönök visszatérülése áht-n belülről</t>
  </si>
  <si>
    <t>B23</t>
  </si>
  <si>
    <t>Felhalmozási célú visszatérítendő támogtások, kölcsönök igénybevétele áht-n belülről</t>
  </si>
  <si>
    <t>B24</t>
  </si>
  <si>
    <t>Egyéb felhalmozási célú támogatások bevételei államháztartáson belülről</t>
  </si>
  <si>
    <t>B25</t>
  </si>
  <si>
    <t>Felhalmozási bevételek</t>
  </si>
  <si>
    <t>B5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</si>
  <si>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</si>
  <si>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</si>
  <si>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</si>
  <si>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</si>
  <si>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</si>
  <si>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</si>
  <si>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</si>
  <si>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</si>
  <si>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Privatizációból származó bevétel</t>
  </si>
  <si>
    <t>Részesedések megszünéséhez kapcsolódó bevételek</t>
  </si>
  <si>
    <t>B55</t>
  </si>
  <si>
    <t>Háziorvos</t>
  </si>
  <si>
    <t>Ügyelet</t>
  </si>
  <si>
    <t>Házi gyermekorvos</t>
  </si>
  <si>
    <t>Út, autópálya építés</t>
  </si>
  <si>
    <t>Közutak létesítése, felújítása</t>
  </si>
  <si>
    <t>Mezőőr, parkosítás</t>
  </si>
  <si>
    <t>Önkormányzatok elszámolásai a ktgvetési szervekkel</t>
  </si>
  <si>
    <t>Polgármesteri Hivatal összesen</t>
  </si>
  <si>
    <t>HKSK összesen</t>
  </si>
  <si>
    <t>Felhalmozási célú átvett pénzeszközök</t>
  </si>
  <si>
    <t>B7</t>
  </si>
  <si>
    <t>Felhalmozási célú garancia- és kezességvállalásból származó megtérülések áht-n kívülről</t>
  </si>
  <si>
    <t>B71</t>
  </si>
  <si>
    <t>Felhalmozási célú visszatérítendő támogatások, kölcsönök visszatérülése áht-n kívülről</t>
  </si>
  <si>
    <t>B72</t>
  </si>
  <si>
    <t>Egyéb felhalmozási célú átvett pénzeszközök</t>
  </si>
  <si>
    <t>B73</t>
  </si>
  <si>
    <t>Költségvetési bevételek:</t>
  </si>
  <si>
    <t>Költségvetési bevétel - költségvetési kiadás =</t>
  </si>
  <si>
    <t>Finanszírozási bevételek</t>
  </si>
  <si>
    <t>B8</t>
  </si>
  <si>
    <t>Belföldi finanszírozás bevételei</t>
  </si>
  <si>
    <t>B81</t>
  </si>
  <si>
    <t>Hitel-, kölcsönfelvétel államháztartáson kívülről</t>
  </si>
  <si>
    <t>B811</t>
  </si>
  <si>
    <t>Hosszú lejáratú hitelek, kölcsönök felvétele</t>
  </si>
  <si>
    <t>B8111</t>
  </si>
  <si>
    <t>Likviditási célú hitelek, kölcsönök felvétele pénzügyi vállalkozástól</t>
  </si>
  <si>
    <t>B8112</t>
  </si>
  <si>
    <t>Rövid lejáratú hitelek, kölcsönök felvétele</t>
  </si>
  <si>
    <t>B8113</t>
  </si>
  <si>
    <t>Belföldi értékpapírok bevételei</t>
  </si>
  <si>
    <t>B812</t>
  </si>
  <si>
    <t>Maradvány igénybevétele</t>
  </si>
  <si>
    <t>B813</t>
  </si>
  <si>
    <t>Előző év költségvetési maradványának igénybevétele</t>
  </si>
  <si>
    <t>B8131</t>
  </si>
  <si>
    <t>Előző év vállalkozási maradványának igénybevétele</t>
  </si>
  <si>
    <t>B8132</t>
  </si>
  <si>
    <t>Központi, irányító szervi támogatás</t>
  </si>
  <si>
    <t>B816</t>
  </si>
  <si>
    <t>Betétek megszüntetése</t>
  </si>
  <si>
    <t>B817</t>
  </si>
  <si>
    <t>Bevételek összesen:</t>
  </si>
  <si>
    <t xml:space="preserve">Összes bevétel - összes kiadás = </t>
  </si>
  <si>
    <t>Működési kiadások összesen:</t>
  </si>
  <si>
    <t>K1</t>
  </si>
  <si>
    <t>Munkaadókat terhelő járulékok és szociális hozzájárulási adó</t>
  </si>
  <si>
    <t>K2</t>
  </si>
  <si>
    <t>K3</t>
  </si>
  <si>
    <t>ebből:  kamatkiadások</t>
  </si>
  <si>
    <t>K353</t>
  </si>
  <si>
    <t>K4</t>
  </si>
  <si>
    <t>Egyéb működési célú kiadások</t>
  </si>
  <si>
    <t>K5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</si>
  <si>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</si>
  <si>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</si>
  <si>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</si>
  <si>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</si>
  <si>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áht-n belülre</t>
  </si>
  <si>
    <t>K503</t>
  </si>
  <si>
    <t>Működési célú visszatérítendő támogatások, kölcsönök nyújtása áht-n belülre</t>
  </si>
  <si>
    <t>K504</t>
  </si>
  <si>
    <t>Működési célú visszatérítendő támogatások, kölcsönök törlesztése áht-n belülre</t>
  </si>
  <si>
    <t>K505</t>
  </si>
  <si>
    <t>Egyéb működési célú támogatások államháztartáson belülre</t>
  </si>
  <si>
    <t>K506</t>
  </si>
  <si>
    <t>Működési célú garancia- és kezességvállalásból származó kifizetés áht-n kívülre</t>
  </si>
  <si>
    <t>K507</t>
  </si>
  <si>
    <t>Működési célú visszatérítendő támogatások, kölcsönök nyújtása áht-n kívülre</t>
  </si>
  <si>
    <t>K508</t>
  </si>
  <si>
    <t>Egyéb működési célú támogatások államháztartáson kívülre</t>
  </si>
  <si>
    <t>K511</t>
  </si>
  <si>
    <t>K512</t>
  </si>
  <si>
    <t xml:space="preserve">     Polgármesteri keret</t>
  </si>
  <si>
    <t xml:space="preserve">     Általános tartalék</t>
  </si>
  <si>
    <t xml:space="preserve">     Egyéb céltartalékok</t>
  </si>
  <si>
    <t xml:space="preserve">     Intézményi tartalékok</t>
  </si>
  <si>
    <t>Felhalmozási kiadások összesen:</t>
  </si>
  <si>
    <t>K6</t>
  </si>
  <si>
    <t>K7</t>
  </si>
  <si>
    <t>Egyéb felhalmozási célú kiadások</t>
  </si>
  <si>
    <t>K8</t>
  </si>
  <si>
    <t>Felhalmozási célú garancia- és kezességvállalásból származó kifizetés áht-n belülre</t>
  </si>
  <si>
    <t>K81</t>
  </si>
  <si>
    <t>Felhalmozási célú visszatérítendő támogatások, kölcsönök nyújtása áht-n belülre</t>
  </si>
  <si>
    <t>K82</t>
  </si>
  <si>
    <t>Felhalmozási célú visszatérítendő támogtások, kölcsönök törlesztése áht-n belülre</t>
  </si>
  <si>
    <t>K83</t>
  </si>
  <si>
    <t>Egyéb felhalmozási célú támogatások államháztartáson belülre</t>
  </si>
  <si>
    <t>K84</t>
  </si>
  <si>
    <t>Felhalmozási célú garancia- és kezességvállalásból származó kifizetés áht-n kívülre</t>
  </si>
  <si>
    <t>K85</t>
  </si>
  <si>
    <t>Felhalmozási célú visszatérítendő támogatások, kölcsönök nyújtása áht-n kívülre</t>
  </si>
  <si>
    <t>K86</t>
  </si>
  <si>
    <t>Lakástámogatás</t>
  </si>
  <si>
    <t>K87</t>
  </si>
  <si>
    <t>Egyéb felhalmozási célú támogatások államháztartáson kívülre</t>
  </si>
  <si>
    <t>K88</t>
  </si>
  <si>
    <t>Költségvetési kiadások:</t>
  </si>
  <si>
    <t>Finanszírozási kiadások</t>
  </si>
  <si>
    <t>Belföldi finanszírozás kiadásai</t>
  </si>
  <si>
    <t>K91</t>
  </si>
  <si>
    <t>Hitel-, kölcsöntörlesztés államháztartásson kívülre</t>
  </si>
  <si>
    <t>K911</t>
  </si>
  <si>
    <t>Hosszú lejáratú hitelek, kölcsönök törlesztése</t>
  </si>
  <si>
    <t>K9111</t>
  </si>
  <si>
    <t>Likviditási célú hitelek, kölcsönök törlesztése pénzügyi vállalkozásnak</t>
  </si>
  <si>
    <t>K9112</t>
  </si>
  <si>
    <t>K9113. Rövid lejáratú hitelek, kölcsönök törlesztése</t>
  </si>
  <si>
    <t>Rövid lejáratú hitelek, kölcsönök törlesztése</t>
  </si>
  <si>
    <t>K9113</t>
  </si>
  <si>
    <t>Belföldi értékpapírok kiadásai</t>
  </si>
  <si>
    <t>K912</t>
  </si>
  <si>
    <t>Központi, irányító szervi támogatás folyósítása</t>
  </si>
  <si>
    <t>K915</t>
  </si>
  <si>
    <t>Pénzeszközök betétként elhelyezése</t>
  </si>
  <si>
    <t>K916</t>
  </si>
  <si>
    <t>Külföldi finanszírozás kiadásai</t>
  </si>
  <si>
    <t>K92</t>
  </si>
  <si>
    <t>Adóssághoz nem kapcsolódó származékos ügyletek kiadásai</t>
  </si>
  <si>
    <t>K93</t>
  </si>
  <si>
    <t>Kiadások összesen:</t>
  </si>
  <si>
    <t>Halmozódás (K915) miatti levonás:</t>
  </si>
  <si>
    <t>Halmozódás mentes kiadások összesen:</t>
  </si>
  <si>
    <t>Létszámkeret</t>
  </si>
  <si>
    <t>Közfoglalkoztaottak létszámelőirányzata</t>
  </si>
  <si>
    <t>Megnevezés</t>
  </si>
  <si>
    <t>Polgármesteri Hivatal</t>
  </si>
  <si>
    <t>Kamatbevételek</t>
  </si>
  <si>
    <t>eFt</t>
  </si>
  <si>
    <t xml:space="preserve">4. </t>
  </si>
  <si>
    <t>Személyi juttatások</t>
  </si>
  <si>
    <t>Tartalékok</t>
  </si>
  <si>
    <t>Önkormányzat</t>
  </si>
  <si>
    <t>Önkormányzati igazgatás</t>
  </si>
  <si>
    <t>Pénzügyi igazgatás</t>
  </si>
  <si>
    <t>Könyvtár</t>
  </si>
  <si>
    <t>Sportcsarnok</t>
  </si>
  <si>
    <t>Védőnő</t>
  </si>
  <si>
    <t>Gyermek fül-orr-gége</t>
  </si>
  <si>
    <t>Városgazdálkodás</t>
  </si>
  <si>
    <t>Piaccsarnok</t>
  </si>
  <si>
    <t>Közvilágítás</t>
  </si>
  <si>
    <t>Szennyvíz elvezetés és kezelés</t>
  </si>
  <si>
    <t>Települési hulladék kezelés</t>
  </si>
  <si>
    <t>Települési vízellátás</t>
  </si>
  <si>
    <t>Önkormányzatok elszámolásai</t>
  </si>
  <si>
    <t>Önkormányzati jogalkotás</t>
  </si>
  <si>
    <t>Összesen</t>
  </si>
  <si>
    <t>Művelődési Ház</t>
  </si>
  <si>
    <t>Környezetvédelmi bírság</t>
  </si>
  <si>
    <t>Szociális étkeztetés</t>
  </si>
  <si>
    <t>Közfoglalkoztatás</t>
  </si>
  <si>
    <t>Ellátottak pénzbeli juttatásai</t>
  </si>
  <si>
    <t>Közhatalmi bevételek</t>
  </si>
  <si>
    <t>Működési célú átvett pénzeszközök</t>
  </si>
  <si>
    <t>Felújítások</t>
  </si>
  <si>
    <t>Beruházások</t>
  </si>
  <si>
    <t>Dologi kiadások</t>
  </si>
  <si>
    <t>Parkoló, garázs üzemeltetése, fenntartása</t>
  </si>
  <si>
    <t>Önkormányzati vagyonnal való gazdálkodás</t>
  </si>
  <si>
    <t>Köztemető fenntartás</t>
  </si>
  <si>
    <t>Harkányi Közös Önkormányzati Hivatal</t>
  </si>
  <si>
    <t>Harkányi Kultúrális- és Sportközpont</t>
  </si>
  <si>
    <t>011220</t>
  </si>
  <si>
    <t>072111</t>
  </si>
  <si>
    <t>072112</t>
  </si>
  <si>
    <t>074031</t>
  </si>
  <si>
    <t>072210</t>
  </si>
  <si>
    <t>051030</t>
  </si>
  <si>
    <t>045160</t>
  </si>
  <si>
    <t>045170</t>
  </si>
  <si>
    <t>013350</t>
  </si>
  <si>
    <t>011130</t>
  </si>
  <si>
    <t>066020</t>
  </si>
  <si>
    <t>107051</t>
  </si>
  <si>
    <t>041231-32-33</t>
  </si>
  <si>
    <t>096010</t>
  </si>
  <si>
    <t>082042</t>
  </si>
  <si>
    <t>081030</t>
  </si>
  <si>
    <t>066010</t>
  </si>
  <si>
    <t>064010</t>
  </si>
  <si>
    <t>018030</t>
  </si>
  <si>
    <t>013320</t>
  </si>
  <si>
    <t>Talajterhelési díj</t>
  </si>
  <si>
    <t>Módosított előirányzat</t>
  </si>
  <si>
    <t>Harkányi Kulturális és Sportközpont</t>
  </si>
  <si>
    <t>Adatok ezer Ft-ban</t>
  </si>
  <si>
    <t>Címszám</t>
  </si>
  <si>
    <t>Alcímszám</t>
  </si>
  <si>
    <t>Jogcímcsoportszám</t>
  </si>
  <si>
    <t>Jogcímszám</t>
  </si>
  <si>
    <t>Előirányzat megnevezése</t>
  </si>
  <si>
    <t>Rovat-
szám</t>
  </si>
  <si>
    <t>Kötelező feladatok</t>
  </si>
  <si>
    <t>Önként vállalt feladatok</t>
  </si>
  <si>
    <t>Államigazgatási feladatok</t>
  </si>
  <si>
    <t>Működési bevételek összesen:</t>
  </si>
  <si>
    <t>Működési célú támogatások államháztartáson belülről</t>
  </si>
  <si>
    <t>B1</t>
  </si>
  <si>
    <t>Önkormányzat működési támogatása</t>
  </si>
  <si>
    <t>B11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</si>
  <si>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</si>
  <si>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</si>
  <si>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</si>
  <si>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</si>
  <si>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szociális,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</si>
  <si>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</si>
  <si>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</si>
  <si>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</si>
  <si>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</si>
  <si>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</si>
  <si>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</si>
  <si>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</si>
  <si>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Elvonások és befizetések bevételei</t>
  </si>
  <si>
    <t>B12</t>
  </si>
  <si>
    <t>Működési célú garancia- és kezességvállalásból származó megtérülések áht-n belülről</t>
  </si>
  <si>
    <t>B13</t>
  </si>
  <si>
    <t>Működési célú visszatérítendő támogatások, kölcsönök visszatérülése áht-n belülről</t>
  </si>
  <si>
    <t>B14</t>
  </si>
  <si>
    <t>Működési célú visszatérítendő támogtások, kölcsönök igénybevétele áht-n belülről</t>
  </si>
  <si>
    <t>B15</t>
  </si>
  <si>
    <t>Egyéb működési célú támogatások bevételei államháztartáson belülről</t>
  </si>
  <si>
    <t>B16</t>
  </si>
  <si>
    <t>B3</t>
  </si>
  <si>
    <t>Jövedelemadók</t>
  </si>
  <si>
    <t>B31</t>
  </si>
  <si>
    <t>Bevételi főtábla                                                                                                   Előirányzat megnevezése</t>
  </si>
  <si>
    <t xml:space="preserve">                                                                              Előirányzat megnevezése</t>
  </si>
  <si>
    <t>B814</t>
  </si>
  <si>
    <t>Államháztartáson belüli megelőlegezések</t>
  </si>
  <si>
    <t>államháztatáson belüli megelőlegezések</t>
  </si>
  <si>
    <t>Összesen:</t>
  </si>
  <si>
    <t>eredeti előirányzat</t>
  </si>
  <si>
    <t>módosított előirányzat</t>
  </si>
  <si>
    <t>tény</t>
  </si>
  <si>
    <t>083030</t>
  </si>
  <si>
    <t>Ezer forintban</t>
  </si>
  <si>
    <t>Bevételek</t>
  </si>
  <si>
    <t>Kiadások</t>
  </si>
  <si>
    <t>Intézményi működési kiadások</t>
  </si>
  <si>
    <t>Működési célú támogatásértékű bevétel</t>
  </si>
  <si>
    <t>Működési célú pénzeszközátadások Áht-n kívülre</t>
  </si>
  <si>
    <t>Működési célú pénszezközátvétel</t>
  </si>
  <si>
    <t>Társadalom és szociálpol. jutt., ellátottak pénzb. jutt.</t>
  </si>
  <si>
    <t>Önkormányzat működési költségvetési támogatása</t>
  </si>
  <si>
    <t>Működési célú tartalék</t>
  </si>
  <si>
    <t>Működési célú tám. kölcsön visszat.Áht-n kívülről</t>
  </si>
  <si>
    <t>Működési célú támogatási kölcsön nyújtása</t>
  </si>
  <si>
    <t>ÖSSZES BEVÉTEL</t>
  </si>
  <si>
    <t>ÖSSZES KIADÁS</t>
  </si>
  <si>
    <t>Felújítási kiadások</t>
  </si>
  <si>
    <t>Beruházási kiadások</t>
  </si>
  <si>
    <t>Felhalmozási célú pénzeszközátvétel</t>
  </si>
  <si>
    <t>Befektetési célú részesedések vásárlása</t>
  </si>
  <si>
    <t>Önkormányzat felhalmozási költségvetési támogatása</t>
  </si>
  <si>
    <t>Felhalmozási célú kamatkiadások</t>
  </si>
  <si>
    <t>Felhalmozási célú támogatási kölcsönök visszat.</t>
  </si>
  <si>
    <t>Felhalmozási célú támogatásértékű  kiadások</t>
  </si>
  <si>
    <t>Felhalmozási célú pénzeszközátadás Áht-n kívülre</t>
  </si>
  <si>
    <t>Felhalmozási célú támogatási kölcsön nyújtása</t>
  </si>
  <si>
    <t>Felhalmozási célú tartalék</t>
  </si>
  <si>
    <t>2.2</t>
  </si>
  <si>
    <t>2.1</t>
  </si>
  <si>
    <t>2.3</t>
  </si>
  <si>
    <t>Egyéb</t>
  </si>
  <si>
    <t>1.1</t>
  </si>
  <si>
    <t>1.2</t>
  </si>
  <si>
    <t>01</t>
  </si>
  <si>
    <t>01        Alaptevékenység költségvetési bevételei</t>
  </si>
  <si>
    <t>02</t>
  </si>
  <si>
    <t>02        Alaptevékenység költségvetési kiadásai</t>
  </si>
  <si>
    <t>03</t>
  </si>
  <si>
    <t>I          Alaptevékenység költségvetési egyenlege (=01-02)</t>
  </si>
  <si>
    <t>04</t>
  </si>
  <si>
    <t>03        Alaptevékenység finanszírozási bevételei</t>
  </si>
  <si>
    <t>05</t>
  </si>
  <si>
    <t>04        Alaptevékenység finanszírozási kiadásai</t>
  </si>
  <si>
    <t>06</t>
  </si>
  <si>
    <t>II         Alaptevékenység finanszírozási egyenlege (=03-04)</t>
  </si>
  <si>
    <t>07</t>
  </si>
  <si>
    <t>A)        Alaptevékenység maradványa (=±I±II)</t>
  </si>
  <si>
    <t>08</t>
  </si>
  <si>
    <t>05        Vállalkozási tevékenység költségvetési bevételei</t>
  </si>
  <si>
    <t>09</t>
  </si>
  <si>
    <t>06        Vállalkozási tevékenység költségvetési kiadásai</t>
  </si>
  <si>
    <t>10</t>
  </si>
  <si>
    <t>III        Vállalkozási tevékenység költségvetési egyenlege (=05-06)</t>
  </si>
  <si>
    <t>11</t>
  </si>
  <si>
    <t>07        Vállalkozási tevékenység finanszírozási bevételei</t>
  </si>
  <si>
    <t>12</t>
  </si>
  <si>
    <t>08        Vállalkozási tevékenység finanszírozási kiadásai</t>
  </si>
  <si>
    <t>13</t>
  </si>
  <si>
    <t>IV        Vállalkozási tevékenység finanszírozási egyenlege (=07-08)</t>
  </si>
  <si>
    <t>14</t>
  </si>
  <si>
    <t>B)        Vállalkozási tevékenység maradványa (=±III±IV)</t>
  </si>
  <si>
    <t>15</t>
  </si>
  <si>
    <t>C)        Összes maradvány (=A+B)</t>
  </si>
  <si>
    <t>16</t>
  </si>
  <si>
    <t>D)        Alaptevékenység kötelezettségvállalással terhelt maradványa</t>
  </si>
  <si>
    <t>17</t>
  </si>
  <si>
    <t>E)        Alaptevékenység szabad maradványa (=A-D)</t>
  </si>
  <si>
    <t>18</t>
  </si>
  <si>
    <t>19</t>
  </si>
  <si>
    <t>G)        Vállalkozási tevékenység felhasználható maradványa (=B-F)</t>
  </si>
  <si>
    <t>Hivatal</t>
  </si>
  <si>
    <t>Harkány Város Önkormányzata</t>
  </si>
  <si>
    <t>Előző időszak</t>
  </si>
  <si>
    <t>Tárgyi időszak</t>
  </si>
  <si>
    <t>ESZKÖZÖK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</si>
  <si>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</si>
  <si>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</si>
  <si>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</si>
  <si>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</si>
  <si>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</si>
  <si>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</si>
  <si>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</si>
  <si>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</si>
  <si>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</si>
  <si>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</si>
  <si>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</si>
  <si>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</si>
  <si>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</si>
  <si>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</si>
  <si>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</si>
  <si>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</si>
  <si>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</si>
  <si>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</si>
  <si>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</si>
  <si>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</si>
  <si>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</si>
  <si>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</si>
  <si>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43</t>
  </si>
  <si>
    <t>57</t>
  </si>
  <si>
    <t>71</t>
  </si>
  <si>
    <t>FORRÁSOK</t>
  </si>
  <si>
    <t>147</t>
  </si>
  <si>
    <t>148</t>
  </si>
  <si>
    <t>149</t>
  </si>
  <si>
    <t>I. Nemzeti vagyon induláskori értéke</t>
  </si>
  <si>
    <t>II. Nemzeti vagyon változásai</t>
  </si>
  <si>
    <t>VI. Mérleg szerinti eredmény</t>
  </si>
  <si>
    <t>I. Költségvetési évben esedékes kötelezettségek</t>
  </si>
  <si>
    <t>III. Kötelezettség jellegű sajátos elszámolások</t>
  </si>
  <si>
    <t>sorszám</t>
  </si>
  <si>
    <t>Bevételi jogcím</t>
  </si>
  <si>
    <t>1.</t>
  </si>
  <si>
    <t>Ellátottak térítési díjának csökkentése, elengedése</t>
  </si>
  <si>
    <t>2.</t>
  </si>
  <si>
    <t>Ellátottak kártérítésének csökkentése, elengedése</t>
  </si>
  <si>
    <t>3.</t>
  </si>
  <si>
    <t>Lakosság részére lakásépítéshez, lakásvásárláshoz nyújtott kölcsön elengedése</t>
  </si>
  <si>
    <t>4.</t>
  </si>
  <si>
    <t>Lakosság részére lakásfelújításhoz nyújtott kölcsön elengedése</t>
  </si>
  <si>
    <t>5.</t>
  </si>
  <si>
    <t>6.</t>
  </si>
  <si>
    <t>Telekadóból biztosított kedvezmény, mentesség</t>
  </si>
  <si>
    <t>7.</t>
  </si>
  <si>
    <t>8.</t>
  </si>
  <si>
    <t>Iparűzésiadóból biztosított kedvezmény, mentesség</t>
  </si>
  <si>
    <t>9.</t>
  </si>
  <si>
    <t>10.</t>
  </si>
  <si>
    <t>11.</t>
  </si>
  <si>
    <t>12.</t>
  </si>
  <si>
    <t>Gépjárműadóból, egyéb helyi adóból biztosított kedvezmény, mentesség</t>
  </si>
  <si>
    <t>13.</t>
  </si>
  <si>
    <t>Helyiségek hasznosítása utáni kedvezmény, mentesség</t>
  </si>
  <si>
    <t>14.</t>
  </si>
  <si>
    <t>Eszközök hasznosítása utáni kedvezmény, mentesség</t>
  </si>
  <si>
    <t>15.</t>
  </si>
  <si>
    <t>Egyéb kedvezmény</t>
  </si>
  <si>
    <t>16.</t>
  </si>
  <si>
    <t>Egyéb kölcsön elengedése</t>
  </si>
  <si>
    <t>Mulasztási bírságból biztosított kedvezmény, mentesség</t>
  </si>
  <si>
    <t>Kommunális adóból biztosított kedvezmény, mentesség</t>
  </si>
  <si>
    <t>Adósságállomány alakulása lejárat szerinti bontásban</t>
  </si>
  <si>
    <t>sor-szám</t>
  </si>
  <si>
    <t>Kötelezettség jogcíme</t>
  </si>
  <si>
    <t>Köt. váll. éve</t>
  </si>
  <si>
    <t>Lejárat</t>
  </si>
  <si>
    <t>Szerződő partner</t>
  </si>
  <si>
    <t>Hitel,kölcsön állománya december 31-én</t>
  </si>
  <si>
    <t>Működési célű kötelezettségek</t>
  </si>
  <si>
    <t>Felhalmozási célú kötelezettségek</t>
  </si>
  <si>
    <t>Beruházás célonként</t>
  </si>
  <si>
    <t>--------------</t>
  </si>
  <si>
    <t>Felújítás feladatonként</t>
  </si>
  <si>
    <t>------------------</t>
  </si>
  <si>
    <t>ÖSSZESEN</t>
  </si>
  <si>
    <t>Érvényesség</t>
  </si>
  <si>
    <t>Harkány Város Önkormányzat</t>
  </si>
  <si>
    <t xml:space="preserve"> </t>
  </si>
  <si>
    <t>81030</t>
  </si>
  <si>
    <t>Munkahelyi vendéglátás</t>
  </si>
  <si>
    <t>082044, 082042</t>
  </si>
  <si>
    <t>ÁHT-n belüli megelőlegezés visszafizetése</t>
  </si>
  <si>
    <t>Köztemető fenntartás és működtetés</t>
  </si>
  <si>
    <t>Nem veszélyes hulladék vegyes begyújtése, szállítása , átrakása</t>
  </si>
  <si>
    <t>Zöldterület kezelés</t>
  </si>
  <si>
    <t>Államháztartáson belüli megelőlegezések visszafizetése</t>
  </si>
  <si>
    <t>Gyermekétkeztetés köznevelési intézményben</t>
  </si>
  <si>
    <t>096015</t>
  </si>
  <si>
    <t>Eredeti előirányzat</t>
  </si>
  <si>
    <t>Tény</t>
  </si>
  <si>
    <t>Egyéb működési célú támogatások bevételei Áht-n belülről</t>
  </si>
  <si>
    <t>Kezességvállalások</t>
  </si>
  <si>
    <t>2</t>
  </si>
  <si>
    <t>Beruházás, felújítás célonként összesen</t>
  </si>
  <si>
    <t>Munkaadókat terhelő járulékok é szociális hozzájárulási adó</t>
  </si>
  <si>
    <t>Ellátottak pénzbeli juttatása</t>
  </si>
  <si>
    <t>Költségvetési kiadások</t>
  </si>
  <si>
    <t>Önkormányzatok működési támogatásai</t>
  </si>
  <si>
    <t>Működési célú támogatások áht-n belülről</t>
  </si>
  <si>
    <t>Felhalmozási célú támogatások áht-n belülről</t>
  </si>
  <si>
    <t>Költségvetési 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</si>
  <si>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</si>
  <si>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</si>
  <si>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</si>
  <si>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</si>
  <si>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</si>
  <si>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</si>
  <si>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</si>
  <si>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</si>
  <si>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</si>
  <si>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</si>
  <si>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</si>
  <si>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</si>
  <si>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Rovat</t>
  </si>
  <si>
    <t>Felhalmozási célú támogatások</t>
  </si>
  <si>
    <t>Hiány belső finanszírozásának bevételei (15.+…+18. )</t>
  </si>
  <si>
    <t>Értékpapír vásárlása, visszavásárlása</t>
  </si>
  <si>
    <t xml:space="preserve">   Költségvetési maradvány igénybevétele </t>
  </si>
  <si>
    <t>Likviditási célú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</si>
  <si>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</si>
  <si>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</si>
  <si>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</si>
  <si>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</si>
  <si>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</si>
  <si>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</si>
  <si>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(20.+…+21.) </t>
  </si>
  <si>
    <t>Forgatási célú belföldi, külföldi értékpapírok vásárlása</t>
  </si>
  <si>
    <t xml:space="preserve">   Likviditási célú hitelek, kölcsönök felvétele</t>
  </si>
  <si>
    <t>Betét elhelyezése</t>
  </si>
  <si>
    <t>Államháztartáson belüli megelőlegezés</t>
  </si>
  <si>
    <t>Működési célú finanszírozási bevételek összesen (14.+19.)</t>
  </si>
  <si>
    <t>Működési célú finanszírozási kiadások összesen (14.+...+21.)</t>
  </si>
  <si>
    <t>Költségvetési hiány:</t>
  </si>
  <si>
    <t>Költségvetési többlet:</t>
  </si>
  <si>
    <t>Tárgyévi  hiány:</t>
  </si>
  <si>
    <t>Tárgyévi  többlet:</t>
  </si>
  <si>
    <t>Hiány belső finanszírozás bevételei ( 14+…+18)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</si>
  <si>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</si>
  <si>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</si>
  <si>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</si>
  <si>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</si>
  <si>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</si>
  <si>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</si>
  <si>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Likviditási célú hitelek, kölcsönök felvétele</t>
  </si>
  <si>
    <t>Értékpapírok kibocsátása</t>
  </si>
  <si>
    <t>Egyéb külső finanszírozási bevételek</t>
  </si>
  <si>
    <t>Felhalmozási célú finanszírozási bevételek összesen (13.+19.)</t>
  </si>
  <si>
    <t>BEVÉTEL ÖSSZESEN (12+25)</t>
  </si>
  <si>
    <t>Hitelek törlesztése</t>
  </si>
  <si>
    <t>Befektetési célú belföldi, külföldi értékpapírok vásárlása</t>
  </si>
  <si>
    <t>Pénzügyi lízing kiadásai</t>
  </si>
  <si>
    <t>Felhalmozási célú finanszírozási kiadások összesen
(13.+...+24.)</t>
  </si>
  <si>
    <t>KIADÁSOK ÖSSZESEN (12+25)</t>
  </si>
  <si>
    <t>MINDÖSSZESEN:</t>
  </si>
  <si>
    <t>KÖLTSÉGVETÉSI MŰKÖDÉSI BEVÉTEL ÖSSZESEN (13.+22.)</t>
  </si>
  <si>
    <t>KÖLTSÉGVETÉSI MŰKÖDÉSI KIADÁSOK ÖSSZESEN (13.+22.)</t>
  </si>
  <si>
    <t>KÖLTSÉGVETÉSI FELHALMOZÁSI BEVÉTELEK ÖSSZESEN: (1.+3.+4.+6.+…+11.)</t>
  </si>
  <si>
    <t>KÖLTSÉGVETÉSI FELHALMOZÁSI KIADÁSOK: (1.+3.+5.+...+11.)</t>
  </si>
  <si>
    <t>086020</t>
  </si>
  <si>
    <t>052020 - 052080</t>
  </si>
  <si>
    <t>063020 - 063080</t>
  </si>
  <si>
    <t>046020</t>
  </si>
  <si>
    <t>Vezetékes műsorelosztás, városi és kábeltelevizíós rendszerek</t>
  </si>
  <si>
    <t>082091 - 082092</t>
  </si>
  <si>
    <t>Közművelődés- közösségi és társadalmi részvétel,  -hagyományos közösségi kulturális értékek gondozása</t>
  </si>
  <si>
    <t>082090 - 082092</t>
  </si>
  <si>
    <t>Helyi , térségi tér biztosítása, működtetése</t>
  </si>
  <si>
    <t>045120 - 045160</t>
  </si>
  <si>
    <t>047120</t>
  </si>
  <si>
    <t>096012 - 096025</t>
  </si>
  <si>
    <t>Államig. feladatok</t>
  </si>
  <si>
    <t xml:space="preserve"> Önkormányzat                     </t>
  </si>
  <si>
    <t>működési, felhalmozási, finanszírozási  bevételeinek, kiadásainak mérlegszerű bemutatása</t>
  </si>
  <si>
    <t>I.</t>
  </si>
  <si>
    <t>MŰKÖDÉSI BEVÉTELEK ÉS KIADÁSOK</t>
  </si>
  <si>
    <t xml:space="preserve">1. </t>
  </si>
  <si>
    <t xml:space="preserve">2. </t>
  </si>
  <si>
    <t xml:space="preserve">3. </t>
  </si>
  <si>
    <t>Egyéb működési célú támogatások  bevételei ÁHT-n belülről</t>
  </si>
  <si>
    <t>Működési bevételek összesen (1.+..+7.)</t>
  </si>
  <si>
    <t>Munkaadókat terhelő járulékok és szoc hozzájárulási adó</t>
  </si>
  <si>
    <t xml:space="preserve">Dologi kiadások </t>
  </si>
  <si>
    <t>17.</t>
  </si>
  <si>
    <t>Működési kiadások összesen (9.+..+16.)</t>
  </si>
  <si>
    <t>II.</t>
  </si>
  <si>
    <t>FELHALMOZÁSI BEVÉTELEK ÉS KIADÁSOK</t>
  </si>
  <si>
    <t>18.</t>
  </si>
  <si>
    <t xml:space="preserve">Felhalmozási bevételek </t>
  </si>
  <si>
    <t>19.</t>
  </si>
  <si>
    <t xml:space="preserve"> -ebből ingatlanok értékesítése</t>
  </si>
  <si>
    <t>20.</t>
  </si>
  <si>
    <t xml:space="preserve"> -ebből egyéb tárgyi eszköz értékesítése</t>
  </si>
  <si>
    <t>21.</t>
  </si>
  <si>
    <t xml:space="preserve"> -ebből részesedések értékesítése</t>
  </si>
  <si>
    <t>22.</t>
  </si>
  <si>
    <t>Egyéb felhalmozási célú támogatás bevételei ÁHT-n belülről</t>
  </si>
  <si>
    <t>23.</t>
  </si>
  <si>
    <t>Egyéb felhalmozási célú átvett pénzeszköz</t>
  </si>
  <si>
    <t>24.</t>
  </si>
  <si>
    <t>Felhalmozási célú visszatértendő kölcsönök ÁHT-n kivűlről</t>
  </si>
  <si>
    <t>25.</t>
  </si>
  <si>
    <t>Felhalmozási bevételek összesen (18.+..+ 24.)</t>
  </si>
  <si>
    <t>26.</t>
  </si>
  <si>
    <t>27.</t>
  </si>
  <si>
    <t>28.</t>
  </si>
  <si>
    <t>29.</t>
  </si>
  <si>
    <t>30.</t>
  </si>
  <si>
    <t>Felhalmozási célú visszatértendő kölcsönök ÁHT-n kívülre</t>
  </si>
  <si>
    <t>31.</t>
  </si>
  <si>
    <t>Költségvetési bevételek ( 8.+25.)</t>
  </si>
  <si>
    <t>Költségvetési kiadások ( 17.+32.)</t>
  </si>
  <si>
    <t>III.</t>
  </si>
  <si>
    <t>FINANSZÍROZÁSI BEVÉTELEK ÉS KIADÁSOK</t>
  </si>
  <si>
    <t>35.</t>
  </si>
  <si>
    <t>Hitel, kölcsönfelvétel államháztartáson kívülről</t>
  </si>
  <si>
    <t>36.</t>
  </si>
  <si>
    <t>37.</t>
  </si>
  <si>
    <t>Maradvány igénybe vételele</t>
  </si>
  <si>
    <t>38.</t>
  </si>
  <si>
    <t>Irányító szervi támogatások</t>
  </si>
  <si>
    <t>39.</t>
  </si>
  <si>
    <t>Finanszírozási bevételek összesen(35+..+38.)</t>
  </si>
  <si>
    <t>40.</t>
  </si>
  <si>
    <t>41.</t>
  </si>
  <si>
    <t>42.</t>
  </si>
  <si>
    <t>Írányító szervi támogatások folyósítása</t>
  </si>
  <si>
    <t>43.</t>
  </si>
  <si>
    <t>Finanszírozási kiadások összesen ( 40.+..+42. )</t>
  </si>
  <si>
    <t>44.</t>
  </si>
  <si>
    <t>BEVÉTELEK ÖSSZESEN ( 33.+39. )</t>
  </si>
  <si>
    <t>45.</t>
  </si>
  <si>
    <t>KIADÁSOK ÖSSZESEN ( 34.+43. )</t>
  </si>
  <si>
    <t>Működési célú támogatási kiadások</t>
  </si>
  <si>
    <t>Az önkormányzati vagyonnal való gazdálkodás</t>
  </si>
  <si>
    <t>HKSK</t>
  </si>
  <si>
    <t>018010-900020</t>
  </si>
  <si>
    <t>Részesedések</t>
  </si>
  <si>
    <t>ezer Ft-ban</t>
  </si>
  <si>
    <t>Részesedés megnevezése</t>
  </si>
  <si>
    <t>Mérleg szerinti érték</t>
  </si>
  <si>
    <t>Névérték</t>
  </si>
  <si>
    <t>Részesedés aránya %-ban</t>
  </si>
  <si>
    <t>Tulajdonrész %-ban</t>
  </si>
  <si>
    <t>Harkányi Gyógyfürdő Zrt</t>
  </si>
  <si>
    <t>Harkányi Városgazdálkodási Zrt</t>
  </si>
  <si>
    <t>Baranyavíz Zrt</t>
  </si>
  <si>
    <t>Zsolnay Porcelánmanufaktúra Zrt</t>
  </si>
  <si>
    <t xml:space="preserve">           &lt;1%</t>
  </si>
  <si>
    <t>Biokom Kft</t>
  </si>
  <si>
    <t>Összesen        (7+8+9)</t>
  </si>
  <si>
    <t>Halmozódás mentes:</t>
  </si>
  <si>
    <t>-</t>
  </si>
  <si>
    <t>Önkormányzat cofogok összesen</t>
  </si>
  <si>
    <t>Lapkiadás</t>
  </si>
  <si>
    <t>Teljes költség</t>
  </si>
  <si>
    <t>Kivitelezés kezdési
és befejezési éve</t>
  </si>
  <si>
    <t>Ft</t>
  </si>
  <si>
    <t>Beruházás
megnevezése</t>
  </si>
  <si>
    <t>Pályázatok:</t>
  </si>
  <si>
    <t>TOP.2.1.2-15-BAI  "Az élhetőbb jövő - Harkány Zöld belváros"</t>
  </si>
  <si>
    <t xml:space="preserve">EFOp 1 2 11  Esélyotthon </t>
  </si>
  <si>
    <t>TOP 1.4.1.-16 Bölcsöde pályázat</t>
  </si>
  <si>
    <t>EFOP-1.8.2 Eü alapellátás fejlesztése</t>
  </si>
  <si>
    <t>Pályázati önerő:</t>
  </si>
  <si>
    <t>Hivatal épületében ablakcserék</t>
  </si>
  <si>
    <t>Hivatal udvarának térkövezése</t>
  </si>
  <si>
    <t xml:space="preserve">                                                                             egyéb</t>
  </si>
  <si>
    <t xml:space="preserve">   Önkormányzat Összesen:</t>
  </si>
  <si>
    <t>Harkányi Közös Önkormányzati Hivatal beszerzései:</t>
  </si>
  <si>
    <t>Művelődési Ház tárgyieszköz beszerzései:</t>
  </si>
  <si>
    <t>Sportcsarnokba sporteszközök beszerzése</t>
  </si>
  <si>
    <t xml:space="preserve">   Harkányi Művelődési Ház Könyvtár és Sportcsarnok Összesen:</t>
  </si>
  <si>
    <t>Befektetett pénzügyi eszközök:</t>
  </si>
  <si>
    <t>Sorszám</t>
  </si>
  <si>
    <t>Támogatott szervezet neve</t>
  </si>
  <si>
    <t>Támogatás célja</t>
  </si>
  <si>
    <t>Harkányi Körzeti Óvodai Társulás</t>
  </si>
  <si>
    <t>Villányi  Mikrotérségi Szociális és Gyermekjóléti Társulás</t>
  </si>
  <si>
    <t>Városgazdálkodási Zrt.</t>
  </si>
  <si>
    <t>Harkányi Turisztikai Egyesület</t>
  </si>
  <si>
    <t>Harkány SE: -működési támogatás</t>
  </si>
  <si>
    <t xml:space="preserve">               - Nemzetk. Asztalit. JOOLA kupa</t>
  </si>
  <si>
    <t xml:space="preserve">               - Markovics János emlékverseny</t>
  </si>
  <si>
    <t xml:space="preserve">               -H. Sprint Nemzetk. úszóverseny</t>
  </si>
  <si>
    <t>Harkányi Diáksport Egyesület</t>
  </si>
  <si>
    <t xml:space="preserve">               - HDSE sakk utánpótlás nev.</t>
  </si>
  <si>
    <t>Baranya-Sakk Utánpótlásnevelő és Versenyszervező Egyesület</t>
  </si>
  <si>
    <t>Harkányi Kulturális Egyesület</t>
  </si>
  <si>
    <t>Harkányi Szabadegyetem E.</t>
  </si>
  <si>
    <t>Harkányi Római Katolikus Plébánia</t>
  </si>
  <si>
    <t>Református Társegyházközség</t>
  </si>
  <si>
    <t>Pécs-Harkány futóverseny</t>
  </si>
  <si>
    <t>Kanizsai Dorottya Fúvószenekar</t>
  </si>
  <si>
    <t>Harkányi Tigrisek Sportegyesület</t>
  </si>
  <si>
    <t>Szabad felhaszálású támogatási keret</t>
  </si>
  <si>
    <t>Vajdasági Magyar Diákszövetség</t>
  </si>
  <si>
    <t>Harkány SE</t>
  </si>
  <si>
    <t>eszközfejlesztés</t>
  </si>
  <si>
    <t>Működési célú átvett pénteszköz ök</t>
  </si>
  <si>
    <t>Működési célú  támogatások visszatérülése</t>
  </si>
  <si>
    <t>Befektetési kiad:Szociális Szövetkezet létrehozása</t>
  </si>
  <si>
    <r>
      <t>Felhalmozási kiadások összesen (26.</t>
    </r>
    <r>
      <rPr>
        <b/>
        <i/>
        <sz val="10"/>
        <rFont val="Cambria"/>
        <family val="1"/>
        <charset val="238"/>
      </rPr>
      <t>+ ..</t>
    </r>
    <r>
      <rPr>
        <b/>
        <sz val="10"/>
        <rFont val="Cambria"/>
        <family val="1"/>
        <charset val="238"/>
      </rPr>
      <t>+31.)</t>
    </r>
  </si>
  <si>
    <t>34.</t>
  </si>
  <si>
    <t>Belföldi értékpapír bevételei</t>
  </si>
  <si>
    <t xml:space="preserve">Állami támogatás megelőlegezés </t>
  </si>
  <si>
    <t>Hitel, kölcsöntörlesztés államháztartáson kívülre</t>
  </si>
  <si>
    <t>Belföldi értékpapír kiadásai</t>
  </si>
  <si>
    <t>Állami támogatás megelőlegezés visszafizetés</t>
  </si>
  <si>
    <t>46.</t>
  </si>
  <si>
    <t>47.</t>
  </si>
  <si>
    <t>Harkányi Szociális Szövetkezet</t>
  </si>
  <si>
    <t>Biztosító által fizetett kártérítés</t>
  </si>
  <si>
    <t>082091 - 092</t>
  </si>
  <si>
    <t>011130-018030</t>
  </si>
  <si>
    <t>Vezetékes műsorelosztás, városi és kábeltelevíziós rendszerek</t>
  </si>
  <si>
    <t>Működési célú támogatási kölcsön nyújtása áht-n kívülre</t>
  </si>
  <si>
    <t>Európai Uniós támogatással megvalósuló támogatói okirattal rendelkező projektek</t>
  </si>
  <si>
    <t>EU-s projekt neve, azonosítója:</t>
  </si>
  <si>
    <t>KÖFOP-1.2.1-VEKOP-16</t>
  </si>
  <si>
    <t>Harkány Város Önkormányzata ASP központhoz való csatlakozása</t>
  </si>
  <si>
    <t>Források</t>
  </si>
  <si>
    <t>Saját erő</t>
  </si>
  <si>
    <t xml:space="preserve">     - saját erőből központi támogatás</t>
  </si>
  <si>
    <t>EU-s forrás</t>
  </si>
  <si>
    <t>Társfinanszírozás</t>
  </si>
  <si>
    <t>Hitel</t>
  </si>
  <si>
    <t>Egyéb forrás</t>
  </si>
  <si>
    <t>Források összesen</t>
  </si>
  <si>
    <t>Kiadások, költségek</t>
  </si>
  <si>
    <t>Személyi jellegű</t>
  </si>
  <si>
    <t>Dologi jellegű</t>
  </si>
  <si>
    <t>Beruházások, felújítások</t>
  </si>
  <si>
    <t>TOP-2.1.2-15-BA1-2016-00004</t>
  </si>
  <si>
    <t>ZÖLD VÁROS KIALAKÍTÁSA</t>
  </si>
  <si>
    <t>Közlekedésgiztonsági fejlesztés Harkány belvárosában</t>
  </si>
  <si>
    <t>EFOP-1.5.3-16-2017-00049</t>
  </si>
  <si>
    <t>Pénzbeli ellátás</t>
  </si>
  <si>
    <t>107060</t>
  </si>
  <si>
    <t>Harkány Önkormányzat</t>
  </si>
  <si>
    <t xml:space="preserve">Vagyonkimutatás </t>
  </si>
  <si>
    <t>K9</t>
  </si>
  <si>
    <t>Finanszírozás bevétel</t>
  </si>
  <si>
    <t xml:space="preserve"> K1-K8. Költségvetési kiadások</t>
  </si>
  <si>
    <t>Harkányi Kulturális- és Sportközpont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</si>
  <si>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</si>
  <si>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</si>
  <si>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</si>
  <si>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</si>
  <si>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</si>
  <si>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</si>
  <si>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</si>
  <si>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</si>
  <si>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</si>
  <si>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</si>
  <si>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</si>
  <si>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</si>
  <si>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</si>
  <si>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</si>
  <si>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</si>
  <si>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</si>
  <si>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</si>
  <si>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</si>
  <si>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</si>
  <si>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                                                                           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</si>
  <si>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</si>
  <si>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</si>
  <si>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</si>
  <si>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</si>
  <si>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</si>
  <si>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</si>
  <si>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</si>
  <si>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</si>
  <si>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</si>
  <si>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</si>
  <si>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</si>
  <si>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</si>
  <si>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</si>
  <si>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</si>
  <si>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</si>
  <si>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</si>
  <si>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</si>
  <si>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</si>
  <si>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</si>
  <si>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 (K352)</t>
  </si>
  <si>
    <t>Kamatkiadások  (K353)</t>
  </si>
  <si>
    <t>42</t>
  </si>
  <si>
    <t>Egyéb pénzügyi műveletek kiadásai (K354)</t>
  </si>
  <si>
    <t>Egyéb dologi kiadások (K355)</t>
  </si>
  <si>
    <t>44</t>
  </si>
  <si>
    <t>Különféle befizetések és egyéb dologi kiadások (=39+…+43) (K35)</t>
  </si>
  <si>
    <t>45</t>
  </si>
  <si>
    <t>Dologi kiadások (=24+27+35+38+44) (K3)</t>
  </si>
  <si>
    <t>46</t>
  </si>
  <si>
    <t>Lakhatással kapcsolatos ellátások (K46)</t>
  </si>
  <si>
    <t>47</t>
  </si>
  <si>
    <t>Intézményi ellátottak pénzbeli juttatásai (K47)</t>
  </si>
  <si>
    <t>48</t>
  </si>
  <si>
    <t>Egyéb nem intézményi ellátások (K48)</t>
  </si>
  <si>
    <t>49</t>
  </si>
  <si>
    <t>Ellátottak pénzbeli juttatásai (=46+...+53) (K4)</t>
  </si>
  <si>
    <t>50</t>
  </si>
  <si>
    <t>51</t>
  </si>
  <si>
    <t>Egyéb működési célú támogatások államháztartáson belülre (K506)</t>
  </si>
  <si>
    <t>52</t>
  </si>
  <si>
    <t>53</t>
  </si>
  <si>
    <t>Működési célú visszatérítendő támogatások, kölcsönök nyújtása államháztartáson kívülre (K508)</t>
  </si>
  <si>
    <t>54</t>
  </si>
  <si>
    <t>Árkiegészítések, ártámogatások (K509)</t>
  </si>
  <si>
    <t>55</t>
  </si>
  <si>
    <t>Kamattámogatások (K510)</t>
  </si>
  <si>
    <t>56</t>
  </si>
  <si>
    <t>Működési célú támogatások az Európai Uniónak (K511)</t>
  </si>
  <si>
    <t>Egyéb működési célú támogatások államháztartáson kívülre (K512)</t>
  </si>
  <si>
    <t>58</t>
  </si>
  <si>
    <t>Tartalékok (K513)</t>
  </si>
  <si>
    <t>59</t>
  </si>
  <si>
    <t>Egyéb működési célú kiadások (=55+59+…+70) (K5)</t>
  </si>
  <si>
    <t>60</t>
  </si>
  <si>
    <t>Immateriális javak beszerzése, létesítése (K61)</t>
  </si>
  <si>
    <t>61</t>
  </si>
  <si>
    <t>Ingatlanok beszerzése, létesítése (K62)</t>
  </si>
  <si>
    <t>62</t>
  </si>
  <si>
    <t>Informatikai eszközök beszerzése, létesítése (K63)</t>
  </si>
  <si>
    <t>63</t>
  </si>
  <si>
    <t>Egyéb tárgyi eszközök beszerzése, létesítése (K64)</t>
  </si>
  <si>
    <t>64</t>
  </si>
  <si>
    <t>Részesedések beszerzése (K65)</t>
  </si>
  <si>
    <t>65</t>
  </si>
  <si>
    <t>Meglévő részesedések növeléséhez kapcsolódó kiadások (K66)</t>
  </si>
  <si>
    <t>66</t>
  </si>
  <si>
    <t>Beruházási célú előzetesen felszámított általános forgalmi adó (K67)</t>
  </si>
  <si>
    <t>67</t>
  </si>
  <si>
    <t>Beruházások (=72+…+78) (K6)</t>
  </si>
  <si>
    <t>68</t>
  </si>
  <si>
    <t>Ingatlanok felújítása (K71)</t>
  </si>
  <si>
    <t>69</t>
  </si>
  <si>
    <t>Informatikai eszközök felújítása (K72)</t>
  </si>
  <si>
    <t>70</t>
  </si>
  <si>
    <t>Egyéb tárgyi eszközök felújítása  (K73)</t>
  </si>
  <si>
    <t>Felújítási célú előzetesen felszámított általános forgalmi adó (K74)</t>
  </si>
  <si>
    <t>72</t>
  </si>
  <si>
    <t>Felújítások (=80+...+83) (K7)</t>
  </si>
  <si>
    <t>73</t>
  </si>
  <si>
    <t>Egyéb felhalmozási célú támogatások államháztartáson kívülre  (K89)</t>
  </si>
  <si>
    <t>74</t>
  </si>
  <si>
    <t>Egyéb felhalmozási célú kiadások (=85+…+93) (K8)</t>
  </si>
  <si>
    <t>75</t>
  </si>
  <si>
    <t>Költségvetési kiadások (=19+20+45+54+71+79+84+94) (K1-K8)</t>
  </si>
  <si>
    <t>1991. évi LXXXII. törvény a gépjárműadóról 5§ (a) - Adóalany költségvetési szervt (1 adózó)</t>
  </si>
  <si>
    <t>A fenti sorszámból:</t>
  </si>
  <si>
    <t xml:space="preserve">  -  az Art. 134. §-a alapján adott kedvezmény </t>
  </si>
  <si>
    <t xml:space="preserve">   - helyi adókról szóló 31/2015.(XI.30.) rendelet 6§(1),5§(1)dszerinti kedvezmény  </t>
  </si>
  <si>
    <t>Építményadóból biztosított kedvezmény, mentesség</t>
  </si>
  <si>
    <t xml:space="preserve">Talajterhelési díjból biztosított kedvezmény, mentesség </t>
  </si>
  <si>
    <t>Pótlékból biztosított kedvezmény, mentesség (méltányosság)</t>
  </si>
  <si>
    <t xml:space="preserve">Harkány Város Önkormányzat </t>
  </si>
  <si>
    <t>Közös Önkormányzati Hivatal és Harkányi Kulturális és Sportközpont</t>
  </si>
  <si>
    <t>2018. évi eredeti előirányzat</t>
  </si>
  <si>
    <t>2018. évi módosított  előirányzat</t>
  </si>
  <si>
    <t>2018. évi tény</t>
  </si>
  <si>
    <t>2018. évi 
eredeti ei.</t>
  </si>
  <si>
    <t>2018. évi 
mód. ei.</t>
  </si>
  <si>
    <t>2018. év 
teljesítés</t>
  </si>
  <si>
    <t>Terv 2018</t>
  </si>
  <si>
    <t>Módosított  2018</t>
  </si>
  <si>
    <t>Tény 2018</t>
  </si>
  <si>
    <t>2018. évi beruházási kiadásainak előirányzata feladatonként</t>
  </si>
  <si>
    <t>Felhasználás
2017.12.31.-ig</t>
  </si>
  <si>
    <t>2018. évi előirányzat</t>
  </si>
  <si>
    <t>2018. évi módosított előirányzat</t>
  </si>
  <si>
    <t>2018. évi módosított II. előirányzat</t>
  </si>
  <si>
    <t>2018.</t>
  </si>
  <si>
    <t>1818/2016(XII.22.) Korm.határozat</t>
  </si>
  <si>
    <t>1493/2018 (X.10) Korm.határozat</t>
  </si>
  <si>
    <t>TOP-3.1.1-15-BA1-2001 Közlekedésbiztonsági fejlesztésHarkány belvárosában</t>
  </si>
  <si>
    <t>EFOP-4.1.7-16-2017-00038 Tanulást segítő infrastr.fejl.eszközbeszerzései</t>
  </si>
  <si>
    <t>EFOP-1.5.3-16 Humán szolgáltatás fejlesztés térségi szemléletben</t>
  </si>
  <si>
    <t>TOP 1.1.1-16-BAI-2017-00005 Harkány iparterület fejlesztése</t>
  </si>
  <si>
    <t>TOP-1.1.3 -16-BAI-2017-00003 Piac fejlesztése</t>
  </si>
  <si>
    <t>2018-</t>
  </si>
  <si>
    <t>Pályázati támogatásból megvalósítandó beruházások összesen:</t>
  </si>
  <si>
    <t>LEADER VP-6-19.3.1.</t>
  </si>
  <si>
    <t>Hegyi utak VP 6-721</t>
  </si>
  <si>
    <t xml:space="preserve">Játszótér </t>
  </si>
  <si>
    <t>Sportcsarnok egyéb eszköz beszerzés</t>
  </si>
  <si>
    <t>HPC előtti területen új járda építése</t>
  </si>
  <si>
    <t>Bevételek realizálásának függvényében megkezdendő beruházások:</t>
  </si>
  <si>
    <t xml:space="preserve">        Bartók Béla utca járda térkövezése</t>
  </si>
  <si>
    <t xml:space="preserve">         Gépállomás lakóövezetben parkoló kialakítás és összekötő út I.ütem</t>
  </si>
  <si>
    <t>Kisértékű tárgyieszköz beszerzések: Önkormányzat</t>
  </si>
  <si>
    <t>Immeteriális javak beszerzése (tanulmányok, tervek)</t>
  </si>
  <si>
    <t>Önkormányzat eszközbeszerzési keret:</t>
  </si>
  <si>
    <t>Parkolóiroda eszközbeszerzései:</t>
  </si>
  <si>
    <t>Egyéb tárgyi eszközök:</t>
  </si>
  <si>
    <t>Kisértékű tárgyieszközök</t>
  </si>
  <si>
    <t>Harkány belterület közlekedési táblák cseréje és útfelfestések</t>
  </si>
  <si>
    <t>EHD - víz</t>
  </si>
  <si>
    <t>EHD- szennyvíz</t>
  </si>
  <si>
    <t>1100 literes szemetes edény</t>
  </si>
  <si>
    <t>Kárpitozott székek ( volt Bolgár Múzeum)</t>
  </si>
  <si>
    <t>Saját beruházások:</t>
  </si>
  <si>
    <t xml:space="preserve">              beléptető rendszer, riasztók</t>
  </si>
  <si>
    <t xml:space="preserve">   informatikai eszközök(Szerver, iratmegsemmisítő,egyébegyéb)</t>
  </si>
  <si>
    <t xml:space="preserve">                    kisértékű tárgyieszközök ( berendezési, felszerelési tárgyak)</t>
  </si>
  <si>
    <t>Művelődési Ház előtti térkövezés</t>
  </si>
  <si>
    <t xml:space="preserve">2018.  évi működési és fejlesztési célú célú támogatás </t>
  </si>
  <si>
    <t>2018.évi előirányzat (Ft)</t>
  </si>
  <si>
    <t>2018.évi módosított előirányzat (Ft)</t>
  </si>
  <si>
    <t>2018.évi módosított előirányzat II (Ft)</t>
  </si>
  <si>
    <t>Hakányi Közös Önkorm. Hivatalnak EFOP</t>
  </si>
  <si>
    <t>H.Városi Könyvtár, Kult.-és Sprtkp. EFOP</t>
  </si>
  <si>
    <t>2018.  évi céljellegű támogatás</t>
  </si>
  <si>
    <t>Képviselői keret(700 000,-Ft képviselőnként)</t>
  </si>
  <si>
    <t xml:space="preserve">  - Harkány SE -kézilabda szakosztály</t>
  </si>
  <si>
    <t xml:space="preserve">  - Harkányi Kulturális Egyesület</t>
  </si>
  <si>
    <t xml:space="preserve">  - "Fontos Vagy Nekünk" Egyesület</t>
  </si>
  <si>
    <t xml:space="preserve">  - Harkányi Római Katolikus Plébánia</t>
  </si>
  <si>
    <t xml:space="preserve">  - Szebb Jövő Alapítvány</t>
  </si>
  <si>
    <t xml:space="preserve">  - Harkányi Diáksport Egyesület</t>
  </si>
  <si>
    <t xml:space="preserve">  - Harkány SE -úszó szakosztály</t>
  </si>
  <si>
    <t xml:space="preserve">  - Sopiane Technikai Sportegyesület</t>
  </si>
  <si>
    <t xml:space="preserve">    TON-TE DO Shotokan karate Club SE</t>
  </si>
  <si>
    <t xml:space="preserve">    Szebb Jöbő Alapítvány zongora vásárlás</t>
  </si>
  <si>
    <t>Baranya Megyei Fogyasztóvédelmi Egyesület</t>
  </si>
  <si>
    <t>EFOP-1.2.11. Harkányban élni jó! Pályázat</t>
  </si>
  <si>
    <t>2018.  évi fejlesztési célú támogatás:</t>
  </si>
  <si>
    <t>támogatás célja</t>
  </si>
  <si>
    <t>Korlát és járda készítés a center pálya köré, edzőpálya talajfelújítása és labdafogó háló</t>
  </si>
  <si>
    <t>Sor-szám</t>
  </si>
  <si>
    <t>Eredeti előirányzat 2018</t>
  </si>
  <si>
    <t>Eredeti ei Projektek 2018</t>
  </si>
  <si>
    <t>Módosított ei II 2018</t>
  </si>
  <si>
    <t>Módosított ei II Projektek 2018</t>
  </si>
  <si>
    <t>Eredeti ei összesen 2018        4+5</t>
  </si>
  <si>
    <t>Módosított ei II összesen 2018         8+9</t>
  </si>
  <si>
    <t>Módosított ei II            2018</t>
  </si>
  <si>
    <t>Eredeti ei projektek nélkül          2018        4+11+15</t>
  </si>
  <si>
    <t>Eredeti ei prjokettekkel együtt         2018          5+19</t>
  </si>
  <si>
    <t>Módosított ei II projektek nélkül        2018</t>
  </si>
  <si>
    <t>Módosított ei II projektekkel együtt          2018</t>
  </si>
  <si>
    <t>Elvonások és befizetések (K502)</t>
  </si>
  <si>
    <t>Működési célú visszatérítendő tám Áht.-n belülre( k505)</t>
  </si>
  <si>
    <t>K1-K8. Projekt kiadásai</t>
  </si>
  <si>
    <t>KÖFOP-1.2.1-VEKOP-16-2016-00080 Harkány Város Önkormányzata ASP központhoz való csatlakozása</t>
  </si>
  <si>
    <t>TOP-2.1.2-15-BA1-2016-0004                                Harkányi Zöld belváros</t>
  </si>
  <si>
    <t>TOP-3.1.1-15-BA1-2016-00008   Közlekedésbiztonsági fejlesztés Harkány belvárosában</t>
  </si>
  <si>
    <t>EFOP-4.1.7-16-2017-00038                                               Harkány Város klubhelységeinek átalakítása és eszközbeszerzése</t>
  </si>
  <si>
    <t xml:space="preserve">EFOP-1.2.11-16-2017-00035  Harkányban élni Jó ! - Esély Otthon, Harkányban </t>
  </si>
  <si>
    <t xml:space="preserve">  EFOP 1.5.3-16-2017-00049                                         Tegyünk együtt a jövőnkért! - Humán szolgáltatásfejlesztés térségi szemléletben</t>
  </si>
  <si>
    <t xml:space="preserve">EFOP-1.8.2-17-2017-00015                                                     Az alapellátás és népegészségügy rendszerének átfogó fejlesztése Harkány térségében </t>
  </si>
  <si>
    <t>EFOP-3.3.2-16-2016-00204                                                Harkány Város kulturális értékeinek erősítése az oktatásban</t>
  </si>
  <si>
    <t xml:space="preserve">TOP-1.1.1-16-BA1-2017-00005                                             Ipari parkok, iparterületek fejlesztése Harkányi iparterület fejlesztése </t>
  </si>
  <si>
    <t>TOP-1.1.3-16-BA1-2017-00003                                       Helyi gazdaságfejlesztés Őstermelői piac kialakítása és piacfejlesztés Harkányban</t>
  </si>
  <si>
    <t>TOP-1.4.1-16-BA1-2017-00021                                        Bölcsőde kialakítása és az óvoda minőségi fejlesztése Harkányban</t>
  </si>
  <si>
    <t>EFOP-3.7.3-16-2017-00233                                             Élethosszig tartó tanulás</t>
  </si>
  <si>
    <t>#</t>
  </si>
  <si>
    <t>terv</t>
  </si>
  <si>
    <t>módosított</t>
  </si>
  <si>
    <t>Foglalkoztatottak egyéb személyi juttatásai (&gt;=14) (K1113)</t>
  </si>
  <si>
    <t>Külső személyi juttatások (=16+17+18) (K12)</t>
  </si>
  <si>
    <t>Személyi juttatások (=15+19) (K1)</t>
  </si>
  <si>
    <t>Munkaadókat terhelő járulékok és szociális hozzájárulási adó (=22+…+28) (K2)</t>
  </si>
  <si>
    <t>ebből: szociális hozzájárulási adó (K2)</t>
  </si>
  <si>
    <t>ebből: rehabilitációs hozzájárulás (K2)</t>
  </si>
  <si>
    <t>ebből: korkedvezmény-biztosítási járulék (K2)</t>
  </si>
  <si>
    <t>ebből: egészségügyi hozzájárulás (K2)</t>
  </si>
  <si>
    <t>ebből: táppénz hozzájárulás (K2)</t>
  </si>
  <si>
    <t>ebből: munkaadót a foglalkoztatottak részére történő kifizetésekkel kapcsolatban terhelő más járulék jellegű kötelezettségek (K2)</t>
  </si>
  <si>
    <t>ebből: munkáltatót terhelő személyi jövedelemadó (K2)</t>
  </si>
  <si>
    <t>Készletbeszerzés (=29+30+31) (K31)</t>
  </si>
  <si>
    <t>Kommunikációs szolgáltatások (=33+34) (K32)</t>
  </si>
  <si>
    <t>Bérleti és lízing díjak (&gt;=39) (K333)</t>
  </si>
  <si>
    <t>ebből: a közszféra és a magánszféra együttműködésén (PPP) alapuló szerződéses konstrukció (K333)</t>
  </si>
  <si>
    <t>Közvetített szolgáltatások  (&gt;=42) (K335)</t>
  </si>
  <si>
    <t>Egyéb szolgáltatások  (K337)</t>
  </si>
  <si>
    <t>ebből: biztosítási díjak (K337)</t>
  </si>
  <si>
    <t>Szolgáltatási kiadások (=36+37+38+40+41+43+44) (K33)</t>
  </si>
  <si>
    <t>Kiküldetések, reklám- és propagandakiadások (=47+48) (K34)</t>
  </si>
  <si>
    <t>Dologi kiadások (=32+35+46+49+60) (K3)</t>
  </si>
  <si>
    <t>151</t>
  </si>
  <si>
    <t>Egyéb működési célú támogatások államháztartáson belülre (=152+…+161) (K506)</t>
  </si>
  <si>
    <t>179</t>
  </si>
  <si>
    <t>Egyéb működési célú támogatások államháztartáson kívülre (=180+…+189) (K512)</t>
  </si>
  <si>
    <t>190</t>
  </si>
  <si>
    <t>191</t>
  </si>
  <si>
    <t>Egyéb működési célú kiadások (=122+127+128+129+140+151+162+164+176+177+178+179+190) (K5)</t>
  </si>
  <si>
    <t>192</t>
  </si>
  <si>
    <t>193</t>
  </si>
  <si>
    <t>Ingatlanok beszerzése, létesítése (&gt;=194) (K62)</t>
  </si>
  <si>
    <t>194</t>
  </si>
  <si>
    <t>ebből: termőföld-vásárlás kiadásai (K62)</t>
  </si>
  <si>
    <t>195</t>
  </si>
  <si>
    <t>196</t>
  </si>
  <si>
    <t>197</t>
  </si>
  <si>
    <t>198</t>
  </si>
  <si>
    <t>199</t>
  </si>
  <si>
    <t>200</t>
  </si>
  <si>
    <t>Beruházások (=192+193+195+…+199) (K6)</t>
  </si>
  <si>
    <t>201</t>
  </si>
  <si>
    <t>202</t>
  </si>
  <si>
    <t>203</t>
  </si>
  <si>
    <t>204</t>
  </si>
  <si>
    <t>205</t>
  </si>
  <si>
    <t>Felújítások (=201+...+204) (K7)</t>
  </si>
  <si>
    <t>268</t>
  </si>
  <si>
    <t>Költségvetési kiadások (=20+21+61+121+191+200+205+267) (K1-K8)</t>
  </si>
  <si>
    <t>1818/2016 (XII.22) Korm.hat Fürdőfejlesztés 1493/2018 (X.10) korm.hat.</t>
  </si>
  <si>
    <t>Tény 2018 összesen</t>
  </si>
  <si>
    <t>Projektek Tény 2018</t>
  </si>
  <si>
    <t>Tény 2018 Projektek nélkül   összesen</t>
  </si>
  <si>
    <t>Tény 2018 Projektekkel együtt   összesen</t>
  </si>
  <si>
    <t>2018. évi felújítási kiadásainak előirányzata célonként</t>
  </si>
  <si>
    <t>Felújítás
megnevezése</t>
  </si>
  <si>
    <t>2018. évi módosítottII. előirányzat</t>
  </si>
  <si>
    <t>EFOP-4.1.7-16-2017-00038 Tanulást segítő infrastr.fejl.felújítási része</t>
  </si>
  <si>
    <t xml:space="preserve">EFOP- 1.2.11  Esély otthon, Harkányban </t>
  </si>
  <si>
    <t>EFOP-1.5.3-16 Humán kapacitások fejlesztése térségi szemléletben</t>
  </si>
  <si>
    <t>TOP-1.1.3 -16-BAI-2017-00003 Piac fejlesztés</t>
  </si>
  <si>
    <t>Pályázatos projektekösszesen:</t>
  </si>
  <si>
    <t>Szennyvízközmű felújítás EHD-ből</t>
  </si>
  <si>
    <t>Vízközmű felújítás EHD-ből</t>
  </si>
  <si>
    <t>Hegyi utak javítása</t>
  </si>
  <si>
    <t>Járda-útépítési-javítási munkák</t>
  </si>
  <si>
    <t>Autó felújítás</t>
  </si>
  <si>
    <t>Művelődési Ház közpark létrehozása</t>
  </si>
  <si>
    <t>Hivatal átalakítás:</t>
  </si>
  <si>
    <t>Hivatal épületére korlát</t>
  </si>
  <si>
    <t>Piac villamossági felújítsása</t>
  </si>
  <si>
    <t>Volt Bolgármúzeum felújítása</t>
  </si>
  <si>
    <t>Óvoda mosdó felújítás</t>
  </si>
  <si>
    <t>Szociális lakások felújítása</t>
  </si>
  <si>
    <t>Temető kerítés, ravatalozó felújítása</t>
  </si>
  <si>
    <t>Arany János utcai árok lefedése</t>
  </si>
  <si>
    <t>Szent István utcai járda felújítás</t>
  </si>
  <si>
    <t>Ingatlan bontások</t>
  </si>
  <si>
    <t>Csoportszoba felújítás</t>
  </si>
  <si>
    <t>Szökőkutak felújítása</t>
  </si>
  <si>
    <t>HVG Zrt. Informatikai rendszer.</t>
  </si>
  <si>
    <t>Játszótér</t>
  </si>
  <si>
    <t>Zsigmondy sétány vízjogi engedélyezési terv</t>
  </si>
  <si>
    <t>Saját felújítások:</t>
  </si>
  <si>
    <t>Művelődési Ház felújítás (iroda, harmonikajtó)</t>
  </si>
  <si>
    <t>Terehegyi kapufelújítás</t>
  </si>
  <si>
    <t>Kisértékű tárgyi eszközök</t>
  </si>
  <si>
    <t xml:space="preserve"> Harkányi Művelődési Ház Könyvtár és Sportcsarnok Összesen:</t>
  </si>
  <si>
    <t>ebből: Projektek bevételei ÁHT-n belülről (uniós társfin.)</t>
  </si>
  <si>
    <t xml:space="preserve">Működési célú visszatérítendő támogatás </t>
  </si>
  <si>
    <t>Pályázatok</t>
  </si>
  <si>
    <t>Helyi önkormányzatok kiegészítő támogatásai és elsz.-ból származó bevételek</t>
  </si>
  <si>
    <t>016010</t>
  </si>
  <si>
    <t>Országgyűlési képviselőválasztás</t>
  </si>
  <si>
    <t>Önkormányzati cofogok összesen</t>
  </si>
  <si>
    <t>Védőnő - Ifjúság-egészségügyi gondozás</t>
  </si>
  <si>
    <t>Óvoda</t>
  </si>
  <si>
    <t>900400</t>
  </si>
  <si>
    <t>Kulturális műsorok, programok szervezése</t>
  </si>
  <si>
    <t>Sport</t>
  </si>
  <si>
    <t>104037</t>
  </si>
  <si>
    <t>Intézményen kívüli gyermekétkeztetés</t>
  </si>
  <si>
    <t>Egyéb működési bevételek és biztosító által fizetett kártérítés</t>
  </si>
  <si>
    <t>074031 - 074032</t>
  </si>
  <si>
    <t>091140</t>
  </si>
  <si>
    <t>081030 - 081041-081043</t>
  </si>
  <si>
    <t xml:space="preserve"> 2018. évi működési mérlege</t>
  </si>
  <si>
    <t>2018. évi felhalmozási mérlege</t>
  </si>
  <si>
    <t>2018. évi közvetett támogatások (kedvezmények) bemutatása</t>
  </si>
  <si>
    <t>2018. Eredeti előirányzat szerinti Kedvezmények
összege</t>
  </si>
  <si>
    <t>2018. II. módosított előirányzat szerinti Kedvezmények
összege</t>
  </si>
  <si>
    <t>2018. tény szerinti Kedvezmények
összege</t>
  </si>
  <si>
    <t xml:space="preserve"> - Htv. 3.§ szerinti mentesség</t>
  </si>
  <si>
    <t xml:space="preserve">9. </t>
  </si>
  <si>
    <t xml:space="preserve">  -  a Talajterhelési díjról szóló rend.4.§. (a). alapján adott kedvezmény </t>
  </si>
  <si>
    <t xml:space="preserve">  -  a Talajterhelési díjról szóló rend., 4.§. (c). alapján adott kedvezmény </t>
  </si>
  <si>
    <t>1991. évi LXXXII. törvény a gépjárműadóról 5§ (f) (13 adózó)</t>
  </si>
  <si>
    <t>Előző év</t>
  </si>
  <si>
    <t>Tárgyév</t>
  </si>
  <si>
    <t>Index (%)</t>
  </si>
  <si>
    <t>A/ NEMZETI VAGYONBA TARTOZÓ BEFEKTETETT ESZKÖZÖK</t>
  </si>
  <si>
    <t>A</t>
  </si>
  <si>
    <t>I. IMMATERIÁLIS JAVAK</t>
  </si>
  <si>
    <t>A/I</t>
  </si>
  <si>
    <t>1. Vagyoni értékű jogok</t>
  </si>
  <si>
    <t>A/I/1</t>
  </si>
  <si>
    <t>a) Forgalomképtelen törzsvagyon</t>
  </si>
  <si>
    <t>A/I/1/a</t>
  </si>
  <si>
    <t>b) Nemzetgazdasági szempontból kiemelt jelentőségű törzsvagyon</t>
  </si>
  <si>
    <t>A/I/1/b</t>
  </si>
  <si>
    <t>c) Korlátozottan forgalomképes vagyon</t>
  </si>
  <si>
    <t>A/I/1/c</t>
  </si>
  <si>
    <t>d) Üzleti vagyon</t>
  </si>
  <si>
    <t>A/I/1/d</t>
  </si>
  <si>
    <t>2. Szellemi termékek</t>
  </si>
  <si>
    <t>A/I/2</t>
  </si>
  <si>
    <t>A/I/2/a</t>
  </si>
  <si>
    <t>A/I/2/b</t>
  </si>
  <si>
    <t>A/I/2/c</t>
  </si>
  <si>
    <t>A/I/2/d</t>
  </si>
  <si>
    <t>3. Immateriális javak értékhelyesbítése</t>
  </si>
  <si>
    <t>A/I/3</t>
  </si>
  <si>
    <t>A/I/3/a</t>
  </si>
  <si>
    <t>A/I/3/b</t>
  </si>
  <si>
    <t>A/I/3/c</t>
  </si>
  <si>
    <t>A/I/3/d</t>
  </si>
  <si>
    <t>II. TÁRGYI ESZKÖZÖK</t>
  </si>
  <si>
    <t>A/II</t>
  </si>
  <si>
    <t>1. Ingatlanok és kapcsolódó vagyoni értékű jogok</t>
  </si>
  <si>
    <t>A/II/1</t>
  </si>
  <si>
    <t>A/II/1/a</t>
  </si>
  <si>
    <t>A/II/1/b</t>
  </si>
  <si>
    <t>A/II/1/c</t>
  </si>
  <si>
    <t>A/II/1/d</t>
  </si>
  <si>
    <t>2. Gépek, berendezések, felszerelések, járművek</t>
  </si>
  <si>
    <t>A/II/2</t>
  </si>
  <si>
    <t>A/II/2/a</t>
  </si>
  <si>
    <t>A/II/2/b</t>
  </si>
  <si>
    <t>A/II/2/c</t>
  </si>
  <si>
    <t>A/II/2/d</t>
  </si>
  <si>
    <t>3. Tenyészállatok</t>
  </si>
  <si>
    <t>A/II/3</t>
  </si>
  <si>
    <t>A/II/3/a</t>
  </si>
  <si>
    <t>A/II/3/b</t>
  </si>
  <si>
    <t>A/II/3/c</t>
  </si>
  <si>
    <t>A/II/3/d</t>
  </si>
  <si>
    <t>4. Beruházások, felújítások</t>
  </si>
  <si>
    <t>A/II/4</t>
  </si>
  <si>
    <t>A/II/4/a</t>
  </si>
  <si>
    <t>A/II/4/b</t>
  </si>
  <si>
    <t>A/II/4/c</t>
  </si>
  <si>
    <t>A/II/4/d</t>
  </si>
  <si>
    <t>5. Tárgyi eszközök értékhelyesbítése</t>
  </si>
  <si>
    <t>A/II/5</t>
  </si>
  <si>
    <t>A/II/5/a</t>
  </si>
  <si>
    <t>A/II/5/b</t>
  </si>
  <si>
    <t>A/II/5/c</t>
  </si>
  <si>
    <t>A/II/5/d</t>
  </si>
  <si>
    <t>III. BEFEKTETETT PÉNZÜGYI ESZKÖZÖK</t>
  </si>
  <si>
    <t>A/III</t>
  </si>
  <si>
    <t>1. Tartós részesedések</t>
  </si>
  <si>
    <t>A/III/1</t>
  </si>
  <si>
    <t>A/III/1/a</t>
  </si>
  <si>
    <t>A/III/1/b</t>
  </si>
  <si>
    <t>A/III/1/c</t>
  </si>
  <si>
    <t>A/III/1/d</t>
  </si>
  <si>
    <t>2. Tartós hitelviszonyt megtestesítő értékpapírok</t>
  </si>
  <si>
    <t>A/III/2</t>
  </si>
  <si>
    <t>A/III/2/a</t>
  </si>
  <si>
    <t>A/III/2/b</t>
  </si>
  <si>
    <t>A/III/2/c</t>
  </si>
  <si>
    <t>A/III/2/d</t>
  </si>
  <si>
    <t>3. Befektetett pénzügyi eszközök értékhelyesbítése</t>
  </si>
  <si>
    <t>A/III/3</t>
  </si>
  <si>
    <t>A/III/3/a</t>
  </si>
  <si>
    <t>A/III/3/b</t>
  </si>
  <si>
    <t>A/III/3/c</t>
  </si>
  <si>
    <t>A/III/3/d</t>
  </si>
  <si>
    <t>IV. KONCESSZIÓBA, VAGYONKEZELÉSBE ADOTT ESZKÖZÖK</t>
  </si>
  <si>
    <t>A/IV</t>
  </si>
  <si>
    <t>1.Koncesszióba, vagyonkezelésbe adott eszközök</t>
  </si>
  <si>
    <t>A/IV/1</t>
  </si>
  <si>
    <t>A/IV/1/a</t>
  </si>
  <si>
    <t>A/IV/1/b</t>
  </si>
  <si>
    <t>A/IV/1/c</t>
  </si>
  <si>
    <t>A/IV/1/d</t>
  </si>
  <si>
    <t>2. Koncesszióba, vagyonkezelésbe adott eszközök értékhelyesbítése</t>
  </si>
  <si>
    <t>A/IV/2</t>
  </si>
  <si>
    <t>A/IV/2/a</t>
  </si>
  <si>
    <t>A/IV/2/b</t>
  </si>
  <si>
    <t>A/IV/2/c</t>
  </si>
  <si>
    <t>A/IV/2/d</t>
  </si>
  <si>
    <t>B/ NEMZETI VAGYONBA TARTOZÓ FORGÓESZKÖZÖK</t>
  </si>
  <si>
    <t>B</t>
  </si>
  <si>
    <t>I. Készletek</t>
  </si>
  <si>
    <t>B/I</t>
  </si>
  <si>
    <t>II. Értékpapírok</t>
  </si>
  <si>
    <t>B/II</t>
  </si>
  <si>
    <t>C/ PÉNZESZKÖZÖK</t>
  </si>
  <si>
    <t>C</t>
  </si>
  <si>
    <t>I. Lekötött bankbetétek</t>
  </si>
  <si>
    <t>C/I</t>
  </si>
  <si>
    <t>II. Pénztárak, csekkek, betétkönyvek</t>
  </si>
  <si>
    <t>C/II</t>
  </si>
  <si>
    <t>III. Forintszámlák</t>
  </si>
  <si>
    <t>C/III</t>
  </si>
  <si>
    <t>IV. Devizaszámlák</t>
  </si>
  <si>
    <t>C/IV</t>
  </si>
  <si>
    <t>D/ KÖVETELÉSEK</t>
  </si>
  <si>
    <t>D</t>
  </si>
  <si>
    <t>I. Költségvetési évben esedékes követelések</t>
  </si>
  <si>
    <t>D/I</t>
  </si>
  <si>
    <t>II. Költségvetési évet követően esedékes követelések</t>
  </si>
  <si>
    <t>D/II</t>
  </si>
  <si>
    <t>III. Követelés jellegű sajátos elszámolások</t>
  </si>
  <si>
    <t>D/III</t>
  </si>
  <si>
    <t>E/ EGYÉB SAJÁTOS ESZKÖZOLDALI ELSZÁMOLÁSOK</t>
  </si>
  <si>
    <t>E</t>
  </si>
  <si>
    <t>F/ AKTÍV IDŐBELI ELHATÁROLÁSOK</t>
  </si>
  <si>
    <t>F</t>
  </si>
  <si>
    <t>ESZKÖZÖK ÖSSZESEN</t>
  </si>
  <si>
    <t>A+..+F</t>
  </si>
  <si>
    <t>G/ SAJÁT TŐKE</t>
  </si>
  <si>
    <t>G</t>
  </si>
  <si>
    <t>G/I</t>
  </si>
  <si>
    <t>G/II</t>
  </si>
  <si>
    <t>III. Egyéb eszközök induláskori értéke és változásai</t>
  </si>
  <si>
    <t>G/III</t>
  </si>
  <si>
    <t>IV. Felhalmozott eredmény</t>
  </si>
  <si>
    <t>G/IV</t>
  </si>
  <si>
    <t>V. Eszközök értékhelyesbítésének forrása</t>
  </si>
  <si>
    <t>G/V</t>
  </si>
  <si>
    <t>G/VI</t>
  </si>
  <si>
    <t>H/ KÖTELEZETTSÉGEK</t>
  </si>
  <si>
    <t>H</t>
  </si>
  <si>
    <t>H/I</t>
  </si>
  <si>
    <t>II. Költségvetési évet követően esedékes kötelezettségek</t>
  </si>
  <si>
    <t>H/II</t>
  </si>
  <si>
    <t>H/III</t>
  </si>
  <si>
    <t>I/ KINCSTÁRI SZÁMLAVEZETÉSSEL KAPCSOLATOS ELSZÁMOLÁSOK</t>
  </si>
  <si>
    <t>I</t>
  </si>
  <si>
    <t>J/ PASSZÍV IDŐBELI ELHATÁROLÁSOK (=K/1+K/2+K/3)</t>
  </si>
  <si>
    <t>J</t>
  </si>
  <si>
    <t>FORRÁSOK ÖSSZESEN</t>
  </si>
  <si>
    <t>G+...+J</t>
  </si>
  <si>
    <t>MÉRLEGEN KÍVÜLI TÉTELEK</t>
  </si>
  <si>
    <t>L</t>
  </si>
  <si>
    <t>"0"-ra írt eszközök</t>
  </si>
  <si>
    <t>L/1</t>
  </si>
  <si>
    <t>Használatban lévő kisértékű immateriális javak, tárgyi eszközök</t>
  </si>
  <si>
    <t>L/2</t>
  </si>
  <si>
    <t>Használatban lévő készletek</t>
  </si>
  <si>
    <t>L/3</t>
  </si>
  <si>
    <t>01-02. számlacsoportban nyilvántartott eszközök (Áht-n belüli vagyonkezelésbe adott, bérbevett, letétbe, bizományba, üzemeltetésre átvett, stb.)</t>
  </si>
  <si>
    <t>L/4</t>
  </si>
  <si>
    <t>A nemzeti vagyonról szóló 2011. évi CXCVI. törvény 1. § (2) bekezdés g) és h) pontja szerinti kulturális javak és régészeti leletek (bekerülési érték nélküli)</t>
  </si>
  <si>
    <t>L/5</t>
  </si>
  <si>
    <t>Függő követelések</t>
  </si>
  <si>
    <t>L/6</t>
  </si>
  <si>
    <t>Függő kötelezettségek</t>
  </si>
  <si>
    <t>L/7</t>
  </si>
  <si>
    <t>Biztos (jövőbeni) követelések</t>
  </si>
  <si>
    <t>L/8</t>
  </si>
  <si>
    <t>a könyvviteli mérlegben értékkel szereplő eszközökről 2018 év</t>
  </si>
  <si>
    <t>2018. év</t>
  </si>
  <si>
    <t>2018.évi tény (Ft)</t>
  </si>
  <si>
    <t xml:space="preserve"> - Batthyány- Than Alapítvány</t>
  </si>
  <si>
    <t>F)        Vállalkozási tevékenységet terhelő befizetési kötelezettség (=B*0,09)</t>
  </si>
  <si>
    <t xml:space="preserve"> Maradványkimutatás</t>
  </si>
  <si>
    <t>HKÖH</t>
  </si>
  <si>
    <t>Módosítások (+/-)</t>
  </si>
  <si>
    <t>A/I/1 Vagyoni értékű jogok</t>
  </si>
  <si>
    <t>A/I/2 Szellemi termékek</t>
  </si>
  <si>
    <t>A/I/3 Immateriális javak értékhelyesbítése</t>
  </si>
  <si>
    <t>A/I Immateriális javak (=A/I/1+A/I/2+A/I/3)</t>
  </si>
  <si>
    <t>A/II/1 Ingatlanok és a kapcsolódó vagyoni értékű jogok</t>
  </si>
  <si>
    <t>A/II/2 Gépek, berendezések, felszerelések, járművek</t>
  </si>
  <si>
    <t>A/II/3 Tenyészállatok</t>
  </si>
  <si>
    <t>A/II/4 Beruházások, felújítások</t>
  </si>
  <si>
    <t>A/II/5 Tárgyi eszközök értékhelyesbítése</t>
  </si>
  <si>
    <t>A/II Tárgyi eszközök  (=A/II/1+...+A/II/5)</t>
  </si>
  <si>
    <t>A/III/1 Tartós részesedések (=A/III/1a+…+A/III/1e)</t>
  </si>
  <si>
    <t>A/III/1a - ebből: tartós részesedések jegybankban</t>
  </si>
  <si>
    <t>A/III/1b - ebből: tartós részesedések nem pénzügyi vállalkozásban</t>
  </si>
  <si>
    <t>A/III/1c - ebből: tartós részesedésel pénzügyi vállalkozásban</t>
  </si>
  <si>
    <t>A/III/1d - ebből: tartós részesedések társulásban</t>
  </si>
  <si>
    <t>A/III/1e - ebből: egyéb tartós részesedések</t>
  </si>
  <si>
    <t>A/III/2 Tartós hitelviszonyt megtestesítő értékpapírok (&gt;=A/III/2a+A/III/2/b)</t>
  </si>
  <si>
    <t>A/III/2a - ebből: államkötvények</t>
  </si>
  <si>
    <t>A/III/2b - ebből: helyi önkormányzatok kötvényei</t>
  </si>
  <si>
    <t>A/III/3 Befektetett pénzügyi eszközök értékhelyesbítése</t>
  </si>
  <si>
    <t>A/III Befektetett pénzügyi eszközök (=A/III/1+A/III/2+A/III/3)</t>
  </si>
  <si>
    <t>A/IV/1 Koncesszióba, vagyonkezelésbe adott eszközök (=A/IV/1a+A/IV/1b+A/IV/1c)</t>
  </si>
  <si>
    <t>A/IV/1a - ebből: immateriális javak</t>
  </si>
  <si>
    <t>A/IV/1b - ebből: tárgyi eszközök</t>
  </si>
  <si>
    <t>A/IV/1c - ebből: tartós részesedések, tartós hitelviszonyt megtestesítő értékpapírok</t>
  </si>
  <si>
    <t>A/IV/2 Koncesszióba, vagyonkezelésbe adott eszközök értékhelyesbítése</t>
  </si>
  <si>
    <t>A/IV Koncesszióba, vagyonkezelésbe adott eszközök (=A/IV/1+A/IV/2)</t>
  </si>
  <si>
    <t>A) NEMZETI VAGYONBA TARTOZÓ BEFEKTETETT ESZKÖZÖK (=A/I+A/II+A/III+A/IV)</t>
  </si>
  <si>
    <t>B/II/2e - ebből: befektetési jegyek</t>
  </si>
  <si>
    <t>B/II Értékpapírok (=B/II/1+B/II/2)</t>
  </si>
  <si>
    <t>B) NEMZETI VAGYONBA TARTOZÓ FORGÓESZKÖZÖK (= B/I+B/II)</t>
  </si>
  <si>
    <t>C/I Lekötött bankbetétek (=C/I/1+…+C/I/2)</t>
  </si>
  <si>
    <t>C/II/1 Forintpénztár</t>
  </si>
  <si>
    <t>C/II/2 Valutapénztár</t>
  </si>
  <si>
    <t>C/II/3 Betétkönyvek, csekkek, elektronikus pénzeszközök</t>
  </si>
  <si>
    <t>C/II Pénztárak, csekkek, betétkönyvek (=C/II/1+C/II/2+C/II/3)</t>
  </si>
  <si>
    <t>C/III/1 Kincstáron kívüli forintszámlák</t>
  </si>
  <si>
    <t>C/III/2 Kincstárban vezetett forintszámlák</t>
  </si>
  <si>
    <t>C/III Forintszámlák (=C/III/1+C/III/2)</t>
  </si>
  <si>
    <t>C/IV/1 Kincstáron kívüli devizaszámlák</t>
  </si>
  <si>
    <t>C/IV/2 Kincstárban vezetett devizaszámlák</t>
  </si>
  <si>
    <t>C/IV Devizaszámlák (=CIV/1+C/IV/2)</t>
  </si>
  <si>
    <t>C) PÉNZESZKÖZÖK (=C/I+…+C/IV)</t>
  </si>
  <si>
    <t>D/I/1 Költségvetési évben esedékes követelések működési célú támogatások bevételeire államháztartáson belülről (&gt;=D/I/1a)</t>
  </si>
  <si>
    <t>D/I/2 Költségvetési évben esedékes követelések felhalmozási célú támogatások bevételeire államháztartáson belülről (&gt;=D/I/2a)</t>
  </si>
  <si>
    <t>D/I/3 Költségvetési évben esedékes követelések közhatalmi bevételre (=D/I/3a+…+D/I/3f)</t>
  </si>
  <si>
    <t>D/I/3d - ebből: költségvetési évben esedékes követelések vagyoni típusú adókra</t>
  </si>
  <si>
    <t>D/I/3e - ebből: költségvetési évben esedékes követelések termékek és szolgáltatások adóira</t>
  </si>
  <si>
    <t>D/I/3f - ebből: költségvetési évben esedékes követelések egyéb közhatalmi bevételekre</t>
  </si>
  <si>
    <t>D/I/4 Költségvetési évben esedékes követelések működési bevételre (=D/I/4a+…+D/I/4i)</t>
  </si>
  <si>
    <t>D/I/4a - ebből: költségvetési évben esedékes követelések készletértékesítés ellenértékére, szolgáltatások ellenértékére, közvetített szolgáltatások ellenértékére</t>
  </si>
  <si>
    <t>D/I/4b - ebből: költségvetési évben esedékes követelések tulajdonosi bevételekre</t>
  </si>
  <si>
    <t>D/I/4c - ebből: költségvetési évben esedékes követelések ellátási díjakra</t>
  </si>
  <si>
    <t>D/I/4d - ebből: költségvetési évben esedékes követelések kiszámlázott általános forgalmi adóra</t>
  </si>
  <si>
    <t>D/I/4e - ebből: költségvetési évben esedékes követelések általános forgalmi adó visszatérítésére</t>
  </si>
  <si>
    <t>D/I/4f - ebből: költségvetési évben esedékes követelések kamatbevételekre és más nyereségjellegű bevételekre</t>
  </si>
  <si>
    <t>78</t>
  </si>
  <si>
    <t>D/I/4i - ebből: költségvetési évben esedékes követelések egyéb működési bevételekre</t>
  </si>
  <si>
    <t>89</t>
  </si>
  <si>
    <t>D/I/7 Költségvetési évben esedékes követelések felhalmozási célú átvett pénzeszközre (&gt;=D/I/7a+D/I/7b+D/I/7c)</t>
  </si>
  <si>
    <t>101</t>
  </si>
  <si>
    <t>D/I Költségvetési évben esedékes követelések (=D/I/1+…+D/I/8)</t>
  </si>
  <si>
    <t>133</t>
  </si>
  <si>
    <t>D/II/7 Költségvetési évet követően esedékes követelések felhalmozási célú átvett pénzeszközre (&gt;=D/II/7a+D/II/7b+D/II/7c)</t>
  </si>
  <si>
    <t>142</t>
  </si>
  <si>
    <t>D/II Költségvetési évet követően esedékes követelések (=D/II/1+…+D/II/8)</t>
  </si>
  <si>
    <t>143</t>
  </si>
  <si>
    <t>D/III/1 Adott előlegek (=D/III/1a+…+D/III/1f)</t>
  </si>
  <si>
    <t>D/III/1d - ebből: igénybe vett szolgáltatásra adott előlegek</t>
  </si>
  <si>
    <t>D/III/1e - ebből: foglalkoztatottaknak adott előlegek</t>
  </si>
  <si>
    <t>D/III/1f - ebből: túlfizetések, téves és visszajáró kifizetések</t>
  </si>
  <si>
    <t>152</t>
  </si>
  <si>
    <t>D/III/4 Forgótőke elszámolása</t>
  </si>
  <si>
    <t>158</t>
  </si>
  <si>
    <t>D/III Követelés jellegű sajátos elszámolások (=D/III/1+…+D/III/9)</t>
  </si>
  <si>
    <t>159</t>
  </si>
  <si>
    <t>D) KÖVETELÉSEK  (=D/I+D/II+D/III)</t>
  </si>
  <si>
    <t>160</t>
  </si>
  <si>
    <t>E/I/1 Adott előleghez kapcsolódó előzetesen felszámított levonható általános forgalmi adó</t>
  </si>
  <si>
    <t>161</t>
  </si>
  <si>
    <t>E/I/2 Más előzetesen felszámított levonható általános forgalmi adó</t>
  </si>
  <si>
    <t>163</t>
  </si>
  <si>
    <t>E/I/4 Más előzetesen felszámított nem levonható általános forgalmi adó</t>
  </si>
  <si>
    <t>164</t>
  </si>
  <si>
    <t>E/I Előzetesen felszámított általános forgalmi adó elszámolása (=E/I/1+…+E/I/4)</t>
  </si>
  <si>
    <t>165</t>
  </si>
  <si>
    <t>E/II/1 Kapott előleghez kapcsolódó fizetendő általános forgalmi adó</t>
  </si>
  <si>
    <t>166</t>
  </si>
  <si>
    <t>E/II/2 Más fizetendő általános forgalmi adó</t>
  </si>
  <si>
    <t>167</t>
  </si>
  <si>
    <t>E/II Fizetendő általános forgalmi adó elszámolása (=E/II/1+E/II/2)</t>
  </si>
  <si>
    <t>171</t>
  </si>
  <si>
    <t>E) EGYÉB SAJÁTOS ELSZÁMOLÁSOK (=E/I+E/II+E/III)</t>
  </si>
  <si>
    <t>175</t>
  </si>
  <si>
    <t>F) AKTÍV IDŐBELI  ELHATÁROLÁSOK  (=F/1+F/2+F/3)</t>
  </si>
  <si>
    <t>176</t>
  </si>
  <si>
    <t>ESZKÖZÖK ÖSSZESEN (=A+B+C+D+E+F)</t>
  </si>
  <si>
    <t>177</t>
  </si>
  <si>
    <t>G/I  Nemzeti vagyon induláskori értéke</t>
  </si>
  <si>
    <t>178</t>
  </si>
  <si>
    <t>G/II Nemzeti vagyon változásai</t>
  </si>
  <si>
    <t>G/III Egyéb eszközök induláskori értéke és változásai</t>
  </si>
  <si>
    <t>180</t>
  </si>
  <si>
    <t>G/IV Felhalmozott eredmény</t>
  </si>
  <si>
    <t>181</t>
  </si>
  <si>
    <t>G/V Eszközök értékhelyesbítésének forrása</t>
  </si>
  <si>
    <t>182</t>
  </si>
  <si>
    <t>G/VI Mérleg szerinti eredmény</t>
  </si>
  <si>
    <t>183</t>
  </si>
  <si>
    <t>G/ SAJÁT TŐKE  (= G/I+…+G/VI)</t>
  </si>
  <si>
    <t>184</t>
  </si>
  <si>
    <t>H/I/1 Költségvetési évben esedékes kötelezettségek személyi juttatásokra</t>
  </si>
  <si>
    <t>186</t>
  </si>
  <si>
    <t>H/I/3 Költségvetési évben esedékes kötelezettségek dologi kiadásokra</t>
  </si>
  <si>
    <t>187</t>
  </si>
  <si>
    <t>H/I/4 Költségvetési évben esedékes kötelezettségek ellátottak pénzbeli juttatásaira</t>
  </si>
  <si>
    <t>H/I/6 Költségvetési évben esedékes kötelezettségek beruházásokra</t>
  </si>
  <si>
    <t>H/I/7 Költségvetési évben esedékes kötelezettségek felújításokra</t>
  </si>
  <si>
    <t>209</t>
  </si>
  <si>
    <t>H/I Költségvetési évben esedékes kötelezettségek (=H/I/1+…+H/I/9)</t>
  </si>
  <si>
    <t>222</t>
  </si>
  <si>
    <t>H/II/9 Költségvetési évet követően esedékes kötelezettségek finanszírozási kiadásokra (&gt;=H/II/9a+…+H/II/9j)</t>
  </si>
  <si>
    <t>227</t>
  </si>
  <si>
    <t>H/II/9e - ebből: költségvetési évet követően esedékes kötelezettségek államháztartáson belüli megelőlegezések visszafizetésére</t>
  </si>
  <si>
    <t>233</t>
  </si>
  <si>
    <t>H/II Költségvetési évet követően esedékes kötelezettségek (=H/II/1+…+H/II/9)</t>
  </si>
  <si>
    <t>234</t>
  </si>
  <si>
    <t>H/III/1 Kapott előlegek</t>
  </si>
  <si>
    <t>235</t>
  </si>
  <si>
    <t>H/III/2 Továbbadási célból folyósított támogatások, ellátások elszámolása</t>
  </si>
  <si>
    <t>236</t>
  </si>
  <si>
    <t>H/III/3 Más szervezetet megillető bevételek elszámolása</t>
  </si>
  <si>
    <t>237</t>
  </si>
  <si>
    <t>H/III/4 Forgótőke elszámolása (Kincstár)</t>
  </si>
  <si>
    <t>240</t>
  </si>
  <si>
    <t>H/III/8 Letétre, megőrzésre, fedezetkezelésre átvett pénzeszközök, biztosítékok</t>
  </si>
  <si>
    <t>243</t>
  </si>
  <si>
    <t>H/III Kötelezettség jellegű sajátos elszámolások (=H/III/1+…+H/III/10)</t>
  </si>
  <si>
    <t>244</t>
  </si>
  <si>
    <t>H) KÖTELEZETTSÉGEK (=H/I+H/II+H/III)</t>
  </si>
  <si>
    <t>245</t>
  </si>
  <si>
    <t>I) KINCSTÁRI SZÁMLAVEZETÉSSEL KAPCSOLATOS ELSZÁMOLÁSOK</t>
  </si>
  <si>
    <t>246</t>
  </si>
  <si>
    <t>J/1 Eredményszemléletű bevételek passzív időbeli elhatárolása</t>
  </si>
  <si>
    <t>247</t>
  </si>
  <si>
    <t>J/2 Költségek, ráfordítások passzív időbeli elhatárolása</t>
  </si>
  <si>
    <t>248</t>
  </si>
  <si>
    <t>J/3 Halasztott eredményszemléletű bevételek</t>
  </si>
  <si>
    <t>249</t>
  </si>
  <si>
    <t>J) PASSZÍV IDŐBELI ELHATÁROLÁSOK (=J/1+J/2+J/3)</t>
  </si>
  <si>
    <t>250</t>
  </si>
  <si>
    <t>FORRÁSOK ÖSSZESEN (=G+H+I+J)</t>
  </si>
  <si>
    <t>Mérleg</t>
  </si>
  <si>
    <t>2018/2017</t>
  </si>
  <si>
    <t>01 Közhatalmi eredményszemléletű bevételek</t>
  </si>
  <si>
    <t>02 Eszközök és szolgáltatások értékesítése nettó eredményszemléletű bevételei</t>
  </si>
  <si>
    <t>03 Tevékenység egyéb nettó eredményszemléletű bevételei</t>
  </si>
  <si>
    <t>I Tevékenység nettó eredményszemléletű bevétele (=01+02+03)</t>
  </si>
  <si>
    <t>04 Saját termelésű készletek állományváltozása</t>
  </si>
  <si>
    <t>05 Saját előállítású eszközök aktivált értéke</t>
  </si>
  <si>
    <t>II Aktivált saját teljesítmények értéke (=±04+05)</t>
  </si>
  <si>
    <t>06 Központi működési célú támogatások eredményszemléletű bevételei</t>
  </si>
  <si>
    <t>07 Egyéb működési célú támogatások eredményszemléletű bevételei</t>
  </si>
  <si>
    <t>08 Felhalmozási célú támogatások eredményszemléletű bevételei</t>
  </si>
  <si>
    <t>09 Különféle egyéb eredményszemléletű bevételek</t>
  </si>
  <si>
    <t>III Egyéb eredményszemléletű bevételek (=06+07+08+09)</t>
  </si>
  <si>
    <t>10 Anyagköltség</t>
  </si>
  <si>
    <t>11 Igénybe vett szolgáltatások értéke</t>
  </si>
  <si>
    <t>12 Eladott áruk beszerzési értéke</t>
  </si>
  <si>
    <t>13 Eladott (közvetített) szolgáltatások értéke</t>
  </si>
  <si>
    <t>IV Anyagjellegű ráfordítások (=10+11+12+13)</t>
  </si>
  <si>
    <t>14 Bérköltség</t>
  </si>
  <si>
    <t>15 Személyi jellegű egyéb kifizetések</t>
  </si>
  <si>
    <t>16 Bérjárulékok</t>
  </si>
  <si>
    <t>V Személyi jellegű ráfordítások (=14+15+16)</t>
  </si>
  <si>
    <t>VI Értékcsökkenési leírás</t>
  </si>
  <si>
    <t>VII Egyéb ráfordítások</t>
  </si>
  <si>
    <t>A)  TEVÉKENYSÉGEK EREDMÉNYE (=I±II+III-IV-V-VI-VII)</t>
  </si>
  <si>
    <t>17 Kapott (járó) osztalék és részesedés</t>
  </si>
  <si>
    <t>18 Részesedésekből származó eredményszemléletű bevételek, árfolyamnyereségek</t>
  </si>
  <si>
    <t>19 Befektetett pénzügyi eszközökből származó eredményszemléletű bevételek, árfolyamnyereségek</t>
  </si>
  <si>
    <t>20 Egyéb kapott (járó) kamatok és kamatjellegű eredményszemléletű bevételek</t>
  </si>
  <si>
    <t>21 Pénzügyi műveletek egyéb eredményszemléletű bevételei (&gt;=21a+21b)</t>
  </si>
  <si>
    <t>21a - ebből: lekötött bankbetétek mérlegfordulónapi értékelése során megállapított (nem realizált) árfolyamnyeresége</t>
  </si>
  <si>
    <t>21b - ebből: egyéb pénzeszközök és sajátos elszámolások mérlegfordulónapi értékelése során megállapított (nem realizált) árfolyamnyeresége</t>
  </si>
  <si>
    <t>VIII Pénzügyi műveletek eredményszemléletű bevételei (=17+18+19+20+21)</t>
  </si>
  <si>
    <t>22 Részesedésekből származó ráfordítások, árfolyamveszteségek</t>
  </si>
  <si>
    <t>23 Befektetett pénzügyi eszközökből (értékpapírokból, kölcsönökből) származó ráfordítások, árfolyamveszteségek</t>
  </si>
  <si>
    <t>24 Fizetendő kamatok és kamatjellegű ráfordítások</t>
  </si>
  <si>
    <t>25 Részesedések, értékpapírok, pénzeszközök értékvesztése (&gt;=25a+25b)</t>
  </si>
  <si>
    <t>25a - ebből: lekötött bankbetétek értékvesztése</t>
  </si>
  <si>
    <t>25b - ebből: Kincstáron kívüli forint- és devizaszámlák értékvesztése</t>
  </si>
  <si>
    <t>26 Pénzügyi műveletek egyéb ráfordításai (&gt;=26a+26b)</t>
  </si>
  <si>
    <t>26a - ebből: lekötött bankbetétek mérlegfordulónapi értékelése során megállapított (nem realizált) árfolyamvesztesége</t>
  </si>
  <si>
    <t>26b - ebből: egyéb pénzeszközök és sajátos elszámolások  mérlegfordulónapi értékelése során megállapított (nem realizált) árfolyamvesztesége</t>
  </si>
  <si>
    <t>IX Pénzügyi műveletek ráfordításai (=22+23+24+25+26)</t>
  </si>
  <si>
    <t>B)  PÉNZÜGYI MŰVELETEK EREDMÉNYE (=VIII-IX)</t>
  </si>
  <si>
    <t>C)  MÉRLEG SZERINTI EREDMÉNY (=±A±B)</t>
  </si>
  <si>
    <t>Eredménykimutatás</t>
  </si>
  <si>
    <t>Többéves kihatással járó döntésekből származó kötelezettségei célok szerint, évenkénti bontásban</t>
  </si>
  <si>
    <t xml:space="preserve">2017.12.31-én fennálló tartozás,  </t>
  </si>
  <si>
    <t>378 milliós beruházási hitel</t>
  </si>
  <si>
    <t xml:space="preserve">2003. </t>
  </si>
  <si>
    <t>Harkányi Gyógyfürdő Zrt készfizető kezesség</t>
  </si>
  <si>
    <t>475,334 milliós hosszú lejáratú kölcsön</t>
  </si>
  <si>
    <t>2004.</t>
  </si>
  <si>
    <t>Folyószámla hitel</t>
  </si>
  <si>
    <t>2017.12.31-ig teljesült</t>
  </si>
  <si>
    <t>ASP csatlakozás</t>
  </si>
  <si>
    <t>Miniszterelnökség</t>
  </si>
  <si>
    <t>Zöld Város kialakítása    TOP-2.1.2-15-BA1-2016-00004</t>
  </si>
  <si>
    <t>Nemzetgazdasági Minisztérium</t>
  </si>
  <si>
    <t>Közlekedésbiztonsági fejlesztés Harkány belvárosában                       TOP-3.1.1-15BA1-2016-0008</t>
  </si>
  <si>
    <t>2017</t>
  </si>
  <si>
    <t>A Stabilitási tv. 3. § (1) bekezdése szerinti adósságot keletkeztető ügyletek és a kezességvállalásokból fennálló kötelezettségek a 2018-2020. közötti időszakban</t>
  </si>
  <si>
    <t>Adatok forintban</t>
  </si>
  <si>
    <t>Helyi adók (építményadó, telekadó, ipa,ifa)</t>
  </si>
  <si>
    <t>Díjak, pótlékok, bírságok</t>
  </si>
  <si>
    <t>Immateriális javak,ingtlanok, egyéb tárgyi eszközök értékesítése</t>
  </si>
  <si>
    <t>Részesedések értékesítése és részvények megszüntetéséhez kapcsolódó bevételek</t>
  </si>
  <si>
    <t>Privatizációból származó bevételek</t>
  </si>
  <si>
    <t>Garancia és kezességvállalással kapcsolatos megtérülés</t>
  </si>
  <si>
    <t>Saját bevételek összesen (01+…+07)</t>
  </si>
  <si>
    <t>Saját bevételek 50%-a</t>
  </si>
  <si>
    <t>Előző év(ek)ben keletkezett, tárgyévet terhelő fizetési kötelezettség (11+…+17)</t>
  </si>
  <si>
    <t>Felvett, átvállalt hitel és annak tőketartozása</t>
  </si>
  <si>
    <t>Felvett, átvállalt kölcsön és annak tőketartozása</t>
  </si>
  <si>
    <t>Hitelviszonyt megtestesítő értékpapír</t>
  </si>
  <si>
    <t>Adott váltó</t>
  </si>
  <si>
    <t>Pénzügyi lízing</t>
  </si>
  <si>
    <t>Halasztott fizetés</t>
  </si>
  <si>
    <t>Kezességvállalás:</t>
  </si>
  <si>
    <t>Tárgyévben keletkezett (keletkező) fizetési kötelezettség összesen (19+…+25)</t>
  </si>
  <si>
    <t>Kezességvállalás(éven belüli folyószámlahitel)</t>
  </si>
  <si>
    <t>Fizetési kötelezettség összesen (10+18)</t>
  </si>
  <si>
    <t>Fizetési kötelezettséggel csökkentett saját bevétel (09-26)</t>
  </si>
  <si>
    <t>2018. tény</t>
  </si>
  <si>
    <t>MLSZ pályázat (mobil lelátó) önereje, eredményjelző</t>
  </si>
  <si>
    <t xml:space="preserve">Ifjúsági pont </t>
  </si>
  <si>
    <t>Kossuth 2 .szennyvízcsatorna kiépítése</t>
  </si>
  <si>
    <t xml:space="preserve">Művelődési Ház  színházterem, előtér felújítás, </t>
  </si>
  <si>
    <t xml:space="preserve">Sportcsarnok bejárati rész burkolás,járdák, akadálymentesítés, </t>
  </si>
  <si>
    <t>Sportcsarnok fűtésátalakítás</t>
  </si>
  <si>
    <t>Harka Legenda</t>
  </si>
  <si>
    <t>Általános iskola konyha bejáratának térburkolása</t>
  </si>
  <si>
    <t>Ingatlan vétel - fásított terület</t>
  </si>
  <si>
    <t>KÖH</t>
  </si>
  <si>
    <t>Harkányi Közös Önkormányzati Hivatal és Harkányi Kulturális és Sportközpont</t>
  </si>
  <si>
    <t>TOP-3.1.1-15-BA1-2016-00008</t>
  </si>
  <si>
    <t>TOP-1.1.1-16-BA1-2017-00005</t>
  </si>
  <si>
    <t>Ipari parkok, iparterületek fejlesztése Harkányi iparteület fejlesztése</t>
  </si>
  <si>
    <t>EFOP-3.3.2-16-2016-00204</t>
  </si>
  <si>
    <t>Harkány Város kulturális értékeinek erősítése az oktatásban</t>
  </si>
  <si>
    <t>EFOP-1.8.2-17-2017-00015</t>
  </si>
  <si>
    <t>Az alapellátás és népegészségügy rendszerének átfofó fejlesztése Harkány térségében</t>
  </si>
  <si>
    <t>Tegyünk együtt a jövőnkért ! - Humán szolgáltatásfejlesztés térségi szemléletben</t>
  </si>
  <si>
    <t>EFOP-1.2.11-16-2017-00035</t>
  </si>
  <si>
    <t>Harkányban élni Jó!  - Esély Otthon, Harkányban</t>
  </si>
  <si>
    <t>EFOP-4.1.7-16-2017-00038</t>
  </si>
  <si>
    <t>Harkány Város Klubhelységeinek átalakítása és eszközbeszerzései</t>
  </si>
  <si>
    <t>TOP-1.1.3-16-BA1-2017-00003</t>
  </si>
  <si>
    <t>Helyi gazdaságfejlesztés Őstermelői piac kialakítása és piacfejlesztés Harkányban</t>
  </si>
  <si>
    <t>TOP-1.4.1-16-BA1-2017-00021</t>
  </si>
  <si>
    <t>Bölcsőde kialakítása és az óvoda minőségi fejlesztése Harkányban</t>
  </si>
  <si>
    <t>EFOP-3.7.3-16-2017-00233</t>
  </si>
  <si>
    <t>Az egész életen át tartó tanuláshoz hozzáférés biztosítása - Élethosszig tartó tanulás Harkány városában</t>
  </si>
  <si>
    <t xml:space="preserve">Beruházások, </t>
  </si>
  <si>
    <t xml:space="preserve">  2018. évre tervezett </t>
  </si>
  <si>
    <t>Közvilágítási eszközök bérlése és üzemeltetése</t>
  </si>
  <si>
    <t>2015</t>
  </si>
  <si>
    <t>Enerin Sümeg Energetikai Kft.</t>
  </si>
  <si>
    <t>2.4</t>
  </si>
  <si>
    <t>8. sz . melléklet</t>
  </si>
  <si>
    <t>7. sz. melléklet</t>
  </si>
  <si>
    <t>6/a. sz. melléklet</t>
  </si>
  <si>
    <t>3.b sz. melléklet</t>
  </si>
  <si>
    <t>3.a sz. melléklet</t>
  </si>
  <si>
    <t>9. sz. melléklet</t>
  </si>
  <si>
    <t>10. sz. melléklet</t>
  </si>
  <si>
    <t>11.sz. melléklet</t>
  </si>
  <si>
    <t>12. sz. melléklet</t>
  </si>
  <si>
    <t>13. sz. melléklet</t>
  </si>
  <si>
    <t>14. sz . melléklet</t>
  </si>
  <si>
    <t>Tárgy időszak</t>
  </si>
  <si>
    <t>Bursa</t>
  </si>
  <si>
    <t>Tárgyévi  többlet (maradvány)</t>
  </si>
</sst>
</file>

<file path=xl/styles.xml><?xml version="1.0" encoding="utf-8"?>
<styleSheet xmlns="http://schemas.openxmlformats.org/spreadsheetml/2006/main">
  <numFmts count="8">
    <numFmt numFmtId="41" formatCode="_-* #,##0\ _F_t_-;\-* #,##0\ _F_t_-;_-* &quot;-&quot;\ _F_t_-;_-@_-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  <numFmt numFmtId="165" formatCode="#,###"/>
    <numFmt numFmtId="166" formatCode="0.0000%"/>
    <numFmt numFmtId="167" formatCode="0.000%"/>
    <numFmt numFmtId="168" formatCode="_-* #,##0\ &quot;Ft&quot;_-;\-* #,##0\ &quot;Ft&quot;_-;_-* &quot;-&quot;??\ &quot;Ft&quot;_-;_-@_-"/>
  </numFmts>
  <fonts count="94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2"/>
      <name val="Times New Roman"/>
      <family val="1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8"/>
      <name val="Arial CE"/>
      <charset val="238"/>
    </font>
    <font>
      <sz val="10"/>
      <name val="Cambria"/>
      <family val="1"/>
      <charset val="238"/>
    </font>
    <font>
      <sz val="11"/>
      <name val="Cambria"/>
      <family val="1"/>
      <charset val="238"/>
    </font>
    <font>
      <b/>
      <sz val="11"/>
      <name val="Cambria"/>
      <family val="1"/>
      <charset val="238"/>
    </font>
    <font>
      <b/>
      <sz val="10"/>
      <name val="Cambria"/>
      <family val="1"/>
      <charset val="238"/>
    </font>
    <font>
      <b/>
      <i/>
      <sz val="11"/>
      <name val="Cambria"/>
      <family val="1"/>
      <charset val="238"/>
    </font>
    <font>
      <b/>
      <sz val="14"/>
      <name val="Cambria"/>
      <family val="1"/>
      <charset val="238"/>
    </font>
    <font>
      <sz val="10"/>
      <name val="Arial"/>
      <family val="2"/>
      <charset val="238"/>
    </font>
    <font>
      <sz val="10"/>
      <color indexed="24"/>
      <name val="Arial"/>
      <family val="2"/>
      <charset val="238"/>
    </font>
    <font>
      <sz val="10"/>
      <color indexed="8"/>
      <name val="Arial"/>
      <family val="2"/>
      <charset val="238"/>
    </font>
    <font>
      <i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Arial CE"/>
      <charset val="238"/>
    </font>
    <font>
      <b/>
      <sz val="12"/>
      <name val="Times New Roman"/>
      <family val="1"/>
      <charset val="238"/>
    </font>
    <font>
      <b/>
      <sz val="12"/>
      <color indexed="55"/>
      <name val="Times New Roman"/>
      <family val="1"/>
      <charset val="238"/>
    </font>
    <font>
      <sz val="10"/>
      <name val="Times New Roman CE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Times New Roman"/>
      <family val="1"/>
      <charset val="238"/>
    </font>
    <font>
      <b/>
      <sz val="16"/>
      <name val="Cambria"/>
      <family val="1"/>
      <charset val="238"/>
    </font>
    <font>
      <i/>
      <sz val="11"/>
      <name val="Cambria"/>
      <family val="1"/>
      <charset val="238"/>
    </font>
    <font>
      <b/>
      <sz val="10"/>
      <color indexed="10"/>
      <name val="Cambria"/>
      <family val="1"/>
      <charset val="238"/>
    </font>
    <font>
      <b/>
      <sz val="11"/>
      <name val="Cambria"/>
      <family val="1"/>
      <charset val="238"/>
    </font>
    <font>
      <b/>
      <i/>
      <sz val="11"/>
      <name val="Cambria"/>
      <family val="1"/>
      <charset val="238"/>
    </font>
    <font>
      <sz val="10"/>
      <name val="Cambria"/>
      <family val="1"/>
      <charset val="238"/>
      <scheme val="major"/>
    </font>
    <font>
      <b/>
      <sz val="11"/>
      <color indexed="8"/>
      <name val="Times New Roman"/>
      <family val="1"/>
      <charset val="238"/>
    </font>
    <font>
      <sz val="10"/>
      <name val="MS Sans Serif"/>
      <family val="2"/>
      <charset val="238"/>
    </font>
    <font>
      <b/>
      <i/>
      <sz val="10"/>
      <name val="Arial CE"/>
      <charset val="238"/>
    </font>
    <font>
      <b/>
      <sz val="12"/>
      <color theme="1"/>
      <name val="Times New Roman CE"/>
      <family val="1"/>
      <charset val="238"/>
    </font>
    <font>
      <sz val="12"/>
      <color theme="1"/>
      <name val="Times New Roman CE"/>
      <family val="1"/>
      <charset val="238"/>
    </font>
    <font>
      <i/>
      <sz val="12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2"/>
      <name val="Arial CE"/>
      <charset val="238"/>
    </font>
    <font>
      <b/>
      <sz val="12"/>
      <name val="Cambria"/>
      <family val="1"/>
      <charset val="238"/>
    </font>
    <font>
      <b/>
      <sz val="12"/>
      <color rgb="FFFF0000"/>
      <name val="Times New Roman CE"/>
      <family val="1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mbria"/>
      <family val="1"/>
      <charset val="238"/>
    </font>
    <font>
      <i/>
      <sz val="10"/>
      <name val="Cambria"/>
      <family val="1"/>
      <charset val="238"/>
    </font>
    <font>
      <sz val="10"/>
      <name val="Times New Roman"/>
      <family val="1"/>
      <charset val="238"/>
    </font>
    <font>
      <sz val="11"/>
      <name val="Cambria"/>
      <family val="1"/>
      <charset val="238"/>
      <scheme val="major"/>
    </font>
    <font>
      <sz val="11"/>
      <name val="Arial CE"/>
      <charset val="238"/>
    </font>
    <font>
      <b/>
      <sz val="10"/>
      <name val="Cambria"/>
      <family val="1"/>
      <charset val="238"/>
      <scheme val="major"/>
    </font>
    <font>
      <b/>
      <i/>
      <sz val="10"/>
      <name val="Cambria"/>
      <family val="1"/>
      <charset val="238"/>
      <scheme val="major"/>
    </font>
    <font>
      <b/>
      <sz val="10"/>
      <color indexed="8"/>
      <name val="Cambria"/>
      <family val="1"/>
      <charset val="238"/>
      <scheme val="major"/>
    </font>
    <font>
      <sz val="10"/>
      <color indexed="8"/>
      <name val="Cambria"/>
      <family val="1"/>
      <charset val="238"/>
      <scheme val="major"/>
    </font>
    <font>
      <b/>
      <i/>
      <sz val="10"/>
      <color indexed="8"/>
      <name val="Cambria"/>
      <family val="1"/>
      <charset val="238"/>
      <scheme val="major"/>
    </font>
    <font>
      <i/>
      <sz val="10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color theme="1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9"/>
      <name val="Arial"/>
      <family val="2"/>
      <charset val="238"/>
    </font>
  </fonts>
  <fills count="5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Horizontal"/>
    </fill>
    <fill>
      <patternFill patternType="solid">
        <fgColor indexed="4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DF12F"/>
        <bgColor indexed="64"/>
      </patternFill>
    </fill>
    <fill>
      <patternFill patternType="solid">
        <fgColor rgb="FFB89FE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8080"/>
        <bgColor indexed="64"/>
      </patternFill>
    </fill>
    <fill>
      <patternFill patternType="lightHorizontal">
        <bgColor indexed="29"/>
      </patternFill>
    </fill>
    <fill>
      <patternFill patternType="solid">
        <fgColor rgb="FF00FF0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</fills>
  <borders count="10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66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10" fillId="7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3" fontId="34" fillId="0" borderId="0" applyFont="0" applyFill="0" applyBorder="0" applyAlignment="0">
      <protection locked="0"/>
    </xf>
    <xf numFmtId="0" fontId="15" fillId="16" borderId="5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7" fillId="17" borderId="7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21" borderId="0" applyNumberFormat="0" applyBorder="0" applyAlignment="0" applyProtection="0"/>
    <xf numFmtId="0" fontId="19" fillId="4" borderId="0" applyNumberFormat="0" applyBorder="0" applyAlignment="0" applyProtection="0"/>
    <xf numFmtId="0" fontId="20" fillId="22" borderId="8" applyNumberFormat="0" applyAlignment="0" applyProtection="0"/>
    <xf numFmtId="0" fontId="21" fillId="0" borderId="0" applyNumberFormat="0" applyFill="0" applyBorder="0" applyAlignment="0" applyProtection="0"/>
    <xf numFmtId="0" fontId="16" fillId="0" borderId="0"/>
    <xf numFmtId="0" fontId="7" fillId="0" borderId="0"/>
    <xf numFmtId="0" fontId="48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35" fillId="0" borderId="0"/>
    <xf numFmtId="0" fontId="33" fillId="0" borderId="0"/>
    <xf numFmtId="0" fontId="22" fillId="0" borderId="9" applyNumberFormat="0" applyFill="0" applyAlignment="0" applyProtection="0"/>
    <xf numFmtId="44" fontId="7" fillId="0" borderId="0" applyFont="0" applyFill="0" applyBorder="0" applyAlignment="0" applyProtection="0"/>
    <xf numFmtId="0" fontId="23" fillId="3" borderId="0" applyNumberFormat="0" applyBorder="0" applyAlignment="0" applyProtection="0"/>
    <xf numFmtId="0" fontId="24" fillId="23" borderId="0" applyNumberFormat="0" applyBorder="0" applyAlignment="0" applyProtection="0"/>
    <xf numFmtId="0" fontId="25" fillId="22" borderId="1" applyNumberFormat="0" applyAlignment="0" applyProtection="0"/>
    <xf numFmtId="9" fontId="7" fillId="0" borderId="0" applyFont="0" applyFill="0" applyBorder="0" applyAlignment="0" applyProtection="0"/>
    <xf numFmtId="0" fontId="5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3" fillId="0" borderId="0"/>
  </cellStyleXfs>
  <cellXfs count="1280">
    <xf numFmtId="0" fontId="0" fillId="0" borderId="0" xfId="0"/>
    <xf numFmtId="164" fontId="37" fillId="24" borderId="11" xfId="27" applyNumberFormat="1" applyFont="1" applyFill="1" applyBorder="1" applyAlignment="1" applyProtection="1">
      <alignment horizontal="center" vertical="center" wrapText="1"/>
      <protection hidden="1"/>
    </xf>
    <xf numFmtId="0" fontId="37" fillId="0" borderId="11" xfId="49" applyFont="1" applyBorder="1" applyAlignment="1" applyProtection="1">
      <alignment vertical="center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8" fillId="0" borderId="10" xfId="48" applyFont="1" applyBorder="1" applyAlignment="1">
      <alignment horizontal="center" vertical="center" wrapText="1"/>
    </xf>
    <xf numFmtId="0" fontId="39" fillId="0" borderId="15" xfId="49" applyFont="1" applyBorder="1" applyAlignment="1" applyProtection="1">
      <alignment vertical="center" textRotation="90"/>
      <protection hidden="1"/>
    </xf>
    <xf numFmtId="0" fontId="39" fillId="25" borderId="11" xfId="49" applyFont="1" applyFill="1" applyBorder="1" applyAlignment="1" applyProtection="1">
      <alignment horizontal="center" vertical="center"/>
      <protection hidden="1"/>
    </xf>
    <xf numFmtId="0" fontId="40" fillId="25" borderId="11" xfId="49" applyFont="1" applyFill="1" applyBorder="1" applyAlignment="1" applyProtection="1">
      <alignment vertical="center"/>
      <protection hidden="1"/>
    </xf>
    <xf numFmtId="3" fontId="37" fillId="25" borderId="11" xfId="27" applyNumberFormat="1" applyFont="1" applyFill="1" applyBorder="1" applyAlignment="1" applyProtection="1">
      <alignment horizontal="right" vertical="center" wrapText="1"/>
      <protection hidden="1"/>
    </xf>
    <xf numFmtId="0" fontId="39" fillId="0" borderId="15" xfId="49" applyFont="1" applyBorder="1" applyAlignment="1" applyProtection="1">
      <alignment vertical="center"/>
      <protection hidden="1"/>
    </xf>
    <xf numFmtId="0" fontId="37" fillId="0" borderId="11" xfId="49" applyFont="1" applyBorder="1" applyAlignment="1" applyProtection="1">
      <alignment horizontal="left" vertical="center"/>
      <protection hidden="1"/>
    </xf>
    <xf numFmtId="0" fontId="37" fillId="26" borderId="11" xfId="49" applyFont="1" applyFill="1" applyBorder="1" applyAlignment="1" applyProtection="1">
      <alignment horizontal="center" vertical="center"/>
      <protection hidden="1"/>
    </xf>
    <xf numFmtId="0" fontId="37" fillId="26" borderId="11" xfId="49" applyFont="1" applyFill="1" applyBorder="1" applyAlignment="1" applyProtection="1">
      <alignment vertical="center"/>
      <protection hidden="1"/>
    </xf>
    <xf numFmtId="0" fontId="37" fillId="26" borderId="11" xfId="49" applyFont="1" applyFill="1" applyBorder="1" applyAlignment="1" applyProtection="1">
      <alignment horizontal="left" vertical="center"/>
      <protection hidden="1"/>
    </xf>
    <xf numFmtId="3" fontId="37" fillId="26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26" borderId="11" xfId="27" applyNumberFormat="1" applyFont="1" applyFill="1" applyBorder="1" applyAlignment="1" applyProtection="1">
      <alignment horizontal="right" vertical="center"/>
      <protection hidden="1"/>
    </xf>
    <xf numFmtId="0" fontId="39" fillId="0" borderId="11" xfId="49" applyFont="1" applyBorder="1" applyAlignment="1" applyProtection="1">
      <alignment vertical="center"/>
      <protection hidden="1"/>
    </xf>
    <xf numFmtId="0" fontId="37" fillId="0" borderId="15" xfId="49" applyFont="1" applyBorder="1" applyAlignment="1" applyProtection="1">
      <alignment vertical="center"/>
      <protection hidden="1"/>
    </xf>
    <xf numFmtId="0" fontId="37" fillId="0" borderId="11" xfId="49" applyFont="1" applyBorder="1" applyAlignment="1" applyProtection="1">
      <alignment horizontal="center" vertical="center"/>
      <protection hidden="1"/>
    </xf>
    <xf numFmtId="3" fontId="37" fillId="0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0" borderId="11" xfId="27" applyNumberFormat="1" applyFont="1" applyFill="1" applyBorder="1" applyAlignment="1" applyProtection="1">
      <alignment horizontal="right" vertical="center"/>
      <protection hidden="1"/>
    </xf>
    <xf numFmtId="0" fontId="37" fillId="0" borderId="11" xfId="42" applyFont="1" applyBorder="1" applyAlignment="1">
      <alignment vertical="center"/>
    </xf>
    <xf numFmtId="3" fontId="37" fillId="0" borderId="11" xfId="42" applyNumberFormat="1" applyFont="1" applyBorder="1" applyAlignment="1">
      <alignment horizontal="right" vertical="center"/>
    </xf>
    <xf numFmtId="3" fontId="37" fillId="0" borderId="14" xfId="42" applyNumberFormat="1" applyFont="1" applyBorder="1" applyAlignment="1">
      <alignment horizontal="right" vertical="center"/>
    </xf>
    <xf numFmtId="3" fontId="37" fillId="0" borderId="11" xfId="49" applyNumberFormat="1" applyFont="1" applyBorder="1" applyAlignment="1" applyProtection="1">
      <alignment horizontal="right" vertical="center"/>
      <protection hidden="1"/>
    </xf>
    <xf numFmtId="3" fontId="37" fillId="0" borderId="14" xfId="49" applyNumberFormat="1" applyFont="1" applyBorder="1" applyAlignment="1" applyProtection="1">
      <alignment horizontal="right" vertical="center"/>
      <protection hidden="1"/>
    </xf>
    <xf numFmtId="0" fontId="37" fillId="0" borderId="11" xfId="42" applyFont="1" applyBorder="1" applyAlignment="1">
      <alignment horizontal="center" vertical="center"/>
    </xf>
    <xf numFmtId="3" fontId="37" fillId="26" borderId="11" xfId="27" applyNumberFormat="1" applyFont="1" applyFill="1" applyBorder="1" applyAlignment="1" applyProtection="1">
      <alignment horizontal="right" vertical="center"/>
      <protection hidden="1"/>
    </xf>
    <xf numFmtId="0" fontId="36" fillId="0" borderId="11" xfId="49" applyFont="1" applyBorder="1" applyAlignment="1" applyProtection="1">
      <alignment vertical="center"/>
      <protection hidden="1"/>
    </xf>
    <xf numFmtId="3" fontId="37" fillId="0" borderId="11" xfId="27" applyNumberFormat="1" applyFont="1" applyBorder="1" applyAlignment="1" applyProtection="1">
      <alignment horizontal="right" vertical="center"/>
      <protection hidden="1"/>
    </xf>
    <xf numFmtId="0" fontId="36" fillId="0" borderId="15" xfId="49" applyFont="1" applyBorder="1" applyAlignment="1" applyProtection="1">
      <alignment vertical="center"/>
      <protection hidden="1"/>
    </xf>
    <xf numFmtId="0" fontId="36" fillId="0" borderId="11" xfId="49" applyFont="1" applyBorder="1" applyAlignment="1" applyProtection="1">
      <alignment horizontal="left" vertical="center"/>
      <protection hidden="1"/>
    </xf>
    <xf numFmtId="3" fontId="39" fillId="0" borderId="11" xfId="27" applyNumberFormat="1" applyFont="1" applyBorder="1" applyAlignment="1" applyProtection="1">
      <alignment horizontal="right" vertical="center"/>
      <protection hidden="1"/>
    </xf>
    <xf numFmtId="0" fontId="37" fillId="26" borderId="11" xfId="42" applyFont="1" applyFill="1" applyBorder="1" applyAlignment="1">
      <alignment horizontal="left" vertical="center"/>
    </xf>
    <xf numFmtId="3" fontId="37" fillId="25" borderId="11" xfId="27" applyNumberFormat="1" applyFont="1" applyFill="1" applyBorder="1" applyAlignment="1" applyProtection="1">
      <alignment horizontal="right" vertical="center"/>
      <protection hidden="1"/>
    </xf>
    <xf numFmtId="3" fontId="37" fillId="0" borderId="11" xfId="49" applyNumberFormat="1" applyFont="1" applyFill="1" applyBorder="1" applyAlignment="1" applyProtection="1">
      <alignment horizontal="right" vertical="center"/>
      <protection hidden="1"/>
    </xf>
    <xf numFmtId="3" fontId="36" fillId="0" borderId="11" xfId="49" applyNumberFormat="1" applyFont="1" applyBorder="1" applyAlignment="1" applyProtection="1">
      <alignment horizontal="right" vertical="center"/>
      <protection hidden="1"/>
    </xf>
    <xf numFmtId="0" fontId="39" fillId="27" borderId="11" xfId="49" applyFont="1" applyFill="1" applyBorder="1" applyAlignment="1" applyProtection="1">
      <alignment horizontal="center" vertical="center"/>
      <protection hidden="1"/>
    </xf>
    <xf numFmtId="3" fontId="39" fillId="27" borderId="11" xfId="27" applyNumberFormat="1" applyFont="1" applyFill="1" applyBorder="1" applyAlignment="1" applyProtection="1">
      <alignment horizontal="right" vertical="center"/>
      <protection hidden="1"/>
    </xf>
    <xf numFmtId="0" fontId="39" fillId="0" borderId="11" xfId="49" applyFont="1" applyBorder="1" applyAlignment="1" applyProtection="1">
      <alignment horizontal="center" vertical="center"/>
      <protection hidden="1"/>
    </xf>
    <xf numFmtId="3" fontId="39" fillId="0" borderId="11" xfId="49" applyNumberFormat="1" applyFont="1" applyBorder="1" applyAlignment="1" applyProtection="1">
      <alignment horizontal="right" vertical="center"/>
      <protection hidden="1"/>
    </xf>
    <xf numFmtId="0" fontId="40" fillId="25" borderId="11" xfId="49" applyFont="1" applyFill="1" applyBorder="1" applyAlignment="1" applyProtection="1">
      <alignment horizontal="left" vertical="center"/>
      <protection hidden="1"/>
    </xf>
    <xf numFmtId="0" fontId="37" fillId="25" borderId="11" xfId="49" applyFont="1" applyFill="1" applyBorder="1" applyAlignment="1" applyProtection="1">
      <alignment horizontal="left" vertical="center"/>
      <protection hidden="1"/>
    </xf>
    <xf numFmtId="3" fontId="39" fillId="25" borderId="11" xfId="27" applyNumberFormat="1" applyFont="1" applyFill="1" applyBorder="1" applyAlignment="1" applyProtection="1">
      <alignment horizontal="right" vertical="center"/>
      <protection hidden="1"/>
    </xf>
    <xf numFmtId="3" fontId="39" fillId="25" borderId="14" xfId="27" applyNumberFormat="1" applyFont="1" applyFill="1" applyBorder="1" applyAlignment="1" applyProtection="1">
      <alignment horizontal="right" vertical="center"/>
      <protection hidden="1"/>
    </xf>
    <xf numFmtId="0" fontId="37" fillId="0" borderId="11" xfId="49" applyFont="1" applyFill="1" applyBorder="1" applyAlignment="1" applyProtection="1">
      <alignment vertical="center"/>
      <protection hidden="1"/>
    </xf>
    <xf numFmtId="3" fontId="37" fillId="0" borderId="11" xfId="27" applyNumberFormat="1" applyFont="1" applyFill="1" applyBorder="1" applyAlignment="1" applyProtection="1">
      <alignment horizontal="right" vertical="center"/>
      <protection hidden="1"/>
    </xf>
    <xf numFmtId="0" fontId="37" fillId="0" borderId="20" xfId="49" applyFont="1" applyBorder="1" applyAlignment="1" applyProtection="1">
      <alignment vertical="center"/>
      <protection hidden="1"/>
    </xf>
    <xf numFmtId="0" fontId="37" fillId="0" borderId="11" xfId="42" applyFont="1" applyBorder="1" applyAlignment="1" applyProtection="1">
      <alignment vertical="center"/>
    </xf>
    <xf numFmtId="0" fontId="37" fillId="24" borderId="11" xfId="42" applyFont="1" applyFill="1" applyBorder="1" applyAlignment="1" applyProtection="1">
      <alignment vertical="center"/>
    </xf>
    <xf numFmtId="0" fontId="39" fillId="0" borderId="15" xfId="42" applyFont="1" applyFill="1" applyBorder="1" applyAlignment="1" applyProtection="1">
      <alignment vertical="center" textRotation="90"/>
      <protection hidden="1"/>
    </xf>
    <xf numFmtId="0" fontId="39" fillId="25" borderId="11" xfId="42" applyFont="1" applyFill="1" applyBorder="1" applyAlignment="1" applyProtection="1">
      <alignment horizontal="center" vertical="center"/>
    </xf>
    <xf numFmtId="3" fontId="40" fillId="25" borderId="11" xfId="27" applyNumberFormat="1" applyFont="1" applyFill="1" applyBorder="1" applyAlignment="1" applyProtection="1">
      <alignment horizontal="right" vertical="center" wrapText="1"/>
    </xf>
    <xf numFmtId="3" fontId="40" fillId="25" borderId="14" xfId="27" applyNumberFormat="1" applyFont="1" applyFill="1" applyBorder="1" applyAlignment="1" applyProtection="1">
      <alignment horizontal="right" vertical="center" wrapText="1"/>
    </xf>
    <xf numFmtId="0" fontId="40" fillId="24" borderId="15" xfId="42" applyFont="1" applyFill="1" applyBorder="1" applyAlignment="1" applyProtection="1">
      <alignment vertical="center"/>
    </xf>
    <xf numFmtId="0" fontId="37" fillId="26" borderId="11" xfId="42" applyFont="1" applyFill="1" applyBorder="1" applyAlignment="1" applyProtection="1">
      <alignment horizontal="center" vertical="center"/>
    </xf>
    <xf numFmtId="3" fontId="37" fillId="26" borderId="11" xfId="49" applyNumberFormat="1" applyFont="1" applyFill="1" applyBorder="1" applyAlignment="1" applyProtection="1">
      <alignment horizontal="right" vertical="center"/>
      <protection hidden="1"/>
    </xf>
    <xf numFmtId="3" fontId="37" fillId="26" borderId="14" xfId="49" applyNumberFormat="1" applyFont="1" applyFill="1" applyBorder="1" applyAlignment="1" applyProtection="1">
      <alignment horizontal="right" vertical="center"/>
      <protection hidden="1"/>
    </xf>
    <xf numFmtId="0" fontId="39" fillId="0" borderId="15" xfId="42" applyFont="1" applyFill="1" applyBorder="1" applyAlignment="1" applyProtection="1">
      <alignment vertical="center"/>
      <protection hidden="1"/>
    </xf>
    <xf numFmtId="3" fontId="39" fillId="0" borderId="10" xfId="25" applyNumberFormat="1" applyFont="1" applyFill="1" applyBorder="1" applyAlignment="1" applyProtection="1">
      <alignment horizontal="right" vertical="center"/>
    </xf>
    <xf numFmtId="3" fontId="36" fillId="26" borderId="11" xfId="25" applyNumberFormat="1" applyFont="1" applyFill="1" applyBorder="1" applyAlignment="1" applyProtection="1">
      <alignment horizontal="right" vertical="center"/>
    </xf>
    <xf numFmtId="3" fontId="36" fillId="26" borderId="14" xfId="25" applyNumberFormat="1" applyFont="1" applyFill="1" applyBorder="1" applyAlignment="1" applyProtection="1">
      <alignment horizontal="right" vertical="center"/>
    </xf>
    <xf numFmtId="0" fontId="37" fillId="24" borderId="11" xfId="42" applyFont="1" applyFill="1" applyBorder="1" applyAlignment="1" applyProtection="1">
      <alignment horizontal="center" vertical="center"/>
    </xf>
    <xf numFmtId="0" fontId="39" fillId="0" borderId="11" xfId="42" applyFont="1" applyFill="1" applyBorder="1" applyAlignment="1" applyProtection="1">
      <alignment vertical="center"/>
      <protection hidden="1"/>
    </xf>
    <xf numFmtId="0" fontId="37" fillId="0" borderId="11" xfId="42" applyFont="1" applyFill="1" applyBorder="1" applyAlignment="1" applyProtection="1">
      <alignment vertical="center"/>
      <protection hidden="1"/>
    </xf>
    <xf numFmtId="0" fontId="37" fillId="0" borderId="11" xfId="49" applyFont="1" applyFill="1" applyBorder="1" applyAlignment="1" applyProtection="1">
      <alignment horizontal="left" vertical="center"/>
      <protection hidden="1"/>
    </xf>
    <xf numFmtId="3" fontId="37" fillId="0" borderId="14" xfId="49" applyNumberFormat="1" applyFont="1" applyFill="1" applyBorder="1" applyAlignment="1" applyProtection="1">
      <alignment horizontal="right" vertical="center"/>
      <protection hidden="1"/>
    </xf>
    <xf numFmtId="3" fontId="37" fillId="0" borderId="11" xfId="42" applyNumberFormat="1" applyFont="1" applyFill="1" applyBorder="1" applyAlignment="1" applyProtection="1">
      <alignment horizontal="right" vertical="center"/>
      <protection hidden="1"/>
    </xf>
    <xf numFmtId="3" fontId="37" fillId="0" borderId="14" xfId="42" applyNumberFormat="1" applyFont="1" applyFill="1" applyBorder="1" applyAlignment="1" applyProtection="1">
      <alignment horizontal="right" vertical="center"/>
      <protection hidden="1"/>
    </xf>
    <xf numFmtId="0" fontId="37" fillId="0" borderId="11" xfId="42" applyFont="1" applyFill="1" applyBorder="1" applyAlignment="1" applyProtection="1">
      <alignment horizontal="center" vertical="center"/>
      <protection hidden="1"/>
    </xf>
    <xf numFmtId="3" fontId="40" fillId="25" borderId="11" xfId="49" applyNumberFormat="1" applyFont="1" applyFill="1" applyBorder="1" applyAlignment="1" applyProtection="1">
      <alignment horizontal="right" vertical="center"/>
      <protection hidden="1"/>
    </xf>
    <xf numFmtId="3" fontId="40" fillId="25" borderId="14" xfId="49" applyNumberFormat="1" applyFont="1" applyFill="1" applyBorder="1" applyAlignment="1" applyProtection="1">
      <alignment horizontal="right" vertical="center"/>
      <protection hidden="1"/>
    </xf>
    <xf numFmtId="3" fontId="37" fillId="26" borderId="11" xfId="25" applyNumberFormat="1" applyFont="1" applyFill="1" applyBorder="1" applyAlignment="1" applyProtection="1">
      <alignment horizontal="right" vertical="center"/>
    </xf>
    <xf numFmtId="3" fontId="37" fillId="26" borderId="14" xfId="25" applyNumberFormat="1" applyFont="1" applyFill="1" applyBorder="1" applyAlignment="1" applyProtection="1">
      <alignment horizontal="right" vertical="center"/>
    </xf>
    <xf numFmtId="3" fontId="39" fillId="27" borderId="11" xfId="49" applyNumberFormat="1" applyFont="1" applyFill="1" applyBorder="1" applyAlignment="1" applyProtection="1">
      <alignment horizontal="right" vertical="center"/>
      <protection hidden="1"/>
    </xf>
    <xf numFmtId="3" fontId="39" fillId="27" borderId="14" xfId="49" applyNumberFormat="1" applyFont="1" applyFill="1" applyBorder="1" applyAlignment="1" applyProtection="1">
      <alignment horizontal="right" vertical="center"/>
      <protection hidden="1"/>
    </xf>
    <xf numFmtId="0" fontId="37" fillId="26" borderId="11" xfId="42" applyFont="1" applyFill="1" applyBorder="1" applyAlignment="1">
      <alignment vertical="center"/>
    </xf>
    <xf numFmtId="3" fontId="37" fillId="26" borderId="11" xfId="42" applyNumberFormat="1" applyFont="1" applyFill="1" applyBorder="1" applyAlignment="1">
      <alignment horizontal="right" vertical="center"/>
    </xf>
    <xf numFmtId="3" fontId="37" fillId="26" borderId="14" xfId="42" applyNumberFormat="1" applyFont="1" applyFill="1" applyBorder="1" applyAlignment="1">
      <alignment horizontal="right" vertical="center"/>
    </xf>
    <xf numFmtId="0" fontId="39" fillId="0" borderId="11" xfId="42" applyFont="1" applyFill="1" applyBorder="1" applyAlignment="1" applyProtection="1">
      <alignment horizontal="center" vertical="center"/>
      <protection hidden="1"/>
    </xf>
    <xf numFmtId="3" fontId="39" fillId="0" borderId="11" xfId="42" applyNumberFormat="1" applyFont="1" applyFill="1" applyBorder="1" applyAlignment="1" applyProtection="1">
      <alignment horizontal="right" vertical="center"/>
      <protection hidden="1"/>
    </xf>
    <xf numFmtId="3" fontId="39" fillId="0" borderId="14" xfId="42" applyNumberFormat="1" applyFont="1" applyFill="1" applyBorder="1" applyAlignment="1" applyProtection="1">
      <alignment horizontal="right" vertical="center"/>
      <protection hidden="1"/>
    </xf>
    <xf numFmtId="0" fontId="37" fillId="26" borderId="11" xfId="42" applyFont="1" applyFill="1" applyBorder="1" applyAlignment="1" applyProtection="1">
      <alignment horizontal="center" vertical="center"/>
      <protection hidden="1"/>
    </xf>
    <xf numFmtId="3" fontId="39" fillId="27" borderId="11" xfId="25" applyNumberFormat="1" applyFont="1" applyFill="1" applyBorder="1" applyAlignment="1" applyProtection="1">
      <alignment horizontal="right" vertical="center"/>
    </xf>
    <xf numFmtId="3" fontId="39" fillId="27" borderId="14" xfId="25" applyNumberFormat="1" applyFont="1" applyFill="1" applyBorder="1" applyAlignment="1" applyProtection="1">
      <alignment horizontal="right" vertical="center"/>
    </xf>
    <xf numFmtId="3" fontId="39" fillId="27" borderId="17" xfId="25" applyNumberFormat="1" applyFont="1" applyFill="1" applyBorder="1" applyAlignment="1" applyProtection="1">
      <alignment horizontal="right" vertical="center"/>
    </xf>
    <xf numFmtId="3" fontId="39" fillId="27" borderId="18" xfId="25" applyNumberFormat="1" applyFont="1" applyFill="1" applyBorder="1" applyAlignment="1" applyProtection="1">
      <alignment horizontal="right" vertical="center"/>
    </xf>
    <xf numFmtId="0" fontId="39" fillId="0" borderId="20" xfId="42" applyFont="1" applyFill="1" applyBorder="1" applyAlignment="1" applyProtection="1">
      <alignment vertical="center"/>
    </xf>
    <xf numFmtId="0" fontId="37" fillId="24" borderId="13" xfId="49" applyFont="1" applyFill="1" applyBorder="1" applyAlignment="1" applyProtection="1">
      <alignment horizontal="center" vertical="center" wrapText="1"/>
      <protection hidden="1"/>
    </xf>
    <xf numFmtId="0" fontId="37" fillId="0" borderId="14" xfId="49" applyFont="1" applyBorder="1" applyAlignment="1" applyProtection="1">
      <alignment vertical="center"/>
      <protection hidden="1"/>
    </xf>
    <xf numFmtId="0" fontId="37" fillId="0" borderId="12" xfId="49" applyFont="1" applyBorder="1" applyAlignment="1" applyProtection="1">
      <alignment vertical="center"/>
      <protection hidden="1"/>
    </xf>
    <xf numFmtId="3" fontId="37" fillId="0" borderId="0" xfId="49" applyNumberFormat="1" applyFont="1" applyFill="1" applyBorder="1" applyAlignment="1" applyProtection="1">
      <alignment horizontal="right" vertical="center"/>
      <protection hidden="1"/>
    </xf>
    <xf numFmtId="0" fontId="36" fillId="0" borderId="24" xfId="42" applyFont="1" applyBorder="1" applyAlignment="1" applyProtection="1">
      <alignment horizontal="right" vertical="center"/>
      <protection hidden="1"/>
    </xf>
    <xf numFmtId="0" fontId="40" fillId="0" borderId="0" xfId="42" applyFont="1" applyBorder="1" applyAlignment="1" applyProtection="1">
      <alignment horizontal="right" vertical="center"/>
      <protection hidden="1"/>
    </xf>
    <xf numFmtId="0" fontId="39" fillId="0" borderId="0" xfId="49" applyFont="1" applyBorder="1" applyAlignment="1" applyProtection="1">
      <alignment horizontal="left" vertical="center"/>
      <protection hidden="1"/>
    </xf>
    <xf numFmtId="0" fontId="39" fillId="0" borderId="0" xfId="49" applyFont="1" applyBorder="1" applyAlignment="1" applyProtection="1">
      <alignment horizontal="center" vertical="center"/>
      <protection hidden="1"/>
    </xf>
    <xf numFmtId="0" fontId="37" fillId="0" borderId="0" xfId="49" applyFont="1" applyBorder="1" applyAlignment="1" applyProtection="1">
      <alignment vertical="center"/>
      <protection hidden="1"/>
    </xf>
    <xf numFmtId="3" fontId="37" fillId="0" borderId="0" xfId="49" applyNumberFormat="1" applyFont="1" applyBorder="1" applyAlignment="1" applyProtection="1">
      <alignment horizontal="right" vertical="center"/>
      <protection hidden="1"/>
    </xf>
    <xf numFmtId="0" fontId="36" fillId="0" borderId="0" xfId="49" applyFont="1" applyBorder="1" applyAlignment="1" applyProtection="1">
      <alignment vertical="center"/>
      <protection hidden="1"/>
    </xf>
    <xf numFmtId="0" fontId="39" fillId="0" borderId="0" xfId="49" applyFont="1" applyBorder="1" applyAlignment="1" applyProtection="1">
      <alignment vertical="center"/>
      <protection hidden="1"/>
    </xf>
    <xf numFmtId="0" fontId="37" fillId="0" borderId="11" xfId="49" applyFont="1" applyFill="1" applyBorder="1" applyAlignment="1" applyProtection="1">
      <alignment horizontal="center" vertical="center"/>
      <protection hidden="1"/>
    </xf>
    <xf numFmtId="0" fontId="37" fillId="0" borderId="11" xfId="42" applyFont="1" applyFill="1" applyBorder="1" applyAlignment="1" applyProtection="1">
      <alignment vertical="center"/>
    </xf>
    <xf numFmtId="3" fontId="40" fillId="0" borderId="11" xfId="2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37" fillId="0" borderId="11" xfId="42" applyFont="1" applyFill="1" applyBorder="1" applyAlignment="1" applyProtection="1">
      <alignment horizontal="center" vertical="center"/>
    </xf>
    <xf numFmtId="0" fontId="37" fillId="0" borderId="11" xfId="42" applyFont="1" applyFill="1" applyBorder="1" applyAlignment="1">
      <alignment horizontal="center" vertical="center"/>
    </xf>
    <xf numFmtId="0" fontId="36" fillId="0" borderId="11" xfId="49" applyFont="1" applyFill="1" applyBorder="1" applyAlignment="1" applyProtection="1">
      <alignment vertical="center"/>
      <protection hidden="1"/>
    </xf>
    <xf numFmtId="3" fontId="37" fillId="0" borderId="11" xfId="42" applyNumberFormat="1" applyFont="1" applyFill="1" applyBorder="1" applyAlignment="1">
      <alignment horizontal="right" vertical="center"/>
    </xf>
    <xf numFmtId="0" fontId="37" fillId="0" borderId="11" xfId="42" applyFont="1" applyFill="1" applyBorder="1" applyAlignment="1">
      <alignment vertical="center"/>
    </xf>
    <xf numFmtId="0" fontId="40" fillId="0" borderId="15" xfId="42" applyFont="1" applyFill="1" applyBorder="1" applyAlignment="1" applyProtection="1">
      <alignment vertical="center"/>
    </xf>
    <xf numFmtId="0" fontId="37" fillId="0" borderId="21" xfId="49" applyFont="1" applyBorder="1" applyAlignment="1" applyProtection="1">
      <alignment vertical="center"/>
      <protection hidden="1"/>
    </xf>
    <xf numFmtId="49" fontId="36" fillId="0" borderId="26" xfId="27" applyNumberFormat="1" applyFont="1" applyBorder="1" applyAlignment="1" applyProtection="1">
      <alignment horizontal="right" vertical="center"/>
      <protection hidden="1"/>
    </xf>
    <xf numFmtId="49" fontId="39" fillId="0" borderId="27" xfId="42" applyNumberFormat="1" applyFont="1" applyBorder="1" applyAlignment="1" applyProtection="1">
      <alignment horizontal="center" vertical="center"/>
    </xf>
    <xf numFmtId="3" fontId="40" fillId="0" borderId="11" xfId="27" applyNumberFormat="1" applyFont="1" applyFill="1" applyBorder="1" applyAlignment="1" applyProtection="1">
      <alignment horizontal="right" vertical="center" wrapText="1"/>
      <protection hidden="1"/>
    </xf>
    <xf numFmtId="0" fontId="16" fillId="27" borderId="11" xfId="49" applyFont="1" applyFill="1" applyBorder="1" applyAlignment="1" applyProtection="1">
      <alignment horizontal="center" vertical="center"/>
      <protection hidden="1"/>
    </xf>
    <xf numFmtId="3" fontId="0" fillId="0" borderId="0" xfId="0" applyNumberFormat="1"/>
    <xf numFmtId="0" fontId="37" fillId="0" borderId="0" xfId="42" applyFont="1" applyBorder="1" applyAlignment="1" applyProtection="1">
      <alignment vertical="center"/>
    </xf>
    <xf numFmtId="0" fontId="0" fillId="0" borderId="0" xfId="0" applyFill="1" applyBorder="1"/>
    <xf numFmtId="164" fontId="39" fillId="0" borderId="0" xfId="27" applyNumberFormat="1" applyFont="1" applyFill="1" applyBorder="1" applyAlignment="1" applyProtection="1">
      <alignment horizontal="right" vertical="center"/>
      <protection hidden="1"/>
    </xf>
    <xf numFmtId="165" fontId="43" fillId="0" borderId="48" xfId="45" applyNumberFormat="1" applyFont="1" applyFill="1" applyBorder="1" applyAlignment="1">
      <alignment horizontal="center" vertical="center" wrapText="1"/>
    </xf>
    <xf numFmtId="0" fontId="43" fillId="0" borderId="0" xfId="46" applyFont="1" applyAlignment="1">
      <alignment horizontal="right" vertical="center"/>
    </xf>
    <xf numFmtId="165" fontId="43" fillId="30" borderId="36" xfId="45" applyNumberFormat="1" applyFont="1" applyFill="1" applyBorder="1" applyAlignment="1">
      <alignment horizontal="center" vertical="center" wrapText="1"/>
    </xf>
    <xf numFmtId="165" fontId="16" fillId="0" borderId="49" xfId="47" applyNumberFormat="1" applyFont="1" applyFill="1" applyBorder="1" applyAlignment="1" applyProtection="1">
      <alignment horizontal="left" vertical="center" wrapText="1"/>
      <protection hidden="1"/>
    </xf>
    <xf numFmtId="3" fontId="16" fillId="0" borderId="49" xfId="28" applyNumberFormat="1" applyFont="1" applyFill="1" applyBorder="1" applyAlignment="1" applyProtection="1">
      <alignment horizontal="right" vertical="center" wrapText="1"/>
      <protection hidden="1"/>
    </xf>
    <xf numFmtId="3" fontId="16" fillId="0" borderId="22" xfId="28" applyNumberFormat="1" applyFont="1" applyFill="1" applyBorder="1" applyAlignment="1" applyProtection="1">
      <alignment horizontal="right" vertical="center" wrapText="1"/>
      <protection hidden="1"/>
    </xf>
    <xf numFmtId="165" fontId="16" fillId="0" borderId="49" xfId="47" applyNumberFormat="1" applyFont="1" applyFill="1" applyBorder="1" applyAlignment="1" applyProtection="1">
      <alignment vertical="center" wrapText="1"/>
      <protection hidden="1"/>
    </xf>
    <xf numFmtId="3" fontId="16" fillId="0" borderId="23" xfId="28" applyNumberFormat="1" applyFont="1" applyFill="1" applyBorder="1" applyAlignment="1" applyProtection="1">
      <alignment horizontal="right" vertical="center" wrapText="1"/>
      <protection hidden="1"/>
    </xf>
    <xf numFmtId="3" fontId="16" fillId="0" borderId="50" xfId="28" applyNumberFormat="1" applyFont="1" applyFill="1" applyBorder="1" applyAlignment="1" applyProtection="1">
      <alignment horizontal="right" vertical="center" wrapText="1"/>
      <protection hidden="1"/>
    </xf>
    <xf numFmtId="165" fontId="16" fillId="0" borderId="35" xfId="47" applyNumberFormat="1" applyFont="1" applyFill="1" applyBorder="1" applyAlignment="1" applyProtection="1">
      <alignment vertical="center" wrapText="1"/>
      <protection hidden="1"/>
    </xf>
    <xf numFmtId="165" fontId="16" fillId="0" borderId="35" xfId="47" applyNumberFormat="1" applyFont="1" applyFill="1" applyBorder="1" applyAlignment="1" applyProtection="1">
      <alignment horizontal="left" vertical="center" wrapText="1"/>
      <protection hidden="1"/>
    </xf>
    <xf numFmtId="165" fontId="16" fillId="1" borderId="35" xfId="47" applyNumberFormat="1" applyFont="1" applyFill="1" applyBorder="1" applyAlignment="1" applyProtection="1">
      <alignment horizontal="left" vertical="center" wrapText="1"/>
      <protection hidden="1"/>
    </xf>
    <xf numFmtId="165" fontId="43" fillId="0" borderId="52" xfId="45" applyNumberFormat="1" applyFont="1" applyFill="1" applyBorder="1" applyAlignment="1">
      <alignment horizontal="left" vertical="center" wrapText="1"/>
    </xf>
    <xf numFmtId="3" fontId="43" fillId="0" borderId="52" xfId="45" applyNumberFormat="1" applyFont="1" applyFill="1" applyBorder="1" applyAlignment="1">
      <alignment horizontal="center" vertical="center" wrapText="1"/>
    </xf>
    <xf numFmtId="165" fontId="41" fillId="0" borderId="48" xfId="45" applyNumberFormat="1" applyFont="1" applyFill="1" applyBorder="1" applyAlignment="1">
      <alignment horizontal="center" vertical="center" wrapText="1"/>
    </xf>
    <xf numFmtId="165" fontId="16" fillId="0" borderId="53" xfId="47" applyNumberFormat="1" applyFont="1" applyFill="1" applyBorder="1" applyAlignment="1" applyProtection="1">
      <alignment vertical="center" wrapText="1"/>
      <protection hidden="1"/>
    </xf>
    <xf numFmtId="165" fontId="16" fillId="1" borderId="40" xfId="47" applyNumberFormat="1" applyFont="1" applyFill="1" applyBorder="1" applyAlignment="1" applyProtection="1">
      <alignment horizontal="left" vertical="center" wrapText="1"/>
      <protection hidden="1"/>
    </xf>
    <xf numFmtId="0" fontId="27" fillId="0" borderId="0" xfId="0" applyFont="1"/>
    <xf numFmtId="0" fontId="28" fillId="0" borderId="35" xfId="0" applyFont="1" applyBorder="1" applyAlignment="1">
      <alignment vertical="center" wrapText="1"/>
    </xf>
    <xf numFmtId="3" fontId="28" fillId="0" borderId="35" xfId="0" applyNumberFormat="1" applyFont="1" applyFill="1" applyBorder="1" applyAlignment="1">
      <alignment vertical="center" wrapText="1"/>
    </xf>
    <xf numFmtId="3" fontId="28" fillId="0" borderId="35" xfId="0" applyNumberFormat="1" applyFont="1" applyBorder="1" applyAlignment="1">
      <alignment vertical="center" wrapText="1"/>
    </xf>
    <xf numFmtId="0" fontId="32" fillId="0" borderId="0" xfId="0" applyFont="1" applyAlignment="1">
      <alignment horizontal="center"/>
    </xf>
    <xf numFmtId="0" fontId="52" fillId="0" borderId="0" xfId="0" applyFont="1"/>
    <xf numFmtId="0" fontId="27" fillId="0" borderId="0" xfId="0" applyFont="1" applyAlignment="1">
      <alignment horizontal="right"/>
    </xf>
    <xf numFmtId="0" fontId="32" fillId="0" borderId="0" xfId="0" applyFont="1" applyAlignment="1">
      <alignment horizontal="center" vertical="center"/>
    </xf>
    <xf numFmtId="0" fontId="50" fillId="0" borderId="0" xfId="0" applyFont="1" applyAlignment="1">
      <alignment vertical="center"/>
    </xf>
    <xf numFmtId="0" fontId="31" fillId="28" borderId="36" xfId="0" applyFont="1" applyFill="1" applyBorder="1" applyAlignment="1">
      <alignment horizontal="center" vertical="center" wrapText="1"/>
    </xf>
    <xf numFmtId="0" fontId="30" fillId="0" borderId="36" xfId="0" applyFont="1" applyFill="1" applyBorder="1" applyAlignment="1">
      <alignment horizontal="center" vertical="center" wrapText="1"/>
    </xf>
    <xf numFmtId="0" fontId="30" fillId="0" borderId="55" xfId="0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28" fillId="0" borderId="35" xfId="0" applyFont="1" applyBorder="1" applyAlignment="1">
      <alignment horizontal="left" vertical="center" wrapText="1"/>
    </xf>
    <xf numFmtId="0" fontId="31" fillId="0" borderId="41" xfId="0" applyFont="1" applyBorder="1" applyAlignment="1">
      <alignment vertical="center" wrapText="1"/>
    </xf>
    <xf numFmtId="0" fontId="28" fillId="32" borderId="35" xfId="0" applyFont="1" applyFill="1" applyBorder="1" applyAlignment="1">
      <alignment vertical="center" wrapText="1"/>
    </xf>
    <xf numFmtId="3" fontId="29" fillId="0" borderId="35" xfId="0" applyNumberFormat="1" applyFont="1" applyFill="1" applyBorder="1" applyAlignment="1">
      <alignment vertical="center" wrapText="1"/>
    </xf>
    <xf numFmtId="3" fontId="29" fillId="0" borderId="35" xfId="0" applyNumberFormat="1" applyFont="1" applyBorder="1" applyAlignment="1">
      <alignment vertical="center" wrapText="1"/>
    </xf>
    <xf numFmtId="3" fontId="29" fillId="0" borderId="40" xfId="0" applyNumberFormat="1" applyFont="1" applyBorder="1" applyAlignment="1">
      <alignment vertical="center" wrapText="1"/>
    </xf>
    <xf numFmtId="0" fontId="28" fillId="0" borderId="35" xfId="0" applyFont="1" applyBorder="1" applyAlignment="1">
      <alignment horizontal="center" vertical="center" wrapText="1"/>
    </xf>
    <xf numFmtId="0" fontId="51" fillId="0" borderId="41" xfId="0" applyFont="1" applyBorder="1" applyAlignment="1">
      <alignment vertical="center" wrapText="1"/>
    </xf>
    <xf numFmtId="14" fontId="28" fillId="0" borderId="35" xfId="0" applyNumberFormat="1" applyFont="1" applyBorder="1" applyAlignment="1">
      <alignment vertical="center" wrapText="1"/>
    </xf>
    <xf numFmtId="0" fontId="27" fillId="0" borderId="60" xfId="0" applyFont="1" applyBorder="1"/>
    <xf numFmtId="0" fontId="27" fillId="0" borderId="35" xfId="0" applyFont="1" applyBorder="1"/>
    <xf numFmtId="3" fontId="28" fillId="0" borderId="40" xfId="0" applyNumberFormat="1" applyFont="1" applyBorder="1" applyAlignment="1">
      <alignment vertical="center" wrapText="1"/>
    </xf>
    <xf numFmtId="0" fontId="53" fillId="0" borderId="35" xfId="0" applyFont="1" applyBorder="1" applyAlignment="1">
      <alignment horizontal="left" vertical="center" wrapText="1"/>
    </xf>
    <xf numFmtId="0" fontId="54" fillId="0" borderId="41" xfId="0" applyFont="1" applyBorder="1" applyAlignment="1">
      <alignment vertical="center" wrapText="1"/>
    </xf>
    <xf numFmtId="0" fontId="28" fillId="0" borderId="35" xfId="0" applyFont="1" applyFill="1" applyBorder="1" applyAlignment="1">
      <alignment horizontal="left" vertical="center" wrapText="1"/>
    </xf>
    <xf numFmtId="0" fontId="51" fillId="0" borderId="41" xfId="0" quotePrefix="1" applyFont="1" applyFill="1" applyBorder="1" applyAlignment="1">
      <alignment vertical="center" wrapText="1"/>
    </xf>
    <xf numFmtId="0" fontId="28" fillId="0" borderId="35" xfId="0" applyFont="1" applyFill="1" applyBorder="1" applyAlignment="1">
      <alignment vertical="center" wrapText="1"/>
    </xf>
    <xf numFmtId="3" fontId="28" fillId="0" borderId="40" xfId="0" applyNumberFormat="1" applyFont="1" applyFill="1" applyBorder="1" applyAlignment="1">
      <alignment vertical="center" wrapText="1"/>
    </xf>
    <xf numFmtId="0" fontId="54" fillId="0" borderId="41" xfId="0" applyFont="1" applyFill="1" applyBorder="1" applyAlignment="1">
      <alignment vertical="center" wrapText="1"/>
    </xf>
    <xf numFmtId="3" fontId="29" fillId="0" borderId="40" xfId="0" applyNumberFormat="1" applyFont="1" applyFill="1" applyBorder="1" applyAlignment="1">
      <alignment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51" fillId="0" borderId="59" xfId="0" applyFont="1" applyFill="1" applyBorder="1" applyAlignment="1">
      <alignment vertical="center" wrapText="1"/>
    </xf>
    <xf numFmtId="0" fontId="28" fillId="0" borderId="53" xfId="0" applyFont="1" applyFill="1" applyBorder="1" applyAlignment="1">
      <alignment vertical="center" wrapText="1"/>
    </xf>
    <xf numFmtId="0" fontId="28" fillId="0" borderId="53" xfId="0" applyFont="1" applyFill="1" applyBorder="1" applyAlignment="1">
      <alignment horizontal="right" vertical="center" wrapText="1"/>
    </xf>
    <xf numFmtId="3" fontId="28" fillId="0" borderId="53" xfId="0" applyNumberFormat="1" applyFont="1" applyFill="1" applyBorder="1" applyAlignment="1">
      <alignment vertical="center" wrapText="1"/>
    </xf>
    <xf numFmtId="3" fontId="28" fillId="0" borderId="61" xfId="0" applyNumberFormat="1" applyFont="1" applyFill="1" applyBorder="1" applyAlignment="1">
      <alignment vertical="center" wrapText="1"/>
    </xf>
    <xf numFmtId="0" fontId="28" fillId="0" borderId="36" xfId="0" applyFont="1" applyFill="1" applyBorder="1" applyAlignment="1">
      <alignment vertical="center" wrapText="1"/>
    </xf>
    <xf numFmtId="0" fontId="31" fillId="0" borderId="36" xfId="0" applyFont="1" applyFill="1" applyBorder="1" applyAlignment="1">
      <alignment vertical="center" wrapText="1"/>
    </xf>
    <xf numFmtId="3" fontId="31" fillId="0" borderId="36" xfId="0" applyNumberFormat="1" applyFont="1" applyFill="1" applyBorder="1" applyAlignment="1">
      <alignment vertical="center" wrapText="1"/>
    </xf>
    <xf numFmtId="3" fontId="31" fillId="0" borderId="39" xfId="0" applyNumberFormat="1" applyFont="1" applyFill="1" applyBorder="1" applyAlignment="1">
      <alignment vertical="center" wrapText="1"/>
    </xf>
    <xf numFmtId="164" fontId="36" fillId="0" borderId="65" xfId="27" applyNumberFormat="1" applyFont="1" applyBorder="1" applyAlignment="1" applyProtection="1">
      <alignment horizontal="right" vertical="center"/>
      <protection hidden="1"/>
    </xf>
    <xf numFmtId="0" fontId="39" fillId="0" borderId="66" xfId="42" applyFont="1" applyBorder="1" applyAlignment="1" applyProtection="1">
      <alignment horizontal="center" vertical="center"/>
    </xf>
    <xf numFmtId="0" fontId="39" fillId="0" borderId="39" xfId="42" applyFont="1" applyBorder="1" applyAlignment="1" applyProtection="1">
      <alignment vertical="center"/>
    </xf>
    <xf numFmtId="0" fontId="37" fillId="26" borderId="10" xfId="49" applyFont="1" applyFill="1" applyBorder="1" applyAlignment="1" applyProtection="1">
      <alignment horizontal="left" vertical="center"/>
      <protection hidden="1"/>
    </xf>
    <xf numFmtId="0" fontId="37" fillId="0" borderId="10" xfId="49" applyFont="1" applyFill="1" applyBorder="1" applyAlignment="1" applyProtection="1">
      <alignment horizontal="left" vertical="center"/>
      <protection hidden="1"/>
    </xf>
    <xf numFmtId="0" fontId="37" fillId="0" borderId="10" xfId="49" applyFont="1" applyBorder="1" applyAlignment="1" applyProtection="1">
      <alignment vertical="center"/>
      <protection hidden="1"/>
    </xf>
    <xf numFmtId="0" fontId="37" fillId="0" borderId="10" xfId="49" applyFont="1" applyFill="1" applyBorder="1" applyAlignment="1" applyProtection="1">
      <alignment vertical="center"/>
      <protection hidden="1"/>
    </xf>
    <xf numFmtId="0" fontId="37" fillId="0" borderId="10" xfId="42" applyFont="1" applyFill="1" applyBorder="1" applyAlignment="1">
      <alignment vertical="center"/>
    </xf>
    <xf numFmtId="0" fontId="39" fillId="0" borderId="10" xfId="42" applyFont="1" applyFill="1" applyBorder="1" applyAlignment="1" applyProtection="1">
      <alignment vertical="center"/>
      <protection hidden="1"/>
    </xf>
    <xf numFmtId="0" fontId="37" fillId="26" borderId="10" xfId="42" applyFont="1" applyFill="1" applyBorder="1" applyAlignment="1">
      <alignment vertical="center"/>
    </xf>
    <xf numFmtId="0" fontId="37" fillId="0" borderId="11" xfId="49" applyFont="1" applyBorder="1" applyAlignment="1" applyProtection="1">
      <alignment horizontal="left" vertical="center"/>
      <protection hidden="1"/>
    </xf>
    <xf numFmtId="0" fontId="36" fillId="0" borderId="11" xfId="49" applyFont="1" applyBorder="1" applyAlignment="1" applyProtection="1">
      <alignment horizontal="left" vertical="center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6" fillId="0" borderId="11" xfId="42" applyFont="1" applyBorder="1" applyAlignment="1" applyProtection="1">
      <alignment horizontal="right" vertical="center"/>
      <protection hidden="1"/>
    </xf>
    <xf numFmtId="164" fontId="39" fillId="0" borderId="0" xfId="27" applyNumberFormat="1" applyFont="1" applyBorder="1" applyAlignment="1" applyProtection="1">
      <alignment horizontal="right" vertical="center"/>
      <protection hidden="1"/>
    </xf>
    <xf numFmtId="164" fontId="37" fillId="0" borderId="0" xfId="27" applyNumberFormat="1" applyFont="1" applyBorder="1" applyAlignment="1" applyProtection="1">
      <alignment horizontal="right" vertical="center"/>
      <protection hidden="1"/>
    </xf>
    <xf numFmtId="3" fontId="37" fillId="35" borderId="11" xfId="49" applyNumberFormat="1" applyFont="1" applyFill="1" applyBorder="1" applyAlignment="1" applyProtection="1">
      <alignment horizontal="right" vertical="center"/>
      <protection hidden="1"/>
    </xf>
    <xf numFmtId="3" fontId="37" fillId="35" borderId="14" xfId="49" applyNumberFormat="1" applyFont="1" applyFill="1" applyBorder="1" applyAlignment="1" applyProtection="1">
      <alignment horizontal="right" vertical="center"/>
      <protection hidden="1"/>
    </xf>
    <xf numFmtId="3" fontId="37" fillId="35" borderId="11" xfId="42" applyNumberFormat="1" applyFont="1" applyFill="1" applyBorder="1" applyAlignment="1" applyProtection="1">
      <alignment horizontal="right" vertical="center"/>
      <protection hidden="1"/>
    </xf>
    <xf numFmtId="3" fontId="37" fillId="35" borderId="14" xfId="42" applyNumberFormat="1" applyFont="1" applyFill="1" applyBorder="1" applyAlignment="1" applyProtection="1">
      <alignment horizontal="right" vertical="center"/>
      <protection hidden="1"/>
    </xf>
    <xf numFmtId="3" fontId="37" fillId="35" borderId="11" xfId="42" applyNumberFormat="1" applyFont="1" applyFill="1" applyBorder="1" applyAlignment="1">
      <alignment horizontal="right" vertical="center"/>
    </xf>
    <xf numFmtId="3" fontId="37" fillId="35" borderId="14" xfId="42" applyNumberFormat="1" applyFont="1" applyFill="1" applyBorder="1" applyAlignment="1">
      <alignment horizontal="right" vertical="center"/>
    </xf>
    <xf numFmtId="3" fontId="39" fillId="35" borderId="11" xfId="42" applyNumberFormat="1" applyFont="1" applyFill="1" applyBorder="1" applyAlignment="1" applyProtection="1">
      <alignment horizontal="right" vertical="center"/>
      <protection hidden="1"/>
    </xf>
    <xf numFmtId="3" fontId="39" fillId="35" borderId="14" xfId="42" applyNumberFormat="1" applyFont="1" applyFill="1" applyBorder="1" applyAlignment="1" applyProtection="1">
      <alignment horizontal="right" vertical="center"/>
      <protection hidden="1"/>
    </xf>
    <xf numFmtId="0" fontId="39" fillId="35" borderId="20" xfId="42" applyFont="1" applyFill="1" applyBorder="1" applyAlignment="1" applyProtection="1">
      <alignment vertical="center"/>
    </xf>
    <xf numFmtId="0" fontId="39" fillId="35" borderId="11" xfId="42" applyFont="1" applyFill="1" applyBorder="1" applyAlignment="1" applyProtection="1">
      <alignment vertical="center"/>
      <protection hidden="1"/>
    </xf>
    <xf numFmtId="0" fontId="0" fillId="35" borderId="0" xfId="0" applyFill="1"/>
    <xf numFmtId="0" fontId="0" fillId="0" borderId="0" xfId="0" applyBorder="1"/>
    <xf numFmtId="0" fontId="38" fillId="0" borderId="11" xfId="48" applyFont="1" applyBorder="1" applyAlignment="1">
      <alignment horizontal="center" vertical="center" wrapText="1"/>
    </xf>
    <xf numFmtId="0" fontId="39" fillId="0" borderId="11" xfId="49" applyFont="1" applyBorder="1" applyAlignment="1" applyProtection="1">
      <alignment vertical="center" textRotation="90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0" fillId="0" borderId="80" xfId="0" applyBorder="1"/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3" fontId="37" fillId="0" borderId="0" xfId="49" applyNumberFormat="1" applyFont="1" applyBorder="1" applyAlignment="1" applyProtection="1">
      <alignment vertical="center"/>
      <protection hidden="1"/>
    </xf>
    <xf numFmtId="3" fontId="0" fillId="0" borderId="0" xfId="0" applyNumberFormat="1" applyBorder="1"/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164" fontId="39" fillId="24" borderId="11" xfId="27" applyNumberFormat="1" applyFont="1" applyFill="1" applyBorder="1" applyAlignment="1" applyProtection="1">
      <alignment horizontal="center" vertical="center" wrapText="1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6" fillId="0" borderId="44" xfId="42" applyFont="1" applyBorder="1" applyAlignment="1" applyProtection="1">
      <alignment horizontal="right" vertical="center"/>
    </xf>
    <xf numFmtId="0" fontId="0" fillId="0" borderId="0" xfId="0"/>
    <xf numFmtId="0" fontId="56" fillId="0" borderId="11" xfId="48" applyFont="1" applyBorder="1" applyAlignment="1">
      <alignment horizontal="center" vertical="center" wrapText="1"/>
    </xf>
    <xf numFmtId="3" fontId="39" fillId="0" borderId="11" xfId="27" applyNumberFormat="1" applyFont="1" applyFill="1" applyBorder="1" applyAlignment="1" applyProtection="1">
      <alignment horizontal="right" vertical="center" wrapText="1"/>
      <protection hidden="1"/>
    </xf>
    <xf numFmtId="164" fontId="39" fillId="0" borderId="11" xfId="27" applyNumberFormat="1" applyFont="1" applyFill="1" applyBorder="1" applyAlignment="1" applyProtection="1">
      <alignment horizontal="center" vertical="center" wrapText="1"/>
      <protection hidden="1"/>
    </xf>
    <xf numFmtId="0" fontId="56" fillId="0" borderId="11" xfId="48" applyFont="1" applyFill="1" applyBorder="1" applyAlignment="1">
      <alignment horizontal="center" vertical="center" wrapText="1"/>
    </xf>
    <xf numFmtId="3" fontId="40" fillId="0" borderId="10" xfId="27" applyNumberFormat="1" applyFont="1" applyFill="1" applyBorder="1" applyAlignment="1" applyProtection="1">
      <alignment horizontal="right" vertical="center" wrapText="1"/>
    </xf>
    <xf numFmtId="0" fontId="37" fillId="0" borderId="45" xfId="49" applyFont="1" applyBorder="1" applyAlignment="1" applyProtection="1">
      <alignment vertical="center"/>
      <protection hidden="1"/>
    </xf>
    <xf numFmtId="0" fontId="37" fillId="0" borderId="46" xfId="49" applyFont="1" applyBorder="1" applyAlignment="1" applyProtection="1">
      <alignment vertical="center"/>
      <protection hidden="1"/>
    </xf>
    <xf numFmtId="0" fontId="37" fillId="0" borderId="47" xfId="49" applyFont="1" applyBorder="1" applyAlignment="1" applyProtection="1">
      <alignment vertical="center"/>
      <protection hidden="1"/>
    </xf>
    <xf numFmtId="3" fontId="37" fillId="36" borderId="11" xfId="49" applyNumberFormat="1" applyFont="1" applyFill="1" applyBorder="1" applyAlignment="1" applyProtection="1">
      <alignment horizontal="right" vertical="center"/>
      <protection hidden="1"/>
    </xf>
    <xf numFmtId="3" fontId="39" fillId="36" borderId="14" xfId="49" applyNumberFormat="1" applyFont="1" applyFill="1" applyBorder="1" applyAlignment="1" applyProtection="1">
      <alignment horizontal="right" vertical="center"/>
      <protection hidden="1"/>
    </xf>
    <xf numFmtId="3" fontId="39" fillId="36" borderId="10" xfId="25" applyNumberFormat="1" applyFont="1" applyFill="1" applyBorder="1" applyAlignment="1" applyProtection="1">
      <alignment horizontal="right" vertical="center"/>
    </xf>
    <xf numFmtId="3" fontId="40" fillId="36" borderId="10" xfId="27" applyNumberFormat="1" applyFont="1" applyFill="1" applyBorder="1" applyAlignment="1" applyProtection="1">
      <alignment horizontal="right" vertical="center" wrapText="1"/>
    </xf>
    <xf numFmtId="3" fontId="37" fillId="37" borderId="11" xfId="49" applyNumberFormat="1" applyFont="1" applyFill="1" applyBorder="1" applyAlignment="1" applyProtection="1">
      <alignment horizontal="right" vertical="center"/>
      <protection hidden="1"/>
    </xf>
    <xf numFmtId="3" fontId="39" fillId="37" borderId="10" xfId="25" applyNumberFormat="1" applyFont="1" applyFill="1" applyBorder="1" applyAlignment="1" applyProtection="1">
      <alignment horizontal="right" vertical="center"/>
    </xf>
    <xf numFmtId="3" fontId="40" fillId="37" borderId="10" xfId="27" applyNumberFormat="1" applyFont="1" applyFill="1" applyBorder="1" applyAlignment="1" applyProtection="1">
      <alignment horizontal="right" vertical="center" wrapText="1"/>
    </xf>
    <xf numFmtId="0" fontId="37" fillId="37" borderId="11" xfId="49" applyFont="1" applyFill="1" applyBorder="1" applyAlignment="1" applyProtection="1">
      <alignment horizontal="left" vertical="center"/>
      <protection hidden="1"/>
    </xf>
    <xf numFmtId="3" fontId="37" fillId="38" borderId="11" xfId="49" applyNumberFormat="1" applyFont="1" applyFill="1" applyBorder="1" applyAlignment="1" applyProtection="1">
      <alignment horizontal="right" vertical="center"/>
      <protection hidden="1"/>
    </xf>
    <xf numFmtId="3" fontId="40" fillId="38" borderId="14" xfId="27" applyNumberFormat="1" applyFont="1" applyFill="1" applyBorder="1" applyAlignment="1" applyProtection="1">
      <alignment horizontal="right" vertical="center" wrapText="1"/>
    </xf>
    <xf numFmtId="3" fontId="39" fillId="38" borderId="10" xfId="25" applyNumberFormat="1" applyFont="1" applyFill="1" applyBorder="1" applyAlignment="1" applyProtection="1">
      <alignment horizontal="right" vertical="center"/>
    </xf>
    <xf numFmtId="3" fontId="40" fillId="38" borderId="10" xfId="27" applyNumberFormat="1" applyFont="1" applyFill="1" applyBorder="1" applyAlignment="1" applyProtection="1">
      <alignment horizontal="right" vertical="center" wrapText="1"/>
    </xf>
    <xf numFmtId="3" fontId="39" fillId="38" borderId="14" xfId="27" applyNumberFormat="1" applyFont="1" applyFill="1" applyBorder="1" applyAlignment="1" applyProtection="1">
      <alignment horizontal="right" vertical="center"/>
      <protection hidden="1"/>
    </xf>
    <xf numFmtId="3" fontId="40" fillId="38" borderId="14" xfId="49" applyNumberFormat="1" applyFont="1" applyFill="1" applyBorder="1" applyAlignment="1" applyProtection="1">
      <alignment horizontal="right" vertical="center"/>
      <protection hidden="1"/>
    </xf>
    <xf numFmtId="3" fontId="39" fillId="36" borderId="14" xfId="25" applyNumberFormat="1" applyFont="1" applyFill="1" applyBorder="1" applyAlignment="1" applyProtection="1">
      <alignment horizontal="right" vertical="center"/>
    </xf>
    <xf numFmtId="3" fontId="39" fillId="36" borderId="18" xfId="25" applyNumberFormat="1" applyFont="1" applyFill="1" applyBorder="1" applyAlignment="1" applyProtection="1">
      <alignment horizontal="right" vertical="center"/>
    </xf>
    <xf numFmtId="3" fontId="37" fillId="38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38" borderId="11" xfId="27" applyNumberFormat="1" applyFont="1" applyFill="1" applyBorder="1" applyAlignment="1" applyProtection="1">
      <alignment horizontal="right" vertical="center" wrapText="1"/>
      <protection hidden="1"/>
    </xf>
    <xf numFmtId="3" fontId="37" fillId="37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37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36" borderId="11" xfId="27" applyNumberFormat="1" applyFont="1" applyFill="1" applyBorder="1" applyAlignment="1" applyProtection="1">
      <alignment horizontal="right" vertical="center" wrapText="1"/>
      <protection hidden="1"/>
    </xf>
    <xf numFmtId="3" fontId="37" fillId="36" borderId="11" xfId="27" applyNumberFormat="1" applyFont="1" applyFill="1" applyBorder="1" applyAlignment="1" applyProtection="1">
      <alignment horizontal="right" vertical="center" wrapText="1"/>
      <protection hidden="1"/>
    </xf>
    <xf numFmtId="3" fontId="37" fillId="38" borderId="11" xfId="27" applyNumberFormat="1" applyFont="1" applyFill="1" applyBorder="1" applyAlignment="1" applyProtection="1">
      <alignment horizontal="right" vertical="center"/>
      <protection hidden="1"/>
    </xf>
    <xf numFmtId="3" fontId="39" fillId="38" borderId="11" xfId="27" applyNumberFormat="1" applyFont="1" applyFill="1" applyBorder="1" applyAlignment="1" applyProtection="1">
      <alignment horizontal="right" vertical="center"/>
      <protection hidden="1"/>
    </xf>
    <xf numFmtId="3" fontId="39" fillId="36" borderId="11" xfId="27" applyNumberFormat="1" applyFont="1" applyFill="1" applyBorder="1" applyAlignment="1" applyProtection="1">
      <alignment horizontal="right" vertical="center"/>
      <protection hidden="1"/>
    </xf>
    <xf numFmtId="3" fontId="39" fillId="37" borderId="11" xfId="27" applyNumberFormat="1" applyFont="1" applyFill="1" applyBorder="1" applyAlignment="1" applyProtection="1">
      <alignment horizontal="right" vertical="center"/>
      <protection hidden="1"/>
    </xf>
    <xf numFmtId="3" fontId="37" fillId="37" borderId="11" xfId="27" applyNumberFormat="1" applyFont="1" applyFill="1" applyBorder="1" applyAlignment="1" applyProtection="1">
      <alignment horizontal="right" vertical="center"/>
      <protection hidden="1"/>
    </xf>
    <xf numFmtId="0" fontId="0" fillId="0" borderId="0" xfId="0"/>
    <xf numFmtId="3" fontId="36" fillId="0" borderId="11" xfId="27" applyNumberFormat="1" applyFont="1" applyFill="1" applyBorder="1" applyAlignment="1" applyProtection="1">
      <alignment horizontal="right" vertical="center"/>
      <protection hidden="1"/>
    </xf>
    <xf numFmtId="3" fontId="40" fillId="0" borderId="11" xfId="27" applyNumberFormat="1" applyFont="1" applyFill="1" applyBorder="1" applyAlignment="1" applyProtection="1">
      <alignment horizontal="right" vertical="center"/>
      <protection hidden="1"/>
    </xf>
    <xf numFmtId="3" fontId="40" fillId="0" borderId="14" xfId="27" applyNumberFormat="1" applyFont="1" applyFill="1" applyBorder="1" applyAlignment="1" applyProtection="1">
      <alignment horizontal="right" vertical="center" wrapText="1"/>
      <protection hidden="1"/>
    </xf>
    <xf numFmtId="3" fontId="40" fillId="0" borderId="14" xfId="27" applyNumberFormat="1" applyFont="1" applyFill="1" applyBorder="1" applyAlignment="1" applyProtection="1">
      <alignment horizontal="right" vertical="center"/>
      <protection hidden="1"/>
    </xf>
    <xf numFmtId="3" fontId="36" fillId="0" borderId="25" xfId="27" applyNumberFormat="1" applyFont="1" applyBorder="1" applyAlignment="1" applyProtection="1">
      <alignment horizontal="right" vertical="center"/>
      <protection hidden="1"/>
    </xf>
    <xf numFmtId="3" fontId="36" fillId="0" borderId="11" xfId="27" applyNumberFormat="1" applyFont="1" applyFill="1" applyBorder="1" applyAlignment="1" applyProtection="1">
      <alignment horizontal="right" vertical="center" wrapText="1"/>
      <protection hidden="1"/>
    </xf>
    <xf numFmtId="3" fontId="36" fillId="0" borderId="11" xfId="49" applyNumberFormat="1" applyFont="1" applyFill="1" applyBorder="1" applyAlignment="1" applyProtection="1">
      <alignment horizontal="right" vertical="center"/>
      <protection hidden="1"/>
    </xf>
    <xf numFmtId="165" fontId="16" fillId="0" borderId="31" xfId="47" applyNumberFormat="1" applyFont="1" applyFill="1" applyBorder="1" applyAlignment="1" applyProtection="1">
      <alignment horizontal="left" vertical="center" wrapText="1"/>
      <protection hidden="1"/>
    </xf>
    <xf numFmtId="3" fontId="16" fillId="0" borderId="35" xfId="28" applyNumberFormat="1" applyFont="1" applyFill="1" applyBorder="1" applyAlignment="1" applyProtection="1">
      <alignment horizontal="right" vertical="center" wrapText="1"/>
      <protection hidden="1"/>
    </xf>
    <xf numFmtId="165" fontId="16" fillId="1" borderId="33" xfId="47" applyNumberFormat="1" applyFont="1" applyFill="1" applyBorder="1" applyAlignment="1" applyProtection="1">
      <alignment horizontal="left" vertical="center" wrapText="1"/>
      <protection hidden="1"/>
    </xf>
    <xf numFmtId="165" fontId="16" fillId="0" borderId="33" xfId="47" applyNumberFormat="1" applyFont="1" applyFill="1" applyBorder="1" applyAlignment="1" applyProtection="1">
      <alignment vertical="center" wrapText="1"/>
      <protection hidden="1"/>
    </xf>
    <xf numFmtId="165" fontId="16" fillId="0" borderId="40" xfId="47" applyNumberFormat="1" applyFont="1" applyFill="1" applyBorder="1" applyAlignment="1" applyProtection="1">
      <alignment horizontal="left" vertical="center" wrapText="1"/>
      <protection hidden="1"/>
    </xf>
    <xf numFmtId="3" fontId="36" fillId="0" borderId="13" xfId="49" applyNumberFormat="1" applyFont="1" applyFill="1" applyBorder="1" applyAlignment="1" applyProtection="1">
      <alignment horizontal="right" vertical="center"/>
      <protection hidden="1"/>
    </xf>
    <xf numFmtId="3" fontId="36" fillId="0" borderId="11" xfId="27" applyNumberFormat="1" applyFont="1" applyFill="1" applyBorder="1" applyAlignment="1" applyProtection="1">
      <alignment horizontal="right" vertical="center" wrapText="1"/>
    </xf>
    <xf numFmtId="3" fontId="36" fillId="39" borderId="11" xfId="49" applyNumberFormat="1" applyFont="1" applyFill="1" applyBorder="1" applyAlignment="1" applyProtection="1">
      <alignment horizontal="right" vertical="center"/>
      <protection hidden="1"/>
    </xf>
    <xf numFmtId="3" fontId="36" fillId="39" borderId="13" xfId="49" applyNumberFormat="1" applyFont="1" applyFill="1" applyBorder="1" applyAlignment="1" applyProtection="1">
      <alignment horizontal="right" vertical="center"/>
      <protection hidden="1"/>
    </xf>
    <xf numFmtId="3" fontId="40" fillId="39" borderId="11" xfId="27" applyNumberFormat="1" applyFont="1" applyFill="1" applyBorder="1" applyAlignment="1" applyProtection="1">
      <alignment horizontal="right" vertical="center" wrapText="1"/>
    </xf>
    <xf numFmtId="3" fontId="36" fillId="39" borderId="11" xfId="27" applyNumberFormat="1" applyFont="1" applyFill="1" applyBorder="1" applyAlignment="1" applyProtection="1">
      <alignment horizontal="right" vertical="center" wrapText="1"/>
    </xf>
    <xf numFmtId="0" fontId="0" fillId="0" borderId="0" xfId="0"/>
    <xf numFmtId="0" fontId="29" fillId="0" borderId="35" xfId="0" applyFont="1" applyBorder="1" applyAlignment="1">
      <alignment horizontal="left" vertical="center" wrapText="1"/>
    </xf>
    <xf numFmtId="0" fontId="29" fillId="0" borderId="35" xfId="0" applyFont="1" applyFill="1" applyBorder="1" applyAlignment="1">
      <alignment horizontal="left" vertical="center" wrapText="1"/>
    </xf>
    <xf numFmtId="0" fontId="31" fillId="0" borderId="41" xfId="0" applyFont="1" applyFill="1" applyBorder="1" applyAlignment="1">
      <alignment vertical="center" wrapText="1"/>
    </xf>
    <xf numFmtId="3" fontId="37" fillId="0" borderId="0" xfId="49" applyNumberFormat="1" applyFont="1" applyFill="1" applyBorder="1" applyAlignment="1" applyProtection="1">
      <alignment vertical="center"/>
      <protection hidden="1"/>
    </xf>
    <xf numFmtId="0" fontId="39" fillId="0" borderId="11" xfId="49" applyFont="1" applyFill="1" applyBorder="1" applyAlignment="1" applyProtection="1">
      <alignment horizontal="center" vertical="center" wrapText="1"/>
      <protection hidden="1"/>
    </xf>
    <xf numFmtId="3" fontId="37" fillId="0" borderId="11" xfId="49" applyNumberFormat="1" applyFont="1" applyFill="1" applyBorder="1" applyAlignment="1" applyProtection="1">
      <alignment vertical="center"/>
      <protection hidden="1"/>
    </xf>
    <xf numFmtId="3" fontId="39" fillId="0" borderId="11" xfId="49" applyNumberFormat="1" applyFont="1" applyBorder="1" applyAlignment="1" applyProtection="1">
      <alignment vertical="center"/>
      <protection hidden="1"/>
    </xf>
    <xf numFmtId="3" fontId="39" fillId="0" borderId="11" xfId="49" applyNumberFormat="1" applyFont="1" applyFill="1" applyBorder="1" applyAlignment="1" applyProtection="1">
      <alignment vertical="center"/>
      <protection hidden="1"/>
    </xf>
    <xf numFmtId="3" fontId="37" fillId="0" borderId="11" xfId="49" applyNumberFormat="1" applyFont="1" applyBorder="1" applyAlignment="1" applyProtection="1">
      <alignment vertical="center"/>
      <protection hidden="1"/>
    </xf>
    <xf numFmtId="165" fontId="43" fillId="30" borderId="37" xfId="45" applyNumberFormat="1" applyFont="1" applyFill="1" applyBorder="1" applyAlignment="1">
      <alignment horizontal="center" vertical="center" wrapText="1"/>
    </xf>
    <xf numFmtId="0" fontId="0" fillId="0" borderId="0" xfId="0"/>
    <xf numFmtId="165" fontId="59" fillId="0" borderId="89" xfId="0" applyNumberFormat="1" applyFont="1" applyFill="1" applyBorder="1" applyAlignment="1" applyProtection="1">
      <alignment horizontal="left" vertical="center" wrapText="1" indent="1"/>
    </xf>
    <xf numFmtId="165" fontId="59" fillId="0" borderId="90" xfId="0" applyNumberFormat="1" applyFont="1" applyFill="1" applyBorder="1" applyAlignment="1" applyProtection="1">
      <alignment horizontal="right" vertical="center" wrapText="1" indent="1"/>
    </xf>
    <xf numFmtId="165" fontId="59" fillId="0" borderId="92" xfId="0" applyNumberFormat="1" applyFont="1" applyFill="1" applyBorder="1" applyAlignment="1" applyProtection="1">
      <alignment horizontal="right" vertical="center" wrapText="1" indent="1"/>
    </xf>
    <xf numFmtId="165" fontId="59" fillId="0" borderId="93" xfId="0" applyNumberFormat="1" applyFont="1" applyFill="1" applyBorder="1" applyAlignment="1" applyProtection="1">
      <alignment horizontal="right" vertical="center" wrapText="1" indent="1"/>
    </xf>
    <xf numFmtId="165" fontId="59" fillId="0" borderId="91" xfId="0" applyNumberFormat="1" applyFont="1" applyFill="1" applyBorder="1" applyAlignment="1" applyProtection="1">
      <alignment horizontal="right" vertical="center" wrapText="1" indent="1"/>
    </xf>
    <xf numFmtId="165" fontId="60" fillId="0" borderId="82" xfId="0" applyNumberFormat="1" applyFont="1" applyFill="1" applyBorder="1" applyAlignment="1" applyProtection="1">
      <alignment horizontal="left" vertical="center" wrapText="1" indent="1"/>
    </xf>
    <xf numFmtId="165" fontId="61" fillId="0" borderId="83" xfId="0" applyNumberFormat="1" applyFont="1" applyFill="1" applyBorder="1" applyAlignment="1" applyProtection="1">
      <alignment horizontal="right" vertical="center" wrapText="1" indent="1"/>
    </xf>
    <xf numFmtId="165" fontId="60" fillId="0" borderId="84" xfId="0" applyNumberFormat="1" applyFont="1" applyFill="1" applyBorder="1" applyAlignment="1" applyProtection="1">
      <alignment horizontal="left" vertical="center" wrapText="1" indent="1"/>
    </xf>
    <xf numFmtId="165" fontId="60" fillId="0" borderId="83" xfId="0" applyNumberFormat="1" applyFont="1" applyFill="1" applyBorder="1" applyAlignment="1" applyProtection="1">
      <alignment horizontal="right" vertical="center" wrapText="1" indent="1"/>
      <protection locked="0"/>
    </xf>
    <xf numFmtId="165" fontId="60" fillId="0" borderId="85" xfId="0" applyNumberFormat="1" applyFont="1" applyFill="1" applyBorder="1" applyAlignment="1" applyProtection="1">
      <alignment horizontal="right" vertical="center" wrapText="1" indent="1"/>
      <protection locked="0"/>
    </xf>
    <xf numFmtId="165" fontId="60" fillId="0" borderId="86" xfId="0" applyNumberFormat="1" applyFont="1" applyFill="1" applyBorder="1" applyAlignment="1" applyProtection="1">
      <alignment horizontal="right" vertical="center" wrapText="1" indent="1"/>
      <protection locked="0"/>
    </xf>
    <xf numFmtId="165" fontId="60" fillId="0" borderId="87" xfId="0" applyNumberFormat="1" applyFont="1" applyFill="1" applyBorder="1" applyAlignment="1" applyProtection="1">
      <alignment horizontal="right" vertical="center" wrapText="1" indent="1"/>
      <protection locked="0"/>
    </xf>
    <xf numFmtId="165" fontId="61" fillId="0" borderId="86" xfId="0" applyNumberFormat="1" applyFont="1" applyFill="1" applyBorder="1" applyAlignment="1" applyProtection="1">
      <alignment horizontal="right" vertical="center" wrapText="1" indent="1"/>
    </xf>
    <xf numFmtId="165" fontId="60" fillId="0" borderId="88" xfId="0" applyNumberFormat="1" applyFont="1" applyFill="1" applyBorder="1" applyAlignment="1" applyProtection="1">
      <alignment horizontal="left" vertical="center" wrapText="1" indent="1"/>
    </xf>
    <xf numFmtId="165" fontId="60" fillId="0" borderId="84" xfId="0" applyNumberFormat="1" applyFont="1" applyFill="1" applyBorder="1" applyAlignment="1" applyProtection="1">
      <alignment horizontal="left" vertical="center" wrapText="1" indent="1"/>
      <protection locked="0"/>
    </xf>
    <xf numFmtId="165" fontId="43" fillId="30" borderId="36" xfId="45" applyNumberFormat="1" applyFont="1" applyFill="1" applyBorder="1" applyAlignment="1">
      <alignment horizontal="left" vertical="center" wrapText="1"/>
    </xf>
    <xf numFmtId="3" fontId="43" fillId="30" borderId="36" xfId="45" applyNumberFormat="1" applyFont="1" applyFill="1" applyBorder="1" applyAlignment="1">
      <alignment horizontal="right" vertical="center" wrapText="1"/>
    </xf>
    <xf numFmtId="165" fontId="43" fillId="30" borderId="51" xfId="45" applyNumberFormat="1" applyFont="1" applyFill="1" applyBorder="1" applyAlignment="1">
      <alignment horizontal="left" vertical="center" wrapText="1"/>
    </xf>
    <xf numFmtId="165" fontId="59" fillId="0" borderId="94" xfId="0" applyNumberFormat="1" applyFont="1" applyFill="1" applyBorder="1" applyAlignment="1" applyProtection="1">
      <alignment horizontal="right" vertical="center" wrapText="1" indent="1"/>
    </xf>
    <xf numFmtId="165" fontId="62" fillId="40" borderId="89" xfId="0" applyNumberFormat="1" applyFont="1" applyFill="1" applyBorder="1" applyAlignment="1" applyProtection="1">
      <alignment horizontal="left" vertical="center" wrapText="1" indent="1"/>
    </xf>
    <xf numFmtId="165" fontId="62" fillId="40" borderId="90" xfId="0" applyNumberFormat="1" applyFont="1" applyFill="1" applyBorder="1" applyAlignment="1" applyProtection="1">
      <alignment horizontal="right" vertical="center" wrapText="1" indent="1"/>
    </xf>
    <xf numFmtId="165" fontId="63" fillId="0" borderId="82" xfId="0" applyNumberFormat="1" applyFont="1" applyFill="1" applyBorder="1" applyAlignment="1" applyProtection="1">
      <alignment horizontal="left" vertical="center" wrapText="1" indent="1"/>
    </xf>
    <xf numFmtId="165" fontId="63" fillId="0" borderId="95" xfId="0" applyNumberFormat="1" applyFont="1" applyFill="1" applyBorder="1" applyAlignment="1" applyProtection="1">
      <alignment horizontal="right" vertical="center" wrapText="1" indent="1"/>
    </xf>
    <xf numFmtId="165" fontId="64" fillId="0" borderId="84" xfId="0" applyNumberFormat="1" applyFont="1" applyFill="1" applyBorder="1" applyAlignment="1" applyProtection="1">
      <alignment horizontal="left" vertical="center" wrapText="1" indent="1"/>
    </xf>
    <xf numFmtId="165" fontId="64" fillId="0" borderId="95" xfId="0" applyNumberFormat="1" applyFont="1" applyFill="1" applyBorder="1" applyAlignment="1" applyProtection="1">
      <alignment horizontal="right" vertical="center" wrapText="1" indent="1"/>
      <protection locked="0"/>
    </xf>
    <xf numFmtId="165" fontId="64" fillId="0" borderId="97" xfId="0" applyNumberFormat="1" applyFont="1" applyFill="1" applyBorder="1" applyAlignment="1" applyProtection="1">
      <alignment horizontal="right" vertical="center" wrapText="1" indent="1"/>
      <protection locked="0"/>
    </xf>
    <xf numFmtId="165" fontId="64" fillId="0" borderId="84" xfId="0" applyNumberFormat="1" applyFont="1" applyFill="1" applyBorder="1" applyAlignment="1" applyProtection="1">
      <alignment horizontal="left" vertical="center" wrapText="1" indent="2"/>
    </xf>
    <xf numFmtId="165" fontId="64" fillId="0" borderId="86" xfId="0" applyNumberFormat="1" applyFont="1" applyFill="1" applyBorder="1" applyAlignment="1" applyProtection="1">
      <alignment horizontal="right" vertical="center" wrapText="1" indent="1"/>
      <protection locked="0"/>
    </xf>
    <xf numFmtId="165" fontId="64" fillId="0" borderId="87" xfId="0" applyNumberFormat="1" applyFont="1" applyFill="1" applyBorder="1" applyAlignment="1" applyProtection="1">
      <alignment horizontal="right" vertical="center" wrapText="1" indent="1"/>
      <protection locked="0"/>
    </xf>
    <xf numFmtId="165" fontId="64" fillId="0" borderId="82" xfId="0" applyNumberFormat="1" applyFont="1" applyFill="1" applyBorder="1" applyAlignment="1" applyProtection="1">
      <alignment horizontal="left" vertical="center" wrapText="1" indent="1"/>
    </xf>
    <xf numFmtId="165" fontId="64" fillId="0" borderId="86" xfId="0" applyNumberFormat="1" applyFont="1" applyFill="1" applyBorder="1" applyAlignment="1" applyProtection="1">
      <alignment horizontal="left" vertical="center" wrapText="1" indent="2"/>
    </xf>
    <xf numFmtId="165" fontId="63" fillId="0" borderId="86" xfId="0" applyNumberFormat="1" applyFont="1" applyFill="1" applyBorder="1" applyAlignment="1" applyProtection="1">
      <alignment horizontal="left" vertical="center" wrapText="1" indent="1"/>
    </xf>
    <xf numFmtId="165" fontId="63" fillId="0" borderId="86" xfId="0" applyNumberFormat="1" applyFont="1" applyFill="1" applyBorder="1" applyAlignment="1" applyProtection="1">
      <alignment horizontal="right" vertical="center" wrapText="1" indent="1"/>
    </xf>
    <xf numFmtId="165" fontId="64" fillId="0" borderId="88" xfId="0" applyNumberFormat="1" applyFont="1" applyFill="1" applyBorder="1" applyAlignment="1" applyProtection="1">
      <alignment horizontal="left" vertical="center" wrapText="1" indent="1"/>
    </xf>
    <xf numFmtId="165" fontId="64" fillId="0" borderId="88" xfId="0" applyNumberFormat="1" applyFont="1" applyFill="1" applyBorder="1" applyAlignment="1" applyProtection="1">
      <alignment horizontal="left" vertical="center" wrapText="1" indent="1"/>
      <protection locked="0"/>
    </xf>
    <xf numFmtId="165" fontId="64" fillId="0" borderId="88" xfId="0" applyNumberFormat="1" applyFont="1" applyFill="1" applyBorder="1" applyAlignment="1" applyProtection="1">
      <alignment horizontal="left" vertical="center" wrapText="1" indent="2"/>
    </xf>
    <xf numFmtId="165" fontId="64" fillId="0" borderId="84" xfId="0" applyNumberFormat="1" applyFont="1" applyFill="1" applyBorder="1" applyAlignment="1" applyProtection="1">
      <alignment horizontal="left" vertical="center" wrapText="1" indent="1"/>
      <protection locked="0"/>
    </xf>
    <xf numFmtId="165" fontId="64" fillId="0" borderId="96" xfId="0" applyNumberFormat="1" applyFont="1" applyFill="1" applyBorder="1" applyAlignment="1" applyProtection="1">
      <alignment horizontal="left" vertical="center" wrapText="1" indent="2"/>
    </xf>
    <xf numFmtId="165" fontId="62" fillId="0" borderId="89" xfId="0" applyNumberFormat="1" applyFont="1" applyFill="1" applyBorder="1" applyAlignment="1" applyProtection="1">
      <alignment horizontal="left" vertical="center" wrapText="1" indent="1"/>
    </xf>
    <xf numFmtId="165" fontId="62" fillId="0" borderId="90" xfId="0" applyNumberFormat="1" applyFont="1" applyFill="1" applyBorder="1" applyAlignment="1" applyProtection="1">
      <alignment horizontal="right" vertical="center" wrapText="1" indent="1"/>
    </xf>
    <xf numFmtId="165" fontId="62" fillId="0" borderId="91" xfId="0" applyNumberFormat="1" applyFont="1" applyFill="1" applyBorder="1" applyAlignment="1" applyProtection="1">
      <alignment horizontal="right" vertical="center" wrapText="1" indent="1"/>
    </xf>
    <xf numFmtId="165" fontId="62" fillId="0" borderId="98" xfId="0" applyNumberFormat="1" applyFont="1" applyFill="1" applyBorder="1" applyAlignment="1" applyProtection="1">
      <alignment horizontal="left" vertical="center" wrapText="1" indent="1"/>
    </xf>
    <xf numFmtId="165" fontId="43" fillId="30" borderId="11" xfId="45" applyNumberFormat="1" applyFont="1" applyFill="1" applyBorder="1" applyAlignment="1">
      <alignment horizontal="left" vertical="center" wrapText="1"/>
    </xf>
    <xf numFmtId="3" fontId="43" fillId="30" borderId="11" xfId="45" applyNumberFormat="1" applyFont="1" applyFill="1" applyBorder="1" applyAlignment="1">
      <alignment horizontal="right" vertical="center"/>
    </xf>
    <xf numFmtId="0" fontId="65" fillId="0" borderId="0" xfId="0" applyFont="1"/>
    <xf numFmtId="165" fontId="62" fillId="0" borderId="0" xfId="0" applyNumberFormat="1" applyFont="1" applyFill="1" applyBorder="1" applyAlignment="1" applyProtection="1">
      <alignment horizontal="left" vertical="center" wrapText="1" indent="1"/>
    </xf>
    <xf numFmtId="165" fontId="62" fillId="0" borderId="0" xfId="0" applyNumberFormat="1" applyFont="1" applyFill="1" applyBorder="1" applyAlignment="1" applyProtection="1">
      <alignment horizontal="right" vertical="center" wrapText="1" indent="1"/>
    </xf>
    <xf numFmtId="0" fontId="0" fillId="0" borderId="0" xfId="0" applyFont="1"/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3" fontId="37" fillId="36" borderId="11" xfId="42" applyNumberFormat="1" applyFont="1" applyFill="1" applyBorder="1" applyAlignment="1">
      <alignment horizontal="right" vertical="center"/>
    </xf>
    <xf numFmtId="3" fontId="37" fillId="38" borderId="11" xfId="42" applyNumberFormat="1" applyFont="1" applyFill="1" applyBorder="1" applyAlignment="1">
      <alignment horizontal="right" vertical="center"/>
    </xf>
    <xf numFmtId="3" fontId="37" fillId="37" borderId="11" xfId="42" applyNumberFormat="1" applyFont="1" applyFill="1" applyBorder="1" applyAlignment="1">
      <alignment horizontal="right" vertical="center"/>
    </xf>
    <xf numFmtId="0" fontId="27" fillId="0" borderId="62" xfId="0" applyFont="1" applyBorder="1"/>
    <xf numFmtId="0" fontId="27" fillId="0" borderId="52" xfId="0" applyFont="1" applyBorder="1"/>
    <xf numFmtId="0" fontId="28" fillId="0" borderId="52" xfId="0" applyFont="1" applyBorder="1" applyAlignment="1">
      <alignment horizontal="right"/>
    </xf>
    <xf numFmtId="0" fontId="66" fillId="0" borderId="80" xfId="0" applyFont="1" applyBorder="1" applyAlignment="1">
      <alignment horizontal="center" vertical="center" wrapText="1"/>
    </xf>
    <xf numFmtId="0" fontId="66" fillId="0" borderId="0" xfId="0" applyFont="1" applyBorder="1" applyAlignment="1">
      <alignment horizontal="center" vertical="center" wrapText="1"/>
    </xf>
    <xf numFmtId="3" fontId="30" fillId="0" borderId="0" xfId="0" applyNumberFormat="1" applyFont="1" applyBorder="1" applyAlignment="1">
      <alignment horizontal="right"/>
    </xf>
    <xf numFmtId="3" fontId="27" fillId="0" borderId="11" xfId="0" applyNumberFormat="1" applyFont="1" applyBorder="1" applyAlignment="1">
      <alignment horizontal="right" vertical="center" wrapText="1"/>
    </xf>
    <xf numFmtId="3" fontId="27" fillId="0" borderId="11" xfId="0" applyNumberFormat="1" applyFont="1" applyFill="1" applyBorder="1" applyAlignment="1">
      <alignment horizontal="right" vertical="center" wrapText="1"/>
    </xf>
    <xf numFmtId="0" fontId="28" fillId="0" borderId="0" xfId="0" applyFont="1" applyBorder="1" applyAlignment="1">
      <alignment horizontal="right"/>
    </xf>
    <xf numFmtId="165" fontId="67" fillId="0" borderId="99" xfId="0" applyNumberFormat="1" applyFont="1" applyFill="1" applyBorder="1" applyAlignment="1" applyProtection="1">
      <alignment horizontal="right" vertical="center" wrapText="1" indent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3" fontId="37" fillId="37" borderId="11" xfId="25" applyNumberFormat="1" applyFont="1" applyFill="1" applyBorder="1" applyAlignment="1" applyProtection="1">
      <alignment horizontal="right" vertical="center"/>
    </xf>
    <xf numFmtId="49" fontId="36" fillId="0" borderId="14" xfId="42" applyNumberFormat="1" applyFont="1" applyBorder="1" applyAlignment="1" applyProtection="1">
      <alignment vertical="center"/>
    </xf>
    <xf numFmtId="49" fontId="36" fillId="0" borderId="12" xfId="42" applyNumberFormat="1" applyFont="1" applyBorder="1" applyAlignment="1" applyProtection="1">
      <alignment vertical="center"/>
    </xf>
    <xf numFmtId="3" fontId="36" fillId="0" borderId="11" xfId="49" applyNumberFormat="1" applyFont="1" applyBorder="1" applyAlignment="1" applyProtection="1">
      <alignment vertical="center"/>
      <protection hidden="1"/>
    </xf>
    <xf numFmtId="4" fontId="37" fillId="0" borderId="11" xfId="49" applyNumberFormat="1" applyFont="1" applyFill="1" applyBorder="1" applyAlignment="1" applyProtection="1">
      <alignment horizontal="right" vertical="center"/>
      <protection hidden="1"/>
    </xf>
    <xf numFmtId="4" fontId="39" fillId="0" borderId="10" xfId="25" applyNumberFormat="1" applyFont="1" applyFill="1" applyBorder="1" applyAlignment="1" applyProtection="1">
      <alignment horizontal="right" vertical="center"/>
    </xf>
    <xf numFmtId="4" fontId="40" fillId="0" borderId="10" xfId="27" applyNumberFormat="1" applyFont="1" applyFill="1" applyBorder="1" applyAlignment="1" applyProtection="1">
      <alignment horizontal="right" vertical="center" wrapText="1"/>
    </xf>
    <xf numFmtId="4" fontId="39" fillId="0" borderId="20" xfId="42" applyNumberFormat="1" applyFont="1" applyFill="1" applyBorder="1" applyAlignment="1" applyProtection="1">
      <alignment vertical="center"/>
    </xf>
    <xf numFmtId="4" fontId="39" fillId="0" borderId="11" xfId="42" applyNumberFormat="1" applyFont="1" applyFill="1" applyBorder="1" applyAlignment="1" applyProtection="1">
      <alignment vertical="center"/>
      <protection hidden="1"/>
    </xf>
    <xf numFmtId="0" fontId="69" fillId="0" borderId="0" xfId="0" applyFont="1" applyBorder="1"/>
    <xf numFmtId="0" fontId="70" fillId="0" borderId="0" xfId="0" applyFont="1" applyBorder="1" applyAlignment="1">
      <alignment horizontal="right"/>
    </xf>
    <xf numFmtId="0" fontId="71" fillId="0" borderId="26" xfId="0" applyFont="1" applyBorder="1" applyAlignment="1">
      <alignment horizontal="center" vertical="center" wrapText="1"/>
    </xf>
    <xf numFmtId="0" fontId="71" fillId="0" borderId="27" xfId="0" applyFont="1" applyBorder="1" applyAlignment="1">
      <alignment horizontal="center" vertical="center" wrapText="1"/>
    </xf>
    <xf numFmtId="0" fontId="71" fillId="0" borderId="29" xfId="0" applyFont="1" applyFill="1" applyBorder="1" applyAlignment="1">
      <alignment horizontal="center" vertical="center" wrapText="1"/>
    </xf>
    <xf numFmtId="0" fontId="70" fillId="0" borderId="15" xfId="0" applyFont="1" applyBorder="1"/>
    <xf numFmtId="3" fontId="70" fillId="0" borderId="11" xfId="0" applyNumberFormat="1" applyFont="1" applyBorder="1"/>
    <xf numFmtId="0" fontId="71" fillId="0" borderId="16" xfId="0" applyFont="1" applyBorder="1" applyAlignment="1">
      <alignment vertical="center"/>
    </xf>
    <xf numFmtId="3" fontId="71" fillId="0" borderId="17" xfId="0" applyNumberFormat="1" applyFont="1" applyBorder="1" applyAlignment="1">
      <alignment vertical="center"/>
    </xf>
    <xf numFmtId="0" fontId="70" fillId="0" borderId="0" xfId="0" applyFont="1"/>
    <xf numFmtId="49" fontId="72" fillId="0" borderId="43" xfId="57" applyNumberFormat="1" applyFont="1" applyBorder="1" applyAlignment="1">
      <alignment horizontal="center" vertical="center" wrapText="1"/>
    </xf>
    <xf numFmtId="0" fontId="72" fillId="0" borderId="26" xfId="57" applyFont="1" applyBorder="1" applyAlignment="1">
      <alignment vertical="center" wrapText="1"/>
    </xf>
    <xf numFmtId="0" fontId="72" fillId="32" borderId="27" xfId="57" applyFont="1" applyFill="1" applyBorder="1" applyAlignment="1">
      <alignment vertical="center" wrapText="1"/>
    </xf>
    <xf numFmtId="0" fontId="72" fillId="0" borderId="27" xfId="57" applyFont="1" applyBorder="1" applyAlignment="1">
      <alignment vertical="center" wrapText="1"/>
    </xf>
    <xf numFmtId="49" fontId="27" fillId="0" borderId="41" xfId="57" applyNumberFormat="1" applyFont="1" applyBorder="1" applyAlignment="1">
      <alignment horizontal="center" vertical="center" wrapText="1"/>
    </xf>
    <xf numFmtId="0" fontId="73" fillId="0" borderId="15" xfId="57" applyFont="1" applyBorder="1" applyAlignment="1">
      <alignment vertical="center" wrapText="1"/>
    </xf>
    <xf numFmtId="0" fontId="27" fillId="0" borderId="11" xfId="57" applyFont="1" applyBorder="1" applyAlignment="1">
      <alignment vertical="center" wrapText="1"/>
    </xf>
    <xf numFmtId="14" fontId="27" fillId="0" borderId="11" xfId="57" applyNumberFormat="1" applyFont="1" applyBorder="1" applyAlignment="1">
      <alignment vertical="center" wrapText="1"/>
    </xf>
    <xf numFmtId="3" fontId="27" fillId="0" borderId="11" xfId="57" applyNumberFormat="1" applyFont="1" applyBorder="1" applyAlignment="1">
      <alignment vertical="center" wrapText="1"/>
    </xf>
    <xf numFmtId="3" fontId="27" fillId="0" borderId="10" xfId="57" applyNumberFormat="1" applyFont="1" applyBorder="1" applyAlignment="1">
      <alignment vertical="center" wrapText="1"/>
    </xf>
    <xf numFmtId="49" fontId="27" fillId="0" borderId="57" xfId="57" applyNumberFormat="1" applyFont="1" applyBorder="1" applyAlignment="1">
      <alignment horizontal="center" vertical="center" wrapText="1"/>
    </xf>
    <xf numFmtId="0" fontId="73" fillId="0" borderId="16" xfId="57" applyFont="1" applyBorder="1" applyAlignment="1">
      <alignment vertical="center" wrapText="1"/>
    </xf>
    <xf numFmtId="0" fontId="27" fillId="0" borderId="17" xfId="57" applyFont="1" applyBorder="1" applyAlignment="1">
      <alignment vertical="center" wrapText="1"/>
    </xf>
    <xf numFmtId="14" fontId="27" fillId="0" borderId="17" xfId="57" applyNumberFormat="1" applyFont="1" applyBorder="1" applyAlignment="1">
      <alignment vertical="center" wrapText="1"/>
    </xf>
    <xf numFmtId="3" fontId="27" fillId="0" borderId="17" xfId="57" applyNumberFormat="1" applyFont="1" applyBorder="1" applyAlignment="1">
      <alignment vertical="center" wrapText="1"/>
    </xf>
    <xf numFmtId="49" fontId="27" fillId="0" borderId="56" xfId="57" applyNumberFormat="1" applyFont="1" applyBorder="1" applyAlignment="1">
      <alignment horizontal="center" vertical="center" wrapText="1"/>
    </xf>
    <xf numFmtId="0" fontId="73" fillId="0" borderId="80" xfId="57" applyFont="1" applyBorder="1" applyAlignment="1">
      <alignment vertical="center" wrapText="1"/>
    </xf>
    <xf numFmtId="3" fontId="27" fillId="0" borderId="23" xfId="57" applyNumberFormat="1" applyFont="1" applyBorder="1" applyAlignment="1">
      <alignment vertical="center" wrapText="1"/>
    </xf>
    <xf numFmtId="49" fontId="72" fillId="0" borderId="41" xfId="57" applyNumberFormat="1" applyFont="1" applyBorder="1" applyAlignment="1">
      <alignment horizontal="center" vertical="center" wrapText="1"/>
    </xf>
    <xf numFmtId="0" fontId="72" fillId="0" borderId="58" xfId="57" applyFont="1" applyBorder="1" applyAlignment="1">
      <alignment vertical="center" wrapText="1"/>
    </xf>
    <xf numFmtId="0" fontId="72" fillId="32" borderId="20" xfId="57" applyFont="1" applyFill="1" applyBorder="1" applyAlignment="1">
      <alignment vertical="center" wrapText="1"/>
    </xf>
    <xf numFmtId="0" fontId="72" fillId="0" borderId="20" xfId="57" applyFont="1" applyBorder="1" applyAlignment="1">
      <alignment vertical="center" wrapText="1"/>
    </xf>
    <xf numFmtId="3" fontId="72" fillId="0" borderId="20" xfId="59" applyNumberFormat="1" applyFont="1" applyBorder="1" applyAlignment="1">
      <alignment horizontal="right" vertical="center" wrapText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0" fontId="27" fillId="28" borderId="36" xfId="0" applyFont="1" applyFill="1" applyBorder="1" applyAlignment="1">
      <alignment horizontal="center" vertical="center" wrapText="1"/>
    </xf>
    <xf numFmtId="0" fontId="27" fillId="28" borderId="39" xfId="0" applyFont="1" applyFill="1" applyBorder="1" applyAlignment="1">
      <alignment horizontal="center" vertical="center" wrapText="1"/>
    </xf>
    <xf numFmtId="0" fontId="27" fillId="0" borderId="40" xfId="0" applyFont="1" applyBorder="1" applyAlignment="1">
      <alignment vertical="center" wrapText="1"/>
    </xf>
    <xf numFmtId="0" fontId="27" fillId="0" borderId="35" xfId="0" applyFont="1" applyBorder="1" applyAlignment="1">
      <alignment vertical="center" wrapText="1"/>
    </xf>
    <xf numFmtId="3" fontId="27" fillId="0" borderId="35" xfId="0" applyNumberFormat="1" applyFont="1" applyBorder="1"/>
    <xf numFmtId="0" fontId="27" fillId="29" borderId="51" xfId="0" applyFont="1" applyFill="1" applyBorder="1" applyAlignment="1">
      <alignment vertical="center" wrapText="1"/>
    </xf>
    <xf numFmtId="0" fontId="27" fillId="42" borderId="36" xfId="0" applyFont="1" applyFill="1" applyBorder="1" applyAlignment="1">
      <alignment vertical="center" wrapText="1"/>
    </xf>
    <xf numFmtId="0" fontId="27" fillId="28" borderId="54" xfId="0" applyFont="1" applyFill="1" applyBorder="1" applyAlignment="1">
      <alignment horizontal="center" vertical="center" wrapText="1"/>
    </xf>
    <xf numFmtId="0" fontId="27" fillId="28" borderId="78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3" fontId="27" fillId="0" borderId="10" xfId="0" applyNumberFormat="1" applyFont="1" applyBorder="1"/>
    <xf numFmtId="0" fontId="27" fillId="42" borderId="51" xfId="0" applyFont="1" applyFill="1" applyBorder="1" applyAlignment="1">
      <alignment vertical="center" wrapText="1"/>
    </xf>
    <xf numFmtId="3" fontId="27" fillId="29" borderId="51" xfId="0" applyNumberFormat="1" applyFont="1" applyFill="1" applyBorder="1" applyAlignment="1">
      <alignment vertical="center" wrapText="1"/>
    </xf>
    <xf numFmtId="0" fontId="30" fillId="0" borderId="11" xfId="0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right" vertical="center" wrapText="1"/>
    </xf>
    <xf numFmtId="0" fontId="30" fillId="0" borderId="11" xfId="0" applyFont="1" applyBorder="1" applyAlignment="1">
      <alignment horizontal="center" vertical="center" wrapText="1"/>
    </xf>
    <xf numFmtId="3" fontId="27" fillId="0" borderId="11" xfId="0" applyNumberFormat="1" applyFont="1" applyBorder="1" applyAlignment="1"/>
    <xf numFmtId="3" fontId="27" fillId="0" borderId="11" xfId="0" applyNumberFormat="1" applyFont="1" applyBorder="1" applyAlignment="1">
      <alignment horizontal="right"/>
    </xf>
    <xf numFmtId="0" fontId="27" fillId="0" borderId="11" xfId="0" applyFont="1" applyBorder="1" applyAlignment="1">
      <alignment horizontal="center" vertical="center" wrapText="1"/>
    </xf>
    <xf numFmtId="0" fontId="30" fillId="28" borderId="11" xfId="0" applyFont="1" applyFill="1" applyBorder="1" applyAlignment="1">
      <alignment horizontal="center" vertical="center" wrapText="1"/>
    </xf>
    <xf numFmtId="3" fontId="30" fillId="28" borderId="11" xfId="0" applyNumberFormat="1" applyFont="1" applyFill="1" applyBorder="1" applyAlignment="1">
      <alignment horizontal="right" vertical="center" wrapText="1"/>
    </xf>
    <xf numFmtId="0" fontId="30" fillId="0" borderId="11" xfId="0" applyFont="1" applyFill="1" applyBorder="1" applyAlignment="1">
      <alignment vertical="center" wrapText="1"/>
    </xf>
    <xf numFmtId="0" fontId="30" fillId="0" borderId="14" xfId="0" applyFont="1" applyFill="1" applyBorder="1" applyAlignment="1">
      <alignment vertical="center" wrapText="1"/>
    </xf>
    <xf numFmtId="0" fontId="30" fillId="0" borderId="12" xfId="0" applyFont="1" applyFill="1" applyBorder="1" applyAlignment="1">
      <alignment vertical="center" wrapText="1"/>
    </xf>
    <xf numFmtId="3" fontId="30" fillId="0" borderId="11" xfId="0" applyNumberFormat="1" applyFont="1" applyBorder="1" applyAlignment="1">
      <alignment horizontal="right" vertical="center" wrapText="1"/>
    </xf>
    <xf numFmtId="3" fontId="27" fillId="0" borderId="0" xfId="0" applyNumberFormat="1" applyFont="1" applyAlignment="1">
      <alignment horizontal="right"/>
    </xf>
    <xf numFmtId="0" fontId="27" fillId="0" borderId="14" xfId="0" applyFont="1" applyBorder="1" applyAlignment="1"/>
    <xf numFmtId="0" fontId="27" fillId="0" borderId="12" xfId="0" applyFont="1" applyBorder="1" applyAlignment="1"/>
    <xf numFmtId="3" fontId="72" fillId="28" borderId="11" xfId="0" applyNumberFormat="1" applyFont="1" applyFill="1" applyBorder="1" applyAlignment="1">
      <alignment horizontal="right" vertical="center" wrapText="1"/>
    </xf>
    <xf numFmtId="0" fontId="30" fillId="0" borderId="14" xfId="0" applyFont="1" applyBorder="1" applyAlignment="1">
      <alignment vertical="center" wrapText="1"/>
    </xf>
    <xf numFmtId="0" fontId="30" fillId="0" borderId="12" xfId="0" applyFont="1" applyBorder="1" applyAlignment="1">
      <alignment vertical="center" wrapText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70" fillId="0" borderId="71" xfId="0" applyFont="1" applyBorder="1"/>
    <xf numFmtId="3" fontId="70" fillId="0" borderId="24" xfId="0" applyNumberFormat="1" applyFont="1" applyBorder="1"/>
    <xf numFmtId="3" fontId="37" fillId="43" borderId="11" xfId="49" applyNumberFormat="1" applyFont="1" applyFill="1" applyBorder="1" applyAlignment="1" applyProtection="1">
      <alignment horizontal="right" vertical="center"/>
      <protection hidden="1"/>
    </xf>
    <xf numFmtId="3" fontId="39" fillId="36" borderId="11" xfId="49" applyNumberFormat="1" applyFont="1" applyFill="1" applyBorder="1" applyAlignment="1" applyProtection="1">
      <alignment horizontal="right" vertical="center"/>
      <protection hidden="1"/>
    </xf>
    <xf numFmtId="3" fontId="37" fillId="43" borderId="14" xfId="49" applyNumberFormat="1" applyFont="1" applyFill="1" applyBorder="1" applyAlignment="1" applyProtection="1">
      <alignment horizontal="right" vertical="center"/>
      <protection hidden="1"/>
    </xf>
    <xf numFmtId="3" fontId="37" fillId="0" borderId="14" xfId="42" applyNumberFormat="1" applyFont="1" applyFill="1" applyBorder="1" applyAlignment="1">
      <alignment horizontal="right" vertical="center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3" fontId="39" fillId="36" borderId="11" xfId="42" applyNumberFormat="1" applyFont="1" applyFill="1" applyBorder="1" applyAlignment="1">
      <alignment horizontal="right" vertical="center"/>
    </xf>
    <xf numFmtId="0" fontId="29" fillId="0" borderId="0" xfId="57" applyFont="1" applyAlignment="1">
      <alignment vertical="center" wrapText="1"/>
    </xf>
    <xf numFmtId="0" fontId="7" fillId="0" borderId="0" xfId="57"/>
    <xf numFmtId="0" fontId="28" fillId="0" borderId="0" xfId="57" applyFont="1" applyAlignment="1">
      <alignment vertical="center" wrapText="1"/>
    </xf>
    <xf numFmtId="0" fontId="29" fillId="0" borderId="0" xfId="57" applyFont="1" applyAlignment="1">
      <alignment horizontal="right" vertical="center" wrapText="1"/>
    </xf>
    <xf numFmtId="0" fontId="31" fillId="28" borderId="65" xfId="57" applyFont="1" applyFill="1" applyBorder="1" applyAlignment="1">
      <alignment vertical="center" wrapText="1"/>
    </xf>
    <xf numFmtId="0" fontId="31" fillId="28" borderId="38" xfId="57" applyFont="1" applyFill="1" applyBorder="1" applyAlignment="1">
      <alignment horizontal="center" vertical="center" wrapText="1"/>
    </xf>
    <xf numFmtId="0" fontId="31" fillId="28" borderId="66" xfId="57" applyFont="1" applyFill="1" applyBorder="1" applyAlignment="1">
      <alignment horizontal="center" vertical="center" wrapText="1"/>
    </xf>
    <xf numFmtId="0" fontId="31" fillId="28" borderId="101" xfId="57" applyFont="1" applyFill="1" applyBorder="1" applyAlignment="1">
      <alignment horizontal="center" vertical="center" wrapText="1"/>
    </xf>
    <xf numFmtId="0" fontId="28" fillId="0" borderId="58" xfId="57" applyFont="1" applyBorder="1" applyAlignment="1">
      <alignment vertical="center" wrapText="1"/>
    </xf>
    <xf numFmtId="0" fontId="28" fillId="0" borderId="68" xfId="57" applyFont="1" applyBorder="1" applyAlignment="1">
      <alignment vertical="center" wrapText="1"/>
    </xf>
    <xf numFmtId="3" fontId="28" fillId="0" borderId="20" xfId="57" applyNumberFormat="1" applyFont="1" applyBorder="1" applyAlignment="1">
      <alignment vertical="center" wrapText="1"/>
    </xf>
    <xf numFmtId="3" fontId="28" fillId="0" borderId="74" xfId="57" applyNumberFormat="1" applyFont="1" applyBorder="1" applyAlignment="1">
      <alignment vertical="center" wrapText="1"/>
    </xf>
    <xf numFmtId="0" fontId="28" fillId="0" borderId="15" xfId="57" applyFont="1" applyBorder="1" applyAlignment="1">
      <alignment vertical="center" wrapText="1"/>
    </xf>
    <xf numFmtId="3" fontId="28" fillId="0" borderId="13" xfId="57" applyNumberFormat="1" applyFont="1" applyBorder="1" applyAlignment="1">
      <alignment vertical="center" wrapText="1"/>
    </xf>
    <xf numFmtId="3" fontId="28" fillId="0" borderId="11" xfId="57" applyNumberFormat="1" applyFont="1" applyBorder="1" applyAlignment="1">
      <alignment vertical="center" wrapText="1"/>
    </xf>
    <xf numFmtId="3" fontId="28" fillId="0" borderId="11" xfId="57" applyNumberFormat="1" applyFont="1" applyFill="1" applyBorder="1" applyAlignment="1">
      <alignment vertical="center" wrapText="1"/>
    </xf>
    <xf numFmtId="0" fontId="28" fillId="0" borderId="71" xfId="57" applyFont="1" applyBorder="1" applyAlignment="1">
      <alignment vertical="center" wrapText="1"/>
    </xf>
    <xf numFmtId="3" fontId="28" fillId="0" borderId="75" xfId="57" applyNumberFormat="1" applyFont="1" applyBorder="1" applyAlignment="1">
      <alignment vertical="center" wrapText="1"/>
    </xf>
    <xf numFmtId="3" fontId="28" fillId="0" borderId="24" xfId="57" applyNumberFormat="1" applyFont="1" applyBorder="1" applyAlignment="1">
      <alignment vertical="center" wrapText="1"/>
    </xf>
    <xf numFmtId="0" fontId="31" fillId="29" borderId="65" xfId="57" applyFont="1" applyFill="1" applyBorder="1" applyAlignment="1">
      <alignment vertical="center" wrapText="1"/>
    </xf>
    <xf numFmtId="3" fontId="31" fillId="29" borderId="66" xfId="57" applyNumberFormat="1" applyFont="1" applyFill="1" applyBorder="1" applyAlignment="1">
      <alignment vertical="center" wrapText="1"/>
    </xf>
    <xf numFmtId="3" fontId="31" fillId="29" borderId="101" xfId="57" applyNumberFormat="1" applyFont="1" applyFill="1" applyBorder="1" applyAlignment="1">
      <alignment vertical="center" wrapText="1"/>
    </xf>
    <xf numFmtId="0" fontId="28" fillId="0" borderId="80" xfId="57" applyFont="1" applyBorder="1" applyAlignment="1">
      <alignment vertical="center" wrapText="1"/>
    </xf>
    <xf numFmtId="3" fontId="28" fillId="0" borderId="0" xfId="57" applyNumberFormat="1" applyFont="1" applyBorder="1" applyAlignment="1">
      <alignment vertical="center" wrapText="1"/>
    </xf>
    <xf numFmtId="3" fontId="28" fillId="0" borderId="60" xfId="57" applyNumberFormat="1" applyFont="1" applyBorder="1" applyAlignment="1">
      <alignment vertical="center" wrapText="1"/>
    </xf>
    <xf numFmtId="1" fontId="31" fillId="28" borderId="38" xfId="57" applyNumberFormat="1" applyFont="1" applyFill="1" applyBorder="1" applyAlignment="1">
      <alignment horizontal="center" vertical="center" wrapText="1"/>
    </xf>
    <xf numFmtId="1" fontId="31" fillId="28" borderId="66" xfId="57" applyNumberFormat="1" applyFont="1" applyFill="1" applyBorder="1" applyAlignment="1">
      <alignment horizontal="center" vertical="center" wrapText="1"/>
    </xf>
    <xf numFmtId="3" fontId="31" fillId="28" borderId="101" xfId="57" applyNumberFormat="1" applyFont="1" applyFill="1" applyBorder="1" applyAlignment="1">
      <alignment horizontal="center" vertical="center" wrapText="1"/>
    </xf>
    <xf numFmtId="3" fontId="28" fillId="0" borderId="68" xfId="57" applyNumberFormat="1" applyFont="1" applyBorder="1" applyAlignment="1">
      <alignment vertical="center" wrapText="1"/>
    </xf>
    <xf numFmtId="3" fontId="28" fillId="0" borderId="20" xfId="57" applyNumberFormat="1" applyFont="1" applyFill="1" applyBorder="1" applyAlignment="1">
      <alignment vertical="center" wrapText="1"/>
    </xf>
    <xf numFmtId="0" fontId="28" fillId="0" borderId="15" xfId="57" applyFont="1" applyFill="1" applyBorder="1" applyAlignment="1">
      <alignment vertical="center" wrapText="1"/>
    </xf>
    <xf numFmtId="3" fontId="28" fillId="0" borderId="13" xfId="57" applyNumberFormat="1" applyFont="1" applyFill="1" applyBorder="1" applyAlignment="1">
      <alignment vertical="center" wrapText="1"/>
    </xf>
    <xf numFmtId="3" fontId="7" fillId="0" borderId="0" xfId="57" applyNumberFormat="1"/>
    <xf numFmtId="3" fontId="28" fillId="0" borderId="0" xfId="57" applyNumberFormat="1" applyFont="1" applyAlignment="1">
      <alignment vertical="center" wrapText="1"/>
    </xf>
    <xf numFmtId="3" fontId="29" fillId="0" borderId="0" xfId="57" applyNumberFormat="1" applyFont="1" applyAlignment="1">
      <alignment horizontal="right" vertical="center" wrapText="1"/>
    </xf>
    <xf numFmtId="0" fontId="39" fillId="24" borderId="11" xfId="49" applyFont="1" applyFill="1" applyBorder="1" applyAlignment="1" applyProtection="1">
      <alignment horizontal="center" vertical="center" wrapText="1"/>
      <protection hidden="1"/>
    </xf>
    <xf numFmtId="3" fontId="39" fillId="38" borderId="11" xfId="49" applyNumberFormat="1" applyFont="1" applyFill="1" applyBorder="1" applyAlignment="1" applyProtection="1">
      <alignment horizontal="right" vertical="center"/>
      <protection hidden="1"/>
    </xf>
    <xf numFmtId="3" fontId="39" fillId="37" borderId="11" xfId="49" applyNumberFormat="1" applyFont="1" applyFill="1" applyBorder="1" applyAlignment="1" applyProtection="1">
      <alignment horizontal="right" vertical="center"/>
      <protection hidden="1"/>
    </xf>
    <xf numFmtId="3" fontId="39" fillId="37" borderId="14" xfId="49" applyNumberFormat="1" applyFont="1" applyFill="1" applyBorder="1" applyAlignment="1" applyProtection="1">
      <alignment horizontal="right" vertical="center"/>
      <protection hidden="1"/>
    </xf>
    <xf numFmtId="3" fontId="39" fillId="26" borderId="11" xfId="49" applyNumberFormat="1" applyFont="1" applyFill="1" applyBorder="1" applyAlignment="1" applyProtection="1">
      <alignment horizontal="right" vertical="center"/>
      <protection hidden="1"/>
    </xf>
    <xf numFmtId="3" fontId="39" fillId="26" borderId="14" xfId="49" applyNumberFormat="1" applyFont="1" applyFill="1" applyBorder="1" applyAlignment="1" applyProtection="1">
      <alignment horizontal="right" vertical="center"/>
      <protection hidden="1"/>
    </xf>
    <xf numFmtId="3" fontId="39" fillId="0" borderId="11" xfId="49" applyNumberFormat="1" applyFont="1" applyFill="1" applyBorder="1" applyAlignment="1" applyProtection="1">
      <alignment horizontal="right" vertical="center"/>
      <protection hidden="1"/>
    </xf>
    <xf numFmtId="3" fontId="39" fillId="0" borderId="14" xfId="49" applyNumberFormat="1" applyFont="1" applyBorder="1" applyAlignment="1" applyProtection="1">
      <alignment horizontal="right" vertical="center"/>
      <protection hidden="1"/>
    </xf>
    <xf numFmtId="3" fontId="40" fillId="37" borderId="14" xfId="25" applyNumberFormat="1" applyFont="1" applyFill="1" applyBorder="1" applyAlignment="1" applyProtection="1">
      <alignment horizontal="right" vertical="center"/>
    </xf>
    <xf numFmtId="3" fontId="40" fillId="26" borderId="14" xfId="25" applyNumberFormat="1" applyFont="1" applyFill="1" applyBorder="1" applyAlignment="1" applyProtection="1">
      <alignment horizontal="right" vertical="center"/>
    </xf>
    <xf numFmtId="3" fontId="39" fillId="0" borderId="14" xfId="49" applyNumberFormat="1" applyFont="1" applyFill="1" applyBorder="1" applyAlignment="1" applyProtection="1">
      <alignment horizontal="right" vertical="center"/>
      <protection hidden="1"/>
    </xf>
    <xf numFmtId="3" fontId="39" fillId="37" borderId="14" xfId="25" applyNumberFormat="1" applyFont="1" applyFill="1" applyBorder="1" applyAlignment="1" applyProtection="1">
      <alignment horizontal="right" vertical="center"/>
    </xf>
    <xf numFmtId="3" fontId="39" fillId="43" borderId="11" xfId="49" applyNumberFormat="1" applyFont="1" applyFill="1" applyBorder="1" applyAlignment="1" applyProtection="1">
      <alignment horizontal="right" vertical="center"/>
      <protection hidden="1"/>
    </xf>
    <xf numFmtId="3" fontId="39" fillId="26" borderId="14" xfId="25" applyNumberFormat="1" applyFont="1" applyFill="1" applyBorder="1" applyAlignment="1" applyProtection="1">
      <alignment horizontal="right" vertical="center"/>
    </xf>
    <xf numFmtId="3" fontId="39" fillId="37" borderId="14" xfId="42" applyNumberFormat="1" applyFont="1" applyFill="1" applyBorder="1" applyAlignment="1">
      <alignment horizontal="right" vertical="center"/>
    </xf>
    <xf numFmtId="3" fontId="39" fillId="26" borderId="14" xfId="42" applyNumberFormat="1" applyFont="1" applyFill="1" applyBorder="1" applyAlignment="1">
      <alignment horizontal="right" vertical="center"/>
    </xf>
    <xf numFmtId="3" fontId="39" fillId="0" borderId="14" xfId="42" applyNumberFormat="1" applyFont="1" applyBorder="1" applyAlignment="1">
      <alignment horizontal="right" vertical="center"/>
    </xf>
    <xf numFmtId="4" fontId="39" fillId="0" borderId="11" xfId="49" applyNumberFormat="1" applyFont="1" applyFill="1" applyBorder="1" applyAlignment="1" applyProtection="1">
      <alignment horizontal="right" vertical="center"/>
      <protection hidden="1"/>
    </xf>
    <xf numFmtId="0" fontId="0" fillId="0" borderId="0" xfId="0"/>
    <xf numFmtId="0" fontId="74" fillId="0" borderId="103" xfId="0" applyFont="1" applyBorder="1" applyAlignment="1">
      <alignment horizontal="center" vertical="top" wrapText="1"/>
    </xf>
    <xf numFmtId="0" fontId="74" fillId="0" borderId="103" xfId="0" applyFont="1" applyBorder="1" applyAlignment="1">
      <alignment horizontal="left" vertical="top" wrapText="1"/>
    </xf>
    <xf numFmtId="3" fontId="74" fillId="0" borderId="103" xfId="0" applyNumberFormat="1" applyFont="1" applyBorder="1" applyAlignment="1">
      <alignment horizontal="right" vertical="center" wrapText="1"/>
    </xf>
    <xf numFmtId="3" fontId="74" fillId="0" borderId="103" xfId="0" applyNumberFormat="1" applyFont="1" applyBorder="1" applyAlignment="1">
      <alignment horizontal="right" vertical="center"/>
    </xf>
    <xf numFmtId="0" fontId="49" fillId="0" borderId="103" xfId="0" applyFont="1" applyBorder="1" applyAlignment="1">
      <alignment horizontal="center" vertical="top" wrapText="1"/>
    </xf>
    <xf numFmtId="0" fontId="49" fillId="0" borderId="103" xfId="0" applyFont="1" applyBorder="1" applyAlignment="1">
      <alignment horizontal="left" vertical="top" wrapText="1"/>
    </xf>
    <xf numFmtId="3" fontId="49" fillId="0" borderId="103" xfId="0" applyNumberFormat="1" applyFont="1" applyBorder="1" applyAlignment="1">
      <alignment horizontal="right" vertical="center" wrapText="1"/>
    </xf>
    <xf numFmtId="3" fontId="49" fillId="0" borderId="103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3" fontId="27" fillId="0" borderId="11" xfId="0" applyNumberFormat="1" applyFont="1" applyFill="1" applyBorder="1" applyAlignment="1">
      <alignment horizontal="right"/>
    </xf>
    <xf numFmtId="0" fontId="71" fillId="0" borderId="27" xfId="0" applyFont="1" applyFill="1" applyBorder="1" applyAlignment="1">
      <alignment horizontal="center" vertical="center" wrapText="1"/>
    </xf>
    <xf numFmtId="0" fontId="71" fillId="0" borderId="28" xfId="0" applyFont="1" applyFill="1" applyBorder="1" applyAlignment="1">
      <alignment horizontal="center" vertical="center" wrapText="1"/>
    </xf>
    <xf numFmtId="3" fontId="70" fillId="0" borderId="11" xfId="0" applyNumberFormat="1" applyFont="1" applyFill="1" applyBorder="1"/>
    <xf numFmtId="166" fontId="70" fillId="0" borderId="14" xfId="58" applyNumberFormat="1" applyFont="1" applyFill="1" applyBorder="1"/>
    <xf numFmtId="167" fontId="70" fillId="0" borderId="10" xfId="0" applyNumberFormat="1" applyFont="1" applyFill="1" applyBorder="1"/>
    <xf numFmtId="3" fontId="70" fillId="0" borderId="24" xfId="0" applyNumberFormat="1" applyFont="1" applyFill="1" applyBorder="1"/>
    <xf numFmtId="166" fontId="70" fillId="0" borderId="25" xfId="58" applyNumberFormat="1" applyFont="1" applyFill="1" applyBorder="1"/>
    <xf numFmtId="167" fontId="70" fillId="0" borderId="79" xfId="0" applyNumberFormat="1" applyFont="1" applyFill="1" applyBorder="1"/>
    <xf numFmtId="3" fontId="71" fillId="0" borderId="17" xfId="0" applyNumberFormat="1" applyFont="1" applyFill="1" applyBorder="1" applyAlignment="1">
      <alignment vertical="center"/>
    </xf>
    <xf numFmtId="166" fontId="71" fillId="0" borderId="18" xfId="58" applyNumberFormat="1" applyFont="1" applyFill="1" applyBorder="1" applyAlignment="1">
      <alignment vertical="center"/>
    </xf>
    <xf numFmtId="167" fontId="70" fillId="0" borderId="19" xfId="0" applyNumberFormat="1" applyFont="1" applyFill="1" applyBorder="1"/>
    <xf numFmtId="0" fontId="70" fillId="0" borderId="0" xfId="0" applyFont="1" applyFill="1"/>
    <xf numFmtId="3" fontId="37" fillId="39" borderId="11" xfId="27" applyNumberFormat="1" applyFont="1" applyFill="1" applyBorder="1" applyAlignment="1" applyProtection="1">
      <alignment horizontal="right" vertical="center"/>
      <protection hidden="1"/>
    </xf>
    <xf numFmtId="3" fontId="39" fillId="39" borderId="11" xfId="27" applyNumberFormat="1" applyFont="1" applyFill="1" applyBorder="1" applyAlignment="1" applyProtection="1">
      <alignment horizontal="right" vertical="center"/>
      <protection hidden="1"/>
    </xf>
    <xf numFmtId="3" fontId="37" fillId="39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39" borderId="14" xfId="27" applyNumberFormat="1" applyFont="1" applyFill="1" applyBorder="1" applyAlignment="1" applyProtection="1">
      <alignment horizontal="right" vertical="center" wrapText="1"/>
      <protection hidden="1"/>
    </xf>
    <xf numFmtId="3" fontId="39" fillId="39" borderId="14" xfId="27" applyNumberFormat="1" applyFont="1" applyFill="1" applyBorder="1" applyAlignment="1" applyProtection="1">
      <alignment horizontal="right" vertical="center"/>
      <protection hidden="1"/>
    </xf>
    <xf numFmtId="3" fontId="39" fillId="39" borderId="11" xfId="27" applyNumberFormat="1" applyFont="1" applyFill="1" applyBorder="1" applyAlignment="1" applyProtection="1">
      <alignment horizontal="right" vertical="center" wrapText="1"/>
      <protection hidden="1"/>
    </xf>
    <xf numFmtId="3" fontId="39" fillId="0" borderId="14" xfId="27" applyNumberFormat="1" applyFont="1" applyFill="1" applyBorder="1" applyAlignment="1" applyProtection="1">
      <alignment horizontal="right" vertical="center" wrapText="1"/>
      <protection hidden="1"/>
    </xf>
    <xf numFmtId="3" fontId="39" fillId="0" borderId="14" xfId="27" applyNumberFormat="1" applyFont="1" applyFill="1" applyBorder="1" applyAlignment="1" applyProtection="1">
      <alignment horizontal="right" vertical="center"/>
      <protection hidden="1"/>
    </xf>
    <xf numFmtId="3" fontId="37" fillId="0" borderId="14" xfId="27" applyNumberFormat="1" applyFont="1" applyFill="1" applyBorder="1" applyAlignment="1" applyProtection="1">
      <alignment horizontal="right" vertical="center"/>
      <protection hidden="1"/>
    </xf>
    <xf numFmtId="3" fontId="16" fillId="39" borderId="11" xfId="27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>
      <alignment horizontal="center" vertical="center"/>
    </xf>
    <xf numFmtId="0" fontId="40" fillId="41" borderId="11" xfId="49" applyFont="1" applyFill="1" applyBorder="1" applyAlignment="1" applyProtection="1">
      <alignment vertical="center"/>
      <protection hidden="1"/>
    </xf>
    <xf numFmtId="3" fontId="40" fillId="41" borderId="11" xfId="49" applyNumberFormat="1" applyFont="1" applyFill="1" applyBorder="1" applyAlignment="1" applyProtection="1">
      <alignment vertical="center"/>
      <protection hidden="1"/>
    </xf>
    <xf numFmtId="3" fontId="39" fillId="41" borderId="11" xfId="49" applyNumberFormat="1" applyFont="1" applyFill="1" applyBorder="1" applyAlignment="1" applyProtection="1">
      <alignment vertical="center"/>
      <protection hidden="1"/>
    </xf>
    <xf numFmtId="3" fontId="39" fillId="41" borderId="0" xfId="49" applyNumberFormat="1" applyFont="1" applyFill="1" applyBorder="1" applyAlignment="1" applyProtection="1">
      <alignment vertical="center"/>
      <protection hidden="1"/>
    </xf>
    <xf numFmtId="165" fontId="43" fillId="30" borderId="37" xfId="45" applyNumberFormat="1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0" fontId="0" fillId="0" borderId="0" xfId="0"/>
    <xf numFmtId="0" fontId="39" fillId="24" borderId="21" xfId="49" applyFont="1" applyFill="1" applyBorder="1" applyAlignment="1" applyProtection="1">
      <alignment horizontal="center" vertical="center" wrapText="1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0" fontId="55" fillId="0" borderId="0" xfId="60" applyFont="1"/>
    <xf numFmtId="0" fontId="55" fillId="0" borderId="0" xfId="60" applyFont="1" applyAlignment="1">
      <alignment horizontal="right"/>
    </xf>
    <xf numFmtId="0" fontId="55" fillId="0" borderId="0" xfId="0" applyFont="1"/>
    <xf numFmtId="0" fontId="77" fillId="0" borderId="0" xfId="60" applyFont="1" applyAlignment="1">
      <alignment horizontal="right"/>
    </xf>
    <xf numFmtId="3" fontId="55" fillId="0" borderId="0" xfId="0" applyNumberFormat="1" applyFont="1"/>
    <xf numFmtId="0" fontId="77" fillId="28" borderId="11" xfId="60" applyFont="1" applyFill="1" applyBorder="1" applyAlignment="1">
      <alignment horizontal="center" vertical="center" wrapText="1"/>
    </xf>
    <xf numFmtId="0" fontId="78" fillId="24" borderId="11" xfId="60" applyFont="1" applyFill="1" applyBorder="1" applyAlignment="1">
      <alignment horizontal="center" vertical="center" wrapText="1"/>
    </xf>
    <xf numFmtId="0" fontId="79" fillId="0" borderId="11" xfId="61" applyFont="1" applyBorder="1" applyAlignment="1">
      <alignment horizontal="center"/>
    </xf>
    <xf numFmtId="3" fontId="55" fillId="0" borderId="11" xfId="60" applyNumberFormat="1" applyFont="1" applyBorder="1" applyAlignment="1">
      <alignment vertical="center" wrapText="1"/>
    </xf>
    <xf numFmtId="3" fontId="55" fillId="0" borderId="11" xfId="60" applyNumberFormat="1" applyFont="1" applyBorder="1" applyAlignment="1">
      <alignment horizontal="left" vertical="center" wrapText="1"/>
    </xf>
    <xf numFmtId="3" fontId="55" fillId="0" borderId="11" xfId="60" applyNumberFormat="1" applyFont="1" applyBorder="1" applyAlignment="1">
      <alignment horizontal="right" vertical="center" wrapText="1"/>
    </xf>
    <xf numFmtId="0" fontId="55" fillId="0" borderId="11" xfId="61" applyFont="1" applyBorder="1" applyAlignment="1">
      <alignment vertical="center" wrapText="1"/>
    </xf>
    <xf numFmtId="0" fontId="55" fillId="0" borderId="13" xfId="61" applyFont="1" applyBorder="1" applyAlignment="1">
      <alignment vertical="center" wrapText="1"/>
    </xf>
    <xf numFmtId="0" fontId="55" fillId="0" borderId="13" xfId="61" applyFont="1" applyBorder="1" applyAlignment="1">
      <alignment horizontal="left" wrapText="1"/>
    </xf>
    <xf numFmtId="0" fontId="55" fillId="0" borderId="11" xfId="61" applyFont="1" applyBorder="1" applyAlignment="1">
      <alignment horizontal="left" wrapText="1"/>
    </xf>
    <xf numFmtId="3" fontId="80" fillId="0" borderId="0" xfId="61" applyNumberFormat="1" applyFont="1"/>
    <xf numFmtId="3" fontId="80" fillId="0" borderId="11" xfId="61" applyNumberFormat="1" applyFont="1" applyBorder="1"/>
    <xf numFmtId="0" fontId="55" fillId="0" borderId="11" xfId="60" applyFont="1" applyBorder="1" applyAlignment="1">
      <alignment vertical="center" wrapText="1"/>
    </xf>
    <xf numFmtId="3" fontId="55" fillId="0" borderId="11" xfId="61" applyNumberFormat="1" applyFont="1" applyBorder="1"/>
    <xf numFmtId="0" fontId="77" fillId="0" borderId="11" xfId="61" applyFont="1" applyBorder="1" applyAlignment="1">
      <alignment horizontal="left" wrapText="1"/>
    </xf>
    <xf numFmtId="3" fontId="77" fillId="0" borderId="11" xfId="60" applyNumberFormat="1" applyFont="1" applyBorder="1" applyAlignment="1">
      <alignment horizontal="right" vertical="center" wrapText="1"/>
    </xf>
    <xf numFmtId="3" fontId="77" fillId="0" borderId="11" xfId="60" applyNumberFormat="1" applyFont="1" applyBorder="1" applyAlignment="1">
      <alignment horizontal="left" vertical="center" wrapText="1"/>
    </xf>
    <xf numFmtId="0" fontId="55" fillId="0" borderId="11" xfId="56" applyFont="1" applyBorder="1" applyAlignment="1">
      <alignment horizontal="left" vertical="center" wrapText="1"/>
    </xf>
    <xf numFmtId="0" fontId="55" fillId="0" borderId="11" xfId="56" applyFont="1" applyBorder="1" applyAlignment="1">
      <alignment vertical="center"/>
    </xf>
    <xf numFmtId="3" fontId="55" fillId="0" borderId="11" xfId="56" applyNumberFormat="1" applyFont="1" applyBorder="1" applyAlignment="1">
      <alignment horizontal="right" vertical="center"/>
    </xf>
    <xf numFmtId="3" fontId="75" fillId="0" borderId="11" xfId="60" applyNumberFormat="1" applyFont="1" applyBorder="1" applyAlignment="1">
      <alignment vertical="center" wrapText="1"/>
    </xf>
    <xf numFmtId="0" fontId="55" fillId="24" borderId="11" xfId="60" applyFont="1" applyFill="1" applyBorder="1" applyAlignment="1">
      <alignment horizontal="left" vertical="center" wrapText="1"/>
    </xf>
    <xf numFmtId="0" fontId="77" fillId="0" borderId="11" xfId="60" applyFont="1" applyBorder="1" applyAlignment="1">
      <alignment vertical="center" wrapText="1"/>
    </xf>
    <xf numFmtId="0" fontId="81" fillId="29" borderId="11" xfId="61" applyFont="1" applyFill="1" applyBorder="1" applyAlignment="1">
      <alignment horizontal="left"/>
    </xf>
    <xf numFmtId="3" fontId="77" fillId="29" borderId="11" xfId="60" applyNumberFormat="1" applyFont="1" applyFill="1" applyBorder="1" applyAlignment="1">
      <alignment horizontal="right" vertical="center" wrapText="1"/>
    </xf>
    <xf numFmtId="0" fontId="55" fillId="0" borderId="11" xfId="61" applyFont="1" applyBorder="1"/>
    <xf numFmtId="0" fontId="55" fillId="0" borderId="11" xfId="61" applyFont="1" applyBorder="1" applyAlignment="1">
      <alignment horizontal="right"/>
    </xf>
    <xf numFmtId="3" fontId="55" fillId="24" borderId="11" xfId="60" applyNumberFormat="1" applyFont="1" applyFill="1" applyBorder="1" applyAlignment="1">
      <alignment horizontal="right" vertical="center" wrapText="1"/>
    </xf>
    <xf numFmtId="3" fontId="55" fillId="24" borderId="11" xfId="60" applyNumberFormat="1" applyFont="1" applyFill="1" applyBorder="1" applyAlignment="1">
      <alignment horizontal="center" vertical="center" wrapText="1"/>
    </xf>
    <xf numFmtId="0" fontId="55" fillId="24" borderId="11" xfId="60" applyFont="1" applyFill="1" applyBorder="1" applyAlignment="1">
      <alignment horizontal="center" vertical="center" wrapText="1"/>
    </xf>
    <xf numFmtId="3" fontId="78" fillId="29" borderId="11" xfId="60" applyNumberFormat="1" applyFont="1" applyFill="1" applyBorder="1" applyAlignment="1">
      <alignment horizontal="right" vertical="center" wrapText="1"/>
    </xf>
    <xf numFmtId="0" fontId="78" fillId="29" borderId="11" xfId="60" applyFont="1" applyFill="1" applyBorder="1" applyAlignment="1">
      <alignment horizontal="center" vertical="center" wrapText="1"/>
    </xf>
    <xf numFmtId="0" fontId="78" fillId="29" borderId="11" xfId="60" applyFont="1" applyFill="1" applyBorder="1" applyAlignment="1">
      <alignment horizontal="left" vertical="center" wrapText="1"/>
    </xf>
    <xf numFmtId="0" fontId="78" fillId="29" borderId="11" xfId="60" applyFont="1" applyFill="1" applyBorder="1" applyAlignment="1">
      <alignment vertical="center" wrapText="1"/>
    </xf>
    <xf numFmtId="0" fontId="78" fillId="24" borderId="11" xfId="60" applyFont="1" applyFill="1" applyBorder="1" applyAlignment="1">
      <alignment horizontal="left" vertical="center" wrapText="1"/>
    </xf>
    <xf numFmtId="3" fontId="78" fillId="24" borderId="11" xfId="60" applyNumberFormat="1" applyFont="1" applyFill="1" applyBorder="1" applyAlignment="1">
      <alignment horizontal="right" vertical="center" wrapText="1"/>
    </xf>
    <xf numFmtId="3" fontId="78" fillId="29" borderId="11" xfId="60" applyNumberFormat="1" applyFont="1" applyFill="1" applyBorder="1" applyAlignment="1">
      <alignment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50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 wrapText="1"/>
    </xf>
    <xf numFmtId="3" fontId="27" fillId="0" borderId="11" xfId="0" applyNumberFormat="1" applyFont="1" applyBorder="1"/>
    <xf numFmtId="0" fontId="27" fillId="42" borderId="100" xfId="0" applyFont="1" applyFill="1" applyBorder="1" applyAlignment="1">
      <alignment vertical="center" wrapText="1"/>
    </xf>
    <xf numFmtId="0" fontId="27" fillId="28" borderId="55" xfId="0" applyFont="1" applyFill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49" fontId="27" fillId="0" borderId="11" xfId="0" applyNumberFormat="1" applyFont="1" applyBorder="1"/>
    <xf numFmtId="0" fontId="27" fillId="0" borderId="11" xfId="0" applyFont="1" applyBorder="1"/>
    <xf numFmtId="49" fontId="27" fillId="0" borderId="11" xfId="0" applyNumberFormat="1" applyFont="1" applyBorder="1" applyAlignment="1">
      <alignment vertical="center" wrapText="1"/>
    </xf>
    <xf numFmtId="49" fontId="27" fillId="0" borderId="11" xfId="0" applyNumberFormat="1" applyFont="1" applyBorder="1" applyAlignment="1">
      <alignment horizontal="left" vertical="center" wrapText="1"/>
    </xf>
    <xf numFmtId="49" fontId="55" fillId="0" borderId="11" xfId="0" applyNumberFormat="1" applyFont="1" applyBorder="1" applyAlignment="1">
      <alignment vertical="center" wrapText="1"/>
    </xf>
    <xf numFmtId="3" fontId="27" fillId="0" borderId="15" xfId="0" applyNumberFormat="1" applyFont="1" applyBorder="1"/>
    <xf numFmtId="0" fontId="27" fillId="0" borderId="81" xfId="0" applyFont="1" applyBorder="1" applyAlignment="1">
      <alignment horizontal="center" vertical="center" wrapText="1"/>
    </xf>
    <xf numFmtId="3" fontId="27" fillId="41" borderId="51" xfId="0" applyNumberFormat="1" applyFont="1" applyFill="1" applyBorder="1" applyAlignment="1">
      <alignment vertical="center" wrapText="1"/>
    </xf>
    <xf numFmtId="0" fontId="27" fillId="0" borderId="0" xfId="0" applyFont="1" applyAlignment="1">
      <alignment vertical="center" wrapText="1"/>
    </xf>
    <xf numFmtId="3" fontId="27" fillId="0" borderId="0" xfId="0" applyNumberFormat="1" applyFont="1" applyAlignment="1">
      <alignment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39" xfId="0" applyFont="1" applyBorder="1" applyAlignment="1">
      <alignment horizontal="center" vertical="center" wrapText="1"/>
    </xf>
    <xf numFmtId="0" fontId="27" fillId="0" borderId="36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60" xfId="0" applyFont="1" applyBorder="1" applyAlignment="1">
      <alignment horizontal="left" vertical="center" wrapText="1"/>
    </xf>
    <xf numFmtId="0" fontId="27" fillId="0" borderId="40" xfId="0" applyFont="1" applyBorder="1" applyAlignment="1">
      <alignment horizontal="center" vertical="center" wrapText="1"/>
    </xf>
    <xf numFmtId="3" fontId="27" fillId="0" borderId="35" xfId="0" applyNumberFormat="1" applyFont="1" applyBorder="1" applyAlignment="1">
      <alignment vertical="center" wrapText="1"/>
    </xf>
    <xf numFmtId="3" fontId="27" fillId="0" borderId="33" xfId="0" applyNumberFormat="1" applyFont="1" applyBorder="1" applyAlignment="1">
      <alignment vertical="center" wrapText="1"/>
    </xf>
    <xf numFmtId="3" fontId="27" fillId="41" borderId="37" xfId="0" applyNumberFormat="1" applyFont="1" applyFill="1" applyBorder="1" applyAlignment="1">
      <alignment vertical="center" wrapText="1"/>
    </xf>
    <xf numFmtId="3" fontId="27" fillId="29" borderId="37" xfId="0" applyNumberFormat="1" applyFont="1" applyFill="1" applyBorder="1" applyAlignment="1">
      <alignment vertical="center" wrapText="1"/>
    </xf>
    <xf numFmtId="0" fontId="74" fillId="0" borderId="0" xfId="0" applyFont="1"/>
    <xf numFmtId="0" fontId="16" fillId="39" borderId="103" xfId="0" applyFont="1" applyFill="1" applyBorder="1" applyAlignment="1">
      <alignment horizontal="center" vertical="top" wrapText="1"/>
    </xf>
    <xf numFmtId="0" fontId="16" fillId="39" borderId="103" xfId="0" applyFont="1" applyFill="1" applyBorder="1" applyAlignment="1">
      <alignment horizontal="center" vertical="center" wrapText="1"/>
    </xf>
    <xf numFmtId="0" fontId="16" fillId="39" borderId="105" xfId="0" applyFont="1" applyFill="1" applyBorder="1" applyAlignment="1">
      <alignment horizontal="center" vertical="center" wrapText="1"/>
    </xf>
    <xf numFmtId="0" fontId="74" fillId="39" borderId="103" xfId="0" applyFont="1" applyFill="1" applyBorder="1" applyAlignment="1">
      <alignment horizontal="center" vertical="top" wrapText="1"/>
    </xf>
    <xf numFmtId="3" fontId="74" fillId="0" borderId="103" xfId="0" applyNumberFormat="1" applyFont="1" applyFill="1" applyBorder="1" applyAlignment="1">
      <alignment horizontal="right" vertical="center" wrapText="1"/>
    </xf>
    <xf numFmtId="3" fontId="49" fillId="0" borderId="103" xfId="0" applyNumberFormat="1" applyFont="1" applyFill="1" applyBorder="1" applyAlignment="1">
      <alignment horizontal="right" vertical="center" wrapText="1"/>
    </xf>
    <xf numFmtId="3" fontId="49" fillId="0" borderId="103" xfId="0" applyNumberFormat="1" applyFont="1" applyBorder="1" applyAlignment="1">
      <alignment vertical="center"/>
    </xf>
    <xf numFmtId="0" fontId="49" fillId="0" borderId="0" xfId="0" applyFont="1"/>
    <xf numFmtId="3" fontId="74" fillId="0" borderId="0" xfId="0" applyNumberFormat="1" applyFont="1"/>
    <xf numFmtId="0" fontId="5" fillId="0" borderId="0" xfId="62"/>
    <xf numFmtId="0" fontId="46" fillId="0" borderId="11" xfId="62" applyFont="1" applyBorder="1" applyAlignment="1">
      <alignment vertical="top" wrapText="1"/>
    </xf>
    <xf numFmtId="0" fontId="33" fillId="44" borderId="14" xfId="62" applyFont="1" applyFill="1" applyBorder="1" applyAlignment="1">
      <alignment vertical="center" wrapText="1"/>
    </xf>
    <xf numFmtId="0" fontId="46" fillId="44" borderId="12" xfId="62" applyFont="1" applyFill="1" applyBorder="1" applyAlignment="1">
      <alignment vertical="center" wrapText="1"/>
    </xf>
    <xf numFmtId="0" fontId="5" fillId="0" borderId="0" xfId="62" applyAlignment="1">
      <alignment vertical="center"/>
    </xf>
    <xf numFmtId="0" fontId="46" fillId="31" borderId="11" xfId="62" applyFont="1" applyFill="1" applyBorder="1" applyAlignment="1">
      <alignment horizontal="center" vertical="top" wrapText="1"/>
    </xf>
    <xf numFmtId="0" fontId="46" fillId="31" borderId="20" xfId="62" applyFont="1" applyFill="1" applyBorder="1" applyAlignment="1">
      <alignment horizontal="center" vertical="top" wrapText="1"/>
    </xf>
    <xf numFmtId="0" fontId="33" fillId="0" borderId="11" xfId="62" applyFont="1" applyBorder="1" applyAlignment="1">
      <alignment horizontal="center" vertical="top" wrapText="1"/>
    </xf>
    <xf numFmtId="0" fontId="33" fillId="0" borderId="11" xfId="62" applyFont="1" applyBorder="1" applyAlignment="1">
      <alignment horizontal="left" vertical="top" wrapText="1"/>
    </xf>
    <xf numFmtId="3" fontId="33" fillId="0" borderId="11" xfId="62" applyNumberFormat="1" applyFont="1" applyBorder="1" applyAlignment="1">
      <alignment horizontal="right" vertical="top" wrapText="1"/>
    </xf>
    <xf numFmtId="3" fontId="33" fillId="0" borderId="15" xfId="62" applyNumberFormat="1" applyFont="1" applyBorder="1" applyAlignment="1">
      <alignment horizontal="right" vertical="top" wrapText="1"/>
    </xf>
    <xf numFmtId="3" fontId="33" fillId="0" borderId="13" xfId="62" applyNumberFormat="1" applyFont="1" applyBorder="1" applyAlignment="1">
      <alignment horizontal="right" vertical="top" wrapText="1"/>
    </xf>
    <xf numFmtId="0" fontId="33" fillId="46" borderId="11" xfId="62" applyFont="1" applyFill="1" applyBorder="1" applyAlignment="1">
      <alignment horizontal="center" vertical="top" wrapText="1"/>
    </xf>
    <xf numFmtId="0" fontId="33" fillId="46" borderId="11" xfId="62" applyFont="1" applyFill="1" applyBorder="1" applyAlignment="1">
      <alignment horizontal="left" vertical="top" wrapText="1"/>
    </xf>
    <xf numFmtId="3" fontId="33" fillId="46" borderId="11" xfId="62" applyNumberFormat="1" applyFont="1" applyFill="1" applyBorder="1" applyAlignment="1">
      <alignment horizontal="right" vertical="top" wrapText="1"/>
    </xf>
    <xf numFmtId="3" fontId="33" fillId="47" borderId="11" xfId="62" applyNumberFormat="1" applyFont="1" applyFill="1" applyBorder="1" applyAlignment="1">
      <alignment horizontal="right" vertical="top" wrapText="1"/>
    </xf>
    <xf numFmtId="0" fontId="47" fillId="48" borderId="11" xfId="62" applyFont="1" applyFill="1" applyBorder="1" applyAlignment="1">
      <alignment horizontal="center" vertical="top" wrapText="1"/>
    </xf>
    <xf numFmtId="0" fontId="47" fillId="48" borderId="11" xfId="62" applyFont="1" applyFill="1" applyBorder="1" applyAlignment="1">
      <alignment horizontal="left" vertical="top" wrapText="1"/>
    </xf>
    <xf numFmtId="3" fontId="47" fillId="48" borderId="11" xfId="62" applyNumberFormat="1" applyFont="1" applyFill="1" applyBorder="1" applyAlignment="1">
      <alignment horizontal="right" vertical="top" wrapText="1"/>
    </xf>
    <xf numFmtId="3" fontId="47" fillId="49" borderId="11" xfId="62" applyNumberFormat="1" applyFont="1" applyFill="1" applyBorder="1" applyAlignment="1">
      <alignment horizontal="right" vertical="top" wrapText="1"/>
    </xf>
    <xf numFmtId="0" fontId="82" fillId="46" borderId="11" xfId="62" applyFont="1" applyFill="1" applyBorder="1" applyAlignment="1">
      <alignment horizontal="center" vertical="top" wrapText="1"/>
    </xf>
    <xf numFmtId="0" fontId="82" fillId="46" borderId="11" xfId="62" applyFont="1" applyFill="1" applyBorder="1" applyAlignment="1">
      <alignment horizontal="left" vertical="top" wrapText="1"/>
    </xf>
    <xf numFmtId="3" fontId="82" fillId="46" borderId="11" xfId="62" applyNumberFormat="1" applyFont="1" applyFill="1" applyBorder="1" applyAlignment="1">
      <alignment horizontal="right" vertical="top" wrapText="1"/>
    </xf>
    <xf numFmtId="0" fontId="47" fillId="0" borderId="11" xfId="62" applyFont="1" applyBorder="1" applyAlignment="1">
      <alignment horizontal="left" vertical="top" wrapText="1"/>
    </xf>
    <xf numFmtId="168" fontId="0" fillId="0" borderId="11" xfId="63" applyNumberFormat="1" applyFont="1" applyBorder="1" applyAlignment="1">
      <alignment vertical="center"/>
    </xf>
    <xf numFmtId="3" fontId="0" fillId="0" borderId="11" xfId="63" applyNumberFormat="1" applyFont="1" applyBorder="1" applyAlignment="1">
      <alignment vertical="center"/>
    </xf>
    <xf numFmtId="3" fontId="47" fillId="48" borderId="15" xfId="62" applyNumberFormat="1" applyFont="1" applyFill="1" applyBorder="1" applyAlignment="1">
      <alignment horizontal="right" vertical="top" wrapText="1"/>
    </xf>
    <xf numFmtId="3" fontId="47" fillId="48" borderId="13" xfId="62" applyNumberFormat="1" applyFont="1" applyFill="1" applyBorder="1" applyAlignment="1">
      <alignment horizontal="right" vertical="top" wrapText="1"/>
    </xf>
    <xf numFmtId="3" fontId="5" fillId="0" borderId="0" xfId="62" applyNumberFormat="1"/>
    <xf numFmtId="0" fontId="5" fillId="51" borderId="0" xfId="62" applyFill="1"/>
    <xf numFmtId="0" fontId="16" fillId="39" borderId="102" xfId="0" applyFont="1" applyFill="1" applyBorder="1" applyAlignment="1">
      <alignment horizontal="center" vertical="top" wrapText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7" fillId="0" borderId="30" xfId="49" applyFont="1" applyBorder="1" applyAlignment="1" applyProtection="1">
      <alignment vertical="center"/>
      <protection hidden="1"/>
    </xf>
    <xf numFmtId="3" fontId="37" fillId="39" borderId="20" xfId="27" applyNumberFormat="1" applyFont="1" applyFill="1" applyBorder="1" applyAlignment="1" applyProtection="1">
      <alignment horizontal="right" vertical="center" wrapText="1"/>
      <protection hidden="1"/>
    </xf>
    <xf numFmtId="3" fontId="39" fillId="39" borderId="20" xfId="27" applyNumberFormat="1" applyFont="1" applyFill="1" applyBorder="1" applyAlignment="1" applyProtection="1">
      <alignment horizontal="right" vertical="center" wrapText="1"/>
      <protection hidden="1"/>
    </xf>
    <xf numFmtId="3" fontId="37" fillId="39" borderId="20" xfId="27" applyNumberFormat="1" applyFont="1" applyFill="1" applyBorder="1" applyAlignment="1" applyProtection="1">
      <alignment horizontal="right" vertical="center"/>
      <protection hidden="1"/>
    </xf>
    <xf numFmtId="3" fontId="39" fillId="39" borderId="20" xfId="27" applyNumberFormat="1" applyFont="1" applyFill="1" applyBorder="1" applyAlignment="1" applyProtection="1">
      <alignment horizontal="right" vertical="center"/>
      <protection hidden="1"/>
    </xf>
    <xf numFmtId="3" fontId="39" fillId="39" borderId="21" xfId="27" applyNumberFormat="1" applyFont="1" applyFill="1" applyBorder="1" applyAlignment="1" applyProtection="1">
      <alignment horizontal="right" vertical="center" wrapText="1"/>
      <protection hidden="1"/>
    </xf>
    <xf numFmtId="3" fontId="39" fillId="39" borderId="21" xfId="27" applyNumberFormat="1" applyFont="1" applyFill="1" applyBorder="1" applyAlignment="1" applyProtection="1">
      <alignment horizontal="right" vertical="center"/>
      <protection hidden="1"/>
    </xf>
    <xf numFmtId="0" fontId="37" fillId="24" borderId="36" xfId="49" applyFont="1" applyFill="1" applyBorder="1" applyAlignment="1" applyProtection="1">
      <alignment horizontal="center" vertical="center" wrapText="1"/>
      <protection hidden="1"/>
    </xf>
    <xf numFmtId="0" fontId="36" fillId="24" borderId="36" xfId="49" applyFont="1" applyFill="1" applyBorder="1" applyAlignment="1" applyProtection="1">
      <alignment horizontal="center" vertical="center" wrapText="1"/>
      <protection hidden="1"/>
    </xf>
    <xf numFmtId="0" fontId="27" fillId="0" borderId="0" xfId="60" applyFont="1"/>
    <xf numFmtId="0" fontId="28" fillId="0" borderId="0" xfId="60" applyFont="1" applyAlignment="1">
      <alignment horizontal="right"/>
    </xf>
    <xf numFmtId="0" fontId="32" fillId="0" borderId="0" xfId="60" applyFont="1"/>
    <xf numFmtId="0" fontId="32" fillId="0" borderId="0" xfId="60" applyFont="1" applyAlignment="1">
      <alignment vertical="center" wrapText="1"/>
    </xf>
    <xf numFmtId="0" fontId="30" fillId="0" borderId="0" xfId="60" applyFont="1" applyAlignment="1">
      <alignment horizontal="right"/>
    </xf>
    <xf numFmtId="0" fontId="29" fillId="28" borderId="31" xfId="60" applyFont="1" applyFill="1" applyBorder="1" applyAlignment="1">
      <alignment horizontal="center" vertical="center" wrapText="1"/>
    </xf>
    <xf numFmtId="0" fontId="29" fillId="28" borderId="32" xfId="60" applyFont="1" applyFill="1" applyBorder="1" applyAlignment="1">
      <alignment horizontal="center" vertical="center" wrapText="1"/>
    </xf>
    <xf numFmtId="0" fontId="29" fillId="28" borderId="27" xfId="60" applyFont="1" applyFill="1" applyBorder="1" applyAlignment="1">
      <alignment horizontal="center" vertical="center" wrapText="1"/>
    </xf>
    <xf numFmtId="0" fontId="29" fillId="28" borderId="29" xfId="60" applyFont="1" applyFill="1" applyBorder="1" applyAlignment="1">
      <alignment horizontal="center" vertical="center" wrapText="1"/>
    </xf>
    <xf numFmtId="0" fontId="31" fillId="24" borderId="11" xfId="60" applyFont="1" applyFill="1" applyBorder="1" applyAlignment="1">
      <alignment horizontal="center" vertical="center" wrapText="1"/>
    </xf>
    <xf numFmtId="0" fontId="33" fillId="0" borderId="11" xfId="61" applyFont="1" applyBorder="1" applyAlignment="1">
      <alignment vertical="center" wrapText="1"/>
    </xf>
    <xf numFmtId="3" fontId="28" fillId="24" borderId="11" xfId="60" applyNumberFormat="1" applyFont="1" applyFill="1" applyBorder="1" applyAlignment="1">
      <alignment horizontal="right" vertical="center" wrapText="1"/>
    </xf>
    <xf numFmtId="0" fontId="28" fillId="24" borderId="11" xfId="60" applyFont="1" applyFill="1" applyBorder="1" applyAlignment="1">
      <alignment horizontal="center" vertical="center" wrapText="1"/>
    </xf>
    <xf numFmtId="3" fontId="28" fillId="0" borderId="11" xfId="60" applyNumberFormat="1" applyFont="1" applyBorder="1" applyAlignment="1">
      <alignment horizontal="right" vertical="center" wrapText="1"/>
    </xf>
    <xf numFmtId="3" fontId="27" fillId="0" borderId="0" xfId="0" applyNumberFormat="1" applyFont="1"/>
    <xf numFmtId="0" fontId="33" fillId="0" borderId="11" xfId="61" applyFont="1" applyBorder="1" applyAlignment="1">
      <alignment horizontal="left" wrapText="1"/>
    </xf>
    <xf numFmtId="0" fontId="28" fillId="0" borderId="11" xfId="60" applyFont="1" applyBorder="1" applyAlignment="1">
      <alignment horizontal="center" vertical="center" wrapText="1"/>
    </xf>
    <xf numFmtId="0" fontId="33" fillId="0" borderId="11" xfId="60" applyFont="1" applyBorder="1" applyAlignment="1">
      <alignment vertical="center" wrapText="1"/>
    </xf>
    <xf numFmtId="0" fontId="33" fillId="0" borderId="13" xfId="61" applyFont="1" applyBorder="1" applyAlignment="1">
      <alignment horizontal="left" wrapText="1"/>
    </xf>
    <xf numFmtId="0" fontId="47" fillId="0" borderId="11" xfId="61" applyFont="1" applyBorder="1" applyAlignment="1">
      <alignment horizontal="left" wrapText="1"/>
    </xf>
    <xf numFmtId="3" fontId="29" fillId="24" borderId="11" xfId="60" applyNumberFormat="1" applyFont="1" applyFill="1" applyBorder="1" applyAlignment="1">
      <alignment horizontal="right" vertical="center" wrapText="1"/>
    </xf>
    <xf numFmtId="0" fontId="29" fillId="24" borderId="11" xfId="60" applyFont="1" applyFill="1" applyBorder="1" applyAlignment="1">
      <alignment horizontal="center" vertical="center" wrapText="1"/>
    </xf>
    <xf numFmtId="0" fontId="28" fillId="0" borderId="11" xfId="60" applyFont="1" applyBorder="1" applyAlignment="1">
      <alignment vertical="center" wrapText="1"/>
    </xf>
    <xf numFmtId="3" fontId="28" fillId="0" borderId="11" xfId="60" applyNumberFormat="1" applyFont="1" applyBorder="1" applyAlignment="1">
      <alignment horizontal="center" vertical="center" wrapText="1"/>
    </xf>
    <xf numFmtId="3" fontId="28" fillId="0" borderId="11" xfId="60" applyNumberFormat="1" applyFont="1" applyBorder="1" applyAlignment="1">
      <alignment vertical="center" wrapText="1"/>
    </xf>
    <xf numFmtId="3" fontId="28" fillId="0" borderId="11" xfId="60" applyNumberFormat="1" applyFont="1" applyFill="1" applyBorder="1" applyAlignment="1">
      <alignment horizontal="right" vertical="center" wrapText="1"/>
    </xf>
    <xf numFmtId="0" fontId="28" fillId="0" borderId="11" xfId="60" applyFont="1" applyFill="1" applyBorder="1" applyAlignment="1">
      <alignment vertical="center" wrapText="1"/>
    </xf>
    <xf numFmtId="0" fontId="28" fillId="0" borderId="11" xfId="56" applyFont="1" applyFill="1" applyBorder="1" applyAlignment="1">
      <alignment horizontal="left" vertical="center" wrapText="1"/>
    </xf>
    <xf numFmtId="0" fontId="28" fillId="0" borderId="11" xfId="56" applyFont="1" applyBorder="1" applyAlignment="1">
      <alignment vertical="center"/>
    </xf>
    <xf numFmtId="3" fontId="28" fillId="0" borderId="11" xfId="56" applyNumberFormat="1" applyFont="1" applyBorder="1" applyAlignment="1">
      <alignment horizontal="right" vertical="center"/>
    </xf>
    <xf numFmtId="3" fontId="28" fillId="0" borderId="11" xfId="56" applyNumberFormat="1" applyFont="1" applyFill="1" applyBorder="1" applyAlignment="1">
      <alignment horizontal="right" vertical="center"/>
    </xf>
    <xf numFmtId="0" fontId="28" fillId="0" borderId="11" xfId="56" applyFont="1" applyFill="1" applyBorder="1"/>
    <xf numFmtId="0" fontId="0" fillId="0" borderId="11" xfId="0" applyFill="1" applyBorder="1" applyAlignment="1">
      <alignment wrapText="1"/>
    </xf>
    <xf numFmtId="3" fontId="28" fillId="0" borderId="11" xfId="60" applyNumberFormat="1" applyFont="1" applyFill="1" applyBorder="1" applyAlignment="1">
      <alignment vertical="center" wrapText="1"/>
    </xf>
    <xf numFmtId="3" fontId="29" fillId="0" borderId="11" xfId="60" applyNumberFormat="1" applyFont="1" applyBorder="1" applyAlignment="1">
      <alignment vertical="center" wrapText="1"/>
    </xf>
    <xf numFmtId="3" fontId="29" fillId="0" borderId="11" xfId="60" applyNumberFormat="1" applyFont="1" applyBorder="1" applyAlignment="1">
      <alignment horizontal="center" vertical="center" wrapText="1"/>
    </xf>
    <xf numFmtId="3" fontId="30" fillId="0" borderId="0" xfId="0" applyNumberFormat="1" applyFont="1"/>
    <xf numFmtId="0" fontId="78" fillId="0" borderId="11" xfId="60" applyFont="1" applyBorder="1" applyAlignment="1">
      <alignment horizontal="left" vertical="center" wrapText="1"/>
    </xf>
    <xf numFmtId="0" fontId="31" fillId="29" borderId="11" xfId="60" applyFont="1" applyFill="1" applyBorder="1" applyAlignment="1">
      <alignment vertical="center" wrapText="1"/>
    </xf>
    <xf numFmtId="3" fontId="31" fillId="29" borderId="11" xfId="60" applyNumberFormat="1" applyFont="1" applyFill="1" applyBorder="1" applyAlignment="1">
      <alignment vertical="center" wrapText="1"/>
    </xf>
    <xf numFmtId="3" fontId="31" fillId="29" borderId="11" xfId="60" applyNumberFormat="1" applyFont="1" applyFill="1" applyBorder="1" applyAlignment="1">
      <alignment horizontal="center" vertical="center" wrapText="1"/>
    </xf>
    <xf numFmtId="3" fontId="27" fillId="0" borderId="11" xfId="0" applyNumberFormat="1" applyFont="1" applyBorder="1" applyAlignment="1">
      <alignment horizontal="right" vertical="center"/>
    </xf>
    <xf numFmtId="0" fontId="5" fillId="0" borderId="0" xfId="62" applyBorder="1" applyAlignment="1">
      <alignment horizontal="center"/>
    </xf>
    <xf numFmtId="3" fontId="37" fillId="37" borderId="11" xfId="0" applyNumberFormat="1" applyFont="1" applyFill="1" applyBorder="1"/>
    <xf numFmtId="0" fontId="76" fillId="35" borderId="0" xfId="0" applyFont="1" applyFill="1"/>
    <xf numFmtId="0" fontId="0" fillId="0" borderId="0" xfId="0"/>
    <xf numFmtId="0" fontId="47" fillId="0" borderId="0" xfId="62" applyFont="1" applyBorder="1" applyAlignment="1">
      <alignment horizontal="center" vertical="top" wrapText="1"/>
    </xf>
    <xf numFmtId="0" fontId="47" fillId="0" borderId="0" xfId="62" applyFont="1" applyBorder="1" applyAlignment="1">
      <alignment horizontal="left" vertical="top" wrapText="1"/>
    </xf>
    <xf numFmtId="3" fontId="47" fillId="0" borderId="0" xfId="62" applyNumberFormat="1" applyFont="1" applyFill="1" applyBorder="1" applyAlignment="1">
      <alignment horizontal="right" vertical="top" wrapText="1"/>
    </xf>
    <xf numFmtId="3" fontId="47" fillId="50" borderId="0" xfId="62" applyNumberFormat="1" applyFont="1" applyFill="1" applyBorder="1" applyAlignment="1">
      <alignment horizontal="right" vertical="top" wrapText="1"/>
    </xf>
    <xf numFmtId="3" fontId="47" fillId="0" borderId="0" xfId="62" applyNumberFormat="1" applyFont="1" applyBorder="1" applyAlignment="1">
      <alignment horizontal="right" vertical="top" wrapText="1"/>
    </xf>
    <xf numFmtId="0" fontId="47" fillId="0" borderId="24" xfId="62" applyFont="1" applyBorder="1" applyAlignment="1">
      <alignment horizontal="center" vertical="top" wrapText="1"/>
    </xf>
    <xf numFmtId="0" fontId="47" fillId="0" borderId="24" xfId="62" applyFont="1" applyBorder="1" applyAlignment="1">
      <alignment horizontal="left" vertical="top" wrapText="1"/>
    </xf>
    <xf numFmtId="3" fontId="47" fillId="50" borderId="24" xfId="62" applyNumberFormat="1" applyFont="1" applyFill="1" applyBorder="1" applyAlignment="1">
      <alignment horizontal="right" vertical="top" wrapText="1"/>
    </xf>
    <xf numFmtId="3" fontId="47" fillId="0" borderId="24" xfId="62" applyNumberFormat="1" applyFont="1" applyFill="1" applyBorder="1" applyAlignment="1">
      <alignment horizontal="right" vertical="top" wrapText="1"/>
    </xf>
    <xf numFmtId="3" fontId="47" fillId="0" borderId="24" xfId="62" applyNumberFormat="1" applyFont="1" applyBorder="1" applyAlignment="1">
      <alignment horizontal="right" vertical="top" wrapText="1"/>
    </xf>
    <xf numFmtId="3" fontId="47" fillId="50" borderId="71" xfId="62" applyNumberFormat="1" applyFont="1" applyFill="1" applyBorder="1" applyAlignment="1">
      <alignment horizontal="right" vertical="top" wrapText="1"/>
    </xf>
    <xf numFmtId="3" fontId="47" fillId="0" borderId="71" xfId="62" applyNumberFormat="1" applyFont="1" applyFill="1" applyBorder="1" applyAlignment="1">
      <alignment horizontal="right" vertical="top" wrapText="1"/>
    </xf>
    <xf numFmtId="3" fontId="47" fillId="0" borderId="71" xfId="62" applyNumberFormat="1" applyFont="1" applyBorder="1" applyAlignment="1">
      <alignment horizontal="right" vertical="top" wrapText="1"/>
    </xf>
    <xf numFmtId="3" fontId="47" fillId="50" borderId="75" xfId="62" applyNumberFormat="1" applyFont="1" applyFill="1" applyBorder="1" applyAlignment="1">
      <alignment horizontal="right" vertical="top" wrapText="1"/>
    </xf>
    <xf numFmtId="3" fontId="47" fillId="0" borderId="75" xfId="62" applyNumberFormat="1" applyFont="1" applyFill="1" applyBorder="1" applyAlignment="1">
      <alignment horizontal="right" vertical="top" wrapText="1"/>
    </xf>
    <xf numFmtId="0" fontId="5" fillId="0" borderId="0" xfId="62" applyBorder="1"/>
    <xf numFmtId="3" fontId="5" fillId="0" borderId="0" xfId="62" applyNumberFormat="1" applyBorder="1"/>
    <xf numFmtId="3" fontId="5" fillId="0" borderId="0" xfId="62" applyNumberFormat="1" applyAlignment="1">
      <alignment vertical="center"/>
    </xf>
    <xf numFmtId="0" fontId="37" fillId="0" borderId="11" xfId="49" applyFont="1" applyBorder="1" applyAlignment="1" applyProtection="1">
      <alignment horizontal="left" vertical="center"/>
      <protection hidden="1"/>
    </xf>
    <xf numFmtId="0" fontId="37" fillId="0" borderId="0" xfId="42" applyFont="1" applyBorder="1" applyAlignment="1" applyProtection="1">
      <alignment horizontal="center" vertical="center"/>
    </xf>
    <xf numFmtId="0" fontId="37" fillId="33" borderId="0" xfId="42" applyFont="1" applyFill="1" applyBorder="1" applyAlignment="1" applyProtection="1">
      <alignment horizontal="center" vertical="center" wrapText="1"/>
    </xf>
    <xf numFmtId="3" fontId="36" fillId="38" borderId="0" xfId="27" applyNumberFormat="1" applyFont="1" applyFill="1" applyBorder="1" applyAlignment="1" applyProtection="1">
      <alignment horizontal="right" vertical="center" wrapText="1"/>
    </xf>
    <xf numFmtId="3" fontId="37" fillId="26" borderId="0" xfId="49" applyNumberFormat="1" applyFont="1" applyFill="1" applyBorder="1" applyAlignment="1" applyProtection="1">
      <alignment horizontal="right" vertical="center"/>
      <protection hidden="1"/>
    </xf>
    <xf numFmtId="3" fontId="37" fillId="0" borderId="0" xfId="42" applyNumberFormat="1" applyFont="1" applyFill="1" applyBorder="1" applyAlignment="1" applyProtection="1">
      <alignment horizontal="right" vertical="center"/>
      <protection hidden="1"/>
    </xf>
    <xf numFmtId="3" fontId="36" fillId="25" borderId="0" xfId="49" applyNumberFormat="1" applyFont="1" applyFill="1" applyBorder="1" applyAlignment="1" applyProtection="1">
      <alignment horizontal="right" vertical="center"/>
      <protection hidden="1"/>
    </xf>
    <xf numFmtId="3" fontId="37" fillId="26" borderId="0" xfId="42" applyNumberFormat="1" applyFont="1" applyFill="1" applyBorder="1" applyAlignment="1">
      <alignment horizontal="right" vertical="center"/>
    </xf>
    <xf numFmtId="3" fontId="37" fillId="0" borderId="0" xfId="42" applyNumberFormat="1" applyFont="1" applyBorder="1" applyAlignment="1">
      <alignment horizontal="right" vertical="center"/>
    </xf>
    <xf numFmtId="3" fontId="37" fillId="36" borderId="0" xfId="25" applyNumberFormat="1" applyFont="1" applyFill="1" applyBorder="1" applyAlignment="1" applyProtection="1">
      <alignment horizontal="right" vertical="center"/>
    </xf>
    <xf numFmtId="4" fontId="37" fillId="0" borderId="0" xfId="42" applyNumberFormat="1" applyFont="1" applyFill="1" applyBorder="1" applyAlignment="1" applyProtection="1">
      <alignment vertical="center"/>
    </xf>
    <xf numFmtId="4" fontId="37" fillId="0" borderId="0" xfId="42" applyNumberFormat="1" applyFont="1" applyFill="1" applyBorder="1" applyAlignment="1" applyProtection="1">
      <alignment vertical="center"/>
      <protection hidden="1"/>
    </xf>
    <xf numFmtId="3" fontId="27" fillId="0" borderId="11" xfId="0" applyNumberFormat="1" applyFont="1" applyFill="1" applyBorder="1" applyAlignment="1">
      <alignment horizontal="right" vertical="center"/>
    </xf>
    <xf numFmtId="165" fontId="16" fillId="35" borderId="53" xfId="47" applyNumberFormat="1" applyFont="1" applyFill="1" applyBorder="1" applyAlignment="1" applyProtection="1">
      <alignment horizontal="left" vertical="center" wrapText="1"/>
      <protection hidden="1"/>
    </xf>
    <xf numFmtId="165" fontId="16" fillId="35" borderId="35" xfId="47" applyNumberFormat="1" applyFont="1" applyFill="1" applyBorder="1" applyAlignment="1" applyProtection="1">
      <alignment horizontal="left" vertical="center" wrapText="1"/>
      <protection hidden="1"/>
    </xf>
    <xf numFmtId="165" fontId="16" fillId="35" borderId="35" xfId="47" applyNumberFormat="1" applyFont="1" applyFill="1" applyBorder="1" applyAlignment="1" applyProtection="1">
      <alignment horizontal="right" vertical="center" wrapText="1"/>
      <protection hidden="1"/>
    </xf>
    <xf numFmtId="0" fontId="49" fillId="0" borderId="0" xfId="0" applyFont="1" applyBorder="1"/>
    <xf numFmtId="0" fontId="74" fillId="0" borderId="0" xfId="0" applyFont="1" applyBorder="1"/>
    <xf numFmtId="3" fontId="74" fillId="0" borderId="0" xfId="0" applyNumberFormat="1" applyFont="1" applyBorder="1"/>
    <xf numFmtId="3" fontId="37" fillId="0" borderId="11" xfId="0" applyNumberFormat="1" applyFont="1" applyFill="1" applyBorder="1" applyAlignment="1"/>
    <xf numFmtId="3" fontId="37" fillId="0" borderId="11" xfId="0" applyNumberFormat="1" applyFont="1" applyBorder="1" applyAlignment="1"/>
    <xf numFmtId="0" fontId="37" fillId="0" borderId="0" xfId="0" applyFont="1" applyBorder="1"/>
    <xf numFmtId="0" fontId="37" fillId="0" borderId="0" xfId="0" applyFont="1" applyBorder="1" applyAlignment="1">
      <alignment horizontal="right"/>
    </xf>
    <xf numFmtId="0" fontId="39" fillId="0" borderId="0" xfId="0" applyFont="1" applyBorder="1"/>
    <xf numFmtId="0" fontId="40" fillId="0" borderId="0" xfId="0" applyFont="1" applyBorder="1"/>
    <xf numFmtId="0" fontId="37" fillId="0" borderId="11" xfId="49" applyFont="1" applyBorder="1" applyAlignment="1" applyProtection="1">
      <alignment vertical="center" wrapText="1"/>
      <protection hidden="1"/>
    </xf>
    <xf numFmtId="0" fontId="37" fillId="0" borderId="11" xfId="49" applyFont="1" applyBorder="1" applyAlignment="1" applyProtection="1">
      <alignment horizontal="left" vertical="center" wrapText="1"/>
      <protection hidden="1"/>
    </xf>
    <xf numFmtId="3" fontId="37" fillId="0" borderId="0" xfId="42" applyNumberFormat="1" applyFont="1" applyBorder="1" applyAlignment="1" applyProtection="1">
      <alignment vertical="center"/>
    </xf>
    <xf numFmtId="3" fontId="39" fillId="0" borderId="0" xfId="49" applyNumberFormat="1" applyFont="1" applyBorder="1" applyAlignment="1" applyProtection="1">
      <alignment vertical="center"/>
      <protection hidden="1"/>
    </xf>
    <xf numFmtId="0" fontId="4" fillId="0" borderId="0" xfId="64"/>
    <xf numFmtId="0" fontId="50" fillId="0" borderId="0" xfId="64" applyFont="1" applyAlignment="1">
      <alignment horizontal="center" vertical="center" wrapText="1"/>
    </xf>
    <xf numFmtId="0" fontId="27" fillId="0" borderId="0" xfId="64" applyFont="1"/>
    <xf numFmtId="0" fontId="30" fillId="0" borderId="0" xfId="64" applyFont="1" applyAlignment="1">
      <alignment horizontal="right"/>
    </xf>
    <xf numFmtId="0" fontId="29" fillId="28" borderId="36" xfId="64" applyFont="1" applyFill="1" applyBorder="1" applyAlignment="1">
      <alignment horizontal="center" vertical="center" wrapText="1"/>
    </xf>
    <xf numFmtId="0" fontId="31" fillId="0" borderId="36" xfId="64" applyFont="1" applyBorder="1" applyAlignment="1">
      <alignment horizontal="center" vertical="center" wrapText="1"/>
    </xf>
    <xf numFmtId="0" fontId="51" fillId="0" borderId="49" xfId="64" applyFont="1" applyBorder="1" applyAlignment="1">
      <alignment horizontal="center" vertical="center" wrapText="1"/>
    </xf>
    <xf numFmtId="0" fontId="28" fillId="0" borderId="49" xfId="64" applyFont="1" applyBorder="1" applyAlignment="1">
      <alignment vertical="center" wrapText="1"/>
    </xf>
    <xf numFmtId="3" fontId="28" fillId="0" borderId="49" xfId="64" applyNumberFormat="1" applyFont="1" applyBorder="1" applyAlignment="1">
      <alignment vertical="center" wrapText="1"/>
    </xf>
    <xf numFmtId="0" fontId="28" fillId="0" borderId="35" xfId="64" applyFont="1" applyBorder="1" applyAlignment="1">
      <alignment vertical="center" wrapText="1"/>
    </xf>
    <xf numFmtId="3" fontId="28" fillId="0" borderId="35" xfId="64" applyNumberFormat="1" applyFont="1" applyBorder="1" applyAlignment="1">
      <alignment vertical="center" wrapText="1"/>
    </xf>
    <xf numFmtId="3" fontId="28" fillId="0" borderId="35" xfId="64" applyNumberFormat="1" applyFont="1" applyBorder="1" applyAlignment="1">
      <alignment horizontal="center" vertical="center" wrapText="1"/>
    </xf>
    <xf numFmtId="0" fontId="28" fillId="0" borderId="53" xfId="64" applyFont="1" applyBorder="1" applyAlignment="1">
      <alignment vertical="center" wrapText="1"/>
    </xf>
    <xf numFmtId="3" fontId="28" fillId="0" borderId="53" xfId="64" applyNumberFormat="1" applyFont="1" applyBorder="1" applyAlignment="1">
      <alignment vertical="center" wrapText="1"/>
    </xf>
    <xf numFmtId="0" fontId="31" fillId="29" borderId="36" xfId="64" applyFont="1" applyFill="1" applyBorder="1" applyAlignment="1">
      <alignment horizontal="center" vertical="center" wrapText="1"/>
    </xf>
    <xf numFmtId="0" fontId="31" fillId="29" borderId="36" xfId="64" applyFont="1" applyFill="1" applyBorder="1" applyAlignment="1">
      <alignment vertical="center" wrapText="1"/>
    </xf>
    <xf numFmtId="3" fontId="29" fillId="29" borderId="36" xfId="64" applyNumberFormat="1" applyFont="1" applyFill="1" applyBorder="1" applyAlignment="1">
      <alignment horizontal="center" vertical="center" wrapText="1"/>
    </xf>
    <xf numFmtId="0" fontId="51" fillId="0" borderId="0" xfId="64" applyFont="1" applyBorder="1" applyAlignment="1">
      <alignment horizontal="left" vertical="center" wrapText="1"/>
    </xf>
    <xf numFmtId="0" fontId="76" fillId="0" borderId="0" xfId="64" applyFont="1" applyAlignment="1">
      <alignment horizontal="right"/>
    </xf>
    <xf numFmtId="0" fontId="83" fillId="0" borderId="30" xfId="64" applyFont="1" applyBorder="1"/>
    <xf numFmtId="3" fontId="84" fillId="0" borderId="75" xfId="64" applyNumberFormat="1" applyFont="1" applyBorder="1" applyAlignment="1">
      <alignment horizontal="right"/>
    </xf>
    <xf numFmtId="3" fontId="4" fillId="0" borderId="0" xfId="64" applyNumberFormat="1"/>
    <xf numFmtId="0" fontId="27" fillId="0" borderId="0" xfId="64" applyFont="1" applyBorder="1"/>
    <xf numFmtId="3" fontId="84" fillId="0" borderId="45" xfId="64" applyNumberFormat="1" applyFont="1" applyBorder="1" applyAlignment="1">
      <alignment horizontal="right"/>
    </xf>
    <xf numFmtId="0" fontId="27" fillId="0" borderId="22" xfId="64" applyFont="1" applyBorder="1" applyAlignment="1">
      <alignment horizontal="left" vertical="center" wrapText="1"/>
    </xf>
    <xf numFmtId="3" fontId="84" fillId="0" borderId="68" xfId="64" applyNumberFormat="1" applyFont="1" applyBorder="1" applyAlignment="1">
      <alignment horizontal="right"/>
    </xf>
    <xf numFmtId="0" fontId="73" fillId="0" borderId="0" xfId="64" applyFont="1" applyAlignment="1">
      <alignment horizontal="center" vertical="center" wrapText="1"/>
    </xf>
    <xf numFmtId="0" fontId="84" fillId="0" borderId="0" xfId="64" applyFont="1"/>
    <xf numFmtId="3" fontId="84" fillId="0" borderId="0" xfId="64" applyNumberFormat="1" applyFont="1" applyAlignment="1">
      <alignment horizontal="right"/>
    </xf>
    <xf numFmtId="0" fontId="73" fillId="0" borderId="14" xfId="64" applyFont="1" applyBorder="1" applyAlignment="1">
      <alignment horizontal="center" vertical="center" wrapText="1"/>
    </xf>
    <xf numFmtId="0" fontId="27" fillId="0" borderId="12" xfId="64" applyFont="1" applyBorder="1"/>
    <xf numFmtId="3" fontId="84" fillId="0" borderId="13" xfId="64" applyNumberFormat="1" applyFont="1" applyBorder="1" applyAlignment="1">
      <alignment horizontal="right"/>
    </xf>
    <xf numFmtId="0" fontId="73" fillId="0" borderId="0" xfId="64" applyFont="1" applyBorder="1" applyAlignment="1">
      <alignment horizontal="center" vertical="center" wrapText="1"/>
    </xf>
    <xf numFmtId="0" fontId="27" fillId="0" borderId="30" xfId="64" applyFont="1" applyBorder="1"/>
    <xf numFmtId="3" fontId="84" fillId="0" borderId="0" xfId="64" applyNumberFormat="1" applyFont="1" applyBorder="1" applyAlignment="1">
      <alignment horizontal="right"/>
    </xf>
    <xf numFmtId="0" fontId="83" fillId="0" borderId="12" xfId="64" applyFont="1" applyBorder="1"/>
    <xf numFmtId="0" fontId="84" fillId="0" borderId="12" xfId="64" applyFont="1" applyBorder="1"/>
    <xf numFmtId="0" fontId="83" fillId="0" borderId="0" xfId="64" applyFont="1" applyBorder="1"/>
    <xf numFmtId="3" fontId="27" fillId="0" borderId="75" xfId="64" applyNumberFormat="1" applyFont="1" applyBorder="1" applyAlignment="1">
      <alignment horizontal="right"/>
    </xf>
    <xf numFmtId="3" fontId="27" fillId="0" borderId="45" xfId="64" applyNumberFormat="1" applyFont="1" applyBorder="1" applyAlignment="1">
      <alignment horizontal="right"/>
    </xf>
    <xf numFmtId="0" fontId="27" fillId="0" borderId="22" xfId="64" applyFont="1" applyBorder="1"/>
    <xf numFmtId="3" fontId="27" fillId="0" borderId="68" xfId="64" applyNumberFormat="1" applyFont="1" applyBorder="1" applyAlignment="1">
      <alignment horizontal="right"/>
    </xf>
    <xf numFmtId="0" fontId="84" fillId="0" borderId="0" xfId="64" applyFont="1" applyAlignment="1">
      <alignment horizontal="center" vertical="center"/>
    </xf>
    <xf numFmtId="0" fontId="27" fillId="0" borderId="22" xfId="64" applyFont="1" applyBorder="1" applyAlignment="1">
      <alignment wrapText="1"/>
    </xf>
    <xf numFmtId="0" fontId="37" fillId="0" borderId="0" xfId="0" applyFont="1"/>
    <xf numFmtId="41" fontId="39" fillId="0" borderId="0" xfId="0" applyNumberFormat="1" applyFont="1" applyFill="1" applyAlignment="1">
      <alignment horizontal="center"/>
    </xf>
    <xf numFmtId="41" fontId="37" fillId="0" borderId="0" xfId="0" applyNumberFormat="1" applyFont="1" applyFill="1" applyAlignment="1">
      <alignment horizontal="right"/>
    </xf>
    <xf numFmtId="3" fontId="37" fillId="0" borderId="0" xfId="0" applyNumberFormat="1" applyFont="1"/>
    <xf numFmtId="41" fontId="39" fillId="0" borderId="0" xfId="0" applyNumberFormat="1" applyFont="1" applyFill="1" applyAlignment="1"/>
    <xf numFmtId="41" fontId="39" fillId="0" borderId="0" xfId="0" applyNumberFormat="1" applyFont="1" applyFill="1" applyAlignment="1">
      <alignment vertical="center"/>
    </xf>
    <xf numFmtId="0" fontId="39" fillId="0" borderId="11" xfId="0" applyFont="1" applyBorder="1"/>
    <xf numFmtId="3" fontId="39" fillId="0" borderId="11" xfId="0" applyNumberFormat="1" applyFont="1" applyBorder="1"/>
    <xf numFmtId="0" fontId="37" fillId="0" borderId="11" xfId="0" applyFont="1" applyBorder="1"/>
    <xf numFmtId="3" fontId="37" fillId="0" borderId="11" xfId="0" applyNumberFormat="1" applyFont="1" applyBorder="1"/>
    <xf numFmtId="0" fontId="37" fillId="0" borderId="11" xfId="0" applyFont="1" applyBorder="1" applyAlignment="1">
      <alignment wrapText="1"/>
    </xf>
    <xf numFmtId="0" fontId="39" fillId="41" borderId="11" xfId="0" applyFont="1" applyFill="1" applyBorder="1"/>
    <xf numFmtId="3" fontId="39" fillId="41" borderId="11" xfId="0" applyNumberFormat="1" applyFont="1" applyFill="1" applyBorder="1"/>
    <xf numFmtId="0" fontId="39" fillId="41" borderId="11" xfId="0" applyFont="1" applyFill="1" applyBorder="1" applyAlignment="1">
      <alignment horizontal="center"/>
    </xf>
    <xf numFmtId="3" fontId="39" fillId="41" borderId="11" xfId="0" applyNumberFormat="1" applyFont="1" applyFill="1" applyBorder="1" applyAlignment="1">
      <alignment horizontal="center"/>
    </xf>
    <xf numFmtId="0" fontId="0" fillId="0" borderId="0" xfId="0"/>
    <xf numFmtId="0" fontId="68" fillId="0" borderId="0" xfId="0" applyFont="1" applyBorder="1" applyAlignment="1">
      <alignment horizontal="center"/>
    </xf>
    <xf numFmtId="0" fontId="72" fillId="28" borderId="52" xfId="57" applyFont="1" applyFill="1" applyBorder="1" applyAlignment="1">
      <alignment horizontal="center" vertical="center" wrapText="1"/>
    </xf>
    <xf numFmtId="0" fontId="72" fillId="28" borderId="48" xfId="57" applyFont="1" applyFill="1" applyBorder="1" applyAlignment="1">
      <alignment horizontal="center" vertical="center" wrapText="1"/>
    </xf>
    <xf numFmtId="0" fontId="0" fillId="0" borderId="0" xfId="0"/>
    <xf numFmtId="0" fontId="3" fillId="0" borderId="0" xfId="65"/>
    <xf numFmtId="0" fontId="33" fillId="0" borderId="11" xfId="65" applyFont="1" applyBorder="1" applyAlignment="1">
      <alignment horizontal="center" vertical="top" wrapText="1"/>
    </xf>
    <xf numFmtId="0" fontId="33" fillId="0" borderId="11" xfId="65" applyFont="1" applyBorder="1" applyAlignment="1">
      <alignment horizontal="left" vertical="top" wrapText="1"/>
    </xf>
    <xf numFmtId="0" fontId="47" fillId="0" borderId="11" xfId="65" applyFont="1" applyBorder="1" applyAlignment="1">
      <alignment horizontal="center" vertical="top" wrapText="1"/>
    </xf>
    <xf numFmtId="0" fontId="47" fillId="0" borderId="11" xfId="65" applyFont="1" applyBorder="1" applyAlignment="1">
      <alignment horizontal="left" vertical="top" wrapText="1"/>
    </xf>
    <xf numFmtId="3" fontId="33" fillId="0" borderId="11" xfId="65" applyNumberFormat="1" applyFont="1" applyBorder="1" applyAlignment="1">
      <alignment horizontal="right" vertical="center" wrapText="1"/>
    </xf>
    <xf numFmtId="3" fontId="85" fillId="0" borderId="11" xfId="65" applyNumberFormat="1" applyFont="1" applyBorder="1" applyAlignment="1">
      <alignment horizontal="right" vertical="center"/>
    </xf>
    <xf numFmtId="3" fontId="47" fillId="0" borderId="11" xfId="65" applyNumberFormat="1" applyFont="1" applyBorder="1" applyAlignment="1">
      <alignment horizontal="right" vertical="center" wrapText="1"/>
    </xf>
    <xf numFmtId="0" fontId="3" fillId="0" borderId="0" xfId="65" applyAlignment="1">
      <alignment horizontal="right"/>
    </xf>
    <xf numFmtId="0" fontId="86" fillId="41" borderId="11" xfId="65" applyFont="1" applyFill="1" applyBorder="1" applyAlignment="1">
      <alignment horizontal="center" vertical="top" wrapText="1"/>
    </xf>
    <xf numFmtId="0" fontId="3" fillId="41" borderId="24" xfId="65" applyFont="1" applyFill="1" applyBorder="1" applyAlignment="1">
      <alignment horizontal="center"/>
    </xf>
    <xf numFmtId="0" fontId="0" fillId="0" borderId="0" xfId="0" applyAlignment="1">
      <alignment horizontal="right"/>
    </xf>
    <xf numFmtId="3" fontId="3" fillId="0" borderId="11" xfId="65" applyNumberFormat="1" applyBorder="1" applyAlignment="1">
      <alignment vertical="center"/>
    </xf>
    <xf numFmtId="9" fontId="3" fillId="0" borderId="11" xfId="65" applyNumberFormat="1" applyBorder="1"/>
    <xf numFmtId="3" fontId="3" fillId="0" borderId="11" xfId="65" applyNumberFormat="1" applyFont="1" applyBorder="1" applyAlignment="1">
      <alignment vertical="center"/>
    </xf>
    <xf numFmtId="9" fontId="3" fillId="0" borderId="11" xfId="65" applyNumberFormat="1" applyFont="1" applyBorder="1"/>
    <xf numFmtId="9" fontId="3" fillId="41" borderId="11" xfId="65" applyNumberFormat="1" applyFont="1" applyFill="1" applyBorder="1"/>
    <xf numFmtId="0" fontId="47" fillId="41" borderId="11" xfId="65" applyFont="1" applyFill="1" applyBorder="1" applyAlignment="1">
      <alignment horizontal="center" vertical="top" wrapText="1"/>
    </xf>
    <xf numFmtId="0" fontId="47" fillId="41" borderId="11" xfId="65" applyFont="1" applyFill="1" applyBorder="1" applyAlignment="1">
      <alignment horizontal="left" vertical="top" wrapText="1"/>
    </xf>
    <xf numFmtId="3" fontId="47" fillId="41" borderId="11" xfId="65" applyNumberFormat="1" applyFont="1" applyFill="1" applyBorder="1" applyAlignment="1">
      <alignment horizontal="right" vertical="center" wrapText="1"/>
    </xf>
    <xf numFmtId="3" fontId="85" fillId="41" borderId="11" xfId="65" applyNumberFormat="1" applyFont="1" applyFill="1" applyBorder="1" applyAlignment="1">
      <alignment vertical="center"/>
    </xf>
    <xf numFmtId="9" fontId="85" fillId="41" borderId="11" xfId="65" applyNumberFormat="1" applyFont="1" applyFill="1" applyBorder="1"/>
    <xf numFmtId="3" fontId="88" fillId="0" borderId="11" xfId="65" applyNumberFormat="1" applyFont="1" applyBorder="1" applyAlignment="1">
      <alignment vertical="center"/>
    </xf>
    <xf numFmtId="3" fontId="89" fillId="0" borderId="11" xfId="65" applyNumberFormat="1" applyFont="1" applyBorder="1" applyAlignment="1">
      <alignment vertical="center"/>
    </xf>
    <xf numFmtId="0" fontId="87" fillId="0" borderId="0" xfId="65" applyFont="1"/>
    <xf numFmtId="49" fontId="27" fillId="0" borderId="0" xfId="57" applyNumberFormat="1" applyFont="1"/>
    <xf numFmtId="0" fontId="52" fillId="0" borderId="0" xfId="57" applyFont="1"/>
    <xf numFmtId="0" fontId="27" fillId="0" borderId="0" xfId="57" applyFont="1"/>
    <xf numFmtId="0" fontId="28" fillId="0" borderId="0" xfId="57" applyFont="1" applyAlignment="1">
      <alignment horizontal="right"/>
    </xf>
    <xf numFmtId="49" fontId="50" fillId="0" borderId="0" xfId="57" applyNumberFormat="1" applyFont="1" applyAlignment="1">
      <alignment vertical="center"/>
    </xf>
    <xf numFmtId="0" fontId="50" fillId="0" borderId="0" xfId="57" applyFont="1" applyAlignment="1">
      <alignment vertical="center"/>
    </xf>
    <xf numFmtId="0" fontId="30" fillId="0" borderId="0" xfId="57" applyFont="1" applyAlignment="1">
      <alignment horizontal="right"/>
    </xf>
    <xf numFmtId="49" fontId="30" fillId="0" borderId="36" xfId="57" applyNumberFormat="1" applyFont="1" applyBorder="1" applyAlignment="1">
      <alignment horizontal="center" vertical="center" wrapText="1"/>
    </xf>
    <xf numFmtId="0" fontId="30" fillId="0" borderId="62" xfId="57" applyFont="1" applyBorder="1" applyAlignment="1">
      <alignment horizontal="center" vertical="center" wrapText="1"/>
    </xf>
    <xf numFmtId="0" fontId="30" fillId="0" borderId="54" xfId="57" applyFont="1" applyBorder="1" applyAlignment="1">
      <alignment horizontal="center" vertical="center" wrapText="1"/>
    </xf>
    <xf numFmtId="0" fontId="30" fillId="0" borderId="63" xfId="57" applyFont="1" applyBorder="1" applyAlignment="1">
      <alignment horizontal="center" vertical="center" wrapText="1"/>
    </xf>
    <xf numFmtId="3" fontId="72" fillId="0" borderId="27" xfId="57" applyNumberFormat="1" applyFont="1" applyBorder="1" applyAlignment="1">
      <alignment vertical="center" wrapText="1"/>
    </xf>
    <xf numFmtId="0" fontId="58" fillId="0" borderId="0" xfId="57" applyFont="1"/>
    <xf numFmtId="0" fontId="27" fillId="0" borderId="11" xfId="57" applyFont="1" applyBorder="1" applyAlignment="1">
      <alignment horizontal="center" vertical="center" wrapText="1"/>
    </xf>
    <xf numFmtId="0" fontId="27" fillId="0" borderId="17" xfId="57" applyFont="1" applyBorder="1" applyAlignment="1">
      <alignment horizontal="center" vertical="center" wrapText="1"/>
    </xf>
    <xf numFmtId="0" fontId="27" fillId="0" borderId="0" xfId="57" applyFont="1" applyAlignment="1">
      <alignment vertical="center" wrapText="1"/>
    </xf>
    <xf numFmtId="14" fontId="27" fillId="0" borderId="0" xfId="57" applyNumberFormat="1" applyFont="1" applyAlignment="1">
      <alignment vertical="center" wrapText="1"/>
    </xf>
    <xf numFmtId="3" fontId="27" fillId="0" borderId="0" xfId="57" applyNumberFormat="1" applyFont="1" applyAlignment="1">
      <alignment vertical="center" wrapText="1"/>
    </xf>
    <xf numFmtId="0" fontId="27" fillId="0" borderId="11" xfId="0" applyFont="1" applyBorder="1" applyAlignment="1">
      <alignment horizontal="center"/>
    </xf>
    <xf numFmtId="14" fontId="27" fillId="0" borderId="11" xfId="0" applyNumberFormat="1" applyFont="1" applyBorder="1"/>
    <xf numFmtId="49" fontId="27" fillId="0" borderId="11" xfId="57" applyNumberFormat="1" applyFont="1" applyBorder="1" applyAlignment="1">
      <alignment horizontal="center" vertical="center" wrapText="1"/>
    </xf>
    <xf numFmtId="0" fontId="27" fillId="0" borderId="11" xfId="0" applyFont="1" applyBorder="1" applyAlignment="1">
      <alignment wrapText="1"/>
    </xf>
    <xf numFmtId="0" fontId="73" fillId="0" borderId="58" xfId="57" applyFont="1" applyBorder="1" applyAlignment="1">
      <alignment vertical="center" wrapText="1"/>
    </xf>
    <xf numFmtId="49" fontId="27" fillId="0" borderId="20" xfId="57" applyNumberFormat="1" applyFont="1" applyBorder="1" applyAlignment="1">
      <alignment horizontal="center" vertical="center" wrapText="1"/>
    </xf>
    <xf numFmtId="14" fontId="27" fillId="0" borderId="20" xfId="57" applyNumberFormat="1" applyFont="1" applyBorder="1" applyAlignment="1">
      <alignment vertical="center" wrapText="1"/>
    </xf>
    <xf numFmtId="3" fontId="27" fillId="0" borderId="20" xfId="57" applyNumberFormat="1" applyFont="1" applyBorder="1" applyAlignment="1">
      <alignment horizontal="right" vertical="center" wrapText="1"/>
    </xf>
    <xf numFmtId="0" fontId="35" fillId="0" borderId="0" xfId="48"/>
    <xf numFmtId="0" fontId="90" fillId="0" borderId="106" xfId="48" applyFont="1" applyBorder="1" applyAlignment="1">
      <alignment horizontal="center" vertical="top" wrapText="1"/>
    </xf>
    <xf numFmtId="0" fontId="92" fillId="0" borderId="103" xfId="48" applyFont="1" applyBorder="1" applyAlignment="1">
      <alignment horizontal="center" vertical="center" wrapText="1"/>
    </xf>
    <xf numFmtId="3" fontId="92" fillId="0" borderId="103" xfId="48" applyNumberFormat="1" applyFont="1" applyBorder="1" applyAlignment="1">
      <alignment horizontal="center" vertical="center" wrapText="1"/>
    </xf>
    <xf numFmtId="49" fontId="35" fillId="0" borderId="103" xfId="48" applyNumberFormat="1" applyBorder="1" applyAlignment="1">
      <alignment horizontal="center"/>
    </xf>
    <xf numFmtId="0" fontId="35" fillId="0" borderId="103" xfId="48" applyBorder="1" applyAlignment="1">
      <alignment wrapText="1"/>
    </xf>
    <xf numFmtId="3" fontId="35" fillId="0" borderId="103" xfId="48" applyNumberFormat="1" applyBorder="1"/>
    <xf numFmtId="0" fontId="92" fillId="28" borderId="103" xfId="48" applyFont="1" applyFill="1" applyBorder="1" applyAlignment="1">
      <alignment horizontal="center" vertical="center"/>
    </xf>
    <xf numFmtId="0" fontId="92" fillId="28" borderId="103" xfId="48" applyFont="1" applyFill="1" applyBorder="1" applyAlignment="1">
      <alignment vertical="center" wrapText="1"/>
    </xf>
    <xf numFmtId="3" fontId="92" fillId="28" borderId="103" xfId="48" applyNumberFormat="1" applyFont="1" applyFill="1" applyBorder="1" applyAlignment="1">
      <alignment vertical="center"/>
    </xf>
    <xf numFmtId="0" fontId="92" fillId="52" borderId="103" xfId="48" applyFont="1" applyFill="1" applyBorder="1" applyAlignment="1">
      <alignment horizontal="center" vertical="center"/>
    </xf>
    <xf numFmtId="0" fontId="92" fillId="52" borderId="103" xfId="48" applyFont="1" applyFill="1" applyBorder="1" applyAlignment="1">
      <alignment vertical="center" wrapText="1"/>
    </xf>
    <xf numFmtId="3" fontId="92" fillId="52" borderId="103" xfId="48" applyNumberFormat="1" applyFont="1" applyFill="1" applyBorder="1" applyAlignment="1">
      <alignment vertical="center"/>
    </xf>
    <xf numFmtId="0" fontId="93" fillId="53" borderId="103" xfId="48" applyFont="1" applyFill="1" applyBorder="1" applyAlignment="1">
      <alignment horizontal="center" vertical="center"/>
    </xf>
    <xf numFmtId="0" fontId="93" fillId="53" borderId="103" xfId="48" applyFont="1" applyFill="1" applyBorder="1" applyAlignment="1">
      <alignment vertical="center"/>
    </xf>
    <xf numFmtId="3" fontId="93" fillId="53" borderId="103" xfId="48" applyNumberFormat="1" applyFont="1" applyFill="1" applyBorder="1" applyAlignment="1">
      <alignment vertical="center"/>
    </xf>
    <xf numFmtId="0" fontId="35" fillId="0" borderId="0" xfId="48" applyAlignment="1">
      <alignment wrapText="1"/>
    </xf>
    <xf numFmtId="3" fontId="35" fillId="0" borderId="0" xfId="48" applyNumberFormat="1"/>
    <xf numFmtId="3" fontId="83" fillId="0" borderId="0" xfId="0" applyNumberFormat="1" applyFont="1"/>
    <xf numFmtId="3" fontId="74" fillId="0" borderId="103" xfId="0" applyNumberFormat="1" applyFont="1" applyBorder="1" applyAlignment="1">
      <alignment vertical="center"/>
    </xf>
    <xf numFmtId="0" fontId="74" fillId="0" borderId="0" xfId="0" applyFont="1" applyAlignment="1">
      <alignment vertical="center"/>
    </xf>
    <xf numFmtId="0" fontId="31" fillId="28" borderId="77" xfId="57" applyFont="1" applyFill="1" applyBorder="1" applyAlignment="1">
      <alignment horizontal="center" vertical="center" wrapText="1"/>
    </xf>
    <xf numFmtId="3" fontId="28" fillId="0" borderId="21" xfId="57" applyNumberFormat="1" applyFont="1" applyBorder="1" applyAlignment="1">
      <alignment vertical="center" wrapText="1"/>
    </xf>
    <xf numFmtId="3" fontId="28" fillId="0" borderId="47" xfId="57" applyNumberFormat="1" applyFont="1" applyBorder="1" applyAlignment="1">
      <alignment vertical="center" wrapText="1"/>
    </xf>
    <xf numFmtId="1" fontId="31" fillId="28" borderId="77" xfId="57" applyNumberFormat="1" applyFont="1" applyFill="1" applyBorder="1" applyAlignment="1">
      <alignment horizontal="center" vertical="center" wrapText="1"/>
    </xf>
    <xf numFmtId="3" fontId="28" fillId="0" borderId="68" xfId="57" applyNumberFormat="1" applyFont="1" applyFill="1" applyBorder="1" applyAlignment="1">
      <alignment vertical="center" wrapText="1"/>
    </xf>
    <xf numFmtId="3" fontId="28" fillId="0" borderId="21" xfId="57" applyNumberFormat="1" applyFont="1" applyFill="1" applyBorder="1" applyAlignment="1">
      <alignment vertical="center" wrapText="1"/>
    </xf>
    <xf numFmtId="3" fontId="0" fillId="0" borderId="0" xfId="0" applyNumberFormat="1" applyFill="1"/>
    <xf numFmtId="3" fontId="35" fillId="0" borderId="103" xfId="48" applyNumberFormat="1" applyBorder="1" applyAlignment="1">
      <alignment horizontal="center"/>
    </xf>
    <xf numFmtId="49" fontId="27" fillId="0" borderId="33" xfId="57" applyNumberFormat="1" applyFont="1" applyFill="1" applyBorder="1" applyAlignment="1">
      <alignment horizontal="center" vertical="center" wrapText="1"/>
    </xf>
    <xf numFmtId="0" fontId="73" fillId="0" borderId="34" xfId="57" applyFont="1" applyFill="1" applyBorder="1" applyAlignment="1">
      <alignment vertical="center" wrapText="1"/>
    </xf>
    <xf numFmtId="49" fontId="27" fillId="0" borderId="17" xfId="57" applyNumberFormat="1" applyFont="1" applyFill="1" applyBorder="1" applyAlignment="1">
      <alignment horizontal="center" vertical="center" wrapText="1"/>
    </xf>
    <xf numFmtId="14" fontId="27" fillId="0" borderId="17" xfId="57" applyNumberFormat="1" applyFont="1" applyFill="1" applyBorder="1" applyAlignment="1">
      <alignment vertical="center" wrapText="1"/>
    </xf>
    <xf numFmtId="0" fontId="27" fillId="0" borderId="17" xfId="0" applyFont="1" applyBorder="1" applyAlignment="1">
      <alignment vertical="center" wrapText="1"/>
    </xf>
    <xf numFmtId="3" fontId="27" fillId="0" borderId="17" xfId="57" applyNumberFormat="1" applyFont="1" applyFill="1" applyBorder="1" applyAlignment="1">
      <alignment horizontal="right" vertical="center" wrapText="1"/>
    </xf>
    <xf numFmtId="3" fontId="72" fillId="0" borderId="19" xfId="59" applyNumberFormat="1" applyFont="1" applyBorder="1" applyAlignment="1">
      <alignment horizontal="right" vertical="center" wrapText="1"/>
    </xf>
    <xf numFmtId="3" fontId="27" fillId="0" borderId="21" xfId="0" applyNumberFormat="1" applyFont="1" applyBorder="1"/>
    <xf numFmtId="0" fontId="27" fillId="0" borderId="21" xfId="0" applyFont="1" applyBorder="1"/>
    <xf numFmtId="3" fontId="27" fillId="0" borderId="21" xfId="57" applyNumberFormat="1" applyFont="1" applyBorder="1" applyAlignment="1">
      <alignment horizontal="right" vertical="center" wrapText="1"/>
    </xf>
    <xf numFmtId="49" fontId="55" fillId="0" borderId="19" xfId="0" applyNumberFormat="1" applyFont="1" applyFill="1" applyBorder="1" applyAlignment="1">
      <alignment vertical="center" wrapText="1"/>
    </xf>
    <xf numFmtId="0" fontId="27" fillId="0" borderId="51" xfId="0" applyFont="1" applyFill="1" applyBorder="1" applyAlignment="1">
      <alignment vertical="center" wrapText="1"/>
    </xf>
    <xf numFmtId="3" fontId="27" fillId="0" borderId="51" xfId="0" applyNumberFormat="1" applyFont="1" applyFill="1" applyBorder="1"/>
    <xf numFmtId="0" fontId="27" fillId="0" borderId="0" xfId="60" applyFont="1" applyAlignment="1">
      <alignment horizontal="right"/>
    </xf>
    <xf numFmtId="0" fontId="16" fillId="0" borderId="0" xfId="46" applyFont="1" applyFill="1" applyBorder="1" applyAlignment="1">
      <alignment horizontal="right" vertical="center"/>
    </xf>
    <xf numFmtId="0" fontId="1" fillId="0" borderId="0" xfId="64" applyFont="1" applyAlignment="1">
      <alignment horizontal="right"/>
    </xf>
    <xf numFmtId="0" fontId="1" fillId="0" borderId="0" xfId="65" applyFont="1" applyAlignment="1">
      <alignment horizontal="right"/>
    </xf>
    <xf numFmtId="0" fontId="0" fillId="0" borderId="0" xfId="0" applyFont="1" applyAlignment="1">
      <alignment horizontal="right"/>
    </xf>
    <xf numFmtId="3" fontId="37" fillId="0" borderId="0" xfId="0" applyNumberFormat="1" applyFont="1" applyAlignment="1">
      <alignment horizontal="right"/>
    </xf>
    <xf numFmtId="0" fontId="86" fillId="41" borderId="11" xfId="65" applyFont="1" applyFill="1" applyBorder="1" applyAlignment="1">
      <alignment horizontal="center" vertical="top" wrapText="1"/>
    </xf>
    <xf numFmtId="0" fontId="85" fillId="41" borderId="11" xfId="65" applyFont="1" applyFill="1" applyBorder="1" applyAlignment="1"/>
    <xf numFmtId="0" fontId="85" fillId="41" borderId="21" xfId="65" applyFont="1" applyFill="1" applyBorder="1" applyAlignment="1"/>
    <xf numFmtId="3" fontId="33" fillId="0" borderId="0" xfId="62" applyNumberFormat="1" applyFont="1" applyBorder="1" applyAlignment="1">
      <alignment horizontal="right" vertical="top" wrapText="1"/>
    </xf>
    <xf numFmtId="3" fontId="27" fillId="0" borderId="18" xfId="57" applyNumberFormat="1" applyFont="1" applyBorder="1" applyAlignment="1">
      <alignment vertical="center" wrapText="1"/>
    </xf>
    <xf numFmtId="3" fontId="27" fillId="0" borderId="79" xfId="57" applyNumberFormat="1" applyFont="1" applyBorder="1" applyAlignment="1">
      <alignment vertical="center" wrapText="1"/>
    </xf>
    <xf numFmtId="3" fontId="27" fillId="0" borderId="36" xfId="57" applyNumberFormat="1" applyFont="1" applyBorder="1" applyAlignment="1">
      <alignment vertical="center" wrapText="1"/>
    </xf>
    <xf numFmtId="10" fontId="0" fillId="0" borderId="0" xfId="58" applyNumberFormat="1" applyFont="1"/>
    <xf numFmtId="165" fontId="0" fillId="0" borderId="0" xfId="0" applyNumberFormat="1"/>
    <xf numFmtId="165" fontId="62" fillId="0" borderId="11" xfId="0" applyNumberFormat="1" applyFont="1" applyFill="1" applyBorder="1" applyAlignment="1" applyProtection="1">
      <alignment horizontal="left" vertical="center" wrapText="1" indent="1"/>
    </xf>
    <xf numFmtId="165" fontId="67" fillId="0" borderId="11" xfId="0" applyNumberFormat="1" applyFont="1" applyFill="1" applyBorder="1" applyAlignment="1" applyProtection="1">
      <alignment horizontal="right" vertical="center" wrapText="1" indent="1"/>
    </xf>
    <xf numFmtId="3" fontId="3" fillId="0" borderId="0" xfId="65" applyNumberFormat="1"/>
    <xf numFmtId="0" fontId="36" fillId="0" borderId="14" xfId="49" applyFont="1" applyBorder="1" applyAlignment="1" applyProtection="1">
      <alignment horizontal="left" vertical="center"/>
      <protection hidden="1"/>
    </xf>
    <xf numFmtId="0" fontId="36" fillId="0" borderId="13" xfId="49" applyFont="1" applyBorder="1" applyAlignment="1" applyProtection="1">
      <alignment horizontal="left" vertical="center"/>
      <protection hidden="1"/>
    </xf>
    <xf numFmtId="0" fontId="39" fillId="0" borderId="36" xfId="42" applyFont="1" applyBorder="1" applyAlignment="1" applyProtection="1">
      <alignment horizontal="center" vertical="center"/>
    </xf>
    <xf numFmtId="0" fontId="40" fillId="0" borderId="36" xfId="42" applyFont="1" applyBorder="1" applyAlignment="1" applyProtection="1">
      <alignment horizontal="center" vertical="center"/>
    </xf>
    <xf numFmtId="0" fontId="41" fillId="24" borderId="64" xfId="49" applyFont="1" applyFill="1" applyBorder="1" applyAlignment="1" applyProtection="1">
      <alignment horizontal="center" vertical="center" wrapText="1"/>
      <protection hidden="1"/>
    </xf>
    <xf numFmtId="0" fontId="39" fillId="24" borderId="52" xfId="49" applyFont="1" applyFill="1" applyBorder="1" applyAlignment="1" applyProtection="1">
      <alignment horizontal="center" vertical="center" wrapText="1"/>
      <protection hidden="1"/>
    </xf>
    <xf numFmtId="0" fontId="39" fillId="24" borderId="67" xfId="49" applyFont="1" applyFill="1" applyBorder="1" applyAlignment="1" applyProtection="1">
      <alignment horizontal="center" vertical="center" wrapText="1"/>
      <protection hidden="1"/>
    </xf>
    <xf numFmtId="0" fontId="39" fillId="24" borderId="47" xfId="49" applyFont="1" applyFill="1" applyBorder="1" applyAlignment="1" applyProtection="1">
      <alignment horizontal="center" vertical="center" wrapText="1"/>
      <protection hidden="1"/>
    </xf>
    <xf numFmtId="0" fontId="39" fillId="24" borderId="0" xfId="49" applyFont="1" applyFill="1" applyBorder="1" applyAlignment="1" applyProtection="1">
      <alignment horizontal="center" vertical="center" wrapText="1"/>
      <protection hidden="1"/>
    </xf>
    <xf numFmtId="0" fontId="39" fillId="24" borderId="45" xfId="49" applyFont="1" applyFill="1" applyBorder="1" applyAlignment="1" applyProtection="1">
      <alignment horizontal="center" vertical="center" wrapText="1"/>
      <protection hidden="1"/>
    </xf>
    <xf numFmtId="0" fontId="39" fillId="24" borderId="21" xfId="49" applyFont="1" applyFill="1" applyBorder="1" applyAlignment="1" applyProtection="1">
      <alignment horizontal="center" vertical="center" wrapText="1"/>
      <protection hidden="1"/>
    </xf>
    <xf numFmtId="0" fontId="39" fillId="24" borderId="22" xfId="49" applyFont="1" applyFill="1" applyBorder="1" applyAlignment="1" applyProtection="1">
      <alignment horizontal="center" vertical="center" wrapText="1"/>
      <protection hidden="1"/>
    </xf>
    <xf numFmtId="0" fontId="39" fillId="24" borderId="68" xfId="49" applyFont="1" applyFill="1" applyBorder="1" applyAlignment="1" applyProtection="1">
      <alignment horizontal="center" vertical="center" wrapText="1"/>
      <protection hidden="1"/>
    </xf>
    <xf numFmtId="0" fontId="39" fillId="24" borderId="64" xfId="49" applyFont="1" applyFill="1" applyBorder="1" applyAlignment="1" applyProtection="1">
      <alignment horizontal="center" vertical="center" wrapText="1"/>
      <protection hidden="1"/>
    </xf>
    <xf numFmtId="0" fontId="40" fillId="0" borderId="0" xfId="42" applyFont="1" applyBorder="1" applyAlignment="1" applyProtection="1">
      <alignment horizontal="right" vertical="center"/>
      <protection hidden="1"/>
    </xf>
    <xf numFmtId="0" fontId="36" fillId="0" borderId="11" xfId="49" applyFont="1" applyBorder="1" applyAlignment="1" applyProtection="1">
      <alignment horizontal="left" vertical="center"/>
      <protection hidden="1"/>
    </xf>
    <xf numFmtId="0" fontId="39" fillId="27" borderId="15" xfId="49" applyFont="1" applyFill="1" applyBorder="1" applyAlignment="1" applyProtection="1">
      <alignment horizontal="left" vertical="center"/>
      <protection hidden="1"/>
    </xf>
    <xf numFmtId="0" fontId="39" fillId="27" borderId="11" xfId="49" applyFont="1" applyFill="1" applyBorder="1" applyAlignment="1" applyProtection="1">
      <alignment horizontal="left" vertical="center"/>
      <protection hidden="1"/>
    </xf>
    <xf numFmtId="0" fontId="39" fillId="0" borderId="15" xfId="49" applyFont="1" applyBorder="1" applyAlignment="1" applyProtection="1">
      <alignment horizontal="left" vertical="center"/>
      <protection hidden="1"/>
    </xf>
    <xf numFmtId="0" fontId="39" fillId="0" borderId="11" xfId="49" applyFont="1" applyBorder="1" applyAlignment="1" applyProtection="1">
      <alignment horizontal="left" vertical="center"/>
      <protection hidden="1"/>
    </xf>
    <xf numFmtId="0" fontId="37" fillId="34" borderId="11" xfId="49" applyFont="1" applyFill="1" applyBorder="1" applyAlignment="1" applyProtection="1">
      <alignment horizontal="left" vertical="center"/>
      <protection hidden="1"/>
    </xf>
    <xf numFmtId="0" fontId="37" fillId="0" borderId="11" xfId="49" applyFont="1" applyBorder="1" applyAlignment="1" applyProtection="1">
      <alignment horizontal="left" vertical="center"/>
      <protection hidden="1"/>
    </xf>
    <xf numFmtId="0" fontId="39" fillId="0" borderId="0" xfId="49" applyFont="1" applyBorder="1" applyAlignment="1" applyProtection="1">
      <alignment horizontal="center" vertical="center"/>
      <protection hidden="1"/>
    </xf>
    <xf numFmtId="0" fontId="39" fillId="0" borderId="0" xfId="49" applyFont="1" applyBorder="1" applyAlignment="1" applyProtection="1">
      <alignment horizontal="left" vertical="center"/>
      <protection hidden="1"/>
    </xf>
    <xf numFmtId="0" fontId="16" fillId="27" borderId="15" xfId="49" applyFont="1" applyFill="1" applyBorder="1" applyAlignment="1" applyProtection="1">
      <alignment horizontal="left" vertical="center"/>
      <protection hidden="1"/>
    </xf>
    <xf numFmtId="0" fontId="16" fillId="27" borderId="11" xfId="49" applyFont="1" applyFill="1" applyBorder="1" applyAlignment="1" applyProtection="1">
      <alignment horizontal="left" vertical="center"/>
      <protection hidden="1"/>
    </xf>
    <xf numFmtId="0" fontId="40" fillId="0" borderId="71" xfId="42" applyFont="1" applyBorder="1" applyAlignment="1" applyProtection="1">
      <alignment horizontal="right" vertical="center"/>
      <protection hidden="1"/>
    </xf>
    <xf numFmtId="0" fontId="36" fillId="0" borderId="24" xfId="42" applyFont="1" applyBorder="1" applyAlignment="1" applyProtection="1">
      <alignment horizontal="right" vertical="center"/>
      <protection hidden="1"/>
    </xf>
    <xf numFmtId="0" fontId="37" fillId="0" borderId="14" xfId="49" applyFont="1" applyBorder="1" applyAlignment="1" applyProtection="1">
      <alignment horizontal="left" vertical="center"/>
      <protection hidden="1"/>
    </xf>
    <xf numFmtId="0" fontId="37" fillId="0" borderId="12" xfId="49" applyFont="1" applyBorder="1" applyAlignment="1" applyProtection="1">
      <alignment horizontal="left" vertical="center"/>
      <protection hidden="1"/>
    </xf>
    <xf numFmtId="0" fontId="37" fillId="0" borderId="13" xfId="49" applyFont="1" applyBorder="1" applyAlignment="1" applyProtection="1">
      <alignment horizontal="left" vertical="center"/>
      <protection hidden="1"/>
    </xf>
    <xf numFmtId="0" fontId="39" fillId="24" borderId="72" xfId="49" applyFont="1" applyFill="1" applyBorder="1" applyAlignment="1" applyProtection="1">
      <alignment horizontal="center" vertical="center" textRotation="90"/>
      <protection hidden="1"/>
    </xf>
    <xf numFmtId="0" fontId="39" fillId="24" borderId="73" xfId="49" applyFont="1" applyFill="1" applyBorder="1" applyAlignment="1" applyProtection="1">
      <alignment horizontal="center" vertical="center" textRotation="90"/>
      <protection hidden="1"/>
    </xf>
    <xf numFmtId="0" fontId="39" fillId="24" borderId="58" xfId="49" applyFont="1" applyFill="1" applyBorder="1" applyAlignment="1" applyProtection="1">
      <alignment horizontal="center" vertical="center" textRotation="90"/>
      <protection hidden="1"/>
    </xf>
    <xf numFmtId="0" fontId="39" fillId="24" borderId="63" xfId="49" applyFont="1" applyFill="1" applyBorder="1" applyAlignment="1" applyProtection="1">
      <alignment horizontal="center" vertical="center" textRotation="90"/>
      <protection hidden="1"/>
    </xf>
    <xf numFmtId="0" fontId="39" fillId="24" borderId="46" xfId="49" applyFont="1" applyFill="1" applyBorder="1" applyAlignment="1" applyProtection="1">
      <alignment horizontal="center" vertical="center" textRotation="90"/>
      <protection hidden="1"/>
    </xf>
    <xf numFmtId="0" fontId="39" fillId="24" borderId="20" xfId="49" applyFont="1" applyFill="1" applyBorder="1" applyAlignment="1" applyProtection="1">
      <alignment horizontal="center" vertical="center" textRotation="90"/>
      <protection hidden="1"/>
    </xf>
    <xf numFmtId="0" fontId="39" fillId="0" borderId="28" xfId="42" applyFont="1" applyFill="1" applyBorder="1" applyAlignment="1" applyProtection="1">
      <alignment horizontal="left" vertical="center"/>
    </xf>
    <xf numFmtId="0" fontId="39" fillId="0" borderId="42" xfId="42" applyFont="1" applyFill="1" applyBorder="1" applyAlignment="1" applyProtection="1">
      <alignment horizontal="left" vertical="center"/>
    </xf>
    <xf numFmtId="0" fontId="39" fillId="0" borderId="32" xfId="42" applyFont="1" applyFill="1" applyBorder="1" applyAlignment="1" applyProtection="1">
      <alignment horizontal="left" vertical="center"/>
    </xf>
    <xf numFmtId="0" fontId="39" fillId="0" borderId="25" xfId="42" applyFont="1" applyFill="1" applyBorder="1" applyAlignment="1" applyProtection="1">
      <alignment horizontal="left" vertical="center"/>
      <protection hidden="1"/>
    </xf>
    <xf numFmtId="0" fontId="39" fillId="0" borderId="30" xfId="42" applyFont="1" applyFill="1" applyBorder="1" applyAlignment="1" applyProtection="1">
      <alignment horizontal="left" vertical="center"/>
      <protection hidden="1"/>
    </xf>
    <xf numFmtId="0" fontId="39" fillId="0" borderId="75" xfId="42" applyFont="1" applyFill="1" applyBorder="1" applyAlignment="1" applyProtection="1">
      <alignment horizontal="left" vertical="center"/>
      <protection hidden="1"/>
    </xf>
    <xf numFmtId="0" fontId="37" fillId="24" borderId="69" xfId="42" applyFont="1" applyFill="1" applyBorder="1" applyAlignment="1" applyProtection="1">
      <alignment horizontal="center" vertical="center" wrapText="1"/>
    </xf>
    <xf numFmtId="0" fontId="37" fillId="24" borderId="70" xfId="42" applyFont="1" applyFill="1" applyBorder="1" applyAlignment="1" applyProtection="1">
      <alignment horizontal="center" vertical="center" wrapText="1"/>
    </xf>
    <xf numFmtId="0" fontId="37" fillId="24" borderId="74" xfId="42" applyFont="1" applyFill="1" applyBorder="1" applyAlignment="1" applyProtection="1">
      <alignment horizontal="center" vertical="center" wrapText="1"/>
    </xf>
    <xf numFmtId="0" fontId="40" fillId="25" borderId="14" xfId="42" applyFont="1" applyFill="1" applyBorder="1" applyAlignment="1" applyProtection="1">
      <alignment horizontal="left" vertical="center"/>
    </xf>
    <xf numFmtId="0" fontId="40" fillId="25" borderId="12" xfId="42" applyFont="1" applyFill="1" applyBorder="1" applyAlignment="1" applyProtection="1">
      <alignment horizontal="left" vertical="center"/>
    </xf>
    <xf numFmtId="0" fontId="40" fillId="25" borderId="40" xfId="42" applyFont="1" applyFill="1" applyBorder="1" applyAlignment="1" applyProtection="1">
      <alignment horizontal="left" vertical="center"/>
    </xf>
    <xf numFmtId="0" fontId="37" fillId="26" borderId="14" xfId="49" applyFont="1" applyFill="1" applyBorder="1" applyAlignment="1" applyProtection="1">
      <alignment horizontal="left" vertical="center"/>
      <protection hidden="1"/>
    </xf>
    <xf numFmtId="0" fontId="37" fillId="26" borderId="12" xfId="49" applyFont="1" applyFill="1" applyBorder="1" applyAlignment="1" applyProtection="1">
      <alignment horizontal="left" vertical="center"/>
      <protection hidden="1"/>
    </xf>
    <xf numFmtId="0" fontId="37" fillId="26" borderId="13" xfId="49" applyFont="1" applyFill="1" applyBorder="1" applyAlignment="1" applyProtection="1">
      <alignment horizontal="left" vertical="center"/>
      <protection hidden="1"/>
    </xf>
    <xf numFmtId="0" fontId="37" fillId="24" borderId="72" xfId="42" applyFont="1" applyFill="1" applyBorder="1" applyAlignment="1" applyProtection="1">
      <alignment horizontal="center" vertical="center" textRotation="90"/>
    </xf>
    <xf numFmtId="0" fontId="37" fillId="24" borderId="73" xfId="42" applyFont="1" applyFill="1" applyBorder="1" applyAlignment="1" applyProtection="1">
      <alignment horizontal="center" vertical="center" textRotation="90"/>
    </xf>
    <xf numFmtId="0" fontId="37" fillId="24" borderId="58" xfId="42" applyFont="1" applyFill="1" applyBorder="1" applyAlignment="1" applyProtection="1">
      <alignment horizontal="center" vertical="center" textRotation="90"/>
    </xf>
    <xf numFmtId="0" fontId="37" fillId="24" borderId="63" xfId="42" applyFont="1" applyFill="1" applyBorder="1" applyAlignment="1" applyProtection="1">
      <alignment horizontal="center" vertical="center" textRotation="90"/>
    </xf>
    <xf numFmtId="0" fontId="37" fillId="24" borderId="46" xfId="42" applyFont="1" applyFill="1" applyBorder="1" applyAlignment="1" applyProtection="1">
      <alignment horizontal="center" vertical="center" textRotation="90"/>
    </xf>
    <xf numFmtId="0" fontId="37" fillId="24" borderId="20" xfId="42" applyFont="1" applyFill="1" applyBorder="1" applyAlignment="1" applyProtection="1">
      <alignment horizontal="center" vertical="center" textRotation="90"/>
    </xf>
    <xf numFmtId="0" fontId="39" fillId="27" borderId="41" xfId="42" applyFont="1" applyFill="1" applyBorder="1" applyAlignment="1" applyProtection="1">
      <alignment horizontal="left" vertical="center"/>
    </xf>
    <xf numFmtId="0" fontId="39" fillId="27" borderId="12" xfId="42" applyFont="1" applyFill="1" applyBorder="1" applyAlignment="1" applyProtection="1">
      <alignment horizontal="left" vertical="center"/>
    </xf>
    <xf numFmtId="0" fontId="39" fillId="27" borderId="40" xfId="42" applyFont="1" applyFill="1" applyBorder="1" applyAlignment="1" applyProtection="1">
      <alignment horizontal="left" vertical="center"/>
    </xf>
    <xf numFmtId="0" fontId="39" fillId="27" borderId="57" xfId="42" applyFont="1" applyFill="1" applyBorder="1" applyAlignment="1" applyProtection="1">
      <alignment horizontal="left" vertical="center"/>
    </xf>
    <xf numFmtId="0" fontId="39" fillId="27" borderId="44" xfId="42" applyFont="1" applyFill="1" applyBorder="1" applyAlignment="1" applyProtection="1">
      <alignment horizontal="left" vertical="center"/>
    </xf>
    <xf numFmtId="0" fontId="39" fillId="27" borderId="76" xfId="42" applyFont="1" applyFill="1" applyBorder="1" applyAlignment="1" applyProtection="1">
      <alignment horizontal="left" vertical="center"/>
    </xf>
    <xf numFmtId="0" fontId="36" fillId="0" borderId="14" xfId="42" applyFont="1" applyFill="1" applyBorder="1" applyAlignment="1" applyProtection="1">
      <alignment horizontal="left" vertical="center"/>
      <protection hidden="1"/>
    </xf>
    <xf numFmtId="0" fontId="36" fillId="0" borderId="13" xfId="42" applyFont="1" applyFill="1" applyBorder="1" applyAlignment="1" applyProtection="1">
      <alignment horizontal="left" vertical="center"/>
      <protection hidden="1"/>
    </xf>
    <xf numFmtId="0" fontId="40" fillId="25" borderId="14" xfId="42" applyFont="1" applyFill="1" applyBorder="1" applyAlignment="1" applyProtection="1">
      <alignment horizontal="left" vertical="center"/>
      <protection hidden="1"/>
    </xf>
    <xf numFmtId="0" fontId="40" fillId="25" borderId="12" xfId="42" applyFont="1" applyFill="1" applyBorder="1" applyAlignment="1" applyProtection="1">
      <alignment horizontal="left" vertical="center"/>
      <protection hidden="1"/>
    </xf>
    <xf numFmtId="0" fontId="40" fillId="25" borderId="40" xfId="42" applyFont="1" applyFill="1" applyBorder="1" applyAlignment="1" applyProtection="1">
      <alignment horizontal="left" vertical="center"/>
      <protection hidden="1"/>
    </xf>
    <xf numFmtId="0" fontId="39" fillId="27" borderId="41" xfId="49" applyFont="1" applyFill="1" applyBorder="1" applyAlignment="1" applyProtection="1">
      <alignment horizontal="left" vertical="center"/>
      <protection hidden="1"/>
    </xf>
    <xf numFmtId="0" fontId="39" fillId="27" borderId="12" xfId="49" applyFont="1" applyFill="1" applyBorder="1" applyAlignment="1" applyProtection="1">
      <alignment horizontal="left" vertical="center"/>
      <protection hidden="1"/>
    </xf>
    <xf numFmtId="0" fontId="39" fillId="27" borderId="40" xfId="49" applyFont="1" applyFill="1" applyBorder="1" applyAlignment="1" applyProtection="1">
      <alignment horizontal="left" vertical="center"/>
      <protection hidden="1"/>
    </xf>
    <xf numFmtId="0" fontId="39" fillId="0" borderId="77" xfId="42" applyFont="1" applyBorder="1" applyAlignment="1" applyProtection="1">
      <alignment horizontal="center" vertical="center"/>
    </xf>
    <xf numFmtId="0" fontId="39" fillId="0" borderId="37" xfId="42" applyFont="1" applyBorder="1" applyAlignment="1" applyProtection="1">
      <alignment horizontal="center" vertical="center"/>
    </xf>
    <xf numFmtId="0" fontId="39" fillId="0" borderId="38" xfId="42" applyFont="1" applyBorder="1" applyAlignment="1" applyProtection="1">
      <alignment horizontal="center" vertical="center"/>
    </xf>
    <xf numFmtId="0" fontId="39" fillId="0" borderId="41" xfId="42" applyFont="1" applyBorder="1" applyAlignment="1" applyProtection="1">
      <alignment horizontal="center" vertical="center"/>
    </xf>
    <xf numFmtId="0" fontId="39" fillId="0" borderId="12" xfId="42" applyFont="1" applyBorder="1" applyAlignment="1" applyProtection="1">
      <alignment horizontal="center" vertical="center"/>
    </xf>
    <xf numFmtId="0" fontId="39" fillId="0" borderId="40" xfId="42" applyFont="1" applyBorder="1" applyAlignment="1" applyProtection="1">
      <alignment horizontal="center" vertical="center"/>
    </xf>
    <xf numFmtId="164" fontId="39" fillId="24" borderId="55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37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39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41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12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40" xfId="27" applyNumberFormat="1" applyFont="1" applyFill="1" applyBorder="1" applyAlignment="1" applyProtection="1">
      <alignment horizontal="center" vertical="center" wrapText="1"/>
      <protection hidden="1"/>
    </xf>
    <xf numFmtId="0" fontId="39" fillId="0" borderId="28" xfId="42" applyFont="1" applyBorder="1" applyAlignment="1" applyProtection="1">
      <alignment horizontal="center" vertical="center"/>
    </xf>
    <xf numFmtId="0" fontId="39" fillId="0" borderId="42" xfId="42" applyFont="1" applyBorder="1" applyAlignment="1" applyProtection="1">
      <alignment horizontal="center" vertical="center"/>
    </xf>
    <xf numFmtId="0" fontId="39" fillId="0" borderId="50" xfId="42" applyFont="1" applyBorder="1" applyAlignment="1" applyProtection="1">
      <alignment horizontal="center" vertical="center"/>
    </xf>
    <xf numFmtId="0" fontId="41" fillId="24" borderId="64" xfId="42" applyFont="1" applyFill="1" applyBorder="1" applyAlignment="1" applyProtection="1">
      <alignment horizontal="center" vertical="center" wrapText="1"/>
    </xf>
    <xf numFmtId="0" fontId="37" fillId="24" borderId="67" xfId="42" applyFont="1" applyFill="1" applyBorder="1" applyAlignment="1" applyProtection="1">
      <alignment horizontal="center" vertical="center" wrapText="1"/>
    </xf>
    <xf numFmtId="0" fontId="37" fillId="24" borderId="47" xfId="42" applyFont="1" applyFill="1" applyBorder="1" applyAlignment="1" applyProtection="1">
      <alignment horizontal="center" vertical="center" wrapText="1"/>
    </xf>
    <xf numFmtId="0" fontId="37" fillId="24" borderId="45" xfId="42" applyFont="1" applyFill="1" applyBorder="1" applyAlignment="1" applyProtection="1">
      <alignment horizontal="center" vertical="center" wrapText="1"/>
    </xf>
    <xf numFmtId="0" fontId="37" fillId="24" borderId="21" xfId="42" applyFont="1" applyFill="1" applyBorder="1" applyAlignment="1" applyProtection="1">
      <alignment horizontal="center" vertical="center" wrapText="1"/>
    </xf>
    <xf numFmtId="0" fontId="37" fillId="24" borderId="68" xfId="42" applyFont="1" applyFill="1" applyBorder="1" applyAlignment="1" applyProtection="1">
      <alignment horizontal="center" vertical="center" wrapText="1"/>
    </xf>
    <xf numFmtId="165" fontId="43" fillId="30" borderId="55" xfId="45" applyNumberFormat="1" applyFont="1" applyFill="1" applyBorder="1" applyAlignment="1">
      <alignment horizontal="center" vertical="center" wrapText="1"/>
    </xf>
    <xf numFmtId="165" fontId="43" fillId="30" borderId="37" xfId="45" applyNumberFormat="1" applyFont="1" applyFill="1" applyBorder="1" applyAlignment="1">
      <alignment horizontal="center" vertical="center" wrapText="1"/>
    </xf>
    <xf numFmtId="165" fontId="43" fillId="30" borderId="39" xfId="45" applyNumberFormat="1" applyFont="1" applyFill="1" applyBorder="1" applyAlignment="1">
      <alignment horizontal="center" vertical="center" wrapText="1"/>
    </xf>
    <xf numFmtId="0" fontId="44" fillId="0" borderId="0" xfId="46" applyFont="1" applyFill="1" applyBorder="1" applyAlignment="1">
      <alignment horizontal="center" vertical="center"/>
    </xf>
    <xf numFmtId="165" fontId="41" fillId="0" borderId="0" xfId="45" applyNumberFormat="1" applyFont="1" applyFill="1" applyBorder="1" applyAlignment="1">
      <alignment horizontal="center" vertical="center" wrapText="1"/>
    </xf>
    <xf numFmtId="0" fontId="27" fillId="0" borderId="11" xfId="0" applyFont="1" applyBorder="1" applyAlignment="1">
      <alignment horizontal="left" vertical="center" wrapText="1"/>
    </xf>
    <xf numFmtId="0" fontId="30" fillId="28" borderId="11" xfId="0" applyFont="1" applyFill="1" applyBorder="1" applyAlignment="1">
      <alignment horizontal="left" vertical="center" wrapText="1"/>
    </xf>
    <xf numFmtId="0" fontId="27" fillId="0" borderId="11" xfId="0" applyFont="1" applyFill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1" xfId="0" applyFont="1" applyFill="1" applyBorder="1" applyAlignment="1">
      <alignment horizontal="left" vertical="center" wrapText="1"/>
    </xf>
    <xf numFmtId="0" fontId="32" fillId="0" borderId="8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66" fillId="28" borderId="11" xfId="0" applyFont="1" applyFill="1" applyBorder="1" applyAlignment="1">
      <alignment horizontal="center" vertical="center" wrapText="1"/>
    </xf>
    <xf numFmtId="0" fontId="27" fillId="0" borderId="14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center" wrapText="1"/>
    </xf>
    <xf numFmtId="0" fontId="72" fillId="0" borderId="11" xfId="0" applyFont="1" applyBorder="1" applyAlignment="1">
      <alignment horizontal="left" vertical="center" wrapText="1"/>
    </xf>
    <xf numFmtId="0" fontId="72" fillId="28" borderId="11" xfId="0" applyFont="1" applyFill="1" applyBorder="1" applyAlignment="1">
      <alignment horizontal="left" vertical="center" wrapText="1"/>
    </xf>
    <xf numFmtId="3" fontId="66" fillId="28" borderId="11" xfId="0" applyNumberFormat="1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49" fontId="39" fillId="0" borderId="14" xfId="42" applyNumberFormat="1" applyFont="1" applyBorder="1" applyAlignment="1" applyProtection="1">
      <alignment horizontal="center" vertical="center"/>
    </xf>
    <xf numFmtId="49" fontId="39" fillId="0" borderId="12" xfId="42" applyNumberFormat="1" applyFont="1" applyBorder="1" applyAlignment="1" applyProtection="1">
      <alignment horizontal="center" vertical="center"/>
    </xf>
    <xf numFmtId="49" fontId="39" fillId="0" borderId="13" xfId="42" applyNumberFormat="1" applyFont="1" applyBorder="1" applyAlignment="1" applyProtection="1">
      <alignment horizontal="center" vertical="center"/>
    </xf>
    <xf numFmtId="0" fontId="37" fillId="0" borderId="25" xfId="42" applyFont="1" applyBorder="1" applyAlignment="1" applyProtection="1">
      <alignment horizontal="center" vertical="center"/>
    </xf>
    <xf numFmtId="0" fontId="37" fillId="0" borderId="30" xfId="42" applyFont="1" applyBorder="1" applyAlignment="1" applyProtection="1">
      <alignment horizontal="center" vertical="center"/>
    </xf>
    <xf numFmtId="0" fontId="37" fillId="0" borderId="75" xfId="42" applyFont="1" applyBorder="1" applyAlignment="1" applyProtection="1">
      <alignment horizontal="center" vertical="center"/>
    </xf>
    <xf numFmtId="0" fontId="37" fillId="0" borderId="21" xfId="42" applyFont="1" applyBorder="1" applyAlignment="1" applyProtection="1">
      <alignment horizontal="center" vertical="center"/>
    </xf>
    <xf numFmtId="0" fontId="37" fillId="0" borderId="22" xfId="42" applyFont="1" applyBorder="1" applyAlignment="1" applyProtection="1">
      <alignment horizontal="center" vertical="center"/>
    </xf>
    <xf numFmtId="0" fontId="37" fillId="0" borderId="68" xfId="42" applyFont="1" applyBorder="1" applyAlignment="1" applyProtection="1">
      <alignment horizontal="center" vertical="center"/>
    </xf>
    <xf numFmtId="164" fontId="39" fillId="24" borderId="30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22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75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68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25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21" xfId="27" applyNumberFormat="1" applyFont="1" applyFill="1" applyBorder="1" applyAlignment="1" applyProtection="1">
      <alignment horizontal="center" vertical="center" wrapText="1"/>
      <protection hidden="1"/>
    </xf>
    <xf numFmtId="164" fontId="39" fillId="24" borderId="11" xfId="27" applyNumberFormat="1" applyFont="1" applyFill="1" applyBorder="1" applyAlignment="1" applyProtection="1">
      <alignment horizontal="center" vertical="center" wrapText="1"/>
      <protection hidden="1"/>
    </xf>
    <xf numFmtId="0" fontId="37" fillId="0" borderId="11" xfId="49" applyFont="1" applyBorder="1" applyAlignment="1" applyProtection="1">
      <alignment horizontal="center" vertical="center"/>
      <protection hidden="1"/>
    </xf>
    <xf numFmtId="49" fontId="39" fillId="0" borderId="11" xfId="42" applyNumberFormat="1" applyFont="1" applyBorder="1" applyAlignment="1" applyProtection="1">
      <alignment horizontal="center" vertical="center"/>
    </xf>
    <xf numFmtId="0" fontId="39" fillId="0" borderId="25" xfId="42" applyFont="1" applyBorder="1" applyAlignment="1" applyProtection="1">
      <alignment horizontal="center" vertical="center"/>
    </xf>
    <xf numFmtId="0" fontId="39" fillId="0" borderId="30" xfId="42" applyFont="1" applyBorder="1" applyAlignment="1" applyProtection="1">
      <alignment horizontal="center" vertical="center"/>
    </xf>
    <xf numFmtId="0" fontId="39" fillId="0" borderId="75" xfId="42" applyFont="1" applyBorder="1" applyAlignment="1" applyProtection="1">
      <alignment horizontal="center" vertical="center"/>
    </xf>
    <xf numFmtId="0" fontId="39" fillId="0" borderId="21" xfId="42" applyFont="1" applyBorder="1" applyAlignment="1" applyProtection="1">
      <alignment horizontal="center" vertical="center"/>
    </xf>
    <xf numFmtId="0" fontId="39" fillId="0" borderId="22" xfId="42" applyFont="1" applyBorder="1" applyAlignment="1" applyProtection="1">
      <alignment horizontal="center" vertical="center"/>
    </xf>
    <xf numFmtId="0" fontId="39" fillId="0" borderId="68" xfId="42" applyFont="1" applyBorder="1" applyAlignment="1" applyProtection="1">
      <alignment horizontal="center" vertical="center"/>
    </xf>
    <xf numFmtId="0" fontId="37" fillId="0" borderId="11" xfId="42" applyFont="1" applyBorder="1" applyAlignment="1" applyProtection="1">
      <alignment horizontal="center" vertical="center"/>
    </xf>
    <xf numFmtId="0" fontId="37" fillId="0" borderId="14" xfId="49" applyFont="1" applyBorder="1" applyAlignment="1" applyProtection="1">
      <alignment horizontal="center" vertical="center"/>
      <protection hidden="1"/>
    </xf>
    <xf numFmtId="0" fontId="37" fillId="0" borderId="12" xfId="49" applyFont="1" applyBorder="1" applyAlignment="1" applyProtection="1">
      <alignment horizontal="center" vertical="center"/>
      <protection hidden="1"/>
    </xf>
    <xf numFmtId="0" fontId="37" fillId="0" borderId="13" xfId="49" applyFont="1" applyBorder="1" applyAlignment="1" applyProtection="1">
      <alignment horizontal="center" vertical="center"/>
      <protection hidden="1"/>
    </xf>
    <xf numFmtId="0" fontId="37" fillId="0" borderId="14" xfId="42" applyFont="1" applyFill="1" applyBorder="1" applyAlignment="1" applyProtection="1">
      <alignment horizontal="center" vertical="center"/>
    </xf>
    <xf numFmtId="0" fontId="37" fillId="0" borderId="12" xfId="42" applyFont="1" applyFill="1" applyBorder="1" applyAlignment="1" applyProtection="1">
      <alignment horizontal="center" vertical="center"/>
    </xf>
    <xf numFmtId="0" fontId="37" fillId="0" borderId="13" xfId="42" applyFont="1" applyFill="1" applyBorder="1" applyAlignment="1" applyProtection="1">
      <alignment horizontal="center" vertical="center"/>
    </xf>
    <xf numFmtId="0" fontId="37" fillId="0" borderId="14" xfId="42" applyFont="1" applyBorder="1" applyAlignment="1" applyProtection="1">
      <alignment horizontal="center" vertical="center"/>
    </xf>
    <xf numFmtId="0" fontId="37" fillId="0" borderId="12" xfId="42" applyFont="1" applyBorder="1" applyAlignment="1" applyProtection="1">
      <alignment horizontal="center" vertical="center"/>
    </xf>
    <xf numFmtId="0" fontId="37" fillId="0" borderId="13" xfId="42" applyFont="1" applyBorder="1" applyAlignment="1" applyProtection="1">
      <alignment horizontal="center" vertical="center"/>
    </xf>
    <xf numFmtId="0" fontId="40" fillId="0" borderId="11" xfId="42" applyFont="1" applyBorder="1" applyAlignment="1" applyProtection="1">
      <alignment horizontal="right" vertical="center"/>
      <protection hidden="1"/>
    </xf>
    <xf numFmtId="0" fontId="36" fillId="0" borderId="11" xfId="42" applyFont="1" applyBorder="1" applyAlignment="1" applyProtection="1">
      <alignment horizontal="right" vertical="center"/>
      <protection hidden="1"/>
    </xf>
    <xf numFmtId="0" fontId="37" fillId="24" borderId="11" xfId="49" applyFont="1" applyFill="1" applyBorder="1" applyAlignment="1" applyProtection="1">
      <alignment horizontal="center" vertical="center" textRotation="90"/>
      <protection hidden="1"/>
    </xf>
    <xf numFmtId="0" fontId="37" fillId="24" borderId="11" xfId="49" applyFont="1" applyFill="1" applyBorder="1" applyAlignment="1" applyProtection="1">
      <alignment horizontal="center" vertical="center" wrapText="1"/>
      <protection hidden="1"/>
    </xf>
    <xf numFmtId="0" fontId="37" fillId="0" borderId="11" xfId="42" applyFont="1" applyFill="1" applyBorder="1" applyAlignment="1" applyProtection="1">
      <alignment horizontal="center" vertical="center"/>
    </xf>
    <xf numFmtId="0" fontId="39" fillId="33" borderId="14" xfId="42" applyFont="1" applyFill="1" applyBorder="1" applyAlignment="1" applyProtection="1">
      <alignment horizontal="center" vertical="center"/>
    </xf>
    <xf numFmtId="0" fontId="39" fillId="33" borderId="12" xfId="42" applyFont="1" applyFill="1" applyBorder="1" applyAlignment="1" applyProtection="1">
      <alignment horizontal="center" vertical="center"/>
    </xf>
    <xf numFmtId="0" fontId="39" fillId="33" borderId="13" xfId="42" applyFont="1" applyFill="1" applyBorder="1" applyAlignment="1" applyProtection="1">
      <alignment horizontal="center" vertical="center"/>
    </xf>
    <xf numFmtId="49" fontId="40" fillId="0" borderId="11" xfId="42" applyNumberFormat="1" applyFont="1" applyBorder="1" applyAlignment="1" applyProtection="1">
      <alignment horizontal="right" vertical="center"/>
    </xf>
    <xf numFmtId="0" fontId="39" fillId="33" borderId="25" xfId="42" applyFont="1" applyFill="1" applyBorder="1" applyAlignment="1" applyProtection="1">
      <alignment horizontal="center" vertical="center"/>
    </xf>
    <xf numFmtId="0" fontId="39" fillId="33" borderId="30" xfId="42" applyFont="1" applyFill="1" applyBorder="1" applyAlignment="1" applyProtection="1">
      <alignment horizontal="center" vertical="center"/>
    </xf>
    <xf numFmtId="0" fontId="39" fillId="33" borderId="75" xfId="42" applyFont="1" applyFill="1" applyBorder="1" applyAlignment="1" applyProtection="1">
      <alignment horizontal="center" vertical="center"/>
    </xf>
    <xf numFmtId="0" fontId="39" fillId="33" borderId="21" xfId="42" applyFont="1" applyFill="1" applyBorder="1" applyAlignment="1" applyProtection="1">
      <alignment horizontal="center" vertical="center"/>
    </xf>
    <xf numFmtId="0" fontId="39" fillId="33" borderId="22" xfId="42" applyFont="1" applyFill="1" applyBorder="1" applyAlignment="1" applyProtection="1">
      <alignment horizontal="center" vertical="center"/>
    </xf>
    <xf numFmtId="0" fontId="39" fillId="33" borderId="68" xfId="42" applyFont="1" applyFill="1" applyBorder="1" applyAlignment="1" applyProtection="1">
      <alignment horizontal="center" vertical="center"/>
    </xf>
    <xf numFmtId="0" fontId="37" fillId="24" borderId="47" xfId="49" applyFont="1" applyFill="1" applyBorder="1" applyAlignment="1" applyProtection="1">
      <alignment horizontal="center" vertical="center" wrapText="1"/>
      <protection hidden="1"/>
    </xf>
    <xf numFmtId="0" fontId="37" fillId="24" borderId="0" xfId="49" applyFont="1" applyFill="1" applyBorder="1" applyAlignment="1" applyProtection="1">
      <alignment horizontal="center" vertical="center" wrapText="1"/>
      <protection hidden="1"/>
    </xf>
    <xf numFmtId="49" fontId="39" fillId="35" borderId="28" xfId="42" applyNumberFormat="1" applyFont="1" applyFill="1" applyBorder="1" applyAlignment="1" applyProtection="1">
      <alignment horizontal="center" vertical="center"/>
    </xf>
    <xf numFmtId="49" fontId="39" fillId="35" borderId="42" xfId="42" applyNumberFormat="1" applyFont="1" applyFill="1" applyBorder="1" applyAlignment="1" applyProtection="1">
      <alignment horizontal="center" vertical="center"/>
    </xf>
    <xf numFmtId="49" fontId="39" fillId="35" borderId="32" xfId="42" applyNumberFormat="1" applyFont="1" applyFill="1" applyBorder="1" applyAlignment="1" applyProtection="1">
      <alignment horizontal="center" vertical="center"/>
    </xf>
    <xf numFmtId="0" fontId="37" fillId="35" borderId="25" xfId="42" applyFont="1" applyFill="1" applyBorder="1" applyAlignment="1" applyProtection="1">
      <alignment horizontal="center" vertical="center"/>
    </xf>
    <xf numFmtId="0" fontId="37" fillId="35" borderId="30" xfId="42" applyFont="1" applyFill="1" applyBorder="1" applyAlignment="1" applyProtection="1">
      <alignment horizontal="center" vertical="center"/>
    </xf>
    <xf numFmtId="0" fontId="37" fillId="35" borderId="75" xfId="42" applyFont="1" applyFill="1" applyBorder="1" applyAlignment="1" applyProtection="1">
      <alignment horizontal="center" vertical="center"/>
    </xf>
    <xf numFmtId="0" fontId="37" fillId="35" borderId="21" xfId="42" applyFont="1" applyFill="1" applyBorder="1" applyAlignment="1" applyProtection="1">
      <alignment horizontal="center" vertical="center"/>
    </xf>
    <xf numFmtId="0" fontId="37" fillId="35" borderId="22" xfId="42" applyFont="1" applyFill="1" applyBorder="1" applyAlignment="1" applyProtection="1">
      <alignment horizontal="center" vertical="center"/>
    </xf>
    <xf numFmtId="0" fontId="37" fillId="35" borderId="68" xfId="42" applyFont="1" applyFill="1" applyBorder="1" applyAlignment="1" applyProtection="1">
      <alignment horizontal="center" vertical="center"/>
    </xf>
    <xf numFmtId="0" fontId="37" fillId="35" borderId="18" xfId="42" applyFont="1" applyFill="1" applyBorder="1" applyAlignment="1" applyProtection="1">
      <alignment horizontal="center" vertical="center"/>
    </xf>
    <xf numFmtId="0" fontId="37" fillId="35" borderId="44" xfId="42" applyFont="1" applyFill="1" applyBorder="1" applyAlignment="1" applyProtection="1">
      <alignment horizontal="center" vertical="center"/>
    </xf>
    <xf numFmtId="0" fontId="37" fillId="35" borderId="34" xfId="42" applyFont="1" applyFill="1" applyBorder="1" applyAlignment="1" applyProtection="1">
      <alignment horizontal="center" vertical="center"/>
    </xf>
    <xf numFmtId="0" fontId="37" fillId="35" borderId="14" xfId="42" applyFont="1" applyFill="1" applyBorder="1" applyAlignment="1" applyProtection="1">
      <alignment horizontal="center" vertical="center"/>
    </xf>
    <xf numFmtId="0" fontId="37" fillId="35" borderId="12" xfId="42" applyFont="1" applyFill="1" applyBorder="1" applyAlignment="1" applyProtection="1">
      <alignment horizontal="center" vertical="center"/>
    </xf>
    <xf numFmtId="0" fontId="37" fillId="35" borderId="13" xfId="42" applyFont="1" applyFill="1" applyBorder="1" applyAlignment="1" applyProtection="1">
      <alignment horizontal="center" vertical="center"/>
    </xf>
    <xf numFmtId="0" fontId="37" fillId="0" borderId="18" xfId="42" applyFont="1" applyBorder="1" applyAlignment="1" applyProtection="1">
      <alignment horizontal="center" vertical="center"/>
    </xf>
    <xf numFmtId="0" fontId="37" fillId="0" borderId="44" xfId="42" applyFont="1" applyBorder="1" applyAlignment="1" applyProtection="1">
      <alignment horizontal="center" vertical="center"/>
    </xf>
    <xf numFmtId="0" fontId="37" fillId="0" borderId="34" xfId="42" applyFont="1" applyBorder="1" applyAlignment="1" applyProtection="1">
      <alignment horizontal="center" vertical="center"/>
    </xf>
    <xf numFmtId="0" fontId="37" fillId="24" borderId="24" xfId="42" applyFont="1" applyFill="1" applyBorder="1" applyAlignment="1" applyProtection="1">
      <alignment horizontal="center" vertical="center" wrapText="1"/>
    </xf>
    <xf numFmtId="0" fontId="37" fillId="24" borderId="46" xfId="42" applyFont="1" applyFill="1" applyBorder="1" applyAlignment="1" applyProtection="1">
      <alignment horizontal="center" vertical="center" wrapText="1"/>
    </xf>
    <xf numFmtId="0" fontId="37" fillId="24" borderId="20" xfId="42" applyFont="1" applyFill="1" applyBorder="1" applyAlignment="1" applyProtection="1">
      <alignment horizontal="center" vertical="center" wrapText="1"/>
    </xf>
    <xf numFmtId="0" fontId="37" fillId="33" borderId="25" xfId="42" applyFont="1" applyFill="1" applyBorder="1" applyAlignment="1" applyProtection="1">
      <alignment horizontal="center" vertical="center"/>
    </xf>
    <xf numFmtId="0" fontId="37" fillId="33" borderId="30" xfId="42" applyFont="1" applyFill="1" applyBorder="1" applyAlignment="1" applyProtection="1">
      <alignment horizontal="center" vertical="center"/>
    </xf>
    <xf numFmtId="0" fontId="37" fillId="33" borderId="75" xfId="42" applyFont="1" applyFill="1" applyBorder="1" applyAlignment="1" applyProtection="1">
      <alignment horizontal="center" vertical="center"/>
    </xf>
    <xf numFmtId="0" fontId="37" fillId="33" borderId="21" xfId="42" applyFont="1" applyFill="1" applyBorder="1" applyAlignment="1" applyProtection="1">
      <alignment horizontal="center" vertical="center"/>
    </xf>
    <xf numFmtId="0" fontId="37" fillId="33" borderId="22" xfId="42" applyFont="1" applyFill="1" applyBorder="1" applyAlignment="1" applyProtection="1">
      <alignment horizontal="center" vertical="center"/>
    </xf>
    <xf numFmtId="0" fontId="37" fillId="33" borderId="68" xfId="42" applyFont="1" applyFill="1" applyBorder="1" applyAlignment="1" applyProtection="1">
      <alignment horizontal="center" vertical="center"/>
    </xf>
    <xf numFmtId="164" fontId="37" fillId="24" borderId="64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52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78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47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0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60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21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22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23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62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80" xfId="27" applyNumberFormat="1" applyFont="1" applyFill="1" applyBorder="1" applyAlignment="1" applyProtection="1">
      <alignment horizontal="center" vertical="center" wrapText="1"/>
      <protection hidden="1"/>
    </xf>
    <xf numFmtId="164" fontId="37" fillId="24" borderId="56" xfId="27" applyNumberFormat="1" applyFont="1" applyFill="1" applyBorder="1" applyAlignment="1" applyProtection="1">
      <alignment horizontal="center" vertical="center" wrapText="1"/>
      <protection hidden="1"/>
    </xf>
    <xf numFmtId="0" fontId="37" fillId="24" borderId="25" xfId="42" applyFont="1" applyFill="1" applyBorder="1" applyAlignment="1" applyProtection="1">
      <alignment horizontal="center" vertical="center" wrapText="1"/>
    </xf>
    <xf numFmtId="0" fontId="37" fillId="24" borderId="75" xfId="42" applyFont="1" applyFill="1" applyBorder="1" applyAlignment="1" applyProtection="1">
      <alignment horizontal="center" vertical="center" wrapText="1"/>
    </xf>
    <xf numFmtId="0" fontId="36" fillId="0" borderId="18" xfId="42" applyFont="1" applyBorder="1" applyAlignment="1" applyProtection="1">
      <alignment horizontal="right" vertical="center"/>
    </xf>
    <xf numFmtId="0" fontId="36" fillId="0" borderId="44" xfId="42" applyFont="1" applyBorder="1" applyAlignment="1" applyProtection="1">
      <alignment horizontal="right" vertical="center"/>
    </xf>
    <xf numFmtId="0" fontId="36" fillId="0" borderId="34" xfId="42" applyFont="1" applyBorder="1" applyAlignment="1" applyProtection="1">
      <alignment horizontal="right" vertical="center"/>
    </xf>
    <xf numFmtId="49" fontId="39" fillId="0" borderId="28" xfId="42" applyNumberFormat="1" applyFont="1" applyBorder="1" applyAlignment="1" applyProtection="1">
      <alignment horizontal="center" vertical="center"/>
    </xf>
    <xf numFmtId="49" fontId="39" fillId="0" borderId="42" xfId="42" applyNumberFormat="1" applyFont="1" applyBorder="1" applyAlignment="1" applyProtection="1">
      <alignment horizontal="center" vertical="center"/>
    </xf>
    <xf numFmtId="49" fontId="39" fillId="0" borderId="32" xfId="42" applyNumberFormat="1" applyFont="1" applyBorder="1" applyAlignment="1" applyProtection="1">
      <alignment horizontal="center" vertical="center"/>
    </xf>
    <xf numFmtId="0" fontId="39" fillId="0" borderId="14" xfId="42" applyFont="1" applyFill="1" applyBorder="1" applyAlignment="1" applyProtection="1">
      <alignment horizontal="left" vertical="center"/>
      <protection hidden="1"/>
    </xf>
    <xf numFmtId="0" fontId="39" fillId="0" borderId="12" xfId="42" applyFont="1" applyFill="1" applyBorder="1" applyAlignment="1" applyProtection="1">
      <alignment horizontal="left" vertical="center"/>
      <protection hidden="1"/>
    </xf>
    <xf numFmtId="0" fontId="39" fillId="0" borderId="13" xfId="42" applyFont="1" applyFill="1" applyBorder="1" applyAlignment="1" applyProtection="1">
      <alignment horizontal="left" vertical="center"/>
      <protection hidden="1"/>
    </xf>
    <xf numFmtId="0" fontId="39" fillId="27" borderId="13" xfId="42" applyFont="1" applyFill="1" applyBorder="1" applyAlignment="1" applyProtection="1">
      <alignment horizontal="left" vertical="center"/>
    </xf>
    <xf numFmtId="0" fontId="39" fillId="27" borderId="34" xfId="42" applyFont="1" applyFill="1" applyBorder="1" applyAlignment="1" applyProtection="1">
      <alignment horizontal="left" vertical="center"/>
    </xf>
    <xf numFmtId="0" fontId="39" fillId="27" borderId="13" xfId="49" applyFont="1" applyFill="1" applyBorder="1" applyAlignment="1" applyProtection="1">
      <alignment horizontal="left" vertical="center"/>
      <protection hidden="1"/>
    </xf>
    <xf numFmtId="0" fontId="40" fillId="25" borderId="13" xfId="42" applyFont="1" applyFill="1" applyBorder="1" applyAlignment="1" applyProtection="1">
      <alignment horizontal="left" vertical="center"/>
      <protection hidden="1"/>
    </xf>
    <xf numFmtId="0" fontId="40" fillId="25" borderId="13" xfId="42" applyFont="1" applyFill="1" applyBorder="1" applyAlignment="1" applyProtection="1">
      <alignment horizontal="left" vertical="center"/>
    </xf>
    <xf numFmtId="0" fontId="37" fillId="24" borderId="71" xfId="42" applyFont="1" applyFill="1" applyBorder="1" applyAlignment="1" applyProtection="1">
      <alignment horizontal="center" vertical="center" textRotation="90"/>
    </xf>
    <xf numFmtId="0" fontId="37" fillId="24" borderId="24" xfId="42" applyFont="1" applyFill="1" applyBorder="1" applyAlignment="1" applyProtection="1">
      <alignment horizontal="center" vertical="center" textRotation="90"/>
    </xf>
    <xf numFmtId="49" fontId="39" fillId="0" borderId="43" xfId="42" applyNumberFormat="1" applyFont="1" applyBorder="1" applyAlignment="1" applyProtection="1">
      <alignment horizontal="center" vertical="center"/>
    </xf>
    <xf numFmtId="0" fontId="37" fillId="0" borderId="59" xfId="42" applyFont="1" applyBorder="1" applyAlignment="1" applyProtection="1">
      <alignment horizontal="center" vertical="center"/>
    </xf>
    <xf numFmtId="0" fontId="37" fillId="0" borderId="56" xfId="42" applyFont="1" applyBorder="1" applyAlignment="1" applyProtection="1">
      <alignment horizontal="center" vertical="center"/>
    </xf>
    <xf numFmtId="0" fontId="39" fillId="0" borderId="18" xfId="42" applyFont="1" applyBorder="1" applyAlignment="1" applyProtection="1">
      <alignment horizontal="center" vertical="center"/>
    </xf>
    <xf numFmtId="0" fontId="39" fillId="0" borderId="44" xfId="42" applyFont="1" applyBorder="1" applyAlignment="1" applyProtection="1">
      <alignment horizontal="center" vertical="center"/>
    </xf>
    <xf numFmtId="0" fontId="39" fillId="0" borderId="34" xfId="42" applyFont="1" applyBorder="1" applyAlignment="1" applyProtection="1">
      <alignment horizontal="center" vertical="center"/>
    </xf>
    <xf numFmtId="0" fontId="39" fillId="33" borderId="64" xfId="42" applyFont="1" applyFill="1" applyBorder="1" applyAlignment="1" applyProtection="1">
      <alignment horizontal="center" vertical="center" wrapText="1"/>
    </xf>
    <xf numFmtId="0" fontId="39" fillId="33" borderId="52" xfId="42" applyFont="1" applyFill="1" applyBorder="1" applyAlignment="1" applyProtection="1">
      <alignment horizontal="center" vertical="center" wrapText="1"/>
    </xf>
    <xf numFmtId="0" fontId="39" fillId="33" borderId="67" xfId="42" applyFont="1" applyFill="1" applyBorder="1" applyAlignment="1" applyProtection="1">
      <alignment horizontal="center" vertical="center" wrapText="1"/>
    </xf>
    <xf numFmtId="0" fontId="39" fillId="33" borderId="47" xfId="42" applyFont="1" applyFill="1" applyBorder="1" applyAlignment="1" applyProtection="1">
      <alignment horizontal="center" vertical="center" wrapText="1"/>
    </xf>
    <xf numFmtId="0" fontId="39" fillId="33" borderId="0" xfId="42" applyFont="1" applyFill="1" applyBorder="1" applyAlignment="1" applyProtection="1">
      <alignment horizontal="center" vertical="center" wrapText="1"/>
    </xf>
    <xf numFmtId="0" fontId="39" fillId="33" borderId="45" xfId="42" applyFont="1" applyFill="1" applyBorder="1" applyAlignment="1" applyProtection="1">
      <alignment horizontal="center" vertical="center" wrapText="1"/>
    </xf>
    <xf numFmtId="0" fontId="39" fillId="33" borderId="21" xfId="42" applyFont="1" applyFill="1" applyBorder="1" applyAlignment="1" applyProtection="1">
      <alignment horizontal="center" vertical="center" wrapText="1"/>
    </xf>
    <xf numFmtId="0" fontId="39" fillId="33" borderId="22" xfId="42" applyFont="1" applyFill="1" applyBorder="1" applyAlignment="1" applyProtection="1">
      <alignment horizontal="center" vertical="center" wrapText="1"/>
    </xf>
    <xf numFmtId="0" fontId="39" fillId="33" borderId="68" xfId="42" applyFont="1" applyFill="1" applyBorder="1" applyAlignment="1" applyProtection="1">
      <alignment horizontal="center" vertical="center" wrapText="1"/>
    </xf>
    <xf numFmtId="0" fontId="37" fillId="35" borderId="25" xfId="42" applyFont="1" applyFill="1" applyBorder="1" applyAlignment="1" applyProtection="1">
      <alignment horizontal="center" vertical="center" shrinkToFit="1"/>
    </xf>
    <xf numFmtId="0" fontId="37" fillId="35" borderId="30" xfId="42" applyFont="1" applyFill="1" applyBorder="1" applyAlignment="1" applyProtection="1">
      <alignment horizontal="center" vertical="center" shrinkToFit="1"/>
    </xf>
    <xf numFmtId="0" fontId="37" fillId="35" borderId="75" xfId="42" applyFont="1" applyFill="1" applyBorder="1" applyAlignment="1" applyProtection="1">
      <alignment horizontal="center" vertical="center" shrinkToFit="1"/>
    </xf>
    <xf numFmtId="0" fontId="37" fillId="35" borderId="21" xfId="42" applyFont="1" applyFill="1" applyBorder="1" applyAlignment="1" applyProtection="1">
      <alignment horizontal="center" vertical="center" shrinkToFit="1"/>
    </xf>
    <xf numFmtId="0" fontId="37" fillId="35" borderId="22" xfId="42" applyFont="1" applyFill="1" applyBorder="1" applyAlignment="1" applyProtection="1">
      <alignment horizontal="center" vertical="center" shrinkToFit="1"/>
    </xf>
    <xf numFmtId="0" fontId="37" fillId="35" borderId="68" xfId="42" applyFont="1" applyFill="1" applyBorder="1" applyAlignment="1" applyProtection="1">
      <alignment horizontal="center" vertical="center" shrinkToFit="1"/>
    </xf>
    <xf numFmtId="0" fontId="37" fillId="35" borderId="25" xfId="42" applyFont="1" applyFill="1" applyBorder="1" applyAlignment="1" applyProtection="1">
      <alignment horizontal="center" vertical="center" wrapText="1"/>
    </xf>
    <xf numFmtId="0" fontId="37" fillId="35" borderId="30" xfId="42" applyFont="1" applyFill="1" applyBorder="1" applyAlignment="1" applyProtection="1">
      <alignment horizontal="center" vertical="center" wrapText="1"/>
    </xf>
    <xf numFmtId="0" fontId="37" fillId="35" borderId="75" xfId="42" applyFont="1" applyFill="1" applyBorder="1" applyAlignment="1" applyProtection="1">
      <alignment horizontal="center" vertical="center" wrapText="1"/>
    </xf>
    <xf numFmtId="0" fontId="37" fillId="35" borderId="21" xfId="42" applyFont="1" applyFill="1" applyBorder="1" applyAlignment="1" applyProtection="1">
      <alignment horizontal="center" vertical="center" wrapText="1"/>
    </xf>
    <xf numFmtId="0" fontId="37" fillId="35" borderId="22" xfId="42" applyFont="1" applyFill="1" applyBorder="1" applyAlignment="1" applyProtection="1">
      <alignment horizontal="center" vertical="center" wrapText="1"/>
    </xf>
    <xf numFmtId="0" fontId="37" fillId="35" borderId="68" xfId="42" applyFont="1" applyFill="1" applyBorder="1" applyAlignment="1" applyProtection="1">
      <alignment horizontal="center" vertical="center" wrapText="1"/>
    </xf>
    <xf numFmtId="0" fontId="72" fillId="28" borderId="31" xfId="57" applyFont="1" applyFill="1" applyBorder="1" applyAlignment="1">
      <alignment horizontal="center" vertical="center" wrapText="1"/>
    </xf>
    <xf numFmtId="0" fontId="72" fillId="28" borderId="35" xfId="57" applyFont="1" applyFill="1" applyBorder="1" applyAlignment="1">
      <alignment horizontal="center" vertical="center" wrapText="1"/>
    </xf>
    <xf numFmtId="49" fontId="72" fillId="28" borderId="31" xfId="57" applyNumberFormat="1" applyFont="1" applyFill="1" applyBorder="1" applyAlignment="1">
      <alignment horizontal="center" vertical="center" wrapText="1"/>
    </xf>
    <xf numFmtId="49" fontId="72" fillId="28" borderId="35" xfId="57" applyNumberFormat="1" applyFont="1" applyFill="1" applyBorder="1" applyAlignment="1">
      <alignment horizontal="center" vertical="center" wrapText="1"/>
    </xf>
    <xf numFmtId="0" fontId="72" fillId="28" borderId="43" xfId="57" applyFont="1" applyFill="1" applyBorder="1" applyAlignment="1">
      <alignment horizontal="center" vertical="center" wrapText="1"/>
    </xf>
    <xf numFmtId="0" fontId="72" fillId="28" borderId="41" xfId="57" applyFont="1" applyFill="1" applyBorder="1" applyAlignment="1">
      <alignment horizontal="center" vertical="center" wrapText="1"/>
    </xf>
    <xf numFmtId="0" fontId="72" fillId="28" borderId="54" xfId="57" applyFont="1" applyFill="1" applyBorder="1" applyAlignment="1">
      <alignment horizontal="center" vertical="center" wrapText="1"/>
    </xf>
    <xf numFmtId="0" fontId="72" fillId="28" borderId="51" xfId="57" applyFont="1" applyFill="1" applyBorder="1" applyAlignment="1">
      <alignment horizontal="center" vertical="center" wrapText="1"/>
    </xf>
    <xf numFmtId="0" fontId="72" fillId="28" borderId="62" xfId="57" applyFont="1" applyFill="1" applyBorder="1" applyAlignment="1">
      <alignment horizontal="center" vertical="center" wrapText="1"/>
    </xf>
    <xf numFmtId="0" fontId="72" fillId="28" borderId="81" xfId="57" applyFont="1" applyFill="1" applyBorder="1" applyAlignment="1">
      <alignment horizontal="center" vertical="center" wrapText="1"/>
    </xf>
    <xf numFmtId="0" fontId="72" fillId="28" borderId="78" xfId="57" applyFont="1" applyFill="1" applyBorder="1" applyAlignment="1">
      <alignment horizontal="center" vertical="center" wrapText="1"/>
    </xf>
    <xf numFmtId="0" fontId="72" fillId="28" borderId="100" xfId="57" applyFont="1" applyFill="1" applyBorder="1" applyAlignment="1">
      <alignment horizontal="center" vertical="center" wrapText="1"/>
    </xf>
    <xf numFmtId="0" fontId="66" fillId="0" borderId="0" xfId="57" applyFont="1" applyAlignment="1">
      <alignment horizontal="center"/>
    </xf>
    <xf numFmtId="0" fontId="66" fillId="0" borderId="0" xfId="57" applyFont="1" applyAlignment="1">
      <alignment horizontal="center" vertical="center"/>
    </xf>
    <xf numFmtId="0" fontId="31" fillId="0" borderId="55" xfId="0" applyFont="1" applyFill="1" applyBorder="1" applyAlignment="1">
      <alignment horizontal="center" vertical="center" wrapText="1"/>
    </xf>
    <xf numFmtId="0" fontId="31" fillId="0" borderId="37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31" fillId="28" borderId="31" xfId="0" applyFont="1" applyFill="1" applyBorder="1" applyAlignment="1">
      <alignment horizontal="center" vertical="center" wrapText="1"/>
    </xf>
    <xf numFmtId="0" fontId="31" fillId="28" borderId="35" xfId="0" applyFont="1" applyFill="1" applyBorder="1" applyAlignment="1">
      <alignment horizontal="center" vertical="center" wrapText="1"/>
    </xf>
    <xf numFmtId="0" fontId="31" fillId="28" borderId="43" xfId="0" applyFont="1" applyFill="1" applyBorder="1" applyAlignment="1">
      <alignment horizontal="center" vertical="center" wrapText="1"/>
    </xf>
    <xf numFmtId="0" fontId="31" fillId="28" borderId="41" xfId="0" applyFont="1" applyFill="1" applyBorder="1" applyAlignment="1">
      <alignment horizontal="center" vertical="center" wrapText="1"/>
    </xf>
    <xf numFmtId="0" fontId="31" fillId="28" borderId="55" xfId="0" applyFont="1" applyFill="1" applyBorder="1" applyAlignment="1">
      <alignment horizontal="center" vertical="center" wrapText="1"/>
    </xf>
    <xf numFmtId="0" fontId="31" fillId="28" borderId="37" xfId="0" applyFont="1" applyFill="1" applyBorder="1" applyAlignment="1">
      <alignment horizontal="center" vertical="center" wrapText="1"/>
    </xf>
    <xf numFmtId="0" fontId="31" fillId="28" borderId="39" xfId="0" applyFont="1" applyFill="1" applyBorder="1" applyAlignment="1">
      <alignment horizontal="center" vertical="center" wrapText="1"/>
    </xf>
    <xf numFmtId="0" fontId="91" fillId="0" borderId="0" xfId="48" applyFont="1" applyAlignment="1">
      <alignment horizontal="right" vertical="top" wrapText="1"/>
    </xf>
    <xf numFmtId="0" fontId="90" fillId="0" borderId="0" xfId="48" applyFont="1" applyAlignment="1">
      <alignment horizontal="center" vertical="center" wrapText="1"/>
    </xf>
    <xf numFmtId="0" fontId="77" fillId="0" borderId="0" xfId="60" applyFont="1" applyAlignment="1">
      <alignment horizontal="center"/>
    </xf>
    <xf numFmtId="0" fontId="77" fillId="0" borderId="0" xfId="60" applyFont="1" applyAlignment="1">
      <alignment horizontal="center" vertical="center" wrapText="1"/>
    </xf>
    <xf numFmtId="0" fontId="32" fillId="0" borderId="0" xfId="60" applyFont="1" applyAlignment="1">
      <alignment horizontal="center"/>
    </xf>
    <xf numFmtId="0" fontId="32" fillId="0" borderId="0" xfId="60" applyFont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0" fontId="73" fillId="0" borderId="25" xfId="64" applyFont="1" applyBorder="1" applyAlignment="1">
      <alignment horizontal="center" vertical="center"/>
    </xf>
    <xf numFmtId="0" fontId="73" fillId="0" borderId="21" xfId="64" applyFont="1" applyBorder="1" applyAlignment="1">
      <alignment horizontal="center" vertical="center"/>
    </xf>
    <xf numFmtId="0" fontId="29" fillId="0" borderId="0" xfId="64" applyFont="1" applyAlignment="1">
      <alignment horizontal="center"/>
    </xf>
    <xf numFmtId="0" fontId="29" fillId="0" borderId="0" xfId="64" applyFont="1" applyAlignment="1">
      <alignment horizontal="center" vertical="center" wrapText="1"/>
    </xf>
    <xf numFmtId="0" fontId="51" fillId="0" borderId="43" xfId="64" applyFont="1" applyBorder="1" applyAlignment="1">
      <alignment horizontal="left" vertical="center" wrapText="1"/>
    </xf>
    <xf numFmtId="0" fontId="51" fillId="0" borderId="42" xfId="64" applyFont="1" applyBorder="1" applyAlignment="1">
      <alignment horizontal="left" vertical="center" wrapText="1"/>
    </xf>
    <xf numFmtId="0" fontId="73" fillId="0" borderId="47" xfId="64" applyFont="1" applyBorder="1" applyAlignment="1">
      <alignment horizontal="center" vertical="center"/>
    </xf>
    <xf numFmtId="0" fontId="46" fillId="41" borderId="14" xfId="65" applyFont="1" applyFill="1" applyBorder="1" applyAlignment="1">
      <alignment horizontal="center" vertical="top" wrapText="1"/>
    </xf>
    <xf numFmtId="0" fontId="46" fillId="41" borderId="12" xfId="65" applyFont="1" applyFill="1" applyBorder="1" applyAlignment="1">
      <alignment horizontal="center" vertical="top" wrapText="1"/>
    </xf>
    <xf numFmtId="0" fontId="46" fillId="41" borderId="13" xfId="65" applyFont="1" applyFill="1" applyBorder="1" applyAlignment="1">
      <alignment horizontal="center" vertical="top" wrapText="1"/>
    </xf>
    <xf numFmtId="0" fontId="85" fillId="0" borderId="0" xfId="65" applyFont="1" applyAlignment="1">
      <alignment horizontal="center"/>
    </xf>
    <xf numFmtId="0" fontId="86" fillId="41" borderId="11" xfId="65" applyFont="1" applyFill="1" applyBorder="1" applyAlignment="1">
      <alignment horizontal="center" vertical="top" wrapText="1"/>
    </xf>
    <xf numFmtId="0" fontId="85" fillId="41" borderId="21" xfId="65" applyFont="1" applyFill="1" applyBorder="1" applyAlignment="1">
      <alignment horizontal="center"/>
    </xf>
    <xf numFmtId="0" fontId="85" fillId="41" borderId="22" xfId="65" applyFont="1" applyFill="1" applyBorder="1" applyAlignment="1">
      <alignment horizontal="center"/>
    </xf>
    <xf numFmtId="0" fontId="85" fillId="41" borderId="68" xfId="65" applyFont="1" applyFill="1" applyBorder="1" applyAlignment="1">
      <alignment horizontal="center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center"/>
    </xf>
    <xf numFmtId="0" fontId="42" fillId="0" borderId="0" xfId="0" applyFont="1" applyBorder="1" applyAlignment="1">
      <alignment horizontal="center"/>
    </xf>
    <xf numFmtId="0" fontId="3" fillId="41" borderId="11" xfId="65" applyFont="1" applyFill="1" applyBorder="1" applyAlignment="1">
      <alignment horizontal="center"/>
    </xf>
    <xf numFmtId="0" fontId="2" fillId="41" borderId="11" xfId="65" applyFont="1" applyFill="1" applyBorder="1" applyAlignment="1">
      <alignment horizontal="center"/>
    </xf>
    <xf numFmtId="0" fontId="0" fillId="0" borderId="0" xfId="0" applyBorder="1" applyAlignment="1">
      <alignment horizontal="right"/>
    </xf>
    <xf numFmtId="41" fontId="39" fillId="0" borderId="0" xfId="0" applyNumberFormat="1" applyFont="1" applyFill="1" applyAlignment="1">
      <alignment horizontal="center" vertical="center"/>
    </xf>
    <xf numFmtId="41" fontId="39" fillId="0" borderId="0" xfId="0" applyNumberFormat="1" applyFont="1" applyFill="1" applyAlignment="1">
      <alignment horizontal="center"/>
    </xf>
    <xf numFmtId="0" fontId="39" fillId="0" borderId="11" xfId="49" applyFont="1" applyFill="1" applyBorder="1" applyAlignment="1" applyProtection="1">
      <alignment horizontal="center" vertical="center"/>
      <protection hidden="1"/>
    </xf>
    <xf numFmtId="0" fontId="39" fillId="0" borderId="11" xfId="49" applyFont="1" applyBorder="1" applyAlignment="1" applyProtection="1">
      <alignment horizontal="center" vertical="center"/>
      <protection hidden="1"/>
    </xf>
    <xf numFmtId="3" fontId="28" fillId="0" borderId="0" xfId="57" applyNumberFormat="1" applyFont="1" applyAlignment="1">
      <alignment horizontal="left" vertical="center" wrapText="1"/>
    </xf>
    <xf numFmtId="0" fontId="0" fillId="0" borderId="0" xfId="0" applyAlignment="1">
      <alignment horizontal="center"/>
    </xf>
    <xf numFmtId="0" fontId="27" fillId="0" borderId="0" xfId="57" applyFont="1" applyFill="1" applyAlignment="1">
      <alignment horizontal="left" vertical="center" wrapText="1"/>
    </xf>
    <xf numFmtId="0" fontId="28" fillId="0" borderId="0" xfId="57" applyFont="1" applyAlignment="1">
      <alignment horizontal="left" vertical="center" wrapText="1"/>
    </xf>
    <xf numFmtId="0" fontId="28" fillId="0" borderId="48" xfId="57" applyFont="1" applyBorder="1" applyAlignment="1">
      <alignment horizontal="left" vertical="center" wrapText="1"/>
    </xf>
    <xf numFmtId="3" fontId="27" fillId="0" borderId="0" xfId="57" applyNumberFormat="1" applyFont="1" applyFill="1" applyAlignment="1">
      <alignment horizontal="left" vertical="center" wrapText="1"/>
    </xf>
    <xf numFmtId="3" fontId="28" fillId="0" borderId="0" xfId="57" applyNumberFormat="1" applyFont="1" applyAlignment="1">
      <alignment horizontal="center" vertical="center" wrapText="1"/>
    </xf>
    <xf numFmtId="3" fontId="28" fillId="0" borderId="48" xfId="57" applyNumberFormat="1" applyFont="1" applyBorder="1" applyAlignment="1">
      <alignment horizontal="left" vertical="center" wrapText="1"/>
    </xf>
    <xf numFmtId="3" fontId="27" fillId="0" borderId="0" xfId="57" applyNumberFormat="1" applyFont="1" applyFill="1" applyAlignment="1">
      <alignment horizontal="center" vertical="center" wrapText="1"/>
    </xf>
    <xf numFmtId="0" fontId="27" fillId="0" borderId="0" xfId="57" applyFont="1" applyFill="1" applyAlignment="1">
      <alignment horizontal="center" vertical="center" wrapText="1"/>
    </xf>
    <xf numFmtId="0" fontId="28" fillId="0" borderId="0" xfId="57" applyFont="1" applyAlignment="1">
      <alignment horizontal="center" vertical="center" wrapText="1"/>
    </xf>
    <xf numFmtId="0" fontId="68" fillId="0" borderId="0" xfId="0" applyFont="1" applyBorder="1" applyAlignment="1">
      <alignment horizontal="center"/>
    </xf>
    <xf numFmtId="0" fontId="16" fillId="39" borderId="14" xfId="0" applyFont="1" applyFill="1" applyBorder="1" applyAlignment="1">
      <alignment horizontal="center" vertical="center" wrapText="1"/>
    </xf>
    <xf numFmtId="0" fontId="16" fillId="39" borderId="12" xfId="0" applyFont="1" applyFill="1" applyBorder="1" applyAlignment="1">
      <alignment horizontal="center" vertical="center" wrapText="1"/>
    </xf>
    <xf numFmtId="0" fontId="16" fillId="39" borderId="13" xfId="0" applyFont="1" applyFill="1" applyBorder="1" applyAlignment="1">
      <alignment horizontal="center" vertical="center" wrapText="1"/>
    </xf>
    <xf numFmtId="0" fontId="16" fillId="45" borderId="14" xfId="0" applyFont="1" applyFill="1" applyBorder="1" applyAlignment="1">
      <alignment horizontal="center" vertical="center" wrapText="1"/>
    </xf>
    <xf numFmtId="0" fontId="16" fillId="45" borderId="12" xfId="0" applyFont="1" applyFill="1" applyBorder="1" applyAlignment="1">
      <alignment horizontal="center" vertical="center" wrapText="1"/>
    </xf>
    <xf numFmtId="0" fontId="16" fillId="45" borderId="13" xfId="0" applyFont="1" applyFill="1" applyBorder="1" applyAlignment="1">
      <alignment horizontal="center" vertical="center" wrapText="1"/>
    </xf>
    <xf numFmtId="0" fontId="49" fillId="45" borderId="12" xfId="0" applyFont="1" applyFill="1" applyBorder="1" applyAlignment="1">
      <alignment horizontal="center" vertical="center"/>
    </xf>
    <xf numFmtId="0" fontId="49" fillId="45" borderId="13" xfId="0" applyFont="1" applyFill="1" applyBorder="1" applyAlignment="1">
      <alignment horizontal="center" vertical="center"/>
    </xf>
    <xf numFmtId="0" fontId="16" fillId="39" borderId="104" xfId="0" applyFont="1" applyFill="1" applyBorder="1" applyAlignment="1">
      <alignment horizontal="center" vertical="top" wrapText="1"/>
    </xf>
    <xf numFmtId="0" fontId="16" fillId="39" borderId="0" xfId="0" applyFont="1" applyFill="1" applyBorder="1" applyAlignment="1">
      <alignment horizontal="center" vertical="top" wrapText="1"/>
    </xf>
    <xf numFmtId="0" fontId="5" fillId="0" borderId="0" xfId="62" applyBorder="1" applyAlignment="1">
      <alignment horizontal="center"/>
    </xf>
    <xf numFmtId="0" fontId="46" fillId="31" borderId="14" xfId="62" applyFont="1" applyFill="1" applyBorder="1" applyAlignment="1">
      <alignment horizontal="center" vertical="top" wrapText="1"/>
    </xf>
    <xf numFmtId="0" fontId="46" fillId="31" borderId="12" xfId="62" applyFont="1" applyFill="1" applyBorder="1" applyAlignment="1">
      <alignment horizontal="center" vertical="top" wrapText="1"/>
    </xf>
    <xf numFmtId="0" fontId="46" fillId="31" borderId="13" xfId="62" applyFont="1" applyFill="1" applyBorder="1" applyAlignment="1">
      <alignment horizontal="center" vertical="top" wrapText="1"/>
    </xf>
    <xf numFmtId="0" fontId="5" fillId="0" borderId="21" xfId="62" applyBorder="1" applyAlignment="1">
      <alignment horizontal="center"/>
    </xf>
    <xf numFmtId="0" fontId="5" fillId="0" borderId="22" xfId="62" applyBorder="1" applyAlignment="1">
      <alignment horizontal="center"/>
    </xf>
    <xf numFmtId="0" fontId="46" fillId="31" borderId="40" xfId="62" applyFont="1" applyFill="1" applyBorder="1" applyAlignment="1">
      <alignment horizontal="center" vertical="top" wrapText="1"/>
    </xf>
    <xf numFmtId="0" fontId="46" fillId="31" borderId="41" xfId="62" applyFont="1" applyFill="1" applyBorder="1" applyAlignment="1">
      <alignment horizontal="center" vertical="top" wrapText="1"/>
    </xf>
    <xf numFmtId="0" fontId="5" fillId="44" borderId="12" xfId="62" applyFill="1" applyBorder="1" applyAlignment="1">
      <alignment horizontal="center" vertical="center" wrapText="1"/>
    </xf>
    <xf numFmtId="0" fontId="5" fillId="44" borderId="13" xfId="62" applyFill="1" applyBorder="1" applyAlignment="1">
      <alignment horizontal="center" vertical="center" wrapText="1"/>
    </xf>
    <xf numFmtId="0" fontId="5" fillId="44" borderId="21" xfId="62" applyFill="1" applyBorder="1" applyAlignment="1">
      <alignment horizontal="center" vertical="center" wrapText="1"/>
    </xf>
    <xf numFmtId="0" fontId="5" fillId="44" borderId="22" xfId="62" applyFill="1" applyBorder="1" applyAlignment="1">
      <alignment horizontal="center" vertical="center" wrapText="1"/>
    </xf>
    <xf numFmtId="0" fontId="5" fillId="44" borderId="23" xfId="62" applyFill="1" applyBorder="1" applyAlignment="1">
      <alignment horizontal="center" vertical="center" wrapText="1"/>
    </xf>
    <xf numFmtId="0" fontId="5" fillId="44" borderId="43" xfId="62" applyFill="1" applyBorder="1" applyAlignment="1">
      <alignment horizontal="center" vertical="center" wrapText="1"/>
    </xf>
    <xf numFmtId="0" fontId="5" fillId="44" borderId="42" xfId="62" applyFill="1" applyBorder="1" applyAlignment="1">
      <alignment horizontal="center" vertical="center" wrapText="1"/>
    </xf>
    <xf numFmtId="0" fontId="5" fillId="44" borderId="50" xfId="62" applyFill="1" applyBorder="1" applyAlignment="1">
      <alignment horizontal="center" vertical="center" wrapText="1"/>
    </xf>
    <xf numFmtId="0" fontId="5" fillId="0" borderId="0" xfId="62" applyAlignment="1">
      <alignment horizontal="center"/>
    </xf>
    <xf numFmtId="0" fontId="46" fillId="31" borderId="11" xfId="62" applyFont="1" applyFill="1" applyBorder="1" applyAlignment="1">
      <alignment horizontal="center" vertical="top" wrapText="1"/>
    </xf>
    <xf numFmtId="0" fontId="5" fillId="44" borderId="68" xfId="62" applyFill="1" applyBorder="1" applyAlignment="1">
      <alignment horizontal="center" vertical="center" wrapText="1"/>
    </xf>
    <xf numFmtId="0" fontId="46" fillId="31" borderId="11" xfId="62" applyFont="1" applyFill="1" applyBorder="1" applyAlignment="1">
      <alignment horizontal="center" vertical="center" wrapText="1"/>
    </xf>
    <xf numFmtId="0" fontId="5" fillId="44" borderId="14" xfId="62" applyFill="1" applyBorder="1" applyAlignment="1">
      <alignment horizontal="center" vertical="center" wrapText="1"/>
    </xf>
    <xf numFmtId="0" fontId="33" fillId="44" borderId="14" xfId="62" applyFont="1" applyFill="1" applyBorder="1" applyAlignment="1">
      <alignment horizontal="center" vertical="center" wrapText="1"/>
    </xf>
    <xf numFmtId="0" fontId="33" fillId="44" borderId="12" xfId="62" applyFont="1" applyFill="1" applyBorder="1" applyAlignment="1">
      <alignment horizontal="center" vertical="center" wrapText="1"/>
    </xf>
    <xf numFmtId="0" fontId="33" fillId="44" borderId="13" xfId="62" applyFont="1" applyFill="1" applyBorder="1" applyAlignment="1">
      <alignment horizontal="center" vertical="center" wrapText="1"/>
    </xf>
    <xf numFmtId="0" fontId="5" fillId="44" borderId="56" xfId="62" applyFill="1" applyBorder="1" applyAlignment="1">
      <alignment horizontal="center" vertical="center" wrapText="1"/>
    </xf>
    <xf numFmtId="0" fontId="5" fillId="0" borderId="48" xfId="62" applyBorder="1" applyAlignment="1">
      <alignment horizontal="center"/>
    </xf>
  </cellXfs>
  <cellStyles count="66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Comma0" xfId="25"/>
    <cellStyle name="Ellenőrzőcella" xfId="26" builtinId="23" customBuiltin="1"/>
    <cellStyle name="Ezres 2" xfId="27"/>
    <cellStyle name="Ezres 3" xfId="28"/>
    <cellStyle name="Ezres 4" xfId="59"/>
    <cellStyle name="Figyelmeztetés" xfId="29" builtinId="11" customBuiltin="1"/>
    <cellStyle name="Hivatkozott cella" xfId="30" builtinId="24" customBuiltin="1"/>
    <cellStyle name="Jegyzet" xfId="31" builtinId="10" customBuiltin="1"/>
    <cellStyle name="Jelölőszín (1)" xfId="32" builtinId="29" customBuiltin="1"/>
    <cellStyle name="Jelölőszín (2)" xfId="33" builtinId="33" customBuiltin="1"/>
    <cellStyle name="Jelölőszín (3)" xfId="34" builtinId="37" customBuiltin="1"/>
    <cellStyle name="Jelölőszín (4)" xfId="35" builtinId="41" customBuiltin="1"/>
    <cellStyle name="Jelölőszín (5)" xfId="36" builtinId="45" customBuiltin="1"/>
    <cellStyle name="Jelölőszín (6)" xfId="37" builtinId="49" customBuiltin="1"/>
    <cellStyle name="Jó" xfId="38" builtinId="26" customBuiltin="1"/>
    <cellStyle name="Kimenet" xfId="39" builtinId="21" customBuiltin="1"/>
    <cellStyle name="Magyarázó szöveg" xfId="40" builtinId="53" customBuiltin="1"/>
    <cellStyle name="Normál" xfId="0" builtinId="0"/>
    <cellStyle name="Normál 10" xfId="64"/>
    <cellStyle name="Normál 11" xfId="65"/>
    <cellStyle name="Normál 2" xfId="41"/>
    <cellStyle name="Normál 2_2014szerkesztett ktgvetés" xfId="42"/>
    <cellStyle name="Normál 3" xfId="43"/>
    <cellStyle name="Normál 3 2" xfId="44"/>
    <cellStyle name="Normál 4" xfId="45"/>
    <cellStyle name="Normál 5" xfId="56"/>
    <cellStyle name="Normál 6" xfId="57"/>
    <cellStyle name="Normál 7" xfId="46"/>
    <cellStyle name="Normál 8" xfId="61"/>
    <cellStyle name="Normál 9" xfId="62"/>
    <cellStyle name="Normál_2003.évi költségvetés I.félévi telj." xfId="47"/>
    <cellStyle name="Normál_2014szerkesztett ktgvetés" xfId="48"/>
    <cellStyle name="Normál_beruzásás_fejlesztés 2014 ktgvetés 2" xfId="60"/>
    <cellStyle name="Normál_KVFORMÁTUM" xfId="49"/>
    <cellStyle name="Összesen" xfId="50" builtinId="25" customBuiltin="1"/>
    <cellStyle name="Pénznem 2" xfId="51"/>
    <cellStyle name="Pénznem 4" xfId="63"/>
    <cellStyle name="Rossz" xfId="52" builtinId="27" customBuiltin="1"/>
    <cellStyle name="Semleges" xfId="53" builtinId="28" customBuiltin="1"/>
    <cellStyle name="Számítás" xfId="54" builtinId="22" customBuiltin="1"/>
    <cellStyle name="Százalék" xfId="58" builtinId="5"/>
    <cellStyle name="Százalék 2" xfId="55"/>
  </cellStyles>
  <dxfs count="0"/>
  <tableStyles count="0" defaultTableStyle="TableStyleMedium9" defaultPivotStyle="PivotStyleLight16"/>
  <colors>
    <mruColors>
      <color rgb="FFFF8080"/>
      <color rgb="FF00FF00"/>
      <color rgb="FF33CCCC"/>
      <color rgb="FF3DF12F"/>
      <color rgb="FFB89FE5"/>
      <color rgb="FFFFCC99"/>
      <color rgb="FFB195E3"/>
      <color rgb="FF946DD9"/>
      <color rgb="FFA788E0"/>
      <color rgb="FFB47C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KTVCSOP1\00HITEL\00_1MOD\VEGLEG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00\02_24\INT2000_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TVCSOP1\00HITEL\00_1MOD\VEGLEG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TVCSOP1\00HITEL\00_1MOD\VEGLEG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KTVCSOP1\99HITEL\INT992Z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puirvh\Asztal\K&#246;lts&#233;gvet&#233;s%202004\2003kv\munka0122\03KTVPM\03KTVIN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/2018%20k&#246;lts&#233;gvt&#233;s%20m&#243;dos&#237;t&#225;sok/2018%20k&#246;lts&#233;gvet&#233;si%20t&#225;bl&#225;k_5_2018_rendelet_m&#243;dos&#237;t&#225;sa%20II.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&#369;szaki%20Oszt&#225;ly/P&#193;LY&#193;ZATOK/_PROJEKT%20T&#193;BL&#193;K/Projekt%20t&#225;bla_%20EFOP-4.1.7-16-2017-0003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v.00induló"/>
      <sheetName val="összesen"/>
      <sheetName val="ágazatos összesen"/>
      <sheetName val="kritérium98"/>
      <sheetName val="Intézm.bevét"/>
      <sheetName val="Intézm.kiadás"/>
      <sheetName val="PMH.bevétel "/>
      <sheetName val="PMH.kiadás "/>
      <sheetName val="Ö. mérleg  "/>
      <sheetName val="címrend 00 költségvetéshez"/>
      <sheetName val="dologi előirányzat"/>
      <sheetName val="Beruházás 2000 "/>
      <sheetName val="Bizottsági igények"/>
    </sheetNames>
    <sheetDataSet>
      <sheetData sheetId="0" refreshError="1">
        <row r="1">
          <cell r="J1" t="str">
            <v xml:space="preserve"> </v>
          </cell>
          <cell r="K1" t="str">
            <v xml:space="preserve"> </v>
          </cell>
          <cell r="M1" t="str">
            <v xml:space="preserve"> </v>
          </cell>
          <cell r="N1" t="str">
            <v xml:space="preserve"> </v>
          </cell>
          <cell r="T1" t="str">
            <v>PÉNZESZK.</v>
          </cell>
          <cell r="U1" t="str">
            <v>ÁTADÁSA</v>
          </cell>
          <cell r="V1" t="str">
            <v xml:space="preserve"> </v>
          </cell>
        </row>
        <row r="2">
          <cell r="A2" t="str">
            <v>SOR</v>
          </cell>
          <cell r="D2" t="str">
            <v>Megnevezés</v>
          </cell>
          <cell r="E2" t="str">
            <v>Alaptev.</v>
          </cell>
          <cell r="F2" t="str">
            <v>Vállalkozási</v>
          </cell>
          <cell r="G2" t="str">
            <v>Egyéb</v>
          </cell>
          <cell r="H2" t="str">
            <v>Felhalm.</v>
          </cell>
          <cell r="I2" t="str">
            <v>Intézm.</v>
          </cell>
          <cell r="J2" t="str">
            <v>Működési</v>
          </cell>
          <cell r="K2" t="str">
            <v>TB.alapok</v>
          </cell>
          <cell r="L2" t="str">
            <v>Előző évi</v>
          </cell>
          <cell r="M2" t="str">
            <v>Felhalm.</v>
          </cell>
          <cell r="N2" t="str">
            <v>E.évi</v>
          </cell>
          <cell r="O2" t="str">
            <v>E.évi váll.</v>
          </cell>
          <cell r="P2" t="str">
            <v>BEVÉTEL</v>
          </cell>
          <cell r="Q2" t="str">
            <v>Személyi</v>
          </cell>
          <cell r="R2" t="str">
            <v>TB.</v>
          </cell>
          <cell r="S2" t="str">
            <v xml:space="preserve">Dologi </v>
          </cell>
          <cell r="W2" t="str">
            <v>Ellátottak</v>
          </cell>
          <cell r="X2" t="str">
            <v>Felújitás+</v>
          </cell>
          <cell r="Y2" t="str">
            <v>Egyéb kiadás</v>
          </cell>
          <cell r="Z2" t="str">
            <v>KIADÁS</v>
          </cell>
          <cell r="AB2" t="str">
            <v>BEVÉTEL</v>
          </cell>
        </row>
        <row r="3">
          <cell r="A3" t="str">
            <v>SZ</v>
          </cell>
          <cell r="C3" t="str">
            <v>kod</v>
          </cell>
          <cell r="D3" t="str">
            <v xml:space="preserve"> </v>
          </cell>
          <cell r="E3" t="str">
            <v>bevét.</v>
          </cell>
          <cell r="F3" t="str">
            <v>bev.</v>
          </cell>
          <cell r="G3" t="str">
            <v>különf.bev.</v>
          </cell>
          <cell r="H3" t="str">
            <v>és tőkej.</v>
          </cell>
          <cell r="I3" t="str">
            <v>finansz.</v>
          </cell>
          <cell r="J3" t="str">
            <v>célra átv.</v>
          </cell>
          <cell r="K3" t="str">
            <v>támog.</v>
          </cell>
          <cell r="L3" t="str">
            <v>visszatérülések</v>
          </cell>
          <cell r="M3" t="str">
            <v>átvett pe.</v>
          </cell>
          <cell r="N3" t="str">
            <v>pénz marad.</v>
          </cell>
          <cell r="O3" t="str">
            <v>eredm.</v>
          </cell>
          <cell r="P3" t="str">
            <v>ÖSSZESEN</v>
          </cell>
          <cell r="Q3" t="str">
            <v>juttatás</v>
          </cell>
          <cell r="R3" t="str">
            <v>járulék</v>
          </cell>
          <cell r="S3" t="str">
            <v>kiadás</v>
          </cell>
          <cell r="T3" t="str">
            <v>Működés</v>
          </cell>
          <cell r="U3" t="str">
            <v>Feljesztés</v>
          </cell>
          <cell r="V3" t="str">
            <v>Egyéb támog.</v>
          </cell>
          <cell r="W3" t="str">
            <v>pénzb.jutt.</v>
          </cell>
          <cell r="X3" t="str">
            <v>Beruházás</v>
          </cell>
          <cell r="Y3" t="str">
            <v xml:space="preserve"> (tartalék)</v>
          </cell>
          <cell r="Z3" t="str">
            <v>ÖSSZESEN</v>
          </cell>
          <cell r="AA3" t="str">
            <v>KONTROLL</v>
          </cell>
          <cell r="AB3" t="str">
            <v>ÖSSZESEN</v>
          </cell>
        </row>
        <row r="4">
          <cell r="A4">
            <v>1</v>
          </cell>
          <cell r="B4" t="str">
            <v>Kényszervágó Húsüzem</v>
          </cell>
          <cell r="C4">
            <v>1</v>
          </cell>
          <cell r="D4" t="str">
            <v>00előirányzat</v>
          </cell>
          <cell r="E4">
            <v>31087</v>
          </cell>
          <cell r="G4">
            <v>10170</v>
          </cell>
          <cell r="N4">
            <v>2258</v>
          </cell>
          <cell r="P4">
            <v>43515</v>
          </cell>
          <cell r="Q4">
            <v>8200</v>
          </cell>
          <cell r="R4">
            <v>4034</v>
          </cell>
          <cell r="S4">
            <v>29581</v>
          </cell>
          <cell r="X4">
            <v>1700</v>
          </cell>
          <cell r="Z4">
            <v>43515</v>
          </cell>
          <cell r="AA4">
            <v>0</v>
          </cell>
          <cell r="AB4">
            <v>43515</v>
          </cell>
        </row>
        <row r="5">
          <cell r="C5">
            <v>2</v>
          </cell>
          <cell r="D5" t="str">
            <v>jóváhagyott pénzmaradvány</v>
          </cell>
          <cell r="N5">
            <v>519</v>
          </cell>
          <cell r="P5">
            <v>519</v>
          </cell>
          <cell r="Y5">
            <v>519</v>
          </cell>
          <cell r="Z5">
            <v>519</v>
          </cell>
          <cell r="AA5">
            <v>0</v>
          </cell>
          <cell r="AB5">
            <v>519</v>
          </cell>
        </row>
        <row r="6">
          <cell r="D6" t="str">
            <v>sh1(12)</v>
          </cell>
          <cell r="E6">
            <v>2258</v>
          </cell>
          <cell r="N6">
            <v>-2258</v>
          </cell>
          <cell r="P6">
            <v>0</v>
          </cell>
          <cell r="Z6">
            <v>0</v>
          </cell>
          <cell r="AA6">
            <v>0</v>
          </cell>
          <cell r="AB6">
            <v>0</v>
          </cell>
        </row>
        <row r="7">
          <cell r="P7">
            <v>0</v>
          </cell>
          <cell r="Z7">
            <v>0</v>
          </cell>
          <cell r="AA7">
            <v>0</v>
          </cell>
          <cell r="AB7">
            <v>0</v>
          </cell>
        </row>
        <row r="8">
          <cell r="P8">
            <v>0</v>
          </cell>
          <cell r="Z8">
            <v>0</v>
          </cell>
          <cell r="AA8">
            <v>0</v>
          </cell>
          <cell r="AB8">
            <v>0</v>
          </cell>
        </row>
        <row r="9">
          <cell r="P9">
            <v>0</v>
          </cell>
          <cell r="Z9">
            <v>0</v>
          </cell>
          <cell r="AA9">
            <v>0</v>
          </cell>
          <cell r="AB9">
            <v>0</v>
          </cell>
        </row>
        <row r="10">
          <cell r="P10">
            <v>0</v>
          </cell>
          <cell r="Z10">
            <v>0</v>
          </cell>
          <cell r="AA10">
            <v>0</v>
          </cell>
          <cell r="AB10">
            <v>0</v>
          </cell>
        </row>
        <row r="11">
          <cell r="P11">
            <v>0</v>
          </cell>
          <cell r="Z11">
            <v>0</v>
          </cell>
          <cell r="AA11">
            <v>0</v>
          </cell>
          <cell r="AB11">
            <v>0</v>
          </cell>
        </row>
        <row r="12">
          <cell r="P12">
            <v>0</v>
          </cell>
          <cell r="Z12">
            <v>0</v>
          </cell>
          <cell r="AA12">
            <v>0</v>
          </cell>
          <cell r="AB12">
            <v>0</v>
          </cell>
        </row>
        <row r="13">
          <cell r="P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B14" t="str">
            <v>Összesen</v>
          </cell>
          <cell r="D14" t="str">
            <v>Kényszervágó Húsüzem</v>
          </cell>
          <cell r="E14">
            <v>33345</v>
          </cell>
          <cell r="F14">
            <v>0</v>
          </cell>
          <cell r="G14">
            <v>10170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519</v>
          </cell>
          <cell r="O14">
            <v>0</v>
          </cell>
          <cell r="P14">
            <v>44034</v>
          </cell>
          <cell r="Q14">
            <v>8200</v>
          </cell>
          <cell r="R14">
            <v>4034</v>
          </cell>
          <cell r="S14">
            <v>29581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1700</v>
          </cell>
          <cell r="Y14">
            <v>519</v>
          </cell>
          <cell r="Z14">
            <v>44034</v>
          </cell>
          <cell r="AA14">
            <v>0</v>
          </cell>
          <cell r="AB14">
            <v>44034</v>
          </cell>
        </row>
        <row r="15">
          <cell r="A15">
            <v>2</v>
          </cell>
          <cell r="B15" t="str">
            <v>Piac-és Vásárcsarnok</v>
          </cell>
          <cell r="C15">
            <v>1</v>
          </cell>
          <cell r="D15" t="str">
            <v>00előirányzat</v>
          </cell>
          <cell r="G15">
            <v>325000</v>
          </cell>
          <cell r="P15">
            <v>325000</v>
          </cell>
          <cell r="Q15">
            <v>47607</v>
          </cell>
          <cell r="R15">
            <v>19438</v>
          </cell>
          <cell r="S15">
            <v>111455</v>
          </cell>
          <cell r="T15">
            <v>141500</v>
          </cell>
          <cell r="X15">
            <v>5000</v>
          </cell>
          <cell r="Z15">
            <v>325000</v>
          </cell>
          <cell r="AA15">
            <v>0</v>
          </cell>
          <cell r="AB15">
            <v>325000</v>
          </cell>
        </row>
        <row r="16">
          <cell r="C16">
            <v>2</v>
          </cell>
          <cell r="D16" t="str">
            <v>jóváhagyott pénzmaradvány</v>
          </cell>
          <cell r="N16">
            <v>19317</v>
          </cell>
          <cell r="P16">
            <v>19317</v>
          </cell>
          <cell r="Y16">
            <v>19317</v>
          </cell>
          <cell r="Z16">
            <v>19317</v>
          </cell>
          <cell r="AA16">
            <v>0</v>
          </cell>
          <cell r="AB16">
            <v>19317</v>
          </cell>
        </row>
        <row r="17">
          <cell r="D17" t="str">
            <v>sh1(1)</v>
          </cell>
          <cell r="G17">
            <v>2708</v>
          </cell>
          <cell r="P17">
            <v>2708</v>
          </cell>
          <cell r="Q17">
            <v>1991</v>
          </cell>
          <cell r="R17">
            <v>717</v>
          </cell>
          <cell r="Z17">
            <v>2708</v>
          </cell>
          <cell r="AA17">
            <v>0</v>
          </cell>
          <cell r="AB17">
            <v>2708</v>
          </cell>
        </row>
        <row r="18">
          <cell r="P18">
            <v>0</v>
          </cell>
          <cell r="Z18">
            <v>0</v>
          </cell>
          <cell r="AA18">
            <v>0</v>
          </cell>
          <cell r="AB18">
            <v>0</v>
          </cell>
        </row>
        <row r="19">
          <cell r="P19">
            <v>0</v>
          </cell>
          <cell r="Z19">
            <v>0</v>
          </cell>
          <cell r="AA19">
            <v>0</v>
          </cell>
          <cell r="AB19">
            <v>0</v>
          </cell>
        </row>
        <row r="20">
          <cell r="P20">
            <v>0</v>
          </cell>
          <cell r="Z20">
            <v>0</v>
          </cell>
          <cell r="AA20">
            <v>0</v>
          </cell>
          <cell r="AB20">
            <v>0</v>
          </cell>
        </row>
        <row r="21">
          <cell r="P21">
            <v>0</v>
          </cell>
          <cell r="Z21">
            <v>0</v>
          </cell>
          <cell r="AA21">
            <v>0</v>
          </cell>
          <cell r="AB21">
            <v>0</v>
          </cell>
        </row>
        <row r="22">
          <cell r="P22">
            <v>0</v>
          </cell>
          <cell r="Z22">
            <v>0</v>
          </cell>
          <cell r="AA22">
            <v>0</v>
          </cell>
          <cell r="AB22">
            <v>0</v>
          </cell>
        </row>
        <row r="23">
          <cell r="P23">
            <v>0</v>
          </cell>
          <cell r="Z23">
            <v>0</v>
          </cell>
          <cell r="AA23">
            <v>0</v>
          </cell>
          <cell r="AB23">
            <v>0</v>
          </cell>
        </row>
        <row r="24">
          <cell r="P24">
            <v>0</v>
          </cell>
          <cell r="Z24">
            <v>0</v>
          </cell>
          <cell r="AA24">
            <v>0</v>
          </cell>
          <cell r="AB24">
            <v>0</v>
          </cell>
        </row>
        <row r="25">
          <cell r="B25" t="str">
            <v>Összesen</v>
          </cell>
          <cell r="D25" t="str">
            <v>Piac-és Vásárcsarnok</v>
          </cell>
          <cell r="E25">
            <v>0</v>
          </cell>
          <cell r="F25">
            <v>0</v>
          </cell>
          <cell r="G25">
            <v>327708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19317</v>
          </cell>
          <cell r="O25">
            <v>0</v>
          </cell>
          <cell r="P25">
            <v>347025</v>
          </cell>
          <cell r="Q25">
            <v>49598</v>
          </cell>
          <cell r="R25">
            <v>20155</v>
          </cell>
          <cell r="S25">
            <v>111455</v>
          </cell>
          <cell r="T25">
            <v>141500</v>
          </cell>
          <cell r="U25">
            <v>0</v>
          </cell>
          <cell r="V25">
            <v>0</v>
          </cell>
          <cell r="W25">
            <v>0</v>
          </cell>
          <cell r="X25">
            <v>5000</v>
          </cell>
          <cell r="Y25">
            <v>19317</v>
          </cell>
          <cell r="Z25">
            <v>347025</v>
          </cell>
          <cell r="AA25">
            <v>0</v>
          </cell>
          <cell r="AB25">
            <v>347025</v>
          </cell>
        </row>
        <row r="26">
          <cell r="A26">
            <v>3</v>
          </cell>
          <cell r="B26" t="str">
            <v>Egyesitett Eü.Int.Igazg.</v>
          </cell>
          <cell r="C26">
            <v>1</v>
          </cell>
          <cell r="D26" t="str">
            <v>00előirányzat</v>
          </cell>
          <cell r="E26">
            <v>26230</v>
          </cell>
          <cell r="G26">
            <v>16770</v>
          </cell>
          <cell r="I26">
            <v>979</v>
          </cell>
          <cell r="K26">
            <v>806000</v>
          </cell>
          <cell r="P26">
            <v>849979</v>
          </cell>
          <cell r="Q26">
            <v>447525</v>
          </cell>
          <cell r="R26">
            <v>161109</v>
          </cell>
          <cell r="S26">
            <v>241345</v>
          </cell>
          <cell r="Z26">
            <v>849979</v>
          </cell>
          <cell r="AA26">
            <v>0</v>
          </cell>
          <cell r="AB26">
            <v>849979</v>
          </cell>
        </row>
        <row r="27">
          <cell r="C27">
            <v>2</v>
          </cell>
          <cell r="D27" t="str">
            <v>jóváhagyott pénzmaradvány</v>
          </cell>
          <cell r="N27">
            <v>-17173</v>
          </cell>
          <cell r="P27">
            <v>-17173</v>
          </cell>
          <cell r="S27">
            <v>-17173</v>
          </cell>
          <cell r="Z27">
            <v>-17173</v>
          </cell>
          <cell r="AA27">
            <v>0</v>
          </cell>
          <cell r="AB27">
            <v>-17173</v>
          </cell>
        </row>
        <row r="28">
          <cell r="B28" t="str">
            <v>Működési támog.116/2000 Kgy.</v>
          </cell>
          <cell r="D28" t="str">
            <v>pót1(1)</v>
          </cell>
          <cell r="I28">
            <v>30000</v>
          </cell>
          <cell r="P28">
            <v>30000</v>
          </cell>
          <cell r="S28">
            <v>30000</v>
          </cell>
          <cell r="Z28">
            <v>30000</v>
          </cell>
          <cell r="AA28">
            <v>0</v>
          </cell>
          <cell r="AB28">
            <v>30000</v>
          </cell>
        </row>
        <row r="29">
          <cell r="D29" t="str">
            <v>sh1(2)</v>
          </cell>
          <cell r="E29">
            <v>-25453</v>
          </cell>
          <cell r="G29">
            <v>25453</v>
          </cell>
          <cell r="K29">
            <v>-2600</v>
          </cell>
          <cell r="P29">
            <v>-2600</v>
          </cell>
          <cell r="Q29">
            <v>-1216</v>
          </cell>
          <cell r="R29">
            <v>-578</v>
          </cell>
          <cell r="S29">
            <v>-806</v>
          </cell>
          <cell r="Z29">
            <v>-2600</v>
          </cell>
          <cell r="AA29">
            <v>0</v>
          </cell>
          <cell r="AB29">
            <v>-2600</v>
          </cell>
        </row>
        <row r="30">
          <cell r="B30" t="str">
            <v>221/2000 műk.tám.</v>
          </cell>
          <cell r="D30" t="str">
            <v>pót1(18)</v>
          </cell>
          <cell r="I30">
            <v>30000</v>
          </cell>
          <cell r="P30">
            <v>30000</v>
          </cell>
          <cell r="S30">
            <v>30000</v>
          </cell>
          <cell r="Z30">
            <v>30000</v>
          </cell>
          <cell r="AA30">
            <v>0</v>
          </cell>
          <cell r="AB30">
            <v>30000</v>
          </cell>
        </row>
        <row r="31">
          <cell r="P31">
            <v>0</v>
          </cell>
          <cell r="Z31">
            <v>0</v>
          </cell>
          <cell r="AA31">
            <v>0</v>
          </cell>
          <cell r="AB31">
            <v>0</v>
          </cell>
        </row>
        <row r="32">
          <cell r="P32">
            <v>0</v>
          </cell>
          <cell r="Z32">
            <v>0</v>
          </cell>
          <cell r="AA32">
            <v>0</v>
          </cell>
          <cell r="AB32">
            <v>0</v>
          </cell>
        </row>
        <row r="33">
          <cell r="P33">
            <v>0</v>
          </cell>
          <cell r="Z33">
            <v>0</v>
          </cell>
          <cell r="AA33">
            <v>0</v>
          </cell>
          <cell r="AB33">
            <v>0</v>
          </cell>
        </row>
        <row r="34">
          <cell r="P34">
            <v>0</v>
          </cell>
          <cell r="Z34">
            <v>0</v>
          </cell>
          <cell r="AA34">
            <v>0</v>
          </cell>
          <cell r="AB34">
            <v>0</v>
          </cell>
        </row>
        <row r="35">
          <cell r="P35">
            <v>0</v>
          </cell>
          <cell r="Z35">
            <v>0</v>
          </cell>
          <cell r="AA35">
            <v>0</v>
          </cell>
          <cell r="AB35">
            <v>0</v>
          </cell>
        </row>
        <row r="36">
          <cell r="P36">
            <v>0</v>
          </cell>
          <cell r="Z36">
            <v>0</v>
          </cell>
          <cell r="AA36">
            <v>0</v>
          </cell>
          <cell r="AB36">
            <v>0</v>
          </cell>
        </row>
        <row r="37">
          <cell r="P37">
            <v>0</v>
          </cell>
          <cell r="Z37">
            <v>0</v>
          </cell>
          <cell r="AA37">
            <v>0</v>
          </cell>
          <cell r="AB37">
            <v>0</v>
          </cell>
        </row>
        <row r="38">
          <cell r="P38">
            <v>0</v>
          </cell>
          <cell r="Z38">
            <v>0</v>
          </cell>
          <cell r="AA38">
            <v>0</v>
          </cell>
          <cell r="AB38">
            <v>0</v>
          </cell>
        </row>
        <row r="39">
          <cell r="P39">
            <v>0</v>
          </cell>
          <cell r="Z39">
            <v>0</v>
          </cell>
          <cell r="AA39">
            <v>0</v>
          </cell>
          <cell r="AB39">
            <v>0</v>
          </cell>
        </row>
        <row r="40">
          <cell r="P40">
            <v>0</v>
          </cell>
          <cell r="Z40">
            <v>0</v>
          </cell>
          <cell r="AA40">
            <v>0</v>
          </cell>
          <cell r="AB40">
            <v>0</v>
          </cell>
        </row>
        <row r="41">
          <cell r="P41">
            <v>0</v>
          </cell>
          <cell r="Z41">
            <v>0</v>
          </cell>
          <cell r="AA41">
            <v>0</v>
          </cell>
          <cell r="AB41">
            <v>0</v>
          </cell>
        </row>
        <row r="42">
          <cell r="P42">
            <v>0</v>
          </cell>
          <cell r="Z42">
            <v>0</v>
          </cell>
          <cell r="AA42">
            <v>0</v>
          </cell>
          <cell r="AB42">
            <v>0</v>
          </cell>
        </row>
        <row r="43">
          <cell r="P43">
            <v>0</v>
          </cell>
          <cell r="Z43">
            <v>0</v>
          </cell>
          <cell r="AA43">
            <v>0</v>
          </cell>
          <cell r="AB43">
            <v>0</v>
          </cell>
        </row>
        <row r="44">
          <cell r="P44">
            <v>0</v>
          </cell>
          <cell r="Z44">
            <v>0</v>
          </cell>
          <cell r="AA44">
            <v>0</v>
          </cell>
          <cell r="AB44">
            <v>0</v>
          </cell>
        </row>
        <row r="45">
          <cell r="P45">
            <v>0</v>
          </cell>
          <cell r="Z45">
            <v>0</v>
          </cell>
          <cell r="AA45">
            <v>0</v>
          </cell>
          <cell r="AB45">
            <v>0</v>
          </cell>
        </row>
        <row r="46">
          <cell r="B46" t="str">
            <v>Összesen</v>
          </cell>
          <cell r="D46" t="str">
            <v>Egyesitett Eü.Int.Igazg.</v>
          </cell>
          <cell r="E46">
            <v>777</v>
          </cell>
          <cell r="F46">
            <v>0</v>
          </cell>
          <cell r="G46">
            <v>42223</v>
          </cell>
          <cell r="H46">
            <v>0</v>
          </cell>
          <cell r="I46">
            <v>60979</v>
          </cell>
          <cell r="J46">
            <v>0</v>
          </cell>
          <cell r="K46">
            <v>803400</v>
          </cell>
          <cell r="L46">
            <v>0</v>
          </cell>
          <cell r="M46">
            <v>0</v>
          </cell>
          <cell r="N46">
            <v>-17173</v>
          </cell>
          <cell r="O46">
            <v>0</v>
          </cell>
          <cell r="P46">
            <v>890206</v>
          </cell>
          <cell r="Q46">
            <v>446309</v>
          </cell>
          <cell r="R46">
            <v>160531</v>
          </cell>
          <cell r="S46">
            <v>283366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890206</v>
          </cell>
          <cell r="AA46">
            <v>0</v>
          </cell>
          <cell r="AB46">
            <v>890206</v>
          </cell>
        </row>
        <row r="47">
          <cell r="A47">
            <v>4</v>
          </cell>
          <cell r="B47" t="str">
            <v>Kisgyermek Szoc.Int.Igazg.</v>
          </cell>
          <cell r="C47">
            <v>1</v>
          </cell>
          <cell r="D47" t="str">
            <v>00előirányzat</v>
          </cell>
          <cell r="E47">
            <v>17974</v>
          </cell>
          <cell r="G47">
            <v>22639</v>
          </cell>
          <cell r="I47">
            <v>229543</v>
          </cell>
          <cell r="P47">
            <v>270156</v>
          </cell>
          <cell r="Q47">
            <v>133362</v>
          </cell>
          <cell r="R47">
            <v>58359</v>
          </cell>
          <cell r="S47">
            <v>75398</v>
          </cell>
          <cell r="W47">
            <v>3037</v>
          </cell>
          <cell r="Z47">
            <v>270156</v>
          </cell>
          <cell r="AA47">
            <v>0</v>
          </cell>
          <cell r="AB47">
            <v>270156</v>
          </cell>
        </row>
        <row r="48">
          <cell r="C48">
            <v>2</v>
          </cell>
          <cell r="D48" t="str">
            <v>jóváhagyott pénzmaradvány</v>
          </cell>
          <cell r="N48">
            <v>11193</v>
          </cell>
          <cell r="P48">
            <v>11193</v>
          </cell>
          <cell r="Q48">
            <v>1745</v>
          </cell>
          <cell r="R48">
            <v>628</v>
          </cell>
          <cell r="Y48">
            <v>8820</v>
          </cell>
          <cell r="Z48">
            <v>11193</v>
          </cell>
          <cell r="AA48">
            <v>0</v>
          </cell>
          <cell r="AB48">
            <v>11193</v>
          </cell>
        </row>
        <row r="49">
          <cell r="C49">
            <v>3</v>
          </cell>
          <cell r="D49" t="str">
            <v>pm.terhelő bef.kötelezettség</v>
          </cell>
          <cell r="N49">
            <v>2085</v>
          </cell>
          <cell r="P49">
            <v>2085</v>
          </cell>
          <cell r="S49">
            <v>2085</v>
          </cell>
          <cell r="Z49">
            <v>2085</v>
          </cell>
          <cell r="AA49">
            <v>0</v>
          </cell>
          <cell r="AB49">
            <v>2085</v>
          </cell>
        </row>
        <row r="50">
          <cell r="C50">
            <v>8</v>
          </cell>
          <cell r="D50" t="str">
            <v>közhasznú</v>
          </cell>
          <cell r="I50">
            <v>114</v>
          </cell>
          <cell r="J50">
            <v>97</v>
          </cell>
          <cell r="P50">
            <v>211</v>
          </cell>
          <cell r="Q50">
            <v>140</v>
          </cell>
          <cell r="R50">
            <v>71</v>
          </cell>
          <cell r="Z50">
            <v>211</v>
          </cell>
          <cell r="AA50">
            <v>0</v>
          </cell>
          <cell r="AB50">
            <v>211</v>
          </cell>
        </row>
        <row r="51">
          <cell r="C51">
            <v>9</v>
          </cell>
          <cell r="D51" t="str">
            <v>ped.szakkönyv</v>
          </cell>
          <cell r="I51">
            <v>45</v>
          </cell>
          <cell r="P51">
            <v>45</v>
          </cell>
          <cell r="Q51">
            <v>45</v>
          </cell>
          <cell r="Z51">
            <v>45</v>
          </cell>
          <cell r="AA51">
            <v>0</v>
          </cell>
          <cell r="AB51">
            <v>45</v>
          </cell>
        </row>
        <row r="52">
          <cell r="D52" t="str">
            <v>sh1(16)</v>
          </cell>
          <cell r="P52">
            <v>0</v>
          </cell>
          <cell r="S52">
            <v>8795</v>
          </cell>
          <cell r="X52">
            <v>25</v>
          </cell>
          <cell r="Y52">
            <v>-8820</v>
          </cell>
          <cell r="Z52">
            <v>0</v>
          </cell>
          <cell r="AA52">
            <v>0</v>
          </cell>
          <cell r="AB52">
            <v>0</v>
          </cell>
        </row>
        <row r="53">
          <cell r="C53">
            <v>11</v>
          </cell>
          <cell r="D53" t="str">
            <v>ellátottak térítési díja</v>
          </cell>
          <cell r="E53">
            <v>2011</v>
          </cell>
          <cell r="I53">
            <v>-2011</v>
          </cell>
          <cell r="P53">
            <v>0</v>
          </cell>
          <cell r="Z53">
            <v>0</v>
          </cell>
          <cell r="AA53">
            <v>0</v>
          </cell>
          <cell r="AB53">
            <v>0</v>
          </cell>
        </row>
        <row r="54">
          <cell r="C54">
            <v>13</v>
          </cell>
          <cell r="D54" t="str">
            <v>bérfejlesztés</v>
          </cell>
          <cell r="I54">
            <v>11555</v>
          </cell>
          <cell r="P54">
            <v>11555</v>
          </cell>
          <cell r="Q54">
            <v>8497</v>
          </cell>
          <cell r="R54">
            <v>3058</v>
          </cell>
          <cell r="Z54">
            <v>11555</v>
          </cell>
          <cell r="AA54">
            <v>0</v>
          </cell>
          <cell r="AB54">
            <v>11555</v>
          </cell>
        </row>
        <row r="55">
          <cell r="C55">
            <v>14</v>
          </cell>
          <cell r="D55" t="str">
            <v>4% bérfejlesztés</v>
          </cell>
          <cell r="I55">
            <v>-360</v>
          </cell>
          <cell r="P55">
            <v>-360</v>
          </cell>
          <cell r="Q55">
            <v>-265</v>
          </cell>
          <cell r="R55">
            <v>-95</v>
          </cell>
          <cell r="Z55">
            <v>-360</v>
          </cell>
          <cell r="AA55">
            <v>0</v>
          </cell>
          <cell r="AB55">
            <v>-360</v>
          </cell>
        </row>
        <row r="56">
          <cell r="P56">
            <v>0</v>
          </cell>
          <cell r="Z56">
            <v>0</v>
          </cell>
          <cell r="AA56">
            <v>0</v>
          </cell>
          <cell r="AB56">
            <v>0</v>
          </cell>
        </row>
        <row r="57">
          <cell r="P57">
            <v>0</v>
          </cell>
          <cell r="Z57">
            <v>0</v>
          </cell>
          <cell r="AA57">
            <v>0</v>
          </cell>
          <cell r="AB57">
            <v>0</v>
          </cell>
        </row>
        <row r="58">
          <cell r="P58">
            <v>0</v>
          </cell>
          <cell r="Z58">
            <v>0</v>
          </cell>
          <cell r="AA58">
            <v>0</v>
          </cell>
          <cell r="AB58">
            <v>0</v>
          </cell>
        </row>
        <row r="59">
          <cell r="P59">
            <v>0</v>
          </cell>
          <cell r="Z59">
            <v>0</v>
          </cell>
          <cell r="AA59">
            <v>0</v>
          </cell>
          <cell r="AB59">
            <v>0</v>
          </cell>
        </row>
        <row r="60">
          <cell r="P60">
            <v>0</v>
          </cell>
          <cell r="Z60">
            <v>0</v>
          </cell>
          <cell r="AA60">
            <v>0</v>
          </cell>
          <cell r="AB60">
            <v>0</v>
          </cell>
        </row>
        <row r="61">
          <cell r="P61">
            <v>0</v>
          </cell>
          <cell r="Z61">
            <v>0</v>
          </cell>
          <cell r="AA61">
            <v>0</v>
          </cell>
          <cell r="AB61">
            <v>0</v>
          </cell>
        </row>
        <row r="62">
          <cell r="P62">
            <v>0</v>
          </cell>
          <cell r="Z62">
            <v>0</v>
          </cell>
          <cell r="AA62">
            <v>0</v>
          </cell>
          <cell r="AB62">
            <v>0</v>
          </cell>
        </row>
        <row r="63">
          <cell r="P63">
            <v>0</v>
          </cell>
          <cell r="Z63">
            <v>0</v>
          </cell>
          <cell r="AA63">
            <v>0</v>
          </cell>
          <cell r="AB63">
            <v>0</v>
          </cell>
        </row>
        <row r="64">
          <cell r="P64">
            <v>0</v>
          </cell>
          <cell r="Z64">
            <v>0</v>
          </cell>
          <cell r="AA64">
            <v>0</v>
          </cell>
          <cell r="AB64">
            <v>0</v>
          </cell>
        </row>
        <row r="65">
          <cell r="P65">
            <v>0</v>
          </cell>
          <cell r="Z65">
            <v>0</v>
          </cell>
          <cell r="AA65">
            <v>0</v>
          </cell>
          <cell r="AB65">
            <v>0</v>
          </cell>
        </row>
        <row r="66">
          <cell r="P66">
            <v>0</v>
          </cell>
          <cell r="Z66">
            <v>0</v>
          </cell>
          <cell r="AA66">
            <v>0</v>
          </cell>
          <cell r="AB66">
            <v>0</v>
          </cell>
        </row>
        <row r="67">
          <cell r="P67">
            <v>0</v>
          </cell>
          <cell r="Z67">
            <v>0</v>
          </cell>
          <cell r="AA67">
            <v>0</v>
          </cell>
          <cell r="AB67">
            <v>0</v>
          </cell>
        </row>
        <row r="68">
          <cell r="P68">
            <v>0</v>
          </cell>
          <cell r="Z68">
            <v>0</v>
          </cell>
          <cell r="AA68">
            <v>0</v>
          </cell>
          <cell r="AB68">
            <v>0</v>
          </cell>
        </row>
        <row r="69">
          <cell r="P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P70">
            <v>0</v>
          </cell>
          <cell r="Z70">
            <v>0</v>
          </cell>
          <cell r="AA70">
            <v>0</v>
          </cell>
          <cell r="AB70">
            <v>0</v>
          </cell>
        </row>
        <row r="71">
          <cell r="B71" t="str">
            <v>Összesen</v>
          </cell>
          <cell r="D71" t="str">
            <v>Kisgyermek Szoc.Int.Igazg.</v>
          </cell>
          <cell r="E71">
            <v>19985</v>
          </cell>
          <cell r="F71">
            <v>0</v>
          </cell>
          <cell r="G71">
            <v>22639</v>
          </cell>
          <cell r="H71">
            <v>0</v>
          </cell>
          <cell r="I71">
            <v>238886</v>
          </cell>
          <cell r="J71">
            <v>97</v>
          </cell>
          <cell r="K71">
            <v>0</v>
          </cell>
          <cell r="L71">
            <v>0</v>
          </cell>
          <cell r="M71">
            <v>0</v>
          </cell>
          <cell r="N71">
            <v>13278</v>
          </cell>
          <cell r="O71">
            <v>0</v>
          </cell>
          <cell r="P71">
            <v>294885</v>
          </cell>
          <cell r="Q71">
            <v>143524</v>
          </cell>
          <cell r="R71">
            <v>62021</v>
          </cell>
          <cell r="S71">
            <v>86278</v>
          </cell>
          <cell r="T71">
            <v>0</v>
          </cell>
          <cell r="U71">
            <v>0</v>
          </cell>
          <cell r="V71">
            <v>0</v>
          </cell>
          <cell r="W71">
            <v>3037</v>
          </cell>
          <cell r="X71">
            <v>25</v>
          </cell>
          <cell r="Y71">
            <v>0</v>
          </cell>
          <cell r="Z71">
            <v>294885</v>
          </cell>
          <cell r="AA71">
            <v>0</v>
          </cell>
          <cell r="AB71">
            <v>294885</v>
          </cell>
        </row>
        <row r="72">
          <cell r="A72">
            <v>401</v>
          </cell>
          <cell r="B72" t="str">
            <v>Családsegitő Intézet</v>
          </cell>
          <cell r="C72">
            <v>1</v>
          </cell>
          <cell r="D72" t="str">
            <v>00előirányzat</v>
          </cell>
          <cell r="I72">
            <v>30825</v>
          </cell>
          <cell r="P72">
            <v>30825</v>
          </cell>
          <cell r="Q72">
            <v>18624</v>
          </cell>
          <cell r="R72">
            <v>7399</v>
          </cell>
          <cell r="S72">
            <v>4802</v>
          </cell>
          <cell r="Z72">
            <v>30825</v>
          </cell>
          <cell r="AA72">
            <v>0</v>
          </cell>
          <cell r="AB72">
            <v>30825</v>
          </cell>
        </row>
        <row r="73">
          <cell r="C73">
            <v>2</v>
          </cell>
          <cell r="D73" t="str">
            <v>jóváhagyott pénzmaradvány</v>
          </cell>
          <cell r="N73">
            <v>-606</v>
          </cell>
          <cell r="P73">
            <v>-606</v>
          </cell>
          <cell r="Q73">
            <v>31</v>
          </cell>
          <cell r="R73">
            <v>11</v>
          </cell>
          <cell r="S73">
            <v>-648</v>
          </cell>
          <cell r="Z73">
            <v>-606</v>
          </cell>
          <cell r="AA73">
            <v>0</v>
          </cell>
          <cell r="AB73">
            <v>-606</v>
          </cell>
        </row>
        <row r="74">
          <cell r="C74">
            <v>3</v>
          </cell>
          <cell r="D74" t="str">
            <v>pm.terhelő bef.kötelezettség</v>
          </cell>
          <cell r="N74">
            <v>1152</v>
          </cell>
          <cell r="P74">
            <v>1152</v>
          </cell>
          <cell r="S74">
            <v>1152</v>
          </cell>
          <cell r="Z74">
            <v>1152</v>
          </cell>
          <cell r="AA74">
            <v>0</v>
          </cell>
          <cell r="AB74">
            <v>1152</v>
          </cell>
        </row>
        <row r="75">
          <cell r="B75" t="str">
            <v>dr.Kodra keret,gyermeknapi ünnepség</v>
          </cell>
          <cell r="D75" t="str">
            <v>pót1(5)</v>
          </cell>
          <cell r="I75">
            <v>50</v>
          </cell>
          <cell r="P75">
            <v>50</v>
          </cell>
          <cell r="S75">
            <v>50</v>
          </cell>
          <cell r="Z75">
            <v>50</v>
          </cell>
          <cell r="AA75">
            <v>0</v>
          </cell>
          <cell r="AB75">
            <v>50</v>
          </cell>
        </row>
        <row r="76">
          <cell r="C76">
            <v>13</v>
          </cell>
          <cell r="D76" t="str">
            <v>bérfejlesztés</v>
          </cell>
          <cell r="I76">
            <v>1583</v>
          </cell>
          <cell r="P76">
            <v>1583</v>
          </cell>
          <cell r="Q76">
            <v>1164</v>
          </cell>
          <cell r="R76">
            <v>419</v>
          </cell>
          <cell r="Z76">
            <v>1583</v>
          </cell>
          <cell r="AA76">
            <v>0</v>
          </cell>
          <cell r="AB76">
            <v>1583</v>
          </cell>
        </row>
        <row r="77">
          <cell r="C77">
            <v>14</v>
          </cell>
          <cell r="D77" t="str">
            <v>4% bérfejlesztés</v>
          </cell>
          <cell r="I77">
            <v>-33</v>
          </cell>
          <cell r="P77">
            <v>-33</v>
          </cell>
          <cell r="Q77">
            <v>-24</v>
          </cell>
          <cell r="R77">
            <v>-9</v>
          </cell>
          <cell r="Z77">
            <v>-33</v>
          </cell>
          <cell r="AA77">
            <v>0</v>
          </cell>
          <cell r="AB77">
            <v>-33</v>
          </cell>
        </row>
        <row r="78">
          <cell r="P78">
            <v>0</v>
          </cell>
          <cell r="Z78">
            <v>0</v>
          </cell>
          <cell r="AA78">
            <v>0</v>
          </cell>
          <cell r="AB78">
            <v>0</v>
          </cell>
        </row>
        <row r="79">
          <cell r="P79">
            <v>0</v>
          </cell>
          <cell r="Z79">
            <v>0</v>
          </cell>
          <cell r="AA79">
            <v>0</v>
          </cell>
          <cell r="AB79">
            <v>0</v>
          </cell>
        </row>
        <row r="80">
          <cell r="P80">
            <v>0</v>
          </cell>
          <cell r="Z80">
            <v>0</v>
          </cell>
          <cell r="AA80">
            <v>0</v>
          </cell>
          <cell r="AB80">
            <v>0</v>
          </cell>
        </row>
        <row r="81">
          <cell r="P81">
            <v>0</v>
          </cell>
          <cell r="Z81">
            <v>0</v>
          </cell>
          <cell r="AA81">
            <v>0</v>
          </cell>
          <cell r="AB81">
            <v>0</v>
          </cell>
        </row>
        <row r="82">
          <cell r="P82">
            <v>0</v>
          </cell>
          <cell r="Z82">
            <v>0</v>
          </cell>
          <cell r="AA82">
            <v>0</v>
          </cell>
          <cell r="AB82">
            <v>0</v>
          </cell>
        </row>
        <row r="83">
          <cell r="P83">
            <v>0</v>
          </cell>
          <cell r="Z83">
            <v>0</v>
          </cell>
          <cell r="AA83">
            <v>0</v>
          </cell>
          <cell r="AB83">
            <v>0</v>
          </cell>
        </row>
        <row r="84">
          <cell r="P84">
            <v>0</v>
          </cell>
          <cell r="Z84">
            <v>0</v>
          </cell>
          <cell r="AA84">
            <v>0</v>
          </cell>
          <cell r="AB84">
            <v>0</v>
          </cell>
        </row>
        <row r="85">
          <cell r="P85">
            <v>0</v>
          </cell>
          <cell r="Z85">
            <v>0</v>
          </cell>
          <cell r="AA85">
            <v>0</v>
          </cell>
          <cell r="AB85">
            <v>0</v>
          </cell>
        </row>
        <row r="86">
          <cell r="P86">
            <v>0</v>
          </cell>
          <cell r="Z86">
            <v>0</v>
          </cell>
          <cell r="AA86">
            <v>0</v>
          </cell>
          <cell r="AB86">
            <v>0</v>
          </cell>
        </row>
        <row r="87">
          <cell r="P87">
            <v>0</v>
          </cell>
          <cell r="Z87">
            <v>0</v>
          </cell>
          <cell r="AA87">
            <v>0</v>
          </cell>
          <cell r="AB87">
            <v>0</v>
          </cell>
        </row>
        <row r="88">
          <cell r="B88" t="str">
            <v>Összesen</v>
          </cell>
          <cell r="D88" t="str">
            <v>Családsegitő Intézet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32425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546</v>
          </cell>
          <cell r="O88">
            <v>0</v>
          </cell>
          <cell r="P88">
            <v>32971</v>
          </cell>
          <cell r="Q88">
            <v>19795</v>
          </cell>
          <cell r="R88">
            <v>7820</v>
          </cell>
          <cell r="S88">
            <v>5356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32971</v>
          </cell>
          <cell r="AA88">
            <v>0</v>
          </cell>
          <cell r="AB88">
            <v>32971</v>
          </cell>
        </row>
        <row r="89">
          <cell r="B89" t="str">
            <v>Esztergár L.Családsegítő</v>
          </cell>
          <cell r="C89">
            <v>1</v>
          </cell>
          <cell r="D89" t="str">
            <v>00előirányzat</v>
          </cell>
          <cell r="I89">
            <v>29690</v>
          </cell>
          <cell r="P89">
            <v>29690</v>
          </cell>
          <cell r="Q89">
            <v>17782</v>
          </cell>
          <cell r="R89">
            <v>7280</v>
          </cell>
          <cell r="S89">
            <v>4628</v>
          </cell>
          <cell r="Z89">
            <v>29690</v>
          </cell>
          <cell r="AA89">
            <v>0</v>
          </cell>
          <cell r="AB89">
            <v>29690</v>
          </cell>
        </row>
        <row r="90">
          <cell r="C90">
            <v>2</v>
          </cell>
          <cell r="D90" t="str">
            <v>jóváhagyott pénzmaradvány</v>
          </cell>
          <cell r="N90">
            <v>1353</v>
          </cell>
          <cell r="P90">
            <v>1353</v>
          </cell>
          <cell r="Q90">
            <v>995</v>
          </cell>
          <cell r="R90">
            <v>358</v>
          </cell>
          <cell r="Z90">
            <v>1353</v>
          </cell>
          <cell r="AA90">
            <v>0</v>
          </cell>
          <cell r="AB90">
            <v>1353</v>
          </cell>
        </row>
        <row r="91">
          <cell r="C91">
            <v>3</v>
          </cell>
          <cell r="D91" t="str">
            <v>pm.terhelő bef.kötelezettség</v>
          </cell>
          <cell r="N91">
            <v>843</v>
          </cell>
          <cell r="P91">
            <v>843</v>
          </cell>
          <cell r="S91">
            <v>843</v>
          </cell>
          <cell r="Z91">
            <v>843</v>
          </cell>
          <cell r="AA91">
            <v>0</v>
          </cell>
          <cell r="AB91">
            <v>843</v>
          </cell>
        </row>
        <row r="92">
          <cell r="C92">
            <v>13</v>
          </cell>
          <cell r="D92" t="str">
            <v>bérfejlesztés</v>
          </cell>
          <cell r="I92">
            <v>1523</v>
          </cell>
          <cell r="P92">
            <v>1523</v>
          </cell>
          <cell r="Q92">
            <v>1120</v>
          </cell>
          <cell r="R92">
            <v>403</v>
          </cell>
          <cell r="Z92">
            <v>1523</v>
          </cell>
          <cell r="AA92">
            <v>0</v>
          </cell>
          <cell r="AB92">
            <v>1523</v>
          </cell>
        </row>
        <row r="93">
          <cell r="C93">
            <v>14</v>
          </cell>
          <cell r="D93" t="str">
            <v>4% bérfejlesztés</v>
          </cell>
          <cell r="I93">
            <v>-35</v>
          </cell>
          <cell r="P93">
            <v>-35</v>
          </cell>
          <cell r="Q93">
            <v>-26</v>
          </cell>
          <cell r="R93">
            <v>-9</v>
          </cell>
          <cell r="Z93">
            <v>-35</v>
          </cell>
          <cell r="AA93">
            <v>0</v>
          </cell>
          <cell r="AB93">
            <v>-35</v>
          </cell>
        </row>
        <row r="94">
          <cell r="P94">
            <v>0</v>
          </cell>
          <cell r="Z94">
            <v>0</v>
          </cell>
          <cell r="AA94">
            <v>0</v>
          </cell>
          <cell r="AB94">
            <v>0</v>
          </cell>
        </row>
        <row r="95">
          <cell r="P95">
            <v>0</v>
          </cell>
          <cell r="Z95">
            <v>0</v>
          </cell>
          <cell r="AA95">
            <v>0</v>
          </cell>
          <cell r="AB95">
            <v>0</v>
          </cell>
        </row>
        <row r="96">
          <cell r="P96">
            <v>0</v>
          </cell>
          <cell r="Z96">
            <v>0</v>
          </cell>
          <cell r="AA96">
            <v>0</v>
          </cell>
          <cell r="AB96">
            <v>0</v>
          </cell>
        </row>
        <row r="97">
          <cell r="P97">
            <v>0</v>
          </cell>
          <cell r="Z97">
            <v>0</v>
          </cell>
          <cell r="AA97">
            <v>0</v>
          </cell>
          <cell r="AB97">
            <v>0</v>
          </cell>
        </row>
        <row r="98">
          <cell r="P98">
            <v>0</v>
          </cell>
          <cell r="Z98">
            <v>0</v>
          </cell>
          <cell r="AA98">
            <v>0</v>
          </cell>
          <cell r="AB98">
            <v>0</v>
          </cell>
        </row>
        <row r="99">
          <cell r="P99">
            <v>0</v>
          </cell>
          <cell r="Z99">
            <v>0</v>
          </cell>
          <cell r="AA99">
            <v>0</v>
          </cell>
          <cell r="AB99">
            <v>0</v>
          </cell>
        </row>
        <row r="100">
          <cell r="P100">
            <v>0</v>
          </cell>
          <cell r="Z100">
            <v>0</v>
          </cell>
          <cell r="AA100">
            <v>0</v>
          </cell>
          <cell r="AB100">
            <v>0</v>
          </cell>
        </row>
        <row r="101">
          <cell r="P101">
            <v>0</v>
          </cell>
          <cell r="Z101">
            <v>0</v>
          </cell>
          <cell r="AA101">
            <v>0</v>
          </cell>
          <cell r="AB101">
            <v>0</v>
          </cell>
        </row>
        <row r="102">
          <cell r="P102">
            <v>0</v>
          </cell>
          <cell r="Z102">
            <v>0</v>
          </cell>
          <cell r="AA102">
            <v>0</v>
          </cell>
          <cell r="AB102">
            <v>0</v>
          </cell>
        </row>
        <row r="103">
          <cell r="P103">
            <v>0</v>
          </cell>
          <cell r="Z103">
            <v>0</v>
          </cell>
          <cell r="AA103">
            <v>0</v>
          </cell>
          <cell r="AB103">
            <v>0</v>
          </cell>
        </row>
        <row r="104">
          <cell r="P104">
            <v>0</v>
          </cell>
          <cell r="Z104">
            <v>0</v>
          </cell>
          <cell r="AA104">
            <v>0</v>
          </cell>
          <cell r="AB104">
            <v>0</v>
          </cell>
        </row>
        <row r="105">
          <cell r="P105">
            <v>0</v>
          </cell>
          <cell r="Z105">
            <v>0</v>
          </cell>
          <cell r="AA105">
            <v>0</v>
          </cell>
          <cell r="AB105">
            <v>0</v>
          </cell>
        </row>
        <row r="106">
          <cell r="P106">
            <v>0</v>
          </cell>
          <cell r="Z106">
            <v>0</v>
          </cell>
          <cell r="AA106">
            <v>0</v>
          </cell>
          <cell r="AB106">
            <v>0</v>
          </cell>
        </row>
        <row r="107">
          <cell r="P107">
            <v>0</v>
          </cell>
          <cell r="Z107">
            <v>0</v>
          </cell>
          <cell r="AA107">
            <v>0</v>
          </cell>
          <cell r="AB107">
            <v>0</v>
          </cell>
        </row>
        <row r="108">
          <cell r="P108">
            <v>0</v>
          </cell>
          <cell r="Z108">
            <v>0</v>
          </cell>
          <cell r="AA108">
            <v>0</v>
          </cell>
          <cell r="AB108">
            <v>0</v>
          </cell>
        </row>
        <row r="109">
          <cell r="B109" t="str">
            <v>Összesen</v>
          </cell>
          <cell r="D109" t="str">
            <v>Esztergár L.Családsegítő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31178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2196</v>
          </cell>
          <cell r="O109">
            <v>0</v>
          </cell>
          <cell r="P109">
            <v>33374</v>
          </cell>
          <cell r="Q109">
            <v>19871</v>
          </cell>
          <cell r="R109">
            <v>8032</v>
          </cell>
          <cell r="S109">
            <v>5471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33374</v>
          </cell>
          <cell r="AA109">
            <v>0</v>
          </cell>
          <cell r="AB109">
            <v>33374</v>
          </cell>
        </row>
        <row r="110">
          <cell r="B110" t="str">
            <v>Kisgyerm.+Családs.+Esztergár</v>
          </cell>
          <cell r="E110">
            <v>19985</v>
          </cell>
          <cell r="F110">
            <v>0</v>
          </cell>
          <cell r="G110">
            <v>22639</v>
          </cell>
          <cell r="H110">
            <v>0</v>
          </cell>
          <cell r="I110">
            <v>302489</v>
          </cell>
          <cell r="J110">
            <v>97</v>
          </cell>
          <cell r="K110">
            <v>0</v>
          </cell>
          <cell r="L110">
            <v>0</v>
          </cell>
          <cell r="M110">
            <v>0</v>
          </cell>
          <cell r="N110">
            <v>16020</v>
          </cell>
          <cell r="O110">
            <v>0</v>
          </cell>
          <cell r="P110">
            <v>361230</v>
          </cell>
          <cell r="Q110">
            <v>183190</v>
          </cell>
          <cell r="R110">
            <v>77873</v>
          </cell>
          <cell r="S110">
            <v>97105</v>
          </cell>
          <cell r="T110">
            <v>0</v>
          </cell>
          <cell r="U110">
            <v>0</v>
          </cell>
          <cell r="V110">
            <v>0</v>
          </cell>
          <cell r="W110">
            <v>3037</v>
          </cell>
          <cell r="X110">
            <v>25</v>
          </cell>
          <cell r="Y110">
            <v>0</v>
          </cell>
          <cell r="Z110">
            <v>361230</v>
          </cell>
          <cell r="AA110">
            <v>0</v>
          </cell>
          <cell r="AB110">
            <v>361230</v>
          </cell>
        </row>
        <row r="111">
          <cell r="A111">
            <v>5</v>
          </cell>
          <cell r="B111" t="str">
            <v>Értelmi Fogy.Nappali Int.</v>
          </cell>
          <cell r="C111">
            <v>1</v>
          </cell>
          <cell r="D111" t="str">
            <v>00előirányzat</v>
          </cell>
          <cell r="E111">
            <v>4859</v>
          </cell>
          <cell r="G111">
            <v>1162</v>
          </cell>
          <cell r="I111">
            <v>45069</v>
          </cell>
          <cell r="J111">
            <v>2640</v>
          </cell>
          <cell r="P111">
            <v>53730</v>
          </cell>
          <cell r="Q111">
            <v>28107</v>
          </cell>
          <cell r="R111">
            <v>11127</v>
          </cell>
          <cell r="S111">
            <v>14239</v>
          </cell>
          <cell r="W111">
            <v>257</v>
          </cell>
          <cell r="Z111">
            <v>53730</v>
          </cell>
          <cell r="AA111">
            <v>0</v>
          </cell>
          <cell r="AB111">
            <v>53730</v>
          </cell>
        </row>
        <row r="112">
          <cell r="C112">
            <v>2</v>
          </cell>
          <cell r="D112" t="str">
            <v>jóváhagyott pénzmaradvány</v>
          </cell>
          <cell r="N112">
            <v>2828</v>
          </cell>
          <cell r="P112">
            <v>2828</v>
          </cell>
          <cell r="Q112">
            <v>1743</v>
          </cell>
          <cell r="R112">
            <v>628</v>
          </cell>
          <cell r="Y112">
            <v>457</v>
          </cell>
          <cell r="Z112">
            <v>2828</v>
          </cell>
          <cell r="AA112">
            <v>0</v>
          </cell>
          <cell r="AB112">
            <v>2828</v>
          </cell>
        </row>
        <row r="113">
          <cell r="C113">
            <v>3</v>
          </cell>
          <cell r="D113" t="str">
            <v>pm.terhelő bef.kötelezettség</v>
          </cell>
          <cell r="N113">
            <v>1270</v>
          </cell>
          <cell r="P113">
            <v>1270</v>
          </cell>
          <cell r="S113">
            <v>1270</v>
          </cell>
          <cell r="Z113">
            <v>1270</v>
          </cell>
          <cell r="AA113">
            <v>0</v>
          </cell>
          <cell r="AB113">
            <v>1270</v>
          </cell>
        </row>
        <row r="114">
          <cell r="D114" t="str">
            <v>sh1(3)</v>
          </cell>
          <cell r="J114">
            <v>391</v>
          </cell>
          <cell r="P114">
            <v>391</v>
          </cell>
          <cell r="S114">
            <v>391</v>
          </cell>
          <cell r="Z114">
            <v>391</v>
          </cell>
          <cell r="AA114">
            <v>0</v>
          </cell>
          <cell r="AB114">
            <v>391</v>
          </cell>
        </row>
        <row r="115">
          <cell r="D115" t="str">
            <v>sh1(15)</v>
          </cell>
          <cell r="P115">
            <v>0</v>
          </cell>
          <cell r="S115">
            <v>457</v>
          </cell>
          <cell r="Y115">
            <v>-457</v>
          </cell>
          <cell r="Z115">
            <v>0</v>
          </cell>
          <cell r="AA115">
            <v>0</v>
          </cell>
          <cell r="AB115">
            <v>0</v>
          </cell>
        </row>
        <row r="116">
          <cell r="C116">
            <v>9</v>
          </cell>
          <cell r="D116" t="str">
            <v>ped.szakkönyv</v>
          </cell>
          <cell r="I116">
            <v>101</v>
          </cell>
          <cell r="P116">
            <v>101</v>
          </cell>
          <cell r="Q116">
            <v>101</v>
          </cell>
          <cell r="Z116">
            <v>101</v>
          </cell>
          <cell r="AA116">
            <v>0</v>
          </cell>
          <cell r="AB116">
            <v>101</v>
          </cell>
        </row>
        <row r="117">
          <cell r="C117">
            <v>13</v>
          </cell>
          <cell r="D117" t="str">
            <v>bérfejlesztés</v>
          </cell>
          <cell r="I117">
            <v>2078</v>
          </cell>
          <cell r="P117">
            <v>2078</v>
          </cell>
          <cell r="Q117">
            <v>1528</v>
          </cell>
          <cell r="R117">
            <v>550</v>
          </cell>
          <cell r="Z117">
            <v>2078</v>
          </cell>
          <cell r="AA117">
            <v>0</v>
          </cell>
          <cell r="AB117">
            <v>2078</v>
          </cell>
        </row>
        <row r="118">
          <cell r="C118">
            <v>14</v>
          </cell>
          <cell r="D118" t="str">
            <v>4% bérfejlesztés</v>
          </cell>
          <cell r="I118">
            <v>-174</v>
          </cell>
          <cell r="P118">
            <v>-174</v>
          </cell>
          <cell r="Q118">
            <v>-128</v>
          </cell>
          <cell r="R118">
            <v>-46</v>
          </cell>
          <cell r="Z118">
            <v>-174</v>
          </cell>
          <cell r="AA118">
            <v>0</v>
          </cell>
          <cell r="AB118">
            <v>-174</v>
          </cell>
        </row>
        <row r="119">
          <cell r="P119">
            <v>0</v>
          </cell>
          <cell r="Z119">
            <v>0</v>
          </cell>
          <cell r="AA119">
            <v>0</v>
          </cell>
          <cell r="AB119">
            <v>0</v>
          </cell>
        </row>
        <row r="120">
          <cell r="P120">
            <v>0</v>
          </cell>
          <cell r="Z120">
            <v>0</v>
          </cell>
          <cell r="AA120">
            <v>0</v>
          </cell>
          <cell r="AB120">
            <v>0</v>
          </cell>
        </row>
        <row r="121">
          <cell r="P121">
            <v>0</v>
          </cell>
          <cell r="Z121">
            <v>0</v>
          </cell>
          <cell r="AA121">
            <v>0</v>
          </cell>
          <cell r="AB121">
            <v>0</v>
          </cell>
        </row>
        <row r="122">
          <cell r="P122">
            <v>0</v>
          </cell>
          <cell r="Z122">
            <v>0</v>
          </cell>
          <cell r="AA122">
            <v>0</v>
          </cell>
          <cell r="AB122">
            <v>0</v>
          </cell>
        </row>
        <row r="123">
          <cell r="P123">
            <v>0</v>
          </cell>
          <cell r="Z123">
            <v>0</v>
          </cell>
          <cell r="AA123">
            <v>0</v>
          </cell>
          <cell r="AB123">
            <v>0</v>
          </cell>
        </row>
        <row r="124">
          <cell r="P124">
            <v>0</v>
          </cell>
          <cell r="Z124">
            <v>0</v>
          </cell>
          <cell r="AA124">
            <v>0</v>
          </cell>
          <cell r="AB124">
            <v>0</v>
          </cell>
        </row>
        <row r="125">
          <cell r="P125">
            <v>0</v>
          </cell>
          <cell r="Z125">
            <v>0</v>
          </cell>
          <cell r="AA125">
            <v>0</v>
          </cell>
          <cell r="AB125">
            <v>0</v>
          </cell>
        </row>
        <row r="126">
          <cell r="P126">
            <v>0</v>
          </cell>
          <cell r="Z126">
            <v>0</v>
          </cell>
          <cell r="AA126">
            <v>0</v>
          </cell>
          <cell r="AB126">
            <v>0</v>
          </cell>
        </row>
        <row r="127">
          <cell r="P127">
            <v>0</v>
          </cell>
          <cell r="Z127">
            <v>0</v>
          </cell>
          <cell r="AA127">
            <v>0</v>
          </cell>
          <cell r="AB127">
            <v>0</v>
          </cell>
        </row>
        <row r="128">
          <cell r="P128">
            <v>0</v>
          </cell>
          <cell r="Z128">
            <v>0</v>
          </cell>
          <cell r="AA128">
            <v>0</v>
          </cell>
          <cell r="AB128">
            <v>0</v>
          </cell>
        </row>
        <row r="129">
          <cell r="P129">
            <v>0</v>
          </cell>
          <cell r="Z129">
            <v>0</v>
          </cell>
          <cell r="AA129">
            <v>0</v>
          </cell>
          <cell r="AB129">
            <v>0</v>
          </cell>
        </row>
        <row r="130">
          <cell r="B130" t="str">
            <v>Összesen</v>
          </cell>
          <cell r="D130" t="str">
            <v>Értelmi Fogy.Nappali Int.</v>
          </cell>
          <cell r="E130">
            <v>4859</v>
          </cell>
          <cell r="F130">
            <v>0</v>
          </cell>
          <cell r="G130">
            <v>1162</v>
          </cell>
          <cell r="H130">
            <v>0</v>
          </cell>
          <cell r="I130">
            <v>47074</v>
          </cell>
          <cell r="J130">
            <v>3031</v>
          </cell>
          <cell r="K130">
            <v>0</v>
          </cell>
          <cell r="L130">
            <v>0</v>
          </cell>
          <cell r="M130">
            <v>0</v>
          </cell>
          <cell r="N130">
            <v>4098</v>
          </cell>
          <cell r="O130">
            <v>0</v>
          </cell>
          <cell r="P130">
            <v>60224</v>
          </cell>
          <cell r="Q130">
            <v>31351</v>
          </cell>
          <cell r="R130">
            <v>12259</v>
          </cell>
          <cell r="S130">
            <v>16357</v>
          </cell>
          <cell r="T130">
            <v>0</v>
          </cell>
          <cell r="U130">
            <v>0</v>
          </cell>
          <cell r="V130">
            <v>0</v>
          </cell>
          <cell r="W130">
            <v>257</v>
          </cell>
          <cell r="X130">
            <v>0</v>
          </cell>
          <cell r="Y130">
            <v>0</v>
          </cell>
          <cell r="Z130">
            <v>60224</v>
          </cell>
          <cell r="AA130">
            <v>0</v>
          </cell>
          <cell r="AB130">
            <v>60224</v>
          </cell>
        </row>
        <row r="131">
          <cell r="A131">
            <v>6</v>
          </cell>
          <cell r="B131" t="str">
            <v>Xavér u.-i Egyes Szoc.Int.</v>
          </cell>
          <cell r="C131">
            <v>1</v>
          </cell>
          <cell r="D131" t="str">
            <v>00előirányzat</v>
          </cell>
          <cell r="E131">
            <v>57200</v>
          </cell>
          <cell r="G131">
            <v>5600</v>
          </cell>
          <cell r="I131">
            <v>224525</v>
          </cell>
          <cell r="P131">
            <v>287325</v>
          </cell>
          <cell r="Q131">
            <v>111900</v>
          </cell>
          <cell r="R131">
            <v>48077</v>
          </cell>
          <cell r="S131">
            <v>126963</v>
          </cell>
          <cell r="W131">
            <v>385</v>
          </cell>
          <cell r="Z131">
            <v>287325</v>
          </cell>
          <cell r="AA131">
            <v>0</v>
          </cell>
          <cell r="AB131">
            <v>287325</v>
          </cell>
        </row>
        <row r="132">
          <cell r="C132">
            <v>2</v>
          </cell>
          <cell r="D132" t="str">
            <v>jóváhagyott pénzmaradvány</v>
          </cell>
          <cell r="N132">
            <v>3187</v>
          </cell>
          <cell r="P132">
            <v>3187</v>
          </cell>
          <cell r="Q132">
            <v>1055</v>
          </cell>
          <cell r="R132">
            <v>380</v>
          </cell>
          <cell r="Y132">
            <v>1752</v>
          </cell>
          <cell r="Z132">
            <v>3187</v>
          </cell>
          <cell r="AA132">
            <v>0</v>
          </cell>
          <cell r="AB132">
            <v>3187</v>
          </cell>
        </row>
        <row r="133">
          <cell r="C133">
            <v>3</v>
          </cell>
          <cell r="D133" t="str">
            <v>pm.terhelő bef.kötelezettség</v>
          </cell>
          <cell r="N133">
            <v>1166</v>
          </cell>
          <cell r="P133">
            <v>1166</v>
          </cell>
          <cell r="S133">
            <v>1166</v>
          </cell>
          <cell r="Z133">
            <v>1166</v>
          </cell>
          <cell r="AA133">
            <v>0</v>
          </cell>
          <cell r="AB133">
            <v>1166</v>
          </cell>
        </row>
        <row r="134">
          <cell r="B134" t="str">
            <v>90/2000 Egpol.Biz.vakok támogatása</v>
          </cell>
          <cell r="D134" t="str">
            <v>pót1(6)</v>
          </cell>
          <cell r="I134">
            <v>250</v>
          </cell>
          <cell r="P134">
            <v>250</v>
          </cell>
          <cell r="Q134">
            <v>250</v>
          </cell>
          <cell r="Z134">
            <v>250</v>
          </cell>
          <cell r="AA134">
            <v>0</v>
          </cell>
          <cell r="AB134">
            <v>250</v>
          </cell>
        </row>
        <row r="135">
          <cell r="D135" t="str">
            <v>sh1(18)</v>
          </cell>
          <cell r="P135">
            <v>0</v>
          </cell>
          <cell r="S135">
            <v>-496</v>
          </cell>
          <cell r="X135">
            <v>496</v>
          </cell>
          <cell r="Z135">
            <v>0</v>
          </cell>
          <cell r="AA135">
            <v>0</v>
          </cell>
          <cell r="AB135">
            <v>0</v>
          </cell>
        </row>
        <row r="136">
          <cell r="C136">
            <v>11</v>
          </cell>
          <cell r="D136" t="str">
            <v>ellátottak térítési díja</v>
          </cell>
          <cell r="E136">
            <v>2634</v>
          </cell>
          <cell r="I136">
            <v>-2634</v>
          </cell>
          <cell r="P136">
            <v>0</v>
          </cell>
          <cell r="Z136">
            <v>0</v>
          </cell>
          <cell r="AA136">
            <v>0</v>
          </cell>
          <cell r="AB136">
            <v>0</v>
          </cell>
        </row>
        <row r="137">
          <cell r="C137">
            <v>13</v>
          </cell>
          <cell r="D137" t="str">
            <v>bérfejlesztés</v>
          </cell>
          <cell r="I137">
            <v>8838</v>
          </cell>
          <cell r="P137">
            <v>8838</v>
          </cell>
          <cell r="Q137">
            <v>6498</v>
          </cell>
          <cell r="R137">
            <v>2340</v>
          </cell>
          <cell r="Z137">
            <v>8838</v>
          </cell>
          <cell r="AA137">
            <v>0</v>
          </cell>
          <cell r="AB137">
            <v>8838</v>
          </cell>
        </row>
        <row r="138">
          <cell r="C138">
            <v>14</v>
          </cell>
          <cell r="D138" t="str">
            <v>4% bérfejlesztés</v>
          </cell>
          <cell r="I138">
            <v>-310</v>
          </cell>
          <cell r="P138">
            <v>-310</v>
          </cell>
          <cell r="Q138">
            <v>-228</v>
          </cell>
          <cell r="R138">
            <v>-82</v>
          </cell>
          <cell r="Z138">
            <v>-310</v>
          </cell>
          <cell r="AA138">
            <v>0</v>
          </cell>
          <cell r="AB138">
            <v>-310</v>
          </cell>
        </row>
        <row r="139">
          <cell r="P139">
            <v>0</v>
          </cell>
          <cell r="Z139">
            <v>0</v>
          </cell>
          <cell r="AA139">
            <v>0</v>
          </cell>
          <cell r="AB139">
            <v>0</v>
          </cell>
        </row>
        <row r="140">
          <cell r="P140">
            <v>0</v>
          </cell>
          <cell r="Z140">
            <v>0</v>
          </cell>
          <cell r="AA140">
            <v>0</v>
          </cell>
          <cell r="AB140">
            <v>0</v>
          </cell>
        </row>
        <row r="141">
          <cell r="P141">
            <v>0</v>
          </cell>
          <cell r="Z141">
            <v>0</v>
          </cell>
          <cell r="AA141">
            <v>0</v>
          </cell>
          <cell r="AB141">
            <v>0</v>
          </cell>
        </row>
        <row r="142">
          <cell r="P142">
            <v>0</v>
          </cell>
          <cell r="Z142">
            <v>0</v>
          </cell>
          <cell r="AA142">
            <v>0</v>
          </cell>
          <cell r="AB142">
            <v>0</v>
          </cell>
        </row>
        <row r="143">
          <cell r="P143">
            <v>0</v>
          </cell>
          <cell r="Z143">
            <v>0</v>
          </cell>
          <cell r="AA143">
            <v>0</v>
          </cell>
          <cell r="AB143">
            <v>0</v>
          </cell>
        </row>
        <row r="144">
          <cell r="P144">
            <v>0</v>
          </cell>
          <cell r="Z144">
            <v>0</v>
          </cell>
          <cell r="AA144">
            <v>0</v>
          </cell>
          <cell r="AB144">
            <v>0</v>
          </cell>
        </row>
        <row r="145">
          <cell r="P145">
            <v>0</v>
          </cell>
          <cell r="Z145">
            <v>0</v>
          </cell>
          <cell r="AA145">
            <v>0</v>
          </cell>
          <cell r="AB145">
            <v>0</v>
          </cell>
        </row>
        <row r="146">
          <cell r="P146">
            <v>0</v>
          </cell>
          <cell r="Z146">
            <v>0</v>
          </cell>
          <cell r="AA146">
            <v>0</v>
          </cell>
          <cell r="AB146">
            <v>0</v>
          </cell>
        </row>
        <row r="147">
          <cell r="P147">
            <v>0</v>
          </cell>
          <cell r="Z147">
            <v>0</v>
          </cell>
          <cell r="AA147">
            <v>0</v>
          </cell>
          <cell r="AB147">
            <v>0</v>
          </cell>
        </row>
        <row r="148">
          <cell r="P148">
            <v>0</v>
          </cell>
          <cell r="Z148">
            <v>0</v>
          </cell>
          <cell r="AA148">
            <v>0</v>
          </cell>
          <cell r="AB148">
            <v>0</v>
          </cell>
        </row>
        <row r="149">
          <cell r="P149">
            <v>0</v>
          </cell>
          <cell r="Z149">
            <v>0</v>
          </cell>
          <cell r="AA149">
            <v>0</v>
          </cell>
          <cell r="AB149">
            <v>0</v>
          </cell>
        </row>
        <row r="150">
          <cell r="P150">
            <v>0</v>
          </cell>
          <cell r="Z150">
            <v>0</v>
          </cell>
          <cell r="AA150">
            <v>0</v>
          </cell>
          <cell r="AB150">
            <v>0</v>
          </cell>
        </row>
        <row r="151">
          <cell r="B151" t="str">
            <v>Összesen</v>
          </cell>
          <cell r="D151" t="str">
            <v>Xavér u.-i Egyes Szoc.Int.</v>
          </cell>
          <cell r="E151">
            <v>59834</v>
          </cell>
          <cell r="F151">
            <v>0</v>
          </cell>
          <cell r="G151">
            <v>5600</v>
          </cell>
          <cell r="H151">
            <v>0</v>
          </cell>
          <cell r="I151">
            <v>230669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4353</v>
          </cell>
          <cell r="O151">
            <v>0</v>
          </cell>
          <cell r="P151">
            <v>300456</v>
          </cell>
          <cell r="Q151">
            <v>119475</v>
          </cell>
          <cell r="R151">
            <v>50715</v>
          </cell>
          <cell r="S151">
            <v>127633</v>
          </cell>
          <cell r="T151">
            <v>0</v>
          </cell>
          <cell r="U151">
            <v>0</v>
          </cell>
          <cell r="V151">
            <v>0</v>
          </cell>
          <cell r="W151">
            <v>385</v>
          </cell>
          <cell r="X151">
            <v>496</v>
          </cell>
          <cell r="Y151">
            <v>1752</v>
          </cell>
          <cell r="Z151">
            <v>300456</v>
          </cell>
          <cell r="AA151">
            <v>0</v>
          </cell>
          <cell r="AB151">
            <v>300456</v>
          </cell>
        </row>
        <row r="152">
          <cell r="A152">
            <v>7</v>
          </cell>
          <cell r="B152" t="str">
            <v>Tüzér u.-i Egyes. Szoc.Int.</v>
          </cell>
          <cell r="C152">
            <v>1</v>
          </cell>
          <cell r="D152" t="str">
            <v>00előirányzat</v>
          </cell>
          <cell r="E152">
            <v>56150</v>
          </cell>
          <cell r="G152">
            <v>2688</v>
          </cell>
          <cell r="I152">
            <v>121898</v>
          </cell>
          <cell r="P152">
            <v>180736</v>
          </cell>
          <cell r="Q152">
            <v>64268</v>
          </cell>
          <cell r="R152">
            <v>28497</v>
          </cell>
          <cell r="S152">
            <v>87078</v>
          </cell>
          <cell r="W152">
            <v>893</v>
          </cell>
          <cell r="Z152">
            <v>180736</v>
          </cell>
          <cell r="AA152">
            <v>0</v>
          </cell>
          <cell r="AB152">
            <v>180736</v>
          </cell>
        </row>
        <row r="153">
          <cell r="C153">
            <v>2</v>
          </cell>
          <cell r="D153" t="str">
            <v>jóváhagyott pénzmaradvány</v>
          </cell>
          <cell r="N153">
            <v>6605</v>
          </cell>
          <cell r="P153">
            <v>6605</v>
          </cell>
          <cell r="Q153">
            <v>3762</v>
          </cell>
          <cell r="R153">
            <v>1557</v>
          </cell>
          <cell r="Y153">
            <v>1286</v>
          </cell>
          <cell r="Z153">
            <v>6605</v>
          </cell>
          <cell r="AA153">
            <v>0</v>
          </cell>
          <cell r="AB153">
            <v>6605</v>
          </cell>
        </row>
        <row r="154">
          <cell r="C154">
            <v>3</v>
          </cell>
          <cell r="D154" t="str">
            <v>pm.terhelő bef.kötelezettség</v>
          </cell>
          <cell r="N154">
            <v>9069</v>
          </cell>
          <cell r="P154">
            <v>9069</v>
          </cell>
          <cell r="S154">
            <v>9069</v>
          </cell>
          <cell r="Z154">
            <v>9069</v>
          </cell>
          <cell r="AA154">
            <v>0</v>
          </cell>
          <cell r="AB154">
            <v>9069</v>
          </cell>
        </row>
        <row r="155">
          <cell r="C155">
            <v>11</v>
          </cell>
          <cell r="D155" t="str">
            <v>ellátottak térítési díja</v>
          </cell>
          <cell r="E155">
            <v>3158</v>
          </cell>
          <cell r="I155">
            <v>-3158</v>
          </cell>
          <cell r="P155">
            <v>0</v>
          </cell>
          <cell r="Z155">
            <v>0</v>
          </cell>
          <cell r="AA155">
            <v>0</v>
          </cell>
          <cell r="AB155">
            <v>0</v>
          </cell>
        </row>
        <row r="156">
          <cell r="C156">
            <v>13</v>
          </cell>
          <cell r="D156" t="str">
            <v>bérfejlesztés</v>
          </cell>
          <cell r="I156">
            <v>5062</v>
          </cell>
          <cell r="P156">
            <v>5062</v>
          </cell>
          <cell r="Q156">
            <v>3722</v>
          </cell>
          <cell r="R156">
            <v>1340</v>
          </cell>
          <cell r="Z156">
            <v>5062</v>
          </cell>
          <cell r="AA156">
            <v>0</v>
          </cell>
          <cell r="AB156">
            <v>5062</v>
          </cell>
        </row>
        <row r="157">
          <cell r="C157">
            <v>14</v>
          </cell>
          <cell r="D157" t="str">
            <v>4% bérfejlesztés</v>
          </cell>
          <cell r="I157">
            <v>-136</v>
          </cell>
          <cell r="P157">
            <v>-136</v>
          </cell>
          <cell r="Q157">
            <v>-100</v>
          </cell>
          <cell r="R157">
            <v>-36</v>
          </cell>
          <cell r="Z157">
            <v>-136</v>
          </cell>
          <cell r="AA157">
            <v>0</v>
          </cell>
          <cell r="AB157">
            <v>-136</v>
          </cell>
        </row>
        <row r="158">
          <cell r="P158">
            <v>0</v>
          </cell>
          <cell r="Z158">
            <v>0</v>
          </cell>
          <cell r="AA158">
            <v>0</v>
          </cell>
          <cell r="AB158">
            <v>0</v>
          </cell>
        </row>
        <row r="159">
          <cell r="P159">
            <v>0</v>
          </cell>
          <cell r="Z159">
            <v>0</v>
          </cell>
          <cell r="AA159">
            <v>0</v>
          </cell>
          <cell r="AB159">
            <v>0</v>
          </cell>
        </row>
        <row r="160">
          <cell r="P160">
            <v>0</v>
          </cell>
          <cell r="Z160">
            <v>0</v>
          </cell>
          <cell r="AA160">
            <v>0</v>
          </cell>
          <cell r="AB160">
            <v>0</v>
          </cell>
        </row>
        <row r="161">
          <cell r="P161">
            <v>0</v>
          </cell>
          <cell r="Z161">
            <v>0</v>
          </cell>
          <cell r="AA161">
            <v>0</v>
          </cell>
          <cell r="AB161">
            <v>0</v>
          </cell>
        </row>
        <row r="162">
          <cell r="P162">
            <v>0</v>
          </cell>
          <cell r="Z162">
            <v>0</v>
          </cell>
          <cell r="AA162">
            <v>0</v>
          </cell>
          <cell r="AB162">
            <v>0</v>
          </cell>
        </row>
        <row r="163">
          <cell r="P163">
            <v>0</v>
          </cell>
          <cell r="Z163">
            <v>0</v>
          </cell>
          <cell r="AA163">
            <v>0</v>
          </cell>
          <cell r="AB163">
            <v>0</v>
          </cell>
        </row>
        <row r="164">
          <cell r="P164">
            <v>0</v>
          </cell>
          <cell r="Z164">
            <v>0</v>
          </cell>
          <cell r="AA164">
            <v>0</v>
          </cell>
          <cell r="AB164">
            <v>0</v>
          </cell>
        </row>
        <row r="165">
          <cell r="P165">
            <v>0</v>
          </cell>
          <cell r="Z165">
            <v>0</v>
          </cell>
          <cell r="AA165">
            <v>0</v>
          </cell>
          <cell r="AB165">
            <v>0</v>
          </cell>
        </row>
        <row r="166">
          <cell r="P166">
            <v>0</v>
          </cell>
          <cell r="Z166">
            <v>0</v>
          </cell>
          <cell r="AA166">
            <v>0</v>
          </cell>
          <cell r="AB166">
            <v>0</v>
          </cell>
        </row>
        <row r="167">
          <cell r="P167">
            <v>0</v>
          </cell>
          <cell r="Z167">
            <v>0</v>
          </cell>
          <cell r="AA167">
            <v>0</v>
          </cell>
          <cell r="AB167">
            <v>0</v>
          </cell>
        </row>
        <row r="168">
          <cell r="P168">
            <v>0</v>
          </cell>
          <cell r="Z168">
            <v>0</v>
          </cell>
          <cell r="AA168">
            <v>0</v>
          </cell>
          <cell r="AB168">
            <v>0</v>
          </cell>
        </row>
        <row r="169">
          <cell r="P169">
            <v>0</v>
          </cell>
          <cell r="Z169">
            <v>0</v>
          </cell>
          <cell r="AA169">
            <v>0</v>
          </cell>
          <cell r="AB169">
            <v>0</v>
          </cell>
        </row>
        <row r="170">
          <cell r="P170">
            <v>0</v>
          </cell>
          <cell r="Z170">
            <v>0</v>
          </cell>
          <cell r="AA170">
            <v>0</v>
          </cell>
          <cell r="AB170">
            <v>0</v>
          </cell>
        </row>
        <row r="171">
          <cell r="B171" t="str">
            <v>Összesen</v>
          </cell>
          <cell r="D171" t="str">
            <v>Tüzér u.-i Egyes. Szoc.Int.</v>
          </cell>
          <cell r="E171">
            <v>59308</v>
          </cell>
          <cell r="F171">
            <v>0</v>
          </cell>
          <cell r="G171">
            <v>2688</v>
          </cell>
          <cell r="H171">
            <v>0</v>
          </cell>
          <cell r="I171">
            <v>123666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15674</v>
          </cell>
          <cell r="O171">
            <v>0</v>
          </cell>
          <cell r="P171">
            <v>201336</v>
          </cell>
          <cell r="Q171">
            <v>71652</v>
          </cell>
          <cell r="R171">
            <v>31358</v>
          </cell>
          <cell r="S171">
            <v>96147</v>
          </cell>
          <cell r="T171">
            <v>0</v>
          </cell>
          <cell r="U171">
            <v>0</v>
          </cell>
          <cell r="V171">
            <v>0</v>
          </cell>
          <cell r="W171">
            <v>893</v>
          </cell>
          <cell r="X171">
            <v>0</v>
          </cell>
          <cell r="Y171">
            <v>1286</v>
          </cell>
          <cell r="Z171">
            <v>201336</v>
          </cell>
          <cell r="AA171">
            <v>0</v>
          </cell>
          <cell r="AB171">
            <v>201336</v>
          </cell>
        </row>
        <row r="172">
          <cell r="A172">
            <v>8</v>
          </cell>
          <cell r="B172" t="str">
            <v>Timár u.-i Idősek Otthona</v>
          </cell>
          <cell r="C172">
            <v>1</v>
          </cell>
          <cell r="D172" t="str">
            <v>00előirányzat</v>
          </cell>
          <cell r="E172">
            <v>18037</v>
          </cell>
          <cell r="G172">
            <v>250</v>
          </cell>
          <cell r="I172">
            <v>43464</v>
          </cell>
          <cell r="P172">
            <v>61751</v>
          </cell>
          <cell r="Q172">
            <v>21099</v>
          </cell>
          <cell r="R172">
            <v>8953</v>
          </cell>
          <cell r="S172">
            <v>31633</v>
          </cell>
          <cell r="W172">
            <v>66</v>
          </cell>
          <cell r="Z172">
            <v>61751</v>
          </cell>
          <cell r="AA172">
            <v>0</v>
          </cell>
          <cell r="AB172">
            <v>61751</v>
          </cell>
        </row>
        <row r="173">
          <cell r="C173">
            <v>2</v>
          </cell>
          <cell r="D173" t="str">
            <v>jóváhagyott pénzmaradvány</v>
          </cell>
          <cell r="N173">
            <v>7435</v>
          </cell>
          <cell r="P173">
            <v>7435</v>
          </cell>
          <cell r="Q173">
            <v>2580</v>
          </cell>
          <cell r="R173">
            <v>930</v>
          </cell>
          <cell r="Y173">
            <v>3925</v>
          </cell>
          <cell r="Z173">
            <v>7435</v>
          </cell>
          <cell r="AA173">
            <v>0</v>
          </cell>
          <cell r="AB173">
            <v>7435</v>
          </cell>
        </row>
        <row r="174">
          <cell r="C174">
            <v>4</v>
          </cell>
          <cell r="D174" t="str">
            <v>tárgyévi eir.mód.korrekció</v>
          </cell>
          <cell r="I174">
            <v>769</v>
          </cell>
          <cell r="P174">
            <v>769</v>
          </cell>
          <cell r="Y174">
            <v>769</v>
          </cell>
          <cell r="Z174">
            <v>769</v>
          </cell>
          <cell r="AA174">
            <v>0</v>
          </cell>
          <cell r="AB174">
            <v>769</v>
          </cell>
        </row>
        <row r="175">
          <cell r="C175">
            <v>8</v>
          </cell>
          <cell r="D175" t="str">
            <v>közhasznú</v>
          </cell>
          <cell r="I175">
            <v>10</v>
          </cell>
          <cell r="J175">
            <v>68</v>
          </cell>
          <cell r="P175">
            <v>78</v>
          </cell>
          <cell r="Q175">
            <v>52</v>
          </cell>
          <cell r="R175">
            <v>26</v>
          </cell>
          <cell r="Z175">
            <v>78</v>
          </cell>
          <cell r="AA175">
            <v>0</v>
          </cell>
          <cell r="AB175">
            <v>78</v>
          </cell>
        </row>
        <row r="176">
          <cell r="C176">
            <v>11</v>
          </cell>
          <cell r="D176" t="str">
            <v>ellátottak térítési díja</v>
          </cell>
          <cell r="E176">
            <v>1128</v>
          </cell>
          <cell r="I176">
            <v>-1128</v>
          </cell>
          <cell r="P176">
            <v>0</v>
          </cell>
          <cell r="Z176">
            <v>0</v>
          </cell>
          <cell r="AA176">
            <v>0</v>
          </cell>
          <cell r="AB176">
            <v>0</v>
          </cell>
        </row>
        <row r="177">
          <cell r="C177">
            <v>13</v>
          </cell>
          <cell r="D177" t="str">
            <v>bérfejlesztés</v>
          </cell>
          <cell r="I177">
            <v>1474</v>
          </cell>
          <cell r="P177">
            <v>1474</v>
          </cell>
          <cell r="Q177">
            <v>1084</v>
          </cell>
          <cell r="R177">
            <v>390</v>
          </cell>
          <cell r="Z177">
            <v>1474</v>
          </cell>
          <cell r="AA177">
            <v>0</v>
          </cell>
          <cell r="AB177">
            <v>1474</v>
          </cell>
        </row>
        <row r="178">
          <cell r="C178">
            <v>14</v>
          </cell>
          <cell r="D178" t="str">
            <v>4% bérfejlesztés</v>
          </cell>
          <cell r="I178">
            <v>-125</v>
          </cell>
          <cell r="P178">
            <v>-125</v>
          </cell>
          <cell r="Q178">
            <v>-92</v>
          </cell>
          <cell r="R178">
            <v>-33</v>
          </cell>
          <cell r="Z178">
            <v>-125</v>
          </cell>
          <cell r="AA178">
            <v>0</v>
          </cell>
          <cell r="AB178">
            <v>-125</v>
          </cell>
        </row>
        <row r="179">
          <cell r="P179">
            <v>0</v>
          </cell>
          <cell r="Z179">
            <v>0</v>
          </cell>
          <cell r="AA179">
            <v>0</v>
          </cell>
          <cell r="AB179">
            <v>0</v>
          </cell>
        </row>
        <row r="180">
          <cell r="P180">
            <v>0</v>
          </cell>
          <cell r="Z180">
            <v>0</v>
          </cell>
          <cell r="AA180">
            <v>0</v>
          </cell>
          <cell r="AB180">
            <v>0</v>
          </cell>
        </row>
        <row r="181">
          <cell r="P181">
            <v>0</v>
          </cell>
          <cell r="Z181">
            <v>0</v>
          </cell>
          <cell r="AA181">
            <v>0</v>
          </cell>
          <cell r="AB181">
            <v>0</v>
          </cell>
        </row>
        <row r="182">
          <cell r="P182">
            <v>0</v>
          </cell>
          <cell r="Z182">
            <v>0</v>
          </cell>
          <cell r="AA182">
            <v>0</v>
          </cell>
          <cell r="AB182">
            <v>0</v>
          </cell>
        </row>
        <row r="183">
          <cell r="P183">
            <v>0</v>
          </cell>
          <cell r="Z183">
            <v>0</v>
          </cell>
          <cell r="AA183">
            <v>0</v>
          </cell>
          <cell r="AB183">
            <v>0</v>
          </cell>
        </row>
        <row r="184">
          <cell r="P184">
            <v>0</v>
          </cell>
          <cell r="Z184">
            <v>0</v>
          </cell>
          <cell r="AA184">
            <v>0</v>
          </cell>
          <cell r="AB184">
            <v>0</v>
          </cell>
        </row>
        <row r="185">
          <cell r="P185">
            <v>0</v>
          </cell>
          <cell r="Z185">
            <v>0</v>
          </cell>
          <cell r="AA185">
            <v>0</v>
          </cell>
          <cell r="AB185">
            <v>0</v>
          </cell>
        </row>
        <row r="186">
          <cell r="P186">
            <v>0</v>
          </cell>
          <cell r="Z186">
            <v>0</v>
          </cell>
          <cell r="AA186">
            <v>0</v>
          </cell>
          <cell r="AB186">
            <v>0</v>
          </cell>
        </row>
        <row r="187">
          <cell r="P187">
            <v>0</v>
          </cell>
          <cell r="Z187">
            <v>0</v>
          </cell>
          <cell r="AA187">
            <v>0</v>
          </cell>
          <cell r="AB187">
            <v>0</v>
          </cell>
        </row>
        <row r="188">
          <cell r="P188">
            <v>0</v>
          </cell>
          <cell r="Z188">
            <v>0</v>
          </cell>
          <cell r="AA188">
            <v>0</v>
          </cell>
          <cell r="AB188">
            <v>0</v>
          </cell>
        </row>
        <row r="189">
          <cell r="P189">
            <v>0</v>
          </cell>
          <cell r="Z189">
            <v>0</v>
          </cell>
          <cell r="AA189">
            <v>0</v>
          </cell>
          <cell r="AB189">
            <v>0</v>
          </cell>
        </row>
        <row r="190">
          <cell r="B190" t="str">
            <v>Összesen</v>
          </cell>
          <cell r="D190" t="str">
            <v>Timár u.-i Idősek Otthona</v>
          </cell>
          <cell r="E190">
            <v>19165</v>
          </cell>
          <cell r="F190">
            <v>0</v>
          </cell>
          <cell r="G190">
            <v>250</v>
          </cell>
          <cell r="H190">
            <v>0</v>
          </cell>
          <cell r="I190">
            <v>44464</v>
          </cell>
          <cell r="J190">
            <v>68</v>
          </cell>
          <cell r="K190">
            <v>0</v>
          </cell>
          <cell r="L190">
            <v>0</v>
          </cell>
          <cell r="M190">
            <v>0</v>
          </cell>
          <cell r="N190">
            <v>7435</v>
          </cell>
          <cell r="O190">
            <v>0</v>
          </cell>
          <cell r="P190">
            <v>71382</v>
          </cell>
          <cell r="Q190">
            <v>24723</v>
          </cell>
          <cell r="R190">
            <v>10266</v>
          </cell>
          <cell r="S190">
            <v>31633</v>
          </cell>
          <cell r="T190">
            <v>0</v>
          </cell>
          <cell r="U190">
            <v>0</v>
          </cell>
          <cell r="V190">
            <v>0</v>
          </cell>
          <cell r="W190">
            <v>66</v>
          </cell>
          <cell r="X190">
            <v>0</v>
          </cell>
          <cell r="Y190">
            <v>4694</v>
          </cell>
          <cell r="Z190">
            <v>71382</v>
          </cell>
          <cell r="AA190">
            <v>0</v>
          </cell>
          <cell r="AB190">
            <v>71382</v>
          </cell>
        </row>
        <row r="191">
          <cell r="A191">
            <v>9</v>
          </cell>
          <cell r="B191" t="str">
            <v>Alkotmány u.-i Idősek Otthona</v>
          </cell>
          <cell r="C191">
            <v>1</v>
          </cell>
          <cell r="D191" t="str">
            <v>00előirányzat</v>
          </cell>
          <cell r="E191">
            <v>16080</v>
          </cell>
          <cell r="G191">
            <v>50</v>
          </cell>
          <cell r="I191">
            <v>24609</v>
          </cell>
          <cell r="P191">
            <v>40739</v>
          </cell>
          <cell r="Q191">
            <v>16589</v>
          </cell>
          <cell r="R191">
            <v>7375</v>
          </cell>
          <cell r="S191">
            <v>16775</v>
          </cell>
          <cell r="Z191">
            <v>40739</v>
          </cell>
          <cell r="AA191">
            <v>0</v>
          </cell>
          <cell r="AB191">
            <v>40739</v>
          </cell>
        </row>
        <row r="192">
          <cell r="C192">
            <v>2</v>
          </cell>
          <cell r="D192" t="str">
            <v>jóváhagyott pénzmaradvány</v>
          </cell>
          <cell r="N192">
            <v>3470</v>
          </cell>
          <cell r="P192">
            <v>3470</v>
          </cell>
          <cell r="Q192">
            <v>2535</v>
          </cell>
          <cell r="R192">
            <v>934</v>
          </cell>
          <cell r="Y192">
            <v>1</v>
          </cell>
          <cell r="Z192">
            <v>3470</v>
          </cell>
          <cell r="AA192">
            <v>0</v>
          </cell>
          <cell r="AB192">
            <v>3470</v>
          </cell>
        </row>
        <row r="193">
          <cell r="C193">
            <v>3</v>
          </cell>
          <cell r="D193" t="str">
            <v>pm.terhelő bef.kötelezettség</v>
          </cell>
          <cell r="N193">
            <v>501</v>
          </cell>
          <cell r="P193">
            <v>501</v>
          </cell>
          <cell r="S193">
            <v>501</v>
          </cell>
          <cell r="Z193">
            <v>501</v>
          </cell>
          <cell r="AA193">
            <v>0</v>
          </cell>
          <cell r="AB193">
            <v>501</v>
          </cell>
        </row>
        <row r="194">
          <cell r="D194" t="str">
            <v>sh1(4)</v>
          </cell>
          <cell r="J194">
            <v>135</v>
          </cell>
          <cell r="P194">
            <v>135</v>
          </cell>
          <cell r="S194">
            <v>135</v>
          </cell>
          <cell r="Z194">
            <v>135</v>
          </cell>
          <cell r="AA194">
            <v>0</v>
          </cell>
          <cell r="AB194">
            <v>135</v>
          </cell>
        </row>
        <row r="195">
          <cell r="C195">
            <v>8</v>
          </cell>
          <cell r="D195" t="str">
            <v>közhasznú</v>
          </cell>
          <cell r="I195">
            <v>73</v>
          </cell>
          <cell r="J195">
            <v>103</v>
          </cell>
          <cell r="P195">
            <v>176</v>
          </cell>
          <cell r="Q195">
            <v>118</v>
          </cell>
          <cell r="R195">
            <v>58</v>
          </cell>
          <cell r="Z195">
            <v>176</v>
          </cell>
          <cell r="AA195">
            <v>0</v>
          </cell>
          <cell r="AB195">
            <v>176</v>
          </cell>
        </row>
        <row r="196">
          <cell r="C196">
            <v>11</v>
          </cell>
          <cell r="D196" t="str">
            <v>ellátottak térítési díja</v>
          </cell>
          <cell r="E196">
            <v>687</v>
          </cell>
          <cell r="I196">
            <v>-687</v>
          </cell>
          <cell r="P196">
            <v>0</v>
          </cell>
          <cell r="Z196">
            <v>0</v>
          </cell>
          <cell r="AA196">
            <v>0</v>
          </cell>
          <cell r="AB196">
            <v>0</v>
          </cell>
        </row>
        <row r="197">
          <cell r="C197">
            <v>13</v>
          </cell>
          <cell r="D197" t="str">
            <v>bérfejlesztés</v>
          </cell>
          <cell r="I197">
            <v>1273</v>
          </cell>
          <cell r="P197">
            <v>1273</v>
          </cell>
          <cell r="Q197">
            <v>936</v>
          </cell>
          <cell r="R197">
            <v>337</v>
          </cell>
          <cell r="Z197">
            <v>1273</v>
          </cell>
          <cell r="AA197">
            <v>0</v>
          </cell>
          <cell r="AB197">
            <v>1273</v>
          </cell>
        </row>
        <row r="198">
          <cell r="C198">
            <v>14</v>
          </cell>
          <cell r="D198" t="str">
            <v>4% bérfejlesztés</v>
          </cell>
          <cell r="I198">
            <v>-72</v>
          </cell>
          <cell r="P198">
            <v>-72</v>
          </cell>
          <cell r="Q198">
            <v>-53</v>
          </cell>
          <cell r="R198">
            <v>-19</v>
          </cell>
          <cell r="Z198">
            <v>-72</v>
          </cell>
          <cell r="AA198">
            <v>0</v>
          </cell>
          <cell r="AB198">
            <v>-72</v>
          </cell>
        </row>
        <row r="199">
          <cell r="P199">
            <v>0</v>
          </cell>
          <cell r="Z199">
            <v>0</v>
          </cell>
          <cell r="AA199">
            <v>0</v>
          </cell>
          <cell r="AB199">
            <v>0</v>
          </cell>
        </row>
        <row r="200">
          <cell r="P200">
            <v>0</v>
          </cell>
          <cell r="Z200">
            <v>0</v>
          </cell>
          <cell r="AA200">
            <v>0</v>
          </cell>
          <cell r="AB200">
            <v>0</v>
          </cell>
        </row>
        <row r="201">
          <cell r="P201">
            <v>0</v>
          </cell>
          <cell r="Z201">
            <v>0</v>
          </cell>
          <cell r="AA201">
            <v>0</v>
          </cell>
          <cell r="AB201">
            <v>0</v>
          </cell>
        </row>
        <row r="202">
          <cell r="P202">
            <v>0</v>
          </cell>
          <cell r="Z202">
            <v>0</v>
          </cell>
          <cell r="AA202">
            <v>0</v>
          </cell>
          <cell r="AB202">
            <v>0</v>
          </cell>
        </row>
        <row r="203">
          <cell r="P203">
            <v>0</v>
          </cell>
          <cell r="Z203">
            <v>0</v>
          </cell>
          <cell r="AA203">
            <v>0</v>
          </cell>
          <cell r="AB203">
            <v>0</v>
          </cell>
        </row>
        <row r="204">
          <cell r="P204">
            <v>0</v>
          </cell>
          <cell r="Z204">
            <v>0</v>
          </cell>
          <cell r="AA204">
            <v>0</v>
          </cell>
          <cell r="AB204">
            <v>0</v>
          </cell>
        </row>
        <row r="205">
          <cell r="P205">
            <v>0</v>
          </cell>
          <cell r="Z205">
            <v>0</v>
          </cell>
          <cell r="AA205">
            <v>0</v>
          </cell>
          <cell r="AB205">
            <v>0</v>
          </cell>
        </row>
        <row r="206">
          <cell r="P206">
            <v>0</v>
          </cell>
          <cell r="Z206">
            <v>0</v>
          </cell>
          <cell r="AA206">
            <v>0</v>
          </cell>
          <cell r="AB206">
            <v>0</v>
          </cell>
        </row>
        <row r="207">
          <cell r="P207">
            <v>0</v>
          </cell>
          <cell r="Z207">
            <v>0</v>
          </cell>
          <cell r="AA207">
            <v>0</v>
          </cell>
          <cell r="AB207">
            <v>0</v>
          </cell>
        </row>
        <row r="208">
          <cell r="P208">
            <v>0</v>
          </cell>
          <cell r="Z208">
            <v>0</v>
          </cell>
          <cell r="AA208">
            <v>0</v>
          </cell>
          <cell r="AB208">
            <v>0</v>
          </cell>
        </row>
        <row r="209">
          <cell r="P209">
            <v>0</v>
          </cell>
          <cell r="Z209">
            <v>0</v>
          </cell>
          <cell r="AA209">
            <v>0</v>
          </cell>
          <cell r="AB209">
            <v>0</v>
          </cell>
        </row>
        <row r="210">
          <cell r="P210">
            <v>0</v>
          </cell>
          <cell r="Z210">
            <v>0</v>
          </cell>
          <cell r="AA210">
            <v>0</v>
          </cell>
          <cell r="AB210">
            <v>0</v>
          </cell>
        </row>
        <row r="211">
          <cell r="P211">
            <v>0</v>
          </cell>
          <cell r="Z211">
            <v>0</v>
          </cell>
          <cell r="AA211">
            <v>0</v>
          </cell>
          <cell r="AB211">
            <v>0</v>
          </cell>
        </row>
        <row r="212">
          <cell r="P212">
            <v>0</v>
          </cell>
          <cell r="Z212">
            <v>0</v>
          </cell>
          <cell r="AA212">
            <v>0</v>
          </cell>
          <cell r="AB212">
            <v>0</v>
          </cell>
        </row>
        <row r="213">
          <cell r="P213">
            <v>0</v>
          </cell>
          <cell r="Z213">
            <v>0</v>
          </cell>
          <cell r="AA213">
            <v>0</v>
          </cell>
          <cell r="AB213">
            <v>0</v>
          </cell>
        </row>
        <row r="214">
          <cell r="P214">
            <v>0</v>
          </cell>
          <cell r="Z214">
            <v>0</v>
          </cell>
          <cell r="AA214">
            <v>0</v>
          </cell>
          <cell r="AB214">
            <v>0</v>
          </cell>
        </row>
        <row r="215">
          <cell r="B215" t="str">
            <v>Összesen</v>
          </cell>
          <cell r="D215" t="str">
            <v>Alkotmány u.-i Idősek Otth.</v>
          </cell>
          <cell r="E215">
            <v>16767</v>
          </cell>
          <cell r="F215">
            <v>0</v>
          </cell>
          <cell r="G215">
            <v>50</v>
          </cell>
          <cell r="H215">
            <v>0</v>
          </cell>
          <cell r="I215">
            <v>25196</v>
          </cell>
          <cell r="J215">
            <v>238</v>
          </cell>
          <cell r="K215">
            <v>0</v>
          </cell>
          <cell r="L215">
            <v>0</v>
          </cell>
          <cell r="M215">
            <v>0</v>
          </cell>
          <cell r="N215">
            <v>3971</v>
          </cell>
          <cell r="O215">
            <v>0</v>
          </cell>
          <cell r="P215">
            <v>46222</v>
          </cell>
          <cell r="Q215">
            <v>20125</v>
          </cell>
          <cell r="R215">
            <v>8685</v>
          </cell>
          <cell r="S215">
            <v>17411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1</v>
          </cell>
          <cell r="Z215">
            <v>46222</v>
          </cell>
          <cell r="AA215">
            <v>0</v>
          </cell>
          <cell r="AB215">
            <v>46222</v>
          </cell>
        </row>
        <row r="216">
          <cell r="A216">
            <v>10</v>
          </cell>
          <cell r="B216" t="str">
            <v>Integrált Szoc.Int.</v>
          </cell>
          <cell r="C216">
            <v>1</v>
          </cell>
          <cell r="D216" t="str">
            <v>00előirányzat</v>
          </cell>
          <cell r="E216">
            <v>117318</v>
          </cell>
          <cell r="G216">
            <v>672</v>
          </cell>
          <cell r="I216">
            <v>237564</v>
          </cell>
          <cell r="P216">
            <v>355554</v>
          </cell>
          <cell r="Q216">
            <v>136550</v>
          </cell>
          <cell r="R216">
            <v>59970</v>
          </cell>
          <cell r="S216">
            <v>158646</v>
          </cell>
          <cell r="W216">
            <v>388</v>
          </cell>
          <cell r="Z216">
            <v>355554</v>
          </cell>
          <cell r="AA216">
            <v>0</v>
          </cell>
          <cell r="AB216">
            <v>355554</v>
          </cell>
        </row>
        <row r="217">
          <cell r="C217">
            <v>2</v>
          </cell>
          <cell r="D217" t="str">
            <v>jóváhagyott pénzmaradvány</v>
          </cell>
          <cell r="N217">
            <v>9545</v>
          </cell>
          <cell r="P217">
            <v>9545</v>
          </cell>
          <cell r="Q217">
            <v>3201</v>
          </cell>
          <cell r="R217">
            <v>1185</v>
          </cell>
          <cell r="Y217">
            <v>5159</v>
          </cell>
          <cell r="Z217">
            <v>9545</v>
          </cell>
          <cell r="AA217">
            <v>0</v>
          </cell>
          <cell r="AB217">
            <v>9545</v>
          </cell>
        </row>
        <row r="218">
          <cell r="C218">
            <v>3</v>
          </cell>
          <cell r="D218" t="str">
            <v>pm.terhelő bef.kötelezettség</v>
          </cell>
          <cell r="N218">
            <v>13022</v>
          </cell>
          <cell r="P218">
            <v>13022</v>
          </cell>
          <cell r="S218">
            <v>13022</v>
          </cell>
          <cell r="Z218">
            <v>13022</v>
          </cell>
          <cell r="AA218">
            <v>0</v>
          </cell>
          <cell r="AB218">
            <v>13022</v>
          </cell>
        </row>
        <row r="219">
          <cell r="D219" t="str">
            <v>sh1(5)</v>
          </cell>
          <cell r="P219">
            <v>0</v>
          </cell>
          <cell r="S219">
            <v>-277</v>
          </cell>
          <cell r="X219">
            <v>277</v>
          </cell>
          <cell r="Z219">
            <v>0</v>
          </cell>
          <cell r="AA219">
            <v>0</v>
          </cell>
          <cell r="AB219">
            <v>0</v>
          </cell>
        </row>
        <row r="220">
          <cell r="P220">
            <v>0</v>
          </cell>
          <cell r="Z220">
            <v>0</v>
          </cell>
          <cell r="AA220">
            <v>0</v>
          </cell>
          <cell r="AB220">
            <v>0</v>
          </cell>
        </row>
        <row r="221">
          <cell r="D221" t="str">
            <v>sh1(13)</v>
          </cell>
          <cell r="J221">
            <v>276</v>
          </cell>
          <cell r="P221">
            <v>276</v>
          </cell>
          <cell r="Q221">
            <v>134</v>
          </cell>
          <cell r="R221">
            <v>142</v>
          </cell>
          <cell r="Z221">
            <v>276</v>
          </cell>
          <cell r="AA221">
            <v>0</v>
          </cell>
          <cell r="AB221">
            <v>276</v>
          </cell>
        </row>
        <row r="222">
          <cell r="D222" t="str">
            <v>sh1(14)</v>
          </cell>
          <cell r="G222">
            <v>300</v>
          </cell>
          <cell r="P222">
            <v>300</v>
          </cell>
          <cell r="S222">
            <v>300</v>
          </cell>
          <cell r="Z222">
            <v>300</v>
          </cell>
          <cell r="AA222">
            <v>0</v>
          </cell>
          <cell r="AB222">
            <v>300</v>
          </cell>
        </row>
        <row r="223">
          <cell r="C223">
            <v>8</v>
          </cell>
          <cell r="D223" t="str">
            <v>közhasznú</v>
          </cell>
          <cell r="I223">
            <v>154</v>
          </cell>
          <cell r="J223">
            <v>226</v>
          </cell>
          <cell r="P223">
            <v>380</v>
          </cell>
          <cell r="Q223">
            <v>250</v>
          </cell>
          <cell r="R223">
            <v>130</v>
          </cell>
          <cell r="Z223">
            <v>380</v>
          </cell>
          <cell r="AA223">
            <v>0</v>
          </cell>
          <cell r="AB223">
            <v>380</v>
          </cell>
        </row>
        <row r="224">
          <cell r="P224">
            <v>0</v>
          </cell>
          <cell r="Z224">
            <v>0</v>
          </cell>
          <cell r="AA224">
            <v>0</v>
          </cell>
          <cell r="AB224">
            <v>0</v>
          </cell>
        </row>
        <row r="225">
          <cell r="B225" t="str">
            <v>91/2000 kenyérszel.</v>
          </cell>
          <cell r="D225" t="str">
            <v>pót1(16)</v>
          </cell>
          <cell r="I225">
            <v>550</v>
          </cell>
          <cell r="P225">
            <v>550</v>
          </cell>
          <cell r="X225">
            <v>550</v>
          </cell>
          <cell r="Z225">
            <v>550</v>
          </cell>
          <cell r="AA225">
            <v>0</v>
          </cell>
          <cell r="AB225">
            <v>550</v>
          </cell>
        </row>
        <row r="226">
          <cell r="D226" t="str">
            <v>pót1 viharkárok</v>
          </cell>
          <cell r="I226">
            <v>6</v>
          </cell>
          <cell r="P226">
            <v>6</v>
          </cell>
          <cell r="X226">
            <v>6</v>
          </cell>
          <cell r="Z226">
            <v>6</v>
          </cell>
          <cell r="AA226">
            <v>0</v>
          </cell>
          <cell r="AB226">
            <v>6</v>
          </cell>
        </row>
        <row r="227">
          <cell r="C227">
            <v>11</v>
          </cell>
          <cell r="D227" t="str">
            <v>ellátottak térítési díja</v>
          </cell>
          <cell r="E227">
            <v>10746</v>
          </cell>
          <cell r="I227">
            <v>-10746</v>
          </cell>
          <cell r="P227">
            <v>0</v>
          </cell>
          <cell r="Z227">
            <v>0</v>
          </cell>
          <cell r="AA227">
            <v>0</v>
          </cell>
          <cell r="AB227">
            <v>0</v>
          </cell>
        </row>
        <row r="228">
          <cell r="C228">
            <v>13</v>
          </cell>
          <cell r="D228" t="str">
            <v>bérfejlesztés</v>
          </cell>
          <cell r="I228">
            <v>9894</v>
          </cell>
          <cell r="P228">
            <v>9894</v>
          </cell>
          <cell r="Q228">
            <v>7275</v>
          </cell>
          <cell r="R228">
            <v>2619</v>
          </cell>
          <cell r="Z228">
            <v>9894</v>
          </cell>
          <cell r="AA228">
            <v>0</v>
          </cell>
          <cell r="AB228">
            <v>9894</v>
          </cell>
        </row>
        <row r="229">
          <cell r="C229">
            <v>14</v>
          </cell>
          <cell r="D229" t="str">
            <v>4% bérfejlesztés</v>
          </cell>
          <cell r="I229">
            <v>-481</v>
          </cell>
          <cell r="P229">
            <v>-481</v>
          </cell>
          <cell r="Q229">
            <v>-354</v>
          </cell>
          <cell r="R229">
            <v>-127</v>
          </cell>
          <cell r="Z229">
            <v>-481</v>
          </cell>
          <cell r="AA229">
            <v>0</v>
          </cell>
          <cell r="AB229">
            <v>-481</v>
          </cell>
        </row>
        <row r="230">
          <cell r="P230">
            <v>0</v>
          </cell>
          <cell r="Z230">
            <v>0</v>
          </cell>
          <cell r="AA230">
            <v>0</v>
          </cell>
          <cell r="AB230">
            <v>0</v>
          </cell>
        </row>
        <row r="231">
          <cell r="P231">
            <v>0</v>
          </cell>
          <cell r="Z231">
            <v>0</v>
          </cell>
          <cell r="AA231">
            <v>0</v>
          </cell>
          <cell r="AB231">
            <v>0</v>
          </cell>
        </row>
        <row r="232">
          <cell r="P232">
            <v>0</v>
          </cell>
          <cell r="Z232">
            <v>0</v>
          </cell>
          <cell r="AA232">
            <v>0</v>
          </cell>
          <cell r="AB232">
            <v>0</v>
          </cell>
        </row>
        <row r="233">
          <cell r="P233">
            <v>0</v>
          </cell>
          <cell r="Z233">
            <v>0</v>
          </cell>
          <cell r="AA233">
            <v>0</v>
          </cell>
          <cell r="AB233">
            <v>0</v>
          </cell>
        </row>
        <row r="234">
          <cell r="P234">
            <v>0</v>
          </cell>
          <cell r="Z234">
            <v>0</v>
          </cell>
          <cell r="AA234">
            <v>0</v>
          </cell>
          <cell r="AB234">
            <v>0</v>
          </cell>
        </row>
        <row r="235">
          <cell r="P235">
            <v>0</v>
          </cell>
          <cell r="Z235">
            <v>0</v>
          </cell>
          <cell r="AA235">
            <v>0</v>
          </cell>
          <cell r="AB235">
            <v>0</v>
          </cell>
        </row>
        <row r="236">
          <cell r="B236" t="str">
            <v>Összesen</v>
          </cell>
          <cell r="D236" t="str">
            <v>Integrált Szoc.Int.</v>
          </cell>
          <cell r="E236">
            <v>128064</v>
          </cell>
          <cell r="F236">
            <v>0</v>
          </cell>
          <cell r="G236">
            <v>972</v>
          </cell>
          <cell r="H236">
            <v>0</v>
          </cell>
          <cell r="I236">
            <v>236941</v>
          </cell>
          <cell r="J236">
            <v>502</v>
          </cell>
          <cell r="K236">
            <v>0</v>
          </cell>
          <cell r="L236">
            <v>0</v>
          </cell>
          <cell r="M236">
            <v>0</v>
          </cell>
          <cell r="N236">
            <v>22567</v>
          </cell>
          <cell r="O236">
            <v>0</v>
          </cell>
          <cell r="P236">
            <v>389046</v>
          </cell>
          <cell r="Q236">
            <v>147056</v>
          </cell>
          <cell r="R236">
            <v>63919</v>
          </cell>
          <cell r="S236">
            <v>171691</v>
          </cell>
          <cell r="T236">
            <v>0</v>
          </cell>
          <cell r="U236">
            <v>0</v>
          </cell>
          <cell r="V236">
            <v>0</v>
          </cell>
          <cell r="W236">
            <v>388</v>
          </cell>
          <cell r="X236">
            <v>833</v>
          </cell>
          <cell r="Y236">
            <v>5159</v>
          </cell>
          <cell r="Z236">
            <v>389046</v>
          </cell>
          <cell r="AA236">
            <v>0</v>
          </cell>
          <cell r="AB236">
            <v>389046</v>
          </cell>
        </row>
        <row r="237">
          <cell r="A237">
            <v>11</v>
          </cell>
          <cell r="B237" t="str">
            <v>Integrált Nappali Szoc.Int.</v>
          </cell>
          <cell r="C237">
            <v>1</v>
          </cell>
          <cell r="D237" t="str">
            <v>00előirányzat</v>
          </cell>
          <cell r="E237">
            <v>11084</v>
          </cell>
          <cell r="G237">
            <v>4184</v>
          </cell>
          <cell r="I237">
            <v>54762</v>
          </cell>
          <cell r="P237">
            <v>70030</v>
          </cell>
          <cell r="Q237">
            <v>24414</v>
          </cell>
          <cell r="R237">
            <v>10775</v>
          </cell>
          <cell r="S237">
            <v>34841</v>
          </cell>
          <cell r="Z237">
            <v>70030</v>
          </cell>
          <cell r="AA237">
            <v>0</v>
          </cell>
          <cell r="AB237">
            <v>70030</v>
          </cell>
        </row>
        <row r="238">
          <cell r="C238">
            <v>2</v>
          </cell>
          <cell r="D238" t="str">
            <v>jóváhagyott pénzmaradvány</v>
          </cell>
          <cell r="N238">
            <v>1160</v>
          </cell>
          <cell r="P238">
            <v>1160</v>
          </cell>
          <cell r="Q238">
            <v>853</v>
          </cell>
          <cell r="R238">
            <v>307</v>
          </cell>
          <cell r="Z238">
            <v>1160</v>
          </cell>
          <cell r="AA238">
            <v>0</v>
          </cell>
          <cell r="AB238">
            <v>1160</v>
          </cell>
        </row>
        <row r="239">
          <cell r="C239">
            <v>3</v>
          </cell>
          <cell r="D239" t="str">
            <v>pm.terhelő bef.kötelezettség</v>
          </cell>
          <cell r="N239">
            <v>967</v>
          </cell>
          <cell r="P239">
            <v>967</v>
          </cell>
          <cell r="S239">
            <v>967</v>
          </cell>
          <cell r="Z239">
            <v>967</v>
          </cell>
          <cell r="AA239">
            <v>0</v>
          </cell>
          <cell r="AB239">
            <v>967</v>
          </cell>
        </row>
        <row r="240">
          <cell r="D240" t="str">
            <v>sh1(7)</v>
          </cell>
          <cell r="K240">
            <v>700</v>
          </cell>
          <cell r="P240">
            <v>700</v>
          </cell>
          <cell r="Q240">
            <v>196</v>
          </cell>
          <cell r="R240">
            <v>65</v>
          </cell>
          <cell r="S240">
            <v>439</v>
          </cell>
          <cell r="Z240">
            <v>700</v>
          </cell>
          <cell r="AA240">
            <v>0</v>
          </cell>
          <cell r="AB240">
            <v>700</v>
          </cell>
        </row>
        <row r="241">
          <cell r="D241" t="str">
            <v>sh1(8)</v>
          </cell>
          <cell r="K241">
            <v>214</v>
          </cell>
          <cell r="P241">
            <v>214</v>
          </cell>
          <cell r="Q241">
            <v>73</v>
          </cell>
          <cell r="R241">
            <v>25</v>
          </cell>
          <cell r="S241">
            <v>116</v>
          </cell>
          <cell r="Z241">
            <v>214</v>
          </cell>
          <cell r="AA241">
            <v>0</v>
          </cell>
          <cell r="AB241">
            <v>214</v>
          </cell>
        </row>
        <row r="242">
          <cell r="C242">
            <v>8</v>
          </cell>
          <cell r="D242" t="str">
            <v>közhasznú</v>
          </cell>
          <cell r="I242">
            <v>12</v>
          </cell>
          <cell r="J242">
            <v>27</v>
          </cell>
          <cell r="P242">
            <v>39</v>
          </cell>
          <cell r="Q242">
            <v>26</v>
          </cell>
          <cell r="R242">
            <v>13</v>
          </cell>
          <cell r="Z242">
            <v>39</v>
          </cell>
          <cell r="AA242">
            <v>0</v>
          </cell>
          <cell r="AB242">
            <v>39</v>
          </cell>
        </row>
        <row r="243">
          <cell r="C243">
            <v>13</v>
          </cell>
          <cell r="D243" t="str">
            <v>bérfejlesztés</v>
          </cell>
          <cell r="I243">
            <v>2134</v>
          </cell>
          <cell r="P243">
            <v>2134</v>
          </cell>
          <cell r="Q243">
            <v>1569</v>
          </cell>
          <cell r="R243">
            <v>565</v>
          </cell>
          <cell r="Z243">
            <v>2134</v>
          </cell>
          <cell r="AA243">
            <v>0</v>
          </cell>
          <cell r="AB243">
            <v>2134</v>
          </cell>
        </row>
        <row r="244">
          <cell r="D244" t="str">
            <v>sh1(19)</v>
          </cell>
          <cell r="K244">
            <v>183</v>
          </cell>
          <cell r="P244">
            <v>183</v>
          </cell>
          <cell r="Q244">
            <v>76</v>
          </cell>
          <cell r="R244">
            <v>25</v>
          </cell>
          <cell r="S244">
            <v>82</v>
          </cell>
          <cell r="Z244">
            <v>183</v>
          </cell>
          <cell r="AA244">
            <v>0</v>
          </cell>
          <cell r="AB244">
            <v>183</v>
          </cell>
        </row>
        <row r="245">
          <cell r="C245">
            <v>14</v>
          </cell>
          <cell r="D245" t="str">
            <v>4% bérfejlesztés</v>
          </cell>
          <cell r="I245">
            <v>-84</v>
          </cell>
          <cell r="P245">
            <v>-84</v>
          </cell>
          <cell r="Q245">
            <v>-62</v>
          </cell>
          <cell r="R245">
            <v>-22</v>
          </cell>
          <cell r="Z245">
            <v>-84</v>
          </cell>
          <cell r="AA245">
            <v>0</v>
          </cell>
          <cell r="AB245">
            <v>-84</v>
          </cell>
        </row>
        <row r="246">
          <cell r="P246">
            <v>0</v>
          </cell>
          <cell r="Z246">
            <v>0</v>
          </cell>
          <cell r="AA246">
            <v>0</v>
          </cell>
          <cell r="AB246">
            <v>0</v>
          </cell>
        </row>
        <row r="247">
          <cell r="P247">
            <v>0</v>
          </cell>
          <cell r="Z247">
            <v>0</v>
          </cell>
          <cell r="AA247">
            <v>0</v>
          </cell>
          <cell r="AB247">
            <v>0</v>
          </cell>
        </row>
        <row r="248">
          <cell r="P248">
            <v>0</v>
          </cell>
          <cell r="Z248">
            <v>0</v>
          </cell>
          <cell r="AA248">
            <v>0</v>
          </cell>
          <cell r="AB248">
            <v>0</v>
          </cell>
        </row>
        <row r="249">
          <cell r="P249">
            <v>0</v>
          </cell>
          <cell r="Z249">
            <v>0</v>
          </cell>
          <cell r="AA249">
            <v>0</v>
          </cell>
          <cell r="AB249">
            <v>0</v>
          </cell>
        </row>
        <row r="250">
          <cell r="P250">
            <v>0</v>
          </cell>
          <cell r="Z250">
            <v>0</v>
          </cell>
          <cell r="AA250">
            <v>0</v>
          </cell>
          <cell r="AB250">
            <v>0</v>
          </cell>
        </row>
        <row r="251">
          <cell r="P251">
            <v>0</v>
          </cell>
          <cell r="Z251">
            <v>0</v>
          </cell>
          <cell r="AA251">
            <v>0</v>
          </cell>
          <cell r="AB251">
            <v>0</v>
          </cell>
        </row>
        <row r="252">
          <cell r="P252">
            <v>0</v>
          </cell>
          <cell r="Z252">
            <v>0</v>
          </cell>
          <cell r="AA252">
            <v>0</v>
          </cell>
          <cell r="AB252">
            <v>0</v>
          </cell>
        </row>
        <row r="253">
          <cell r="P253">
            <v>0</v>
          </cell>
          <cell r="Z253">
            <v>0</v>
          </cell>
          <cell r="AA253">
            <v>0</v>
          </cell>
          <cell r="AB253">
            <v>0</v>
          </cell>
        </row>
        <row r="254">
          <cell r="P254">
            <v>0</v>
          </cell>
          <cell r="Z254">
            <v>0</v>
          </cell>
          <cell r="AA254">
            <v>0</v>
          </cell>
          <cell r="AB254">
            <v>0</v>
          </cell>
        </row>
        <row r="255">
          <cell r="P255">
            <v>0</v>
          </cell>
          <cell r="Z255">
            <v>0</v>
          </cell>
          <cell r="AA255">
            <v>0</v>
          </cell>
          <cell r="AB255">
            <v>0</v>
          </cell>
        </row>
        <row r="256">
          <cell r="P256">
            <v>0</v>
          </cell>
          <cell r="Z256">
            <v>0</v>
          </cell>
          <cell r="AA256">
            <v>0</v>
          </cell>
          <cell r="AB256">
            <v>0</v>
          </cell>
        </row>
        <row r="257">
          <cell r="P257">
            <v>0</v>
          </cell>
          <cell r="Z257">
            <v>0</v>
          </cell>
          <cell r="AA257">
            <v>0</v>
          </cell>
          <cell r="AB257">
            <v>0</v>
          </cell>
        </row>
        <row r="258">
          <cell r="P258">
            <v>0</v>
          </cell>
          <cell r="Z258">
            <v>0</v>
          </cell>
          <cell r="AA258">
            <v>0</v>
          </cell>
          <cell r="AB258">
            <v>0</v>
          </cell>
        </row>
        <row r="259">
          <cell r="P259">
            <v>0</v>
          </cell>
          <cell r="Z259">
            <v>0</v>
          </cell>
          <cell r="AA259">
            <v>0</v>
          </cell>
          <cell r="AB259">
            <v>0</v>
          </cell>
        </row>
        <row r="260">
          <cell r="P260">
            <v>0</v>
          </cell>
          <cell r="Z260">
            <v>0</v>
          </cell>
          <cell r="AA260">
            <v>0</v>
          </cell>
          <cell r="AB260">
            <v>0</v>
          </cell>
        </row>
        <row r="261">
          <cell r="P261">
            <v>0</v>
          </cell>
          <cell r="Z261">
            <v>0</v>
          </cell>
          <cell r="AA261">
            <v>0</v>
          </cell>
          <cell r="AB261">
            <v>0</v>
          </cell>
        </row>
        <row r="262">
          <cell r="P262">
            <v>0</v>
          </cell>
          <cell r="Z262">
            <v>0</v>
          </cell>
          <cell r="AA262">
            <v>0</v>
          </cell>
          <cell r="AB262">
            <v>0</v>
          </cell>
        </row>
        <row r="263">
          <cell r="P263">
            <v>0</v>
          </cell>
          <cell r="Z263">
            <v>0</v>
          </cell>
          <cell r="AA263">
            <v>0</v>
          </cell>
          <cell r="AB263">
            <v>0</v>
          </cell>
        </row>
        <row r="264">
          <cell r="P264">
            <v>0</v>
          </cell>
          <cell r="Z264">
            <v>0</v>
          </cell>
          <cell r="AA264">
            <v>0</v>
          </cell>
          <cell r="AB264">
            <v>0</v>
          </cell>
        </row>
        <row r="265">
          <cell r="P265">
            <v>0</v>
          </cell>
          <cell r="Z265">
            <v>0</v>
          </cell>
          <cell r="AA265">
            <v>0</v>
          </cell>
          <cell r="AB265">
            <v>0</v>
          </cell>
        </row>
        <row r="266">
          <cell r="B266" t="str">
            <v>Összesen</v>
          </cell>
          <cell r="D266" t="str">
            <v>Integrált Nappali Szoc.Int.</v>
          </cell>
          <cell r="E266">
            <v>11084</v>
          </cell>
          <cell r="F266">
            <v>0</v>
          </cell>
          <cell r="G266">
            <v>4184</v>
          </cell>
          <cell r="H266">
            <v>0</v>
          </cell>
          <cell r="I266">
            <v>56824</v>
          </cell>
          <cell r="J266">
            <v>27</v>
          </cell>
          <cell r="K266">
            <v>1097</v>
          </cell>
          <cell r="L266">
            <v>0</v>
          </cell>
          <cell r="M266">
            <v>0</v>
          </cell>
          <cell r="N266">
            <v>2127</v>
          </cell>
          <cell r="O266">
            <v>0</v>
          </cell>
          <cell r="P266">
            <v>75343</v>
          </cell>
          <cell r="Q266">
            <v>27145</v>
          </cell>
          <cell r="R266">
            <v>11753</v>
          </cell>
          <cell r="S266">
            <v>36445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75343</v>
          </cell>
          <cell r="AA266">
            <v>0</v>
          </cell>
          <cell r="AB266">
            <v>75343</v>
          </cell>
        </row>
        <row r="267">
          <cell r="A267">
            <v>12</v>
          </cell>
          <cell r="B267" t="str">
            <v>Pécsi Gyermekotthon</v>
          </cell>
          <cell r="C267">
            <v>1</v>
          </cell>
          <cell r="D267" t="str">
            <v>00előirányzat</v>
          </cell>
          <cell r="E267">
            <v>1000</v>
          </cell>
          <cell r="G267">
            <v>360</v>
          </cell>
          <cell r="I267">
            <v>81195</v>
          </cell>
          <cell r="P267">
            <v>82555</v>
          </cell>
          <cell r="Q267">
            <v>36453</v>
          </cell>
          <cell r="R267">
            <v>15900</v>
          </cell>
          <cell r="S267">
            <v>28504</v>
          </cell>
          <cell r="W267">
            <v>1698</v>
          </cell>
          <cell r="Z267">
            <v>82555</v>
          </cell>
          <cell r="AA267">
            <v>0</v>
          </cell>
          <cell r="AB267">
            <v>82555</v>
          </cell>
        </row>
        <row r="268">
          <cell r="C268">
            <v>2</v>
          </cell>
          <cell r="D268" t="str">
            <v>jóváhagyott pénzmaradvány</v>
          </cell>
          <cell r="N268">
            <v>-1100</v>
          </cell>
          <cell r="P268">
            <v>-1100</v>
          </cell>
          <cell r="Q268">
            <v>78</v>
          </cell>
          <cell r="R268">
            <v>28</v>
          </cell>
          <cell r="S268">
            <v>-1206</v>
          </cell>
          <cell r="Z268">
            <v>-1100</v>
          </cell>
          <cell r="AA268">
            <v>0</v>
          </cell>
          <cell r="AB268">
            <v>-1100</v>
          </cell>
        </row>
        <row r="269">
          <cell r="C269">
            <v>3</v>
          </cell>
          <cell r="D269" t="str">
            <v>pm.terhelő bef.kötelezettség</v>
          </cell>
          <cell r="N269">
            <v>1475</v>
          </cell>
          <cell r="P269">
            <v>1475</v>
          </cell>
          <cell r="S269">
            <v>1475</v>
          </cell>
          <cell r="Z269">
            <v>1475</v>
          </cell>
          <cell r="AA269">
            <v>0</v>
          </cell>
          <cell r="AB269">
            <v>1475</v>
          </cell>
        </row>
        <row r="270">
          <cell r="D270" t="str">
            <v>sh1(9)</v>
          </cell>
          <cell r="J270">
            <v>30</v>
          </cell>
          <cell r="M270">
            <v>500</v>
          </cell>
          <cell r="P270">
            <v>530</v>
          </cell>
          <cell r="S270">
            <v>30</v>
          </cell>
          <cell r="X270">
            <v>500</v>
          </cell>
          <cell r="Z270">
            <v>530</v>
          </cell>
          <cell r="AA270">
            <v>0</v>
          </cell>
          <cell r="AB270">
            <v>530</v>
          </cell>
        </row>
        <row r="271">
          <cell r="C271">
            <v>9</v>
          </cell>
          <cell r="D271" t="str">
            <v>ped.szakkönyv</v>
          </cell>
          <cell r="I271">
            <v>146</v>
          </cell>
          <cell r="P271">
            <v>146</v>
          </cell>
          <cell r="Q271">
            <v>146</v>
          </cell>
          <cell r="Z271">
            <v>146</v>
          </cell>
          <cell r="AA271">
            <v>0</v>
          </cell>
          <cell r="AB271">
            <v>146</v>
          </cell>
        </row>
        <row r="272">
          <cell r="D272" t="str">
            <v>pót1 viharkárok</v>
          </cell>
          <cell r="I272">
            <v>5</v>
          </cell>
          <cell r="P272">
            <v>5</v>
          </cell>
          <cell r="X272">
            <v>5</v>
          </cell>
          <cell r="Z272">
            <v>5</v>
          </cell>
          <cell r="AA272">
            <v>0</v>
          </cell>
          <cell r="AB272">
            <v>5</v>
          </cell>
        </row>
        <row r="273">
          <cell r="C273">
            <v>13</v>
          </cell>
          <cell r="D273" t="str">
            <v>bérfejlesztés</v>
          </cell>
          <cell r="I273">
            <v>1167</v>
          </cell>
          <cell r="P273">
            <v>1167</v>
          </cell>
          <cell r="Q273">
            <v>858</v>
          </cell>
          <cell r="R273">
            <v>309</v>
          </cell>
          <cell r="Z273">
            <v>1167</v>
          </cell>
          <cell r="AA273">
            <v>0</v>
          </cell>
          <cell r="AB273">
            <v>1167</v>
          </cell>
        </row>
        <row r="274">
          <cell r="C274">
            <v>14</v>
          </cell>
          <cell r="D274" t="str">
            <v>4% bérfejlesztés</v>
          </cell>
          <cell r="I274">
            <v>-79</v>
          </cell>
          <cell r="P274">
            <v>-79</v>
          </cell>
          <cell r="Q274">
            <v>-58</v>
          </cell>
          <cell r="R274">
            <v>-21</v>
          </cell>
          <cell r="Z274">
            <v>-79</v>
          </cell>
          <cell r="AA274">
            <v>0</v>
          </cell>
          <cell r="AB274">
            <v>-79</v>
          </cell>
        </row>
        <row r="275">
          <cell r="P275">
            <v>0</v>
          </cell>
          <cell r="Z275">
            <v>0</v>
          </cell>
          <cell r="AA275">
            <v>0</v>
          </cell>
          <cell r="AB275">
            <v>0</v>
          </cell>
        </row>
        <row r="276">
          <cell r="P276">
            <v>0</v>
          </cell>
          <cell r="Z276">
            <v>0</v>
          </cell>
          <cell r="AA276">
            <v>0</v>
          </cell>
          <cell r="AB276">
            <v>0</v>
          </cell>
        </row>
        <row r="277">
          <cell r="P277">
            <v>0</v>
          </cell>
          <cell r="Z277">
            <v>0</v>
          </cell>
          <cell r="AA277">
            <v>0</v>
          </cell>
          <cell r="AB277">
            <v>0</v>
          </cell>
        </row>
        <row r="278">
          <cell r="P278">
            <v>0</v>
          </cell>
          <cell r="Z278">
            <v>0</v>
          </cell>
          <cell r="AA278">
            <v>0</v>
          </cell>
          <cell r="AB278">
            <v>0</v>
          </cell>
        </row>
        <row r="279">
          <cell r="P279">
            <v>0</v>
          </cell>
          <cell r="Z279">
            <v>0</v>
          </cell>
          <cell r="AA279">
            <v>0</v>
          </cell>
          <cell r="AB279">
            <v>0</v>
          </cell>
        </row>
        <row r="280">
          <cell r="P280">
            <v>0</v>
          </cell>
          <cell r="Z280">
            <v>0</v>
          </cell>
          <cell r="AA280">
            <v>0</v>
          </cell>
          <cell r="AB280">
            <v>0</v>
          </cell>
        </row>
        <row r="281">
          <cell r="P281">
            <v>0</v>
          </cell>
          <cell r="Z281">
            <v>0</v>
          </cell>
          <cell r="AA281">
            <v>0</v>
          </cell>
          <cell r="AB281">
            <v>0</v>
          </cell>
        </row>
        <row r="282">
          <cell r="P282">
            <v>0</v>
          </cell>
          <cell r="Z282">
            <v>0</v>
          </cell>
          <cell r="AA282">
            <v>0</v>
          </cell>
          <cell r="AB282">
            <v>0</v>
          </cell>
        </row>
        <row r="283">
          <cell r="P283">
            <v>0</v>
          </cell>
          <cell r="Z283">
            <v>0</v>
          </cell>
          <cell r="AA283">
            <v>0</v>
          </cell>
          <cell r="AB283">
            <v>0</v>
          </cell>
        </row>
        <row r="284">
          <cell r="P284">
            <v>0</v>
          </cell>
          <cell r="Z284">
            <v>0</v>
          </cell>
          <cell r="AA284">
            <v>0</v>
          </cell>
          <cell r="AB284">
            <v>0</v>
          </cell>
        </row>
        <row r="285">
          <cell r="P285">
            <v>0</v>
          </cell>
          <cell r="Z285">
            <v>0</v>
          </cell>
          <cell r="AA285">
            <v>0</v>
          </cell>
          <cell r="AB285">
            <v>0</v>
          </cell>
        </row>
        <row r="286">
          <cell r="P286">
            <v>0</v>
          </cell>
          <cell r="Z286">
            <v>0</v>
          </cell>
          <cell r="AA286">
            <v>0</v>
          </cell>
          <cell r="AB286">
            <v>0</v>
          </cell>
        </row>
        <row r="287">
          <cell r="P287">
            <v>0</v>
          </cell>
          <cell r="Z287">
            <v>0</v>
          </cell>
          <cell r="AA287">
            <v>0</v>
          </cell>
          <cell r="AB287">
            <v>0</v>
          </cell>
        </row>
        <row r="288">
          <cell r="P288">
            <v>0</v>
          </cell>
          <cell r="Z288">
            <v>0</v>
          </cell>
          <cell r="AA288">
            <v>0</v>
          </cell>
          <cell r="AB288">
            <v>0</v>
          </cell>
        </row>
        <row r="289">
          <cell r="P289">
            <v>0</v>
          </cell>
          <cell r="Z289">
            <v>0</v>
          </cell>
          <cell r="AA289">
            <v>0</v>
          </cell>
          <cell r="AB289">
            <v>0</v>
          </cell>
        </row>
        <row r="290">
          <cell r="P290">
            <v>0</v>
          </cell>
          <cell r="Z290">
            <v>0</v>
          </cell>
          <cell r="AA290">
            <v>0</v>
          </cell>
          <cell r="AB290">
            <v>0</v>
          </cell>
        </row>
        <row r="291">
          <cell r="P291">
            <v>0</v>
          </cell>
          <cell r="Z291">
            <v>0</v>
          </cell>
          <cell r="AA291">
            <v>0</v>
          </cell>
          <cell r="AB291">
            <v>0</v>
          </cell>
        </row>
        <row r="292">
          <cell r="P292">
            <v>0</v>
          </cell>
          <cell r="Z292">
            <v>0</v>
          </cell>
          <cell r="AA292">
            <v>0</v>
          </cell>
          <cell r="AB292">
            <v>0</v>
          </cell>
        </row>
        <row r="293">
          <cell r="P293">
            <v>0</v>
          </cell>
          <cell r="Z293">
            <v>0</v>
          </cell>
          <cell r="AA293">
            <v>0</v>
          </cell>
          <cell r="AB293">
            <v>0</v>
          </cell>
        </row>
        <row r="294">
          <cell r="P294">
            <v>0</v>
          </cell>
          <cell r="Z294">
            <v>0</v>
          </cell>
          <cell r="AA294">
            <v>0</v>
          </cell>
          <cell r="AB294">
            <v>0</v>
          </cell>
        </row>
        <row r="295">
          <cell r="P295">
            <v>0</v>
          </cell>
          <cell r="Z295">
            <v>0</v>
          </cell>
          <cell r="AA295">
            <v>0</v>
          </cell>
          <cell r="AB295">
            <v>0</v>
          </cell>
        </row>
        <row r="296">
          <cell r="P296">
            <v>0</v>
          </cell>
          <cell r="Z296">
            <v>0</v>
          </cell>
          <cell r="AA296">
            <v>0</v>
          </cell>
          <cell r="AB296">
            <v>0</v>
          </cell>
        </row>
        <row r="297">
          <cell r="P297">
            <v>0</v>
          </cell>
          <cell r="Z297">
            <v>0</v>
          </cell>
          <cell r="AA297">
            <v>0</v>
          </cell>
          <cell r="AB297">
            <v>0</v>
          </cell>
        </row>
        <row r="298">
          <cell r="P298">
            <v>0</v>
          </cell>
          <cell r="Z298">
            <v>0</v>
          </cell>
          <cell r="AA298">
            <v>0</v>
          </cell>
          <cell r="AB298">
            <v>0</v>
          </cell>
        </row>
        <row r="299">
          <cell r="B299" t="str">
            <v>Összesen</v>
          </cell>
          <cell r="D299" t="str">
            <v>Pécsi Gyermekotthon és ...</v>
          </cell>
          <cell r="E299">
            <v>1000</v>
          </cell>
          <cell r="F299">
            <v>0</v>
          </cell>
          <cell r="G299">
            <v>360</v>
          </cell>
          <cell r="H299">
            <v>0</v>
          </cell>
          <cell r="I299">
            <v>82434</v>
          </cell>
          <cell r="J299">
            <v>30</v>
          </cell>
          <cell r="K299">
            <v>0</v>
          </cell>
          <cell r="L299">
            <v>0</v>
          </cell>
          <cell r="M299">
            <v>500</v>
          </cell>
          <cell r="N299">
            <v>375</v>
          </cell>
          <cell r="O299">
            <v>0</v>
          </cell>
          <cell r="P299">
            <v>84699</v>
          </cell>
          <cell r="Q299">
            <v>37477</v>
          </cell>
          <cell r="R299">
            <v>16216</v>
          </cell>
          <cell r="S299">
            <v>28803</v>
          </cell>
          <cell r="T299">
            <v>0</v>
          </cell>
          <cell r="U299">
            <v>0</v>
          </cell>
          <cell r="V299">
            <v>0</v>
          </cell>
          <cell r="W299">
            <v>1698</v>
          </cell>
          <cell r="X299">
            <v>505</v>
          </cell>
          <cell r="Y299">
            <v>0</v>
          </cell>
          <cell r="Z299">
            <v>84699</v>
          </cell>
          <cell r="AA299">
            <v>0</v>
          </cell>
          <cell r="AB299">
            <v>84699</v>
          </cell>
        </row>
        <row r="300">
          <cell r="A300">
            <v>14</v>
          </cell>
          <cell r="B300" t="str">
            <v>Oktátásügyi Szolgálat (pici)</v>
          </cell>
          <cell r="C300">
            <v>1</v>
          </cell>
          <cell r="D300" t="str">
            <v>00előirányzat</v>
          </cell>
          <cell r="E300">
            <v>13205</v>
          </cell>
          <cell r="G300">
            <v>2149</v>
          </cell>
          <cell r="I300">
            <v>84165</v>
          </cell>
          <cell r="P300">
            <v>99519</v>
          </cell>
          <cell r="Q300">
            <v>35166</v>
          </cell>
          <cell r="R300">
            <v>13619</v>
          </cell>
          <cell r="S300">
            <v>50734</v>
          </cell>
          <cell r="Z300">
            <v>99519</v>
          </cell>
          <cell r="AA300">
            <v>0</v>
          </cell>
          <cell r="AB300">
            <v>99519</v>
          </cell>
        </row>
        <row r="301">
          <cell r="C301">
            <v>5</v>
          </cell>
          <cell r="D301" t="str">
            <v>jóváhagyott pénzmaradvány</v>
          </cell>
          <cell r="N301">
            <v>10007</v>
          </cell>
          <cell r="P301">
            <v>10007</v>
          </cell>
          <cell r="Q301">
            <v>3199</v>
          </cell>
          <cell r="R301">
            <v>1151</v>
          </cell>
          <cell r="Y301">
            <v>5657</v>
          </cell>
          <cell r="Z301">
            <v>10007</v>
          </cell>
          <cell r="AA301">
            <v>0</v>
          </cell>
          <cell r="AB301">
            <v>10007</v>
          </cell>
        </row>
        <row r="302">
          <cell r="C302">
            <v>6</v>
          </cell>
          <cell r="D302" t="str">
            <v>pm.terhelő bef.kötelezettség</v>
          </cell>
          <cell r="N302">
            <v>1670</v>
          </cell>
          <cell r="P302">
            <v>1670</v>
          </cell>
          <cell r="S302">
            <v>1670</v>
          </cell>
          <cell r="Z302">
            <v>1670</v>
          </cell>
          <cell r="AA302">
            <v>0</v>
          </cell>
          <cell r="AB302">
            <v>1670</v>
          </cell>
        </row>
        <row r="303">
          <cell r="C303">
            <v>7</v>
          </cell>
          <cell r="D303" t="str">
            <v>tárgyévi eir.mód.korrekció</v>
          </cell>
          <cell r="P303">
            <v>0</v>
          </cell>
          <cell r="Z303">
            <v>0</v>
          </cell>
          <cell r="AA303">
            <v>0</v>
          </cell>
          <cell r="AB303">
            <v>0</v>
          </cell>
        </row>
        <row r="304">
          <cell r="D304" t="str">
            <v>shk.</v>
          </cell>
          <cell r="P304">
            <v>0</v>
          </cell>
          <cell r="S304">
            <v>5657</v>
          </cell>
          <cell r="Y304">
            <v>-5657</v>
          </cell>
          <cell r="Z304">
            <v>0</v>
          </cell>
          <cell r="AA304">
            <v>0</v>
          </cell>
          <cell r="AB304">
            <v>0</v>
          </cell>
        </row>
        <row r="305">
          <cell r="C305">
            <v>12</v>
          </cell>
          <cell r="D305" t="str">
            <v>elvonás</v>
          </cell>
          <cell r="I305">
            <v>-757</v>
          </cell>
          <cell r="P305">
            <v>-757</v>
          </cell>
          <cell r="S305">
            <v>-757</v>
          </cell>
          <cell r="Z305">
            <v>-757</v>
          </cell>
          <cell r="AA305">
            <v>0</v>
          </cell>
          <cell r="AB305">
            <v>-757</v>
          </cell>
        </row>
        <row r="306">
          <cell r="C306">
            <v>13</v>
          </cell>
          <cell r="D306" t="str">
            <v>bérfejlesztés</v>
          </cell>
          <cell r="I306">
            <v>2432</v>
          </cell>
          <cell r="P306">
            <v>2432</v>
          </cell>
          <cell r="Q306">
            <v>1788</v>
          </cell>
          <cell r="R306">
            <v>644</v>
          </cell>
          <cell r="Z306">
            <v>2432</v>
          </cell>
          <cell r="AA306">
            <v>0</v>
          </cell>
          <cell r="AB306">
            <v>2432</v>
          </cell>
        </row>
        <row r="307">
          <cell r="C307">
            <v>14</v>
          </cell>
          <cell r="D307" t="str">
            <v>4% bérfejlesztés</v>
          </cell>
          <cell r="I307">
            <v>-672</v>
          </cell>
          <cell r="P307">
            <v>-672</v>
          </cell>
          <cell r="Q307">
            <v>-494</v>
          </cell>
          <cell r="R307">
            <v>-178</v>
          </cell>
          <cell r="Z307">
            <v>-672</v>
          </cell>
          <cell r="AA307">
            <v>0</v>
          </cell>
          <cell r="AB307">
            <v>-672</v>
          </cell>
        </row>
        <row r="308">
          <cell r="P308">
            <v>0</v>
          </cell>
          <cell r="Z308">
            <v>0</v>
          </cell>
          <cell r="AA308">
            <v>0</v>
          </cell>
          <cell r="AB308">
            <v>0</v>
          </cell>
        </row>
        <row r="309">
          <cell r="P309">
            <v>0</v>
          </cell>
          <cell r="Z309">
            <v>0</v>
          </cell>
          <cell r="AA309">
            <v>0</v>
          </cell>
          <cell r="AB309">
            <v>0</v>
          </cell>
        </row>
        <row r="310">
          <cell r="P310">
            <v>0</v>
          </cell>
          <cell r="Z310">
            <v>0</v>
          </cell>
          <cell r="AA310">
            <v>0</v>
          </cell>
          <cell r="AB310">
            <v>0</v>
          </cell>
        </row>
        <row r="311">
          <cell r="P311">
            <v>0</v>
          </cell>
          <cell r="Z311">
            <v>0</v>
          </cell>
          <cell r="AA311">
            <v>0</v>
          </cell>
          <cell r="AB311">
            <v>0</v>
          </cell>
        </row>
        <row r="312">
          <cell r="P312">
            <v>0</v>
          </cell>
          <cell r="Z312">
            <v>0</v>
          </cell>
          <cell r="AA312">
            <v>0</v>
          </cell>
          <cell r="AB312">
            <v>0</v>
          </cell>
        </row>
        <row r="313">
          <cell r="P313">
            <v>0</v>
          </cell>
          <cell r="Z313">
            <v>0</v>
          </cell>
          <cell r="AA313">
            <v>0</v>
          </cell>
          <cell r="AB313">
            <v>0</v>
          </cell>
        </row>
        <row r="314">
          <cell r="P314">
            <v>0</v>
          </cell>
          <cell r="Z314">
            <v>0</v>
          </cell>
          <cell r="AA314">
            <v>0</v>
          </cell>
          <cell r="AB314">
            <v>0</v>
          </cell>
        </row>
        <row r="315">
          <cell r="P315">
            <v>0</v>
          </cell>
          <cell r="Z315">
            <v>0</v>
          </cell>
          <cell r="AA315">
            <v>0</v>
          </cell>
          <cell r="AB315">
            <v>0</v>
          </cell>
        </row>
        <row r="316">
          <cell r="P316">
            <v>0</v>
          </cell>
          <cell r="Z316">
            <v>0</v>
          </cell>
          <cell r="AA316">
            <v>0</v>
          </cell>
          <cell r="AB316">
            <v>0</v>
          </cell>
        </row>
        <row r="317">
          <cell r="P317">
            <v>0</v>
          </cell>
          <cell r="Z317">
            <v>0</v>
          </cell>
          <cell r="AA317">
            <v>0</v>
          </cell>
          <cell r="AB317">
            <v>0</v>
          </cell>
        </row>
        <row r="318">
          <cell r="P318">
            <v>0</v>
          </cell>
          <cell r="Z318">
            <v>0</v>
          </cell>
          <cell r="AA318">
            <v>0</v>
          </cell>
          <cell r="AB318">
            <v>0</v>
          </cell>
        </row>
        <row r="319">
          <cell r="P319">
            <v>0</v>
          </cell>
          <cell r="Z319">
            <v>0</v>
          </cell>
          <cell r="AA319">
            <v>0</v>
          </cell>
          <cell r="AB319">
            <v>0</v>
          </cell>
        </row>
        <row r="320">
          <cell r="P320">
            <v>0</v>
          </cell>
          <cell r="Z320">
            <v>0</v>
          </cell>
          <cell r="AA320">
            <v>0</v>
          </cell>
          <cell r="AB320">
            <v>0</v>
          </cell>
        </row>
        <row r="321">
          <cell r="P321">
            <v>0</v>
          </cell>
          <cell r="Z321">
            <v>0</v>
          </cell>
          <cell r="AA321">
            <v>0</v>
          </cell>
          <cell r="AB321">
            <v>0</v>
          </cell>
        </row>
        <row r="322">
          <cell r="P322">
            <v>0</v>
          </cell>
          <cell r="Z322">
            <v>0</v>
          </cell>
          <cell r="AA322">
            <v>0</v>
          </cell>
          <cell r="AB322">
            <v>0</v>
          </cell>
        </row>
        <row r="323">
          <cell r="P323">
            <v>0</v>
          </cell>
          <cell r="Z323">
            <v>0</v>
          </cell>
          <cell r="AA323">
            <v>0</v>
          </cell>
          <cell r="AB323">
            <v>0</v>
          </cell>
        </row>
        <row r="324">
          <cell r="P324">
            <v>0</v>
          </cell>
          <cell r="Z324">
            <v>0</v>
          </cell>
          <cell r="AA324">
            <v>0</v>
          </cell>
          <cell r="AB324">
            <v>0</v>
          </cell>
        </row>
        <row r="325">
          <cell r="P325">
            <v>0</v>
          </cell>
          <cell r="Z325">
            <v>0</v>
          </cell>
          <cell r="AA325">
            <v>0</v>
          </cell>
          <cell r="AB325">
            <v>0</v>
          </cell>
        </row>
        <row r="326">
          <cell r="P326">
            <v>0</v>
          </cell>
          <cell r="Z326">
            <v>0</v>
          </cell>
          <cell r="AA326">
            <v>0</v>
          </cell>
          <cell r="AB326">
            <v>0</v>
          </cell>
        </row>
        <row r="327">
          <cell r="P327">
            <v>0</v>
          </cell>
          <cell r="Z327">
            <v>0</v>
          </cell>
          <cell r="AA327">
            <v>0</v>
          </cell>
          <cell r="AB327">
            <v>0</v>
          </cell>
        </row>
        <row r="328">
          <cell r="B328" t="str">
            <v>Összesen</v>
          </cell>
          <cell r="D328" t="str">
            <v>Oktatásügyi Szolg.</v>
          </cell>
          <cell r="E328">
            <v>13205</v>
          </cell>
          <cell r="F328">
            <v>0</v>
          </cell>
          <cell r="G328">
            <v>2149</v>
          </cell>
          <cell r="H328">
            <v>0</v>
          </cell>
          <cell r="I328">
            <v>85168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11677</v>
          </cell>
          <cell r="O328">
            <v>0</v>
          </cell>
          <cell r="P328">
            <v>112199</v>
          </cell>
          <cell r="Q328">
            <v>39659</v>
          </cell>
          <cell r="R328">
            <v>15236</v>
          </cell>
          <cell r="S328">
            <v>57304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112199</v>
          </cell>
          <cell r="AA328">
            <v>0</v>
          </cell>
          <cell r="AB328">
            <v>112199</v>
          </cell>
        </row>
        <row r="329">
          <cell r="B329" t="str">
            <v>Óvodák</v>
          </cell>
          <cell r="C329">
            <v>1</v>
          </cell>
          <cell r="D329" t="str">
            <v>00előirányzat</v>
          </cell>
          <cell r="E329">
            <v>106950</v>
          </cell>
          <cell r="G329">
            <v>31990</v>
          </cell>
          <cell r="I329">
            <v>870741</v>
          </cell>
          <cell r="P329">
            <v>1009681</v>
          </cell>
          <cell r="Q329">
            <v>498375</v>
          </cell>
          <cell r="R329">
            <v>211253</v>
          </cell>
          <cell r="S329">
            <v>297135</v>
          </cell>
          <cell r="W329">
            <v>2918</v>
          </cell>
          <cell r="Z329">
            <v>1009681</v>
          </cell>
          <cell r="AA329">
            <v>0</v>
          </cell>
          <cell r="AB329">
            <v>1009681</v>
          </cell>
        </row>
        <row r="330">
          <cell r="C330">
            <v>5</v>
          </cell>
          <cell r="D330" t="str">
            <v>jóváhagyott pénzmaradvány</v>
          </cell>
          <cell r="N330">
            <v>-2817</v>
          </cell>
          <cell r="P330">
            <v>-2817</v>
          </cell>
          <cell r="Q330">
            <v>232</v>
          </cell>
          <cell r="S330">
            <v>-3049</v>
          </cell>
          <cell r="Z330">
            <v>-2817</v>
          </cell>
          <cell r="AA330">
            <v>0</v>
          </cell>
          <cell r="AB330">
            <v>-2817</v>
          </cell>
        </row>
        <row r="331">
          <cell r="C331">
            <v>6</v>
          </cell>
          <cell r="D331" t="str">
            <v>pm.terhelő bef.kötelezettség</v>
          </cell>
          <cell r="N331">
            <v>4827</v>
          </cell>
          <cell r="P331">
            <v>4827</v>
          </cell>
          <cell r="S331">
            <v>4827</v>
          </cell>
          <cell r="Z331">
            <v>4827</v>
          </cell>
          <cell r="AA331">
            <v>0</v>
          </cell>
          <cell r="AB331">
            <v>4827</v>
          </cell>
        </row>
        <row r="332">
          <cell r="C332">
            <v>7</v>
          </cell>
          <cell r="D332" t="str">
            <v>tárgyévi eir.mód.korrekció</v>
          </cell>
          <cell r="I332">
            <v>2641</v>
          </cell>
          <cell r="P332">
            <v>2641</v>
          </cell>
          <cell r="S332">
            <v>2641</v>
          </cell>
          <cell r="Z332">
            <v>2641</v>
          </cell>
          <cell r="AA332">
            <v>0</v>
          </cell>
          <cell r="AB332">
            <v>2641</v>
          </cell>
        </row>
        <row r="333">
          <cell r="B333" t="str">
            <v>Pécs-Pécsbányatelep</v>
          </cell>
          <cell r="D333" t="str">
            <v>támogatás</v>
          </cell>
          <cell r="I333">
            <v>40</v>
          </cell>
          <cell r="P333">
            <v>40</v>
          </cell>
          <cell r="S333">
            <v>40</v>
          </cell>
          <cell r="Z333">
            <v>40</v>
          </cell>
          <cell r="AA333">
            <v>0</v>
          </cell>
          <cell r="AB333">
            <v>40</v>
          </cell>
        </row>
        <row r="334">
          <cell r="B334" t="str">
            <v>Bókay Endre</v>
          </cell>
          <cell r="D334" t="str">
            <v>Tisztségviselői keret</v>
          </cell>
          <cell r="I334">
            <v>100</v>
          </cell>
          <cell r="P334">
            <v>100</v>
          </cell>
          <cell r="S334">
            <v>100</v>
          </cell>
          <cell r="Z334">
            <v>100</v>
          </cell>
          <cell r="AA334">
            <v>0</v>
          </cell>
          <cell r="AB334">
            <v>100</v>
          </cell>
        </row>
        <row r="335">
          <cell r="D335" t="str">
            <v>Német Kisebbségi Önkormányzat</v>
          </cell>
          <cell r="I335">
            <v>120</v>
          </cell>
          <cell r="P335">
            <v>120</v>
          </cell>
          <cell r="S335">
            <v>120</v>
          </cell>
          <cell r="Z335">
            <v>120</v>
          </cell>
          <cell r="AA335">
            <v>0</v>
          </cell>
          <cell r="AB335">
            <v>120</v>
          </cell>
        </row>
        <row r="336">
          <cell r="C336">
            <v>10</v>
          </cell>
          <cell r="D336" t="str">
            <v>ped.szakkönyv</v>
          </cell>
          <cell r="I336">
            <v>4252</v>
          </cell>
          <cell r="P336">
            <v>4252</v>
          </cell>
          <cell r="Q336">
            <v>4252</v>
          </cell>
          <cell r="Z336">
            <v>4252</v>
          </cell>
          <cell r="AA336">
            <v>0</v>
          </cell>
          <cell r="AB336">
            <v>4252</v>
          </cell>
        </row>
        <row r="337">
          <cell r="P337">
            <v>0</v>
          </cell>
          <cell r="Z337">
            <v>0</v>
          </cell>
          <cell r="AA337">
            <v>0</v>
          </cell>
          <cell r="AB337">
            <v>0</v>
          </cell>
        </row>
        <row r="338">
          <cell r="A338" t="str">
            <v xml:space="preserve"> </v>
          </cell>
          <cell r="P338">
            <v>0</v>
          </cell>
          <cell r="Z338">
            <v>0</v>
          </cell>
          <cell r="AA338">
            <v>0</v>
          </cell>
          <cell r="AB338">
            <v>0</v>
          </cell>
        </row>
        <row r="339">
          <cell r="D339" t="str">
            <v>pót1 viharkárok</v>
          </cell>
          <cell r="I339">
            <v>27</v>
          </cell>
          <cell r="P339">
            <v>27</v>
          </cell>
          <cell r="X339">
            <v>27</v>
          </cell>
          <cell r="Z339">
            <v>27</v>
          </cell>
          <cell r="AA339">
            <v>0</v>
          </cell>
          <cell r="AB339">
            <v>27</v>
          </cell>
        </row>
        <row r="340">
          <cell r="C340">
            <v>12</v>
          </cell>
          <cell r="D340" t="str">
            <v>elvonás</v>
          </cell>
          <cell r="I340">
            <v>-2785</v>
          </cell>
          <cell r="P340">
            <v>-2785</v>
          </cell>
          <cell r="S340">
            <v>-2785</v>
          </cell>
          <cell r="Z340">
            <v>-2785</v>
          </cell>
          <cell r="AA340">
            <v>0</v>
          </cell>
          <cell r="AB340">
            <v>-2785</v>
          </cell>
        </row>
        <row r="341">
          <cell r="C341">
            <v>13</v>
          </cell>
          <cell r="D341" t="str">
            <v>bérfejlesztés</v>
          </cell>
          <cell r="I341">
            <v>12884</v>
          </cell>
          <cell r="P341">
            <v>12884</v>
          </cell>
          <cell r="Q341">
            <v>9474</v>
          </cell>
          <cell r="R341">
            <v>3410</v>
          </cell>
          <cell r="Z341">
            <v>12884</v>
          </cell>
          <cell r="AA341">
            <v>0</v>
          </cell>
          <cell r="AB341">
            <v>12884</v>
          </cell>
        </row>
        <row r="342">
          <cell r="C342">
            <v>14</v>
          </cell>
          <cell r="D342" t="str">
            <v>4% bérfejlesztés</v>
          </cell>
          <cell r="I342">
            <v>-3560</v>
          </cell>
          <cell r="P342">
            <v>-3560</v>
          </cell>
          <cell r="Q342">
            <v>-2618</v>
          </cell>
          <cell r="R342">
            <v>-942</v>
          </cell>
          <cell r="Z342">
            <v>-3560</v>
          </cell>
          <cell r="AA342">
            <v>0</v>
          </cell>
          <cell r="AB342">
            <v>-3560</v>
          </cell>
        </row>
        <row r="343">
          <cell r="P343">
            <v>0</v>
          </cell>
          <cell r="Z343">
            <v>0</v>
          </cell>
          <cell r="AA343">
            <v>0</v>
          </cell>
          <cell r="AB343">
            <v>0</v>
          </cell>
        </row>
        <row r="344">
          <cell r="P344">
            <v>0</v>
          </cell>
          <cell r="Z344">
            <v>0</v>
          </cell>
          <cell r="AA344">
            <v>0</v>
          </cell>
          <cell r="AB344">
            <v>0</v>
          </cell>
        </row>
        <row r="345">
          <cell r="P345">
            <v>0</v>
          </cell>
          <cell r="Z345">
            <v>0</v>
          </cell>
          <cell r="AA345">
            <v>0</v>
          </cell>
          <cell r="AB345">
            <v>0</v>
          </cell>
        </row>
        <row r="346">
          <cell r="P346">
            <v>0</v>
          </cell>
          <cell r="Z346">
            <v>0</v>
          </cell>
          <cell r="AA346">
            <v>0</v>
          </cell>
          <cell r="AB346">
            <v>0</v>
          </cell>
        </row>
        <row r="347">
          <cell r="P347">
            <v>0</v>
          </cell>
          <cell r="Z347">
            <v>0</v>
          </cell>
          <cell r="AA347">
            <v>0</v>
          </cell>
          <cell r="AB347">
            <v>0</v>
          </cell>
        </row>
        <row r="348">
          <cell r="P348">
            <v>0</v>
          </cell>
          <cell r="Z348">
            <v>0</v>
          </cell>
          <cell r="AA348">
            <v>0</v>
          </cell>
          <cell r="AB348">
            <v>0</v>
          </cell>
        </row>
        <row r="349">
          <cell r="P349">
            <v>0</v>
          </cell>
          <cell r="Z349">
            <v>0</v>
          </cell>
          <cell r="AA349">
            <v>0</v>
          </cell>
          <cell r="AB349">
            <v>0</v>
          </cell>
        </row>
        <row r="350">
          <cell r="P350">
            <v>0</v>
          </cell>
          <cell r="Z350">
            <v>0</v>
          </cell>
          <cell r="AA350">
            <v>0</v>
          </cell>
          <cell r="AB350">
            <v>0</v>
          </cell>
        </row>
        <row r="351">
          <cell r="P351">
            <v>0</v>
          </cell>
          <cell r="Z351">
            <v>0</v>
          </cell>
          <cell r="AA351">
            <v>0</v>
          </cell>
          <cell r="AB351">
            <v>0</v>
          </cell>
        </row>
        <row r="352">
          <cell r="P352">
            <v>0</v>
          </cell>
          <cell r="Z352">
            <v>0</v>
          </cell>
          <cell r="AA352">
            <v>0</v>
          </cell>
          <cell r="AB352">
            <v>0</v>
          </cell>
        </row>
        <row r="353">
          <cell r="P353">
            <v>0</v>
          </cell>
          <cell r="Z353">
            <v>0</v>
          </cell>
          <cell r="AA353">
            <v>0</v>
          </cell>
          <cell r="AB353">
            <v>0</v>
          </cell>
        </row>
        <row r="354">
          <cell r="P354">
            <v>0</v>
          </cell>
          <cell r="Z354">
            <v>0</v>
          </cell>
          <cell r="AA354">
            <v>0</v>
          </cell>
          <cell r="AB354">
            <v>0</v>
          </cell>
        </row>
        <row r="355">
          <cell r="P355">
            <v>0</v>
          </cell>
          <cell r="Z355">
            <v>0</v>
          </cell>
          <cell r="AA355">
            <v>0</v>
          </cell>
          <cell r="AB355">
            <v>0</v>
          </cell>
        </row>
        <row r="356">
          <cell r="P356">
            <v>0</v>
          </cell>
          <cell r="Z356">
            <v>0</v>
          </cell>
          <cell r="AA356">
            <v>0</v>
          </cell>
          <cell r="AB356">
            <v>0</v>
          </cell>
        </row>
        <row r="357">
          <cell r="B357" t="str">
            <v>Összesen</v>
          </cell>
          <cell r="D357" t="str">
            <v>Óvodák</v>
          </cell>
          <cell r="E357">
            <v>106950</v>
          </cell>
          <cell r="F357">
            <v>0</v>
          </cell>
          <cell r="G357">
            <v>31990</v>
          </cell>
          <cell r="H357">
            <v>0</v>
          </cell>
          <cell r="I357">
            <v>884460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2010</v>
          </cell>
          <cell r="O357">
            <v>0</v>
          </cell>
          <cell r="P357">
            <v>1025410</v>
          </cell>
          <cell r="Q357">
            <v>509715</v>
          </cell>
          <cell r="R357">
            <v>213721</v>
          </cell>
          <cell r="S357">
            <v>299029</v>
          </cell>
          <cell r="T357">
            <v>0</v>
          </cell>
          <cell r="U357">
            <v>0</v>
          </cell>
          <cell r="V357">
            <v>0</v>
          </cell>
          <cell r="W357">
            <v>2918</v>
          </cell>
          <cell r="X357">
            <v>27</v>
          </cell>
          <cell r="Y357">
            <v>0</v>
          </cell>
          <cell r="Z357">
            <v>1025410</v>
          </cell>
          <cell r="AA357">
            <v>0</v>
          </cell>
          <cell r="AB357">
            <v>1025410</v>
          </cell>
        </row>
        <row r="358">
          <cell r="B358" t="str">
            <v>Összesen</v>
          </cell>
          <cell r="D358" t="str">
            <v>Oktatásügyi Szolgálat+Óvodák</v>
          </cell>
          <cell r="E358">
            <v>120155</v>
          </cell>
          <cell r="F358">
            <v>0</v>
          </cell>
          <cell r="G358">
            <v>34139</v>
          </cell>
          <cell r="H358">
            <v>0</v>
          </cell>
          <cell r="I358">
            <v>969628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13687</v>
          </cell>
          <cell r="O358">
            <v>0</v>
          </cell>
          <cell r="P358">
            <v>1137609</v>
          </cell>
          <cell r="Q358">
            <v>549374</v>
          </cell>
          <cell r="R358">
            <v>228957</v>
          </cell>
          <cell r="S358">
            <v>356333</v>
          </cell>
          <cell r="T358">
            <v>0</v>
          </cell>
          <cell r="U358">
            <v>0</v>
          </cell>
          <cell r="V358">
            <v>0</v>
          </cell>
          <cell r="W358">
            <v>2918</v>
          </cell>
          <cell r="X358">
            <v>27</v>
          </cell>
          <cell r="Y358">
            <v>0</v>
          </cell>
          <cell r="Z358">
            <v>1137609</v>
          </cell>
          <cell r="AA358">
            <v>0</v>
          </cell>
          <cell r="AB358">
            <v>1137609</v>
          </cell>
        </row>
        <row r="359">
          <cell r="A359">
            <v>1401</v>
          </cell>
          <cell r="B359" t="str">
            <v>Anikó utcai Általános Iskola</v>
          </cell>
          <cell r="C359">
            <v>1</v>
          </cell>
          <cell r="D359" t="str">
            <v>00előirányzat</v>
          </cell>
          <cell r="E359">
            <v>9521</v>
          </cell>
          <cell r="G359">
            <v>4262</v>
          </cell>
          <cell r="I359">
            <v>97971</v>
          </cell>
          <cell r="P359">
            <v>111754</v>
          </cell>
          <cell r="Q359">
            <v>56937</v>
          </cell>
          <cell r="R359">
            <v>24123</v>
          </cell>
          <cell r="S359">
            <v>30094</v>
          </cell>
          <cell r="W359">
            <v>600</v>
          </cell>
          <cell r="Z359">
            <v>111754</v>
          </cell>
          <cell r="AA359">
            <v>0</v>
          </cell>
          <cell r="AB359">
            <v>111754</v>
          </cell>
        </row>
        <row r="360">
          <cell r="C360">
            <v>5</v>
          </cell>
          <cell r="D360" t="str">
            <v>jóváhagyott pénzmaradvány</v>
          </cell>
          <cell r="N360">
            <v>-572</v>
          </cell>
          <cell r="P360">
            <v>-572</v>
          </cell>
          <cell r="Q360">
            <v>417</v>
          </cell>
          <cell r="R360">
            <v>12</v>
          </cell>
          <cell r="S360">
            <v>-1001</v>
          </cell>
          <cell r="Z360">
            <v>-572</v>
          </cell>
          <cell r="AA360">
            <v>0</v>
          </cell>
          <cell r="AB360">
            <v>-572</v>
          </cell>
        </row>
        <row r="361">
          <cell r="C361">
            <v>6</v>
          </cell>
          <cell r="D361" t="str">
            <v>pm.terhelő bef.kötelezettség</v>
          </cell>
          <cell r="N361">
            <v>1462</v>
          </cell>
          <cell r="P361">
            <v>1462</v>
          </cell>
          <cell r="S361">
            <v>1462</v>
          </cell>
          <cell r="Z361">
            <v>1462</v>
          </cell>
          <cell r="AA361">
            <v>0</v>
          </cell>
          <cell r="AB361">
            <v>1462</v>
          </cell>
        </row>
        <row r="362">
          <cell r="D362" t="str">
            <v>képviselői keret</v>
          </cell>
          <cell r="I362">
            <v>150</v>
          </cell>
          <cell r="P362">
            <v>150</v>
          </cell>
          <cell r="S362">
            <v>150</v>
          </cell>
          <cell r="Z362">
            <v>150</v>
          </cell>
          <cell r="AA362">
            <v>0</v>
          </cell>
          <cell r="AB362">
            <v>150</v>
          </cell>
        </row>
        <row r="363">
          <cell r="C363">
            <v>10</v>
          </cell>
          <cell r="D363" t="str">
            <v>ped.szakkönyv</v>
          </cell>
          <cell r="I363">
            <v>596</v>
          </cell>
          <cell r="P363">
            <v>596</v>
          </cell>
          <cell r="Q363">
            <v>596</v>
          </cell>
          <cell r="Z363">
            <v>596</v>
          </cell>
          <cell r="AA363">
            <v>0</v>
          </cell>
          <cell r="AB363">
            <v>596</v>
          </cell>
        </row>
        <row r="364">
          <cell r="C364">
            <v>12</v>
          </cell>
          <cell r="D364" t="str">
            <v>elvonás</v>
          </cell>
          <cell r="I364">
            <v>-349</v>
          </cell>
          <cell r="P364">
            <v>-349</v>
          </cell>
          <cell r="S364">
            <v>-349</v>
          </cell>
          <cell r="Z364">
            <v>-349</v>
          </cell>
          <cell r="AA364">
            <v>0</v>
          </cell>
          <cell r="AB364">
            <v>-349</v>
          </cell>
        </row>
        <row r="365">
          <cell r="C365">
            <v>13</v>
          </cell>
          <cell r="D365" t="str">
            <v>bérfejlesztés</v>
          </cell>
          <cell r="I365">
            <v>390</v>
          </cell>
          <cell r="P365">
            <v>390</v>
          </cell>
          <cell r="Q365">
            <v>287</v>
          </cell>
          <cell r="R365">
            <v>103</v>
          </cell>
          <cell r="Z365">
            <v>390</v>
          </cell>
          <cell r="AA365">
            <v>0</v>
          </cell>
          <cell r="AB365">
            <v>390</v>
          </cell>
        </row>
        <row r="366">
          <cell r="C366">
            <v>14</v>
          </cell>
          <cell r="D366" t="str">
            <v>4% bérfejlesztés</v>
          </cell>
          <cell r="I366">
            <v>-107</v>
          </cell>
          <cell r="P366">
            <v>-107</v>
          </cell>
          <cell r="Q366">
            <v>-79</v>
          </cell>
          <cell r="R366">
            <v>-28</v>
          </cell>
          <cell r="Z366">
            <v>-107</v>
          </cell>
          <cell r="AA366">
            <v>0</v>
          </cell>
          <cell r="AB366">
            <v>-107</v>
          </cell>
        </row>
        <row r="367">
          <cell r="P367">
            <v>0</v>
          </cell>
          <cell r="Z367">
            <v>0</v>
          </cell>
          <cell r="AA367">
            <v>0</v>
          </cell>
          <cell r="AB367">
            <v>0</v>
          </cell>
        </row>
        <row r="368">
          <cell r="P368">
            <v>0</v>
          </cell>
          <cell r="Z368">
            <v>0</v>
          </cell>
          <cell r="AA368">
            <v>0</v>
          </cell>
          <cell r="AB368">
            <v>0</v>
          </cell>
        </row>
        <row r="369">
          <cell r="P369">
            <v>0</v>
          </cell>
          <cell r="Z369">
            <v>0</v>
          </cell>
          <cell r="AA369">
            <v>0</v>
          </cell>
          <cell r="AB369">
            <v>0</v>
          </cell>
        </row>
        <row r="370">
          <cell r="P370">
            <v>0</v>
          </cell>
          <cell r="Z370">
            <v>0</v>
          </cell>
          <cell r="AA370">
            <v>0</v>
          </cell>
          <cell r="AB370">
            <v>0</v>
          </cell>
        </row>
        <row r="371">
          <cell r="P371">
            <v>0</v>
          </cell>
          <cell r="Z371">
            <v>0</v>
          </cell>
          <cell r="AA371">
            <v>0</v>
          </cell>
          <cell r="AB371">
            <v>0</v>
          </cell>
        </row>
        <row r="372">
          <cell r="P372">
            <v>0</v>
          </cell>
          <cell r="Z372">
            <v>0</v>
          </cell>
          <cell r="AA372">
            <v>0</v>
          </cell>
          <cell r="AB372">
            <v>0</v>
          </cell>
        </row>
        <row r="373">
          <cell r="P373">
            <v>0</v>
          </cell>
          <cell r="Z373">
            <v>0</v>
          </cell>
          <cell r="AA373">
            <v>0</v>
          </cell>
          <cell r="AB373">
            <v>0</v>
          </cell>
        </row>
        <row r="374">
          <cell r="P374">
            <v>0</v>
          </cell>
          <cell r="Z374">
            <v>0</v>
          </cell>
          <cell r="AA374">
            <v>0</v>
          </cell>
          <cell r="AB374">
            <v>0</v>
          </cell>
        </row>
        <row r="375">
          <cell r="P375">
            <v>0</v>
          </cell>
          <cell r="Z375">
            <v>0</v>
          </cell>
          <cell r="AA375">
            <v>0</v>
          </cell>
          <cell r="AB375">
            <v>0</v>
          </cell>
        </row>
        <row r="376">
          <cell r="P376">
            <v>0</v>
          </cell>
          <cell r="Z376">
            <v>0</v>
          </cell>
          <cell r="AA376">
            <v>0</v>
          </cell>
          <cell r="AB376">
            <v>0</v>
          </cell>
        </row>
        <row r="377">
          <cell r="P377">
            <v>0</v>
          </cell>
          <cell r="Z377">
            <v>0</v>
          </cell>
          <cell r="AA377">
            <v>0</v>
          </cell>
          <cell r="AB377">
            <v>0</v>
          </cell>
        </row>
        <row r="378">
          <cell r="P378">
            <v>0</v>
          </cell>
          <cell r="Z378">
            <v>0</v>
          </cell>
          <cell r="AA378">
            <v>0</v>
          </cell>
          <cell r="AB378">
            <v>0</v>
          </cell>
        </row>
        <row r="379">
          <cell r="P379">
            <v>0</v>
          </cell>
          <cell r="Z379">
            <v>0</v>
          </cell>
          <cell r="AA379">
            <v>0</v>
          </cell>
          <cell r="AB379">
            <v>0</v>
          </cell>
        </row>
        <row r="380">
          <cell r="B380" t="str">
            <v>Összesen</v>
          </cell>
          <cell r="D380" t="str">
            <v>Anikó uti Általános Isk.</v>
          </cell>
          <cell r="E380">
            <v>9521</v>
          </cell>
          <cell r="F380">
            <v>0</v>
          </cell>
          <cell r="G380">
            <v>4262</v>
          </cell>
          <cell r="H380">
            <v>0</v>
          </cell>
          <cell r="I380">
            <v>98651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890</v>
          </cell>
          <cell r="O380">
            <v>0</v>
          </cell>
          <cell r="P380">
            <v>113324</v>
          </cell>
          <cell r="Q380">
            <v>58158</v>
          </cell>
          <cell r="R380">
            <v>24210</v>
          </cell>
          <cell r="S380">
            <v>30356</v>
          </cell>
          <cell r="T380">
            <v>0</v>
          </cell>
          <cell r="U380">
            <v>0</v>
          </cell>
          <cell r="V380">
            <v>0</v>
          </cell>
          <cell r="W380">
            <v>600</v>
          </cell>
          <cell r="X380">
            <v>0</v>
          </cell>
          <cell r="Y380">
            <v>0</v>
          </cell>
          <cell r="Z380">
            <v>113324</v>
          </cell>
          <cell r="AA380">
            <v>0</v>
          </cell>
          <cell r="AB380">
            <v>113324</v>
          </cell>
        </row>
        <row r="381">
          <cell r="A381">
            <v>1402</v>
          </cell>
          <cell r="B381" t="str">
            <v>Bánki D.uti Általános Isk.</v>
          </cell>
          <cell r="C381">
            <v>1</v>
          </cell>
          <cell r="D381" t="str">
            <v>00előirányzat</v>
          </cell>
          <cell r="E381">
            <v>11757</v>
          </cell>
          <cell r="G381">
            <v>4888</v>
          </cell>
          <cell r="I381">
            <v>121420</v>
          </cell>
          <cell r="P381">
            <v>138065</v>
          </cell>
          <cell r="Q381">
            <v>66930</v>
          </cell>
          <cell r="R381">
            <v>28614</v>
          </cell>
          <cell r="S381">
            <v>41228</v>
          </cell>
          <cell r="W381">
            <v>1293</v>
          </cell>
          <cell r="Z381">
            <v>138065</v>
          </cell>
          <cell r="AA381">
            <v>0</v>
          </cell>
          <cell r="AB381">
            <v>138065</v>
          </cell>
        </row>
        <row r="382">
          <cell r="C382">
            <v>5</v>
          </cell>
          <cell r="D382" t="str">
            <v>jóváhagyott pénzmaradvány</v>
          </cell>
          <cell r="N382">
            <v>2195</v>
          </cell>
          <cell r="P382">
            <v>2195</v>
          </cell>
          <cell r="Q382">
            <v>1412</v>
          </cell>
          <cell r="R382">
            <v>255</v>
          </cell>
          <cell r="Y382">
            <v>528</v>
          </cell>
          <cell r="Z382">
            <v>2195</v>
          </cell>
          <cell r="AA382">
            <v>0</v>
          </cell>
          <cell r="AB382">
            <v>2195</v>
          </cell>
        </row>
        <row r="383">
          <cell r="C383">
            <v>6</v>
          </cell>
          <cell r="D383" t="str">
            <v>pm.terhelő bef.kötelezettség</v>
          </cell>
          <cell r="N383">
            <v>1041</v>
          </cell>
          <cell r="P383">
            <v>1041</v>
          </cell>
          <cell r="S383">
            <v>1041</v>
          </cell>
          <cell r="Z383">
            <v>1041</v>
          </cell>
          <cell r="AA383">
            <v>0</v>
          </cell>
          <cell r="AB383">
            <v>1041</v>
          </cell>
        </row>
        <row r="384">
          <cell r="C384">
            <v>10</v>
          </cell>
          <cell r="D384" t="str">
            <v>ped.szakkönyv</v>
          </cell>
          <cell r="I384">
            <v>720</v>
          </cell>
          <cell r="P384">
            <v>720</v>
          </cell>
          <cell r="Q384">
            <v>720</v>
          </cell>
          <cell r="Z384">
            <v>720</v>
          </cell>
          <cell r="AA384">
            <v>0</v>
          </cell>
          <cell r="AB384">
            <v>720</v>
          </cell>
        </row>
        <row r="385">
          <cell r="C385">
            <v>12</v>
          </cell>
          <cell r="D385" t="str">
            <v>elvonás</v>
          </cell>
          <cell r="I385">
            <v>-491</v>
          </cell>
          <cell r="P385">
            <v>-491</v>
          </cell>
          <cell r="S385">
            <v>-491</v>
          </cell>
          <cell r="Z385">
            <v>-491</v>
          </cell>
          <cell r="AA385">
            <v>0</v>
          </cell>
          <cell r="AB385">
            <v>-491</v>
          </cell>
        </row>
        <row r="386">
          <cell r="C386">
            <v>13</v>
          </cell>
          <cell r="D386" t="str">
            <v>bérfejlesztés</v>
          </cell>
          <cell r="I386">
            <v>714</v>
          </cell>
          <cell r="P386">
            <v>714</v>
          </cell>
          <cell r="Q386">
            <v>525</v>
          </cell>
          <cell r="R386">
            <v>189</v>
          </cell>
          <cell r="Z386">
            <v>714</v>
          </cell>
          <cell r="AA386">
            <v>0</v>
          </cell>
          <cell r="AB386">
            <v>714</v>
          </cell>
        </row>
        <row r="387">
          <cell r="C387">
            <v>14</v>
          </cell>
          <cell r="D387" t="str">
            <v>4% bérfejlesztés</v>
          </cell>
          <cell r="I387">
            <v>-197</v>
          </cell>
          <cell r="P387">
            <v>-197</v>
          </cell>
          <cell r="Q387">
            <v>-145</v>
          </cell>
          <cell r="R387">
            <v>-52</v>
          </cell>
          <cell r="Z387">
            <v>-197</v>
          </cell>
          <cell r="AA387">
            <v>0</v>
          </cell>
          <cell r="AB387">
            <v>-197</v>
          </cell>
        </row>
        <row r="388">
          <cell r="P388">
            <v>0</v>
          </cell>
          <cell r="Z388">
            <v>0</v>
          </cell>
          <cell r="AA388">
            <v>0</v>
          </cell>
          <cell r="AB388">
            <v>0</v>
          </cell>
        </row>
        <row r="389">
          <cell r="P389">
            <v>0</v>
          </cell>
          <cell r="Z389">
            <v>0</v>
          </cell>
          <cell r="AA389">
            <v>0</v>
          </cell>
          <cell r="AB389">
            <v>0</v>
          </cell>
        </row>
        <row r="390">
          <cell r="P390">
            <v>0</v>
          </cell>
          <cell r="Z390">
            <v>0</v>
          </cell>
          <cell r="AA390">
            <v>0</v>
          </cell>
          <cell r="AB390">
            <v>0</v>
          </cell>
        </row>
        <row r="391">
          <cell r="P391">
            <v>0</v>
          </cell>
          <cell r="Z391">
            <v>0</v>
          </cell>
          <cell r="AA391">
            <v>0</v>
          </cell>
          <cell r="AB391">
            <v>0</v>
          </cell>
        </row>
        <row r="392">
          <cell r="P392">
            <v>0</v>
          </cell>
          <cell r="Z392">
            <v>0</v>
          </cell>
          <cell r="AA392">
            <v>0</v>
          </cell>
          <cell r="AB392">
            <v>0</v>
          </cell>
        </row>
        <row r="393">
          <cell r="P393">
            <v>0</v>
          </cell>
          <cell r="Z393">
            <v>0</v>
          </cell>
          <cell r="AA393">
            <v>0</v>
          </cell>
          <cell r="AB393">
            <v>0</v>
          </cell>
        </row>
        <row r="394">
          <cell r="P394">
            <v>0</v>
          </cell>
          <cell r="Z394">
            <v>0</v>
          </cell>
          <cell r="AA394">
            <v>0</v>
          </cell>
          <cell r="AB394">
            <v>0</v>
          </cell>
        </row>
        <row r="395">
          <cell r="P395">
            <v>0</v>
          </cell>
          <cell r="Z395">
            <v>0</v>
          </cell>
          <cell r="AA395">
            <v>0</v>
          </cell>
          <cell r="AB395">
            <v>0</v>
          </cell>
        </row>
        <row r="396">
          <cell r="P396">
            <v>0</v>
          </cell>
          <cell r="Z396">
            <v>0</v>
          </cell>
          <cell r="AA396">
            <v>0</v>
          </cell>
          <cell r="AB396">
            <v>0</v>
          </cell>
        </row>
        <row r="397">
          <cell r="P397">
            <v>0</v>
          </cell>
          <cell r="Z397">
            <v>0</v>
          </cell>
          <cell r="AA397">
            <v>0</v>
          </cell>
          <cell r="AB397">
            <v>0</v>
          </cell>
        </row>
        <row r="398">
          <cell r="P398">
            <v>0</v>
          </cell>
          <cell r="Z398">
            <v>0</v>
          </cell>
          <cell r="AA398">
            <v>0</v>
          </cell>
          <cell r="AB398">
            <v>0</v>
          </cell>
        </row>
        <row r="399">
          <cell r="P399">
            <v>0</v>
          </cell>
          <cell r="Z399">
            <v>0</v>
          </cell>
          <cell r="AA399">
            <v>0</v>
          </cell>
          <cell r="AB399">
            <v>0</v>
          </cell>
        </row>
        <row r="400">
          <cell r="P400">
            <v>0</v>
          </cell>
          <cell r="Z400">
            <v>0</v>
          </cell>
          <cell r="AA400">
            <v>0</v>
          </cell>
          <cell r="AB400">
            <v>0</v>
          </cell>
        </row>
        <row r="401">
          <cell r="P401">
            <v>0</v>
          </cell>
          <cell r="Z401">
            <v>0</v>
          </cell>
          <cell r="AA401">
            <v>0</v>
          </cell>
          <cell r="AB401">
            <v>0</v>
          </cell>
        </row>
        <row r="402">
          <cell r="P402">
            <v>0</v>
          </cell>
          <cell r="Z402">
            <v>0</v>
          </cell>
          <cell r="AA402">
            <v>0</v>
          </cell>
          <cell r="AB402">
            <v>0</v>
          </cell>
        </row>
        <row r="403">
          <cell r="P403">
            <v>0</v>
          </cell>
          <cell r="Z403">
            <v>0</v>
          </cell>
          <cell r="AA403">
            <v>0</v>
          </cell>
          <cell r="AB403">
            <v>0</v>
          </cell>
        </row>
        <row r="404">
          <cell r="P404">
            <v>0</v>
          </cell>
          <cell r="Z404">
            <v>0</v>
          </cell>
          <cell r="AA404">
            <v>0</v>
          </cell>
          <cell r="AB404">
            <v>0</v>
          </cell>
        </row>
        <row r="405">
          <cell r="P405">
            <v>0</v>
          </cell>
          <cell r="Z405">
            <v>0</v>
          </cell>
          <cell r="AA405">
            <v>0</v>
          </cell>
          <cell r="AB405">
            <v>0</v>
          </cell>
        </row>
        <row r="406">
          <cell r="B406" t="str">
            <v>Összesen</v>
          </cell>
          <cell r="D406" t="str">
            <v>Bánki D.uti Általános Isk.</v>
          </cell>
          <cell r="E406">
            <v>11757</v>
          </cell>
          <cell r="F406">
            <v>0</v>
          </cell>
          <cell r="G406">
            <v>4888</v>
          </cell>
          <cell r="H406">
            <v>0</v>
          </cell>
          <cell r="I406">
            <v>122166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3236</v>
          </cell>
          <cell r="O406">
            <v>0</v>
          </cell>
          <cell r="P406">
            <v>142047</v>
          </cell>
          <cell r="Q406">
            <v>69442</v>
          </cell>
          <cell r="R406">
            <v>29006</v>
          </cell>
          <cell r="S406">
            <v>41778</v>
          </cell>
          <cell r="T406">
            <v>0</v>
          </cell>
          <cell r="U406">
            <v>0</v>
          </cell>
          <cell r="V406">
            <v>0</v>
          </cell>
          <cell r="W406">
            <v>1293</v>
          </cell>
          <cell r="X406">
            <v>0</v>
          </cell>
          <cell r="Y406">
            <v>528</v>
          </cell>
          <cell r="Z406">
            <v>142047</v>
          </cell>
          <cell r="AA406">
            <v>0</v>
          </cell>
          <cell r="AB406">
            <v>142047</v>
          </cell>
        </row>
        <row r="407">
          <cell r="B407" t="str">
            <v>Kertváros utcai Ált.Isk.</v>
          </cell>
          <cell r="C407">
            <v>1</v>
          </cell>
          <cell r="D407" t="str">
            <v>00előirányzat</v>
          </cell>
          <cell r="E407">
            <v>3516</v>
          </cell>
          <cell r="G407">
            <v>862</v>
          </cell>
          <cell r="I407">
            <v>71979</v>
          </cell>
          <cell r="P407">
            <v>76357</v>
          </cell>
          <cell r="Q407">
            <v>45442</v>
          </cell>
          <cell r="R407">
            <v>17992</v>
          </cell>
          <cell r="S407">
            <v>12517</v>
          </cell>
          <cell r="W407">
            <v>406</v>
          </cell>
          <cell r="Z407">
            <v>76357</v>
          </cell>
          <cell r="AA407">
            <v>0</v>
          </cell>
          <cell r="AB407">
            <v>76357</v>
          </cell>
        </row>
        <row r="408">
          <cell r="C408">
            <v>5</v>
          </cell>
          <cell r="D408" t="str">
            <v>jóváhagyott pénzmaradvány</v>
          </cell>
          <cell r="N408">
            <v>-2254</v>
          </cell>
          <cell r="P408">
            <v>-2254</v>
          </cell>
          <cell r="Q408">
            <v>428</v>
          </cell>
          <cell r="R408">
            <v>12</v>
          </cell>
          <cell r="S408">
            <v>-2694</v>
          </cell>
          <cell r="Z408">
            <v>-2254</v>
          </cell>
          <cell r="AA408">
            <v>0</v>
          </cell>
          <cell r="AB408">
            <v>-2254</v>
          </cell>
        </row>
        <row r="409">
          <cell r="C409">
            <v>6</v>
          </cell>
          <cell r="D409" t="str">
            <v>pm.terhelő bef.kötelezettség</v>
          </cell>
          <cell r="N409">
            <v>2658</v>
          </cell>
          <cell r="P409">
            <v>2658</v>
          </cell>
          <cell r="S409">
            <v>2658</v>
          </cell>
          <cell r="Z409">
            <v>2658</v>
          </cell>
          <cell r="AA409">
            <v>0</v>
          </cell>
          <cell r="AB409">
            <v>2658</v>
          </cell>
        </row>
        <row r="410">
          <cell r="C410">
            <v>10</v>
          </cell>
          <cell r="D410" t="str">
            <v>ped.szakkönyv</v>
          </cell>
          <cell r="I410">
            <v>371</v>
          </cell>
          <cell r="P410">
            <v>371</v>
          </cell>
          <cell r="Q410">
            <v>371</v>
          </cell>
          <cell r="Z410">
            <v>371</v>
          </cell>
          <cell r="AA410">
            <v>0</v>
          </cell>
          <cell r="AB410">
            <v>371</v>
          </cell>
        </row>
        <row r="411">
          <cell r="C411">
            <v>12</v>
          </cell>
          <cell r="D411" t="str">
            <v>elvonás</v>
          </cell>
          <cell r="I411">
            <v>-141</v>
          </cell>
          <cell r="P411">
            <v>-141</v>
          </cell>
          <cell r="S411">
            <v>-141</v>
          </cell>
          <cell r="Z411">
            <v>-141</v>
          </cell>
          <cell r="AA411">
            <v>0</v>
          </cell>
          <cell r="AB411">
            <v>-141</v>
          </cell>
        </row>
        <row r="412">
          <cell r="C412">
            <v>13</v>
          </cell>
          <cell r="D412" t="str">
            <v>bérfejlesztés</v>
          </cell>
          <cell r="I412">
            <v>387</v>
          </cell>
          <cell r="P412">
            <v>387</v>
          </cell>
          <cell r="Q412">
            <v>285</v>
          </cell>
          <cell r="R412">
            <v>102</v>
          </cell>
          <cell r="Z412">
            <v>387</v>
          </cell>
          <cell r="AA412">
            <v>0</v>
          </cell>
          <cell r="AB412">
            <v>387</v>
          </cell>
        </row>
        <row r="413">
          <cell r="C413">
            <v>14</v>
          </cell>
          <cell r="D413" t="str">
            <v>4% bérfejlesztés</v>
          </cell>
          <cell r="I413">
            <v>-107</v>
          </cell>
          <cell r="P413">
            <v>-107</v>
          </cell>
          <cell r="Q413">
            <v>-79</v>
          </cell>
          <cell r="R413">
            <v>-28</v>
          </cell>
          <cell r="Z413">
            <v>-107</v>
          </cell>
          <cell r="AA413">
            <v>0</v>
          </cell>
          <cell r="AB413">
            <v>-107</v>
          </cell>
        </row>
        <row r="414">
          <cell r="P414">
            <v>0</v>
          </cell>
          <cell r="Z414">
            <v>0</v>
          </cell>
          <cell r="AA414">
            <v>0</v>
          </cell>
          <cell r="AB414">
            <v>0</v>
          </cell>
        </row>
        <row r="415">
          <cell r="P415">
            <v>0</v>
          </cell>
          <cell r="Z415">
            <v>0</v>
          </cell>
          <cell r="AA415">
            <v>0</v>
          </cell>
          <cell r="AB415">
            <v>0</v>
          </cell>
        </row>
        <row r="416">
          <cell r="P416">
            <v>0</v>
          </cell>
          <cell r="Z416">
            <v>0</v>
          </cell>
          <cell r="AA416">
            <v>0</v>
          </cell>
          <cell r="AB416">
            <v>0</v>
          </cell>
        </row>
        <row r="417">
          <cell r="P417">
            <v>0</v>
          </cell>
          <cell r="Z417">
            <v>0</v>
          </cell>
          <cell r="AA417">
            <v>0</v>
          </cell>
          <cell r="AB417">
            <v>0</v>
          </cell>
        </row>
        <row r="418">
          <cell r="P418">
            <v>0</v>
          </cell>
          <cell r="Z418">
            <v>0</v>
          </cell>
          <cell r="AA418">
            <v>0</v>
          </cell>
          <cell r="AB418">
            <v>0</v>
          </cell>
        </row>
        <row r="419">
          <cell r="P419">
            <v>0</v>
          </cell>
          <cell r="Z419">
            <v>0</v>
          </cell>
          <cell r="AA419">
            <v>0</v>
          </cell>
          <cell r="AB419">
            <v>0</v>
          </cell>
        </row>
        <row r="420">
          <cell r="P420">
            <v>0</v>
          </cell>
          <cell r="Z420">
            <v>0</v>
          </cell>
          <cell r="AA420">
            <v>0</v>
          </cell>
          <cell r="AB420">
            <v>0</v>
          </cell>
        </row>
        <row r="421">
          <cell r="P421">
            <v>0</v>
          </cell>
          <cell r="Z421">
            <v>0</v>
          </cell>
          <cell r="AA421">
            <v>0</v>
          </cell>
          <cell r="AB421">
            <v>0</v>
          </cell>
        </row>
        <row r="422">
          <cell r="P422">
            <v>0</v>
          </cell>
          <cell r="Z422">
            <v>0</v>
          </cell>
          <cell r="AA422">
            <v>0</v>
          </cell>
          <cell r="AB422">
            <v>0</v>
          </cell>
        </row>
        <row r="423">
          <cell r="P423">
            <v>0</v>
          </cell>
          <cell r="Z423">
            <v>0</v>
          </cell>
          <cell r="AA423">
            <v>0</v>
          </cell>
          <cell r="AB423">
            <v>0</v>
          </cell>
        </row>
        <row r="424">
          <cell r="P424">
            <v>0</v>
          </cell>
          <cell r="Z424">
            <v>0</v>
          </cell>
          <cell r="AA424">
            <v>0</v>
          </cell>
          <cell r="AB424">
            <v>0</v>
          </cell>
        </row>
        <row r="425">
          <cell r="P425">
            <v>0</v>
          </cell>
          <cell r="Z425">
            <v>0</v>
          </cell>
          <cell r="AA425">
            <v>0</v>
          </cell>
          <cell r="AB425">
            <v>0</v>
          </cell>
        </row>
        <row r="426">
          <cell r="P426">
            <v>0</v>
          </cell>
          <cell r="Z426">
            <v>0</v>
          </cell>
          <cell r="AA426">
            <v>0</v>
          </cell>
          <cell r="AB426">
            <v>0</v>
          </cell>
        </row>
        <row r="427">
          <cell r="P427">
            <v>0</v>
          </cell>
          <cell r="Z427">
            <v>0</v>
          </cell>
          <cell r="AA427">
            <v>0</v>
          </cell>
          <cell r="AB427">
            <v>0</v>
          </cell>
        </row>
        <row r="428">
          <cell r="P428">
            <v>0</v>
          </cell>
          <cell r="Z428">
            <v>0</v>
          </cell>
          <cell r="AA428">
            <v>0</v>
          </cell>
          <cell r="AB428">
            <v>0</v>
          </cell>
        </row>
        <row r="429">
          <cell r="P429">
            <v>0</v>
          </cell>
          <cell r="Z429">
            <v>0</v>
          </cell>
          <cell r="AA429">
            <v>0</v>
          </cell>
          <cell r="AB429">
            <v>0</v>
          </cell>
        </row>
        <row r="430">
          <cell r="P430">
            <v>0</v>
          </cell>
          <cell r="Z430">
            <v>0</v>
          </cell>
          <cell r="AA430">
            <v>0</v>
          </cell>
          <cell r="AB430">
            <v>0</v>
          </cell>
        </row>
        <row r="431">
          <cell r="P431">
            <v>0</v>
          </cell>
          <cell r="Z431">
            <v>0</v>
          </cell>
          <cell r="AA431">
            <v>0</v>
          </cell>
          <cell r="AB431">
            <v>0</v>
          </cell>
        </row>
        <row r="432">
          <cell r="P432">
            <v>0</v>
          </cell>
          <cell r="Z432">
            <v>0</v>
          </cell>
          <cell r="AA432">
            <v>0</v>
          </cell>
          <cell r="AB432">
            <v>0</v>
          </cell>
        </row>
        <row r="433">
          <cell r="P433">
            <v>0</v>
          </cell>
          <cell r="Z433">
            <v>0</v>
          </cell>
          <cell r="AA433">
            <v>0</v>
          </cell>
          <cell r="AB433">
            <v>0</v>
          </cell>
        </row>
        <row r="434">
          <cell r="P434">
            <v>0</v>
          </cell>
          <cell r="Z434">
            <v>0</v>
          </cell>
          <cell r="AA434">
            <v>0</v>
          </cell>
          <cell r="AB434">
            <v>0</v>
          </cell>
        </row>
        <row r="435">
          <cell r="P435">
            <v>0</v>
          </cell>
          <cell r="Z435">
            <v>0</v>
          </cell>
          <cell r="AA435">
            <v>0</v>
          </cell>
          <cell r="AB435">
            <v>0</v>
          </cell>
        </row>
        <row r="436">
          <cell r="B436" t="str">
            <v>Összesen</v>
          </cell>
          <cell r="D436" t="str">
            <v>Kertváros utcai Ált.Isk.</v>
          </cell>
          <cell r="E436">
            <v>3516</v>
          </cell>
          <cell r="F436">
            <v>0</v>
          </cell>
          <cell r="G436">
            <v>862</v>
          </cell>
          <cell r="H436">
            <v>0</v>
          </cell>
          <cell r="I436">
            <v>72489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404</v>
          </cell>
          <cell r="O436">
            <v>0</v>
          </cell>
          <cell r="P436">
            <v>77271</v>
          </cell>
          <cell r="Q436">
            <v>46447</v>
          </cell>
          <cell r="R436">
            <v>18078</v>
          </cell>
          <cell r="S436">
            <v>12340</v>
          </cell>
          <cell r="T436">
            <v>0</v>
          </cell>
          <cell r="U436">
            <v>0</v>
          </cell>
          <cell r="V436">
            <v>0</v>
          </cell>
          <cell r="W436">
            <v>406</v>
          </cell>
          <cell r="X436">
            <v>0</v>
          </cell>
          <cell r="Y436">
            <v>0</v>
          </cell>
          <cell r="Z436">
            <v>77271</v>
          </cell>
          <cell r="AA436">
            <v>0</v>
          </cell>
          <cell r="AB436">
            <v>77271</v>
          </cell>
        </row>
        <row r="437">
          <cell r="A437">
            <v>1404</v>
          </cell>
          <cell r="B437" t="str">
            <v>Bártfa uti Általános Isk.</v>
          </cell>
          <cell r="C437">
            <v>1</v>
          </cell>
          <cell r="D437" t="str">
            <v>00előirányzat</v>
          </cell>
          <cell r="E437">
            <v>4282</v>
          </cell>
          <cell r="G437">
            <v>1915</v>
          </cell>
          <cell r="I437">
            <v>75554</v>
          </cell>
          <cell r="P437">
            <v>81751</v>
          </cell>
          <cell r="Q437">
            <v>43587</v>
          </cell>
          <cell r="R437">
            <v>17808</v>
          </cell>
          <cell r="S437">
            <v>19791</v>
          </cell>
          <cell r="W437">
            <v>565</v>
          </cell>
          <cell r="Z437">
            <v>81751</v>
          </cell>
          <cell r="AA437">
            <v>0</v>
          </cell>
          <cell r="AB437">
            <v>81751</v>
          </cell>
        </row>
        <row r="438">
          <cell r="C438">
            <v>5</v>
          </cell>
          <cell r="D438" t="str">
            <v>jóváhagyott pénzmaradvány</v>
          </cell>
          <cell r="N438">
            <v>-2882</v>
          </cell>
          <cell r="P438">
            <v>-2882</v>
          </cell>
          <cell r="Q438">
            <v>34</v>
          </cell>
          <cell r="R438">
            <v>12</v>
          </cell>
          <cell r="S438">
            <v>-2928</v>
          </cell>
          <cell r="Z438">
            <v>-2882</v>
          </cell>
          <cell r="AA438">
            <v>0</v>
          </cell>
          <cell r="AB438">
            <v>-2882</v>
          </cell>
        </row>
        <row r="439">
          <cell r="C439">
            <v>6</v>
          </cell>
          <cell r="D439" t="str">
            <v>pm.terhelő bef.kötelezettség</v>
          </cell>
          <cell r="N439">
            <v>4278</v>
          </cell>
          <cell r="P439">
            <v>4278</v>
          </cell>
          <cell r="S439">
            <v>4278</v>
          </cell>
          <cell r="Z439">
            <v>4278</v>
          </cell>
          <cell r="AA439">
            <v>0</v>
          </cell>
          <cell r="AB439">
            <v>4278</v>
          </cell>
        </row>
        <row r="440">
          <cell r="C440">
            <v>10</v>
          </cell>
          <cell r="D440" t="str">
            <v>ped.szakkönyv</v>
          </cell>
          <cell r="I440">
            <v>405</v>
          </cell>
          <cell r="P440">
            <v>405</v>
          </cell>
          <cell r="Q440">
            <v>405</v>
          </cell>
          <cell r="Z440">
            <v>405</v>
          </cell>
          <cell r="AA440">
            <v>0</v>
          </cell>
          <cell r="AB440">
            <v>405</v>
          </cell>
        </row>
        <row r="441">
          <cell r="C441">
            <v>12</v>
          </cell>
          <cell r="D441" t="str">
            <v>elvonás</v>
          </cell>
          <cell r="I441">
            <v>-316</v>
          </cell>
          <cell r="P441">
            <v>-316</v>
          </cell>
          <cell r="S441">
            <v>-316</v>
          </cell>
          <cell r="Z441">
            <v>-316</v>
          </cell>
          <cell r="AA441">
            <v>0</v>
          </cell>
          <cell r="AB441">
            <v>-316</v>
          </cell>
        </row>
        <row r="442">
          <cell r="C442">
            <v>13</v>
          </cell>
          <cell r="D442" t="str">
            <v>bérfejlesztés</v>
          </cell>
          <cell r="I442">
            <v>654</v>
          </cell>
          <cell r="P442">
            <v>654</v>
          </cell>
          <cell r="Q442">
            <v>481</v>
          </cell>
          <cell r="R442">
            <v>173</v>
          </cell>
          <cell r="Z442">
            <v>654</v>
          </cell>
          <cell r="AA442">
            <v>0</v>
          </cell>
          <cell r="AB442">
            <v>654</v>
          </cell>
        </row>
        <row r="443">
          <cell r="C443">
            <v>14</v>
          </cell>
          <cell r="D443" t="str">
            <v>4% bérfejlesztés</v>
          </cell>
          <cell r="I443">
            <v>-181</v>
          </cell>
          <cell r="P443">
            <v>-181</v>
          </cell>
          <cell r="Q443">
            <v>-133</v>
          </cell>
          <cell r="R443">
            <v>-48</v>
          </cell>
          <cell r="Z443">
            <v>-181</v>
          </cell>
          <cell r="AA443">
            <v>0</v>
          </cell>
          <cell r="AB443">
            <v>-181</v>
          </cell>
        </row>
        <row r="444">
          <cell r="P444">
            <v>0</v>
          </cell>
          <cell r="Z444">
            <v>0</v>
          </cell>
          <cell r="AA444">
            <v>0</v>
          </cell>
          <cell r="AB444">
            <v>0</v>
          </cell>
        </row>
        <row r="445">
          <cell r="P445">
            <v>0</v>
          </cell>
          <cell r="Z445">
            <v>0</v>
          </cell>
          <cell r="AA445">
            <v>0</v>
          </cell>
          <cell r="AB445">
            <v>0</v>
          </cell>
        </row>
        <row r="446">
          <cell r="P446">
            <v>0</v>
          </cell>
          <cell r="Z446">
            <v>0</v>
          </cell>
          <cell r="AA446">
            <v>0</v>
          </cell>
          <cell r="AB446">
            <v>0</v>
          </cell>
        </row>
        <row r="447">
          <cell r="P447">
            <v>0</v>
          </cell>
          <cell r="Z447">
            <v>0</v>
          </cell>
          <cell r="AA447">
            <v>0</v>
          </cell>
          <cell r="AB447">
            <v>0</v>
          </cell>
        </row>
        <row r="448">
          <cell r="P448">
            <v>0</v>
          </cell>
          <cell r="Z448">
            <v>0</v>
          </cell>
          <cell r="AA448">
            <v>0</v>
          </cell>
          <cell r="AB448">
            <v>0</v>
          </cell>
        </row>
        <row r="449">
          <cell r="P449">
            <v>0</v>
          </cell>
          <cell r="Z449">
            <v>0</v>
          </cell>
          <cell r="AA449">
            <v>0</v>
          </cell>
          <cell r="AB449">
            <v>0</v>
          </cell>
        </row>
        <row r="450">
          <cell r="P450">
            <v>0</v>
          </cell>
          <cell r="Z450">
            <v>0</v>
          </cell>
          <cell r="AA450">
            <v>0</v>
          </cell>
          <cell r="AB450">
            <v>0</v>
          </cell>
        </row>
        <row r="451">
          <cell r="P451">
            <v>0</v>
          </cell>
          <cell r="Z451">
            <v>0</v>
          </cell>
          <cell r="AA451">
            <v>0</v>
          </cell>
          <cell r="AB451">
            <v>0</v>
          </cell>
        </row>
        <row r="452">
          <cell r="P452">
            <v>0</v>
          </cell>
          <cell r="Z452">
            <v>0</v>
          </cell>
          <cell r="AA452">
            <v>0</v>
          </cell>
          <cell r="AB452">
            <v>0</v>
          </cell>
        </row>
        <row r="453">
          <cell r="P453">
            <v>0</v>
          </cell>
          <cell r="Z453">
            <v>0</v>
          </cell>
          <cell r="AA453">
            <v>0</v>
          </cell>
          <cell r="AB453">
            <v>0</v>
          </cell>
        </row>
        <row r="454">
          <cell r="P454">
            <v>0</v>
          </cell>
          <cell r="Z454">
            <v>0</v>
          </cell>
          <cell r="AA454">
            <v>0</v>
          </cell>
          <cell r="AB454">
            <v>0</v>
          </cell>
        </row>
        <row r="455">
          <cell r="P455">
            <v>0</v>
          </cell>
          <cell r="Z455">
            <v>0</v>
          </cell>
          <cell r="AA455">
            <v>0</v>
          </cell>
          <cell r="AB455">
            <v>0</v>
          </cell>
        </row>
        <row r="456">
          <cell r="P456">
            <v>0</v>
          </cell>
          <cell r="Z456">
            <v>0</v>
          </cell>
          <cell r="AA456">
            <v>0</v>
          </cell>
          <cell r="AB456">
            <v>0</v>
          </cell>
        </row>
        <row r="457">
          <cell r="P457">
            <v>0</v>
          </cell>
          <cell r="Z457">
            <v>0</v>
          </cell>
          <cell r="AA457">
            <v>0</v>
          </cell>
          <cell r="AB457">
            <v>0</v>
          </cell>
        </row>
        <row r="458">
          <cell r="P458">
            <v>0</v>
          </cell>
          <cell r="Z458">
            <v>0</v>
          </cell>
          <cell r="AA458">
            <v>0</v>
          </cell>
          <cell r="AB458">
            <v>0</v>
          </cell>
        </row>
        <row r="459">
          <cell r="P459">
            <v>0</v>
          </cell>
          <cell r="Z459">
            <v>0</v>
          </cell>
          <cell r="AA459">
            <v>0</v>
          </cell>
          <cell r="AB459">
            <v>0</v>
          </cell>
        </row>
        <row r="460">
          <cell r="P460">
            <v>0</v>
          </cell>
          <cell r="Z460">
            <v>0</v>
          </cell>
          <cell r="AA460">
            <v>0</v>
          </cell>
          <cell r="AB460">
            <v>0</v>
          </cell>
        </row>
        <row r="461">
          <cell r="P461">
            <v>0</v>
          </cell>
          <cell r="Z461">
            <v>0</v>
          </cell>
          <cell r="AA461">
            <v>0</v>
          </cell>
          <cell r="AB461">
            <v>0</v>
          </cell>
        </row>
        <row r="462">
          <cell r="P462">
            <v>0</v>
          </cell>
          <cell r="Z462">
            <v>0</v>
          </cell>
          <cell r="AA462">
            <v>0</v>
          </cell>
          <cell r="AB462">
            <v>0</v>
          </cell>
        </row>
        <row r="463">
          <cell r="P463">
            <v>0</v>
          </cell>
          <cell r="Z463">
            <v>0</v>
          </cell>
          <cell r="AA463">
            <v>0</v>
          </cell>
          <cell r="AB463">
            <v>0</v>
          </cell>
        </row>
        <row r="464">
          <cell r="P464">
            <v>0</v>
          </cell>
          <cell r="Z464">
            <v>0</v>
          </cell>
          <cell r="AA464">
            <v>0</v>
          </cell>
          <cell r="AB464">
            <v>0</v>
          </cell>
        </row>
        <row r="465">
          <cell r="P465">
            <v>0</v>
          </cell>
          <cell r="Z465">
            <v>0</v>
          </cell>
          <cell r="AA465">
            <v>0</v>
          </cell>
          <cell r="AB465">
            <v>0</v>
          </cell>
        </row>
        <row r="466">
          <cell r="P466">
            <v>0</v>
          </cell>
          <cell r="Z466">
            <v>0</v>
          </cell>
          <cell r="AA466">
            <v>0</v>
          </cell>
          <cell r="AB466">
            <v>0</v>
          </cell>
        </row>
        <row r="467">
          <cell r="P467">
            <v>0</v>
          </cell>
          <cell r="Z467">
            <v>0</v>
          </cell>
          <cell r="AA467">
            <v>0</v>
          </cell>
          <cell r="AB467">
            <v>0</v>
          </cell>
        </row>
        <row r="468">
          <cell r="P468">
            <v>0</v>
          </cell>
          <cell r="Z468">
            <v>0</v>
          </cell>
          <cell r="AA468">
            <v>0</v>
          </cell>
          <cell r="AB468">
            <v>0</v>
          </cell>
        </row>
        <row r="469">
          <cell r="P469">
            <v>0</v>
          </cell>
          <cell r="Z469">
            <v>0</v>
          </cell>
          <cell r="AA469">
            <v>0</v>
          </cell>
          <cell r="AB469">
            <v>0</v>
          </cell>
        </row>
        <row r="470">
          <cell r="P470">
            <v>0</v>
          </cell>
          <cell r="Z470">
            <v>0</v>
          </cell>
          <cell r="AA470">
            <v>0</v>
          </cell>
          <cell r="AB470">
            <v>0</v>
          </cell>
        </row>
        <row r="471">
          <cell r="P471">
            <v>0</v>
          </cell>
          <cell r="Z471">
            <v>0</v>
          </cell>
          <cell r="AA471">
            <v>0</v>
          </cell>
          <cell r="AB471">
            <v>0</v>
          </cell>
        </row>
        <row r="472">
          <cell r="P472">
            <v>0</v>
          </cell>
          <cell r="Z472">
            <v>0</v>
          </cell>
          <cell r="AA472">
            <v>0</v>
          </cell>
          <cell r="AB472">
            <v>0</v>
          </cell>
        </row>
        <row r="473">
          <cell r="P473">
            <v>0</v>
          </cell>
          <cell r="Z473">
            <v>0</v>
          </cell>
          <cell r="AA473">
            <v>0</v>
          </cell>
          <cell r="AB473">
            <v>0</v>
          </cell>
        </row>
        <row r="474">
          <cell r="P474">
            <v>0</v>
          </cell>
          <cell r="Z474">
            <v>0</v>
          </cell>
          <cell r="AA474">
            <v>0</v>
          </cell>
          <cell r="AB474">
            <v>0</v>
          </cell>
        </row>
        <row r="475">
          <cell r="P475">
            <v>0</v>
          </cell>
          <cell r="Z475">
            <v>0</v>
          </cell>
          <cell r="AA475">
            <v>0</v>
          </cell>
          <cell r="AB475">
            <v>0</v>
          </cell>
        </row>
        <row r="476">
          <cell r="P476">
            <v>0</v>
          </cell>
          <cell r="Z476">
            <v>0</v>
          </cell>
          <cell r="AA476">
            <v>0</v>
          </cell>
          <cell r="AB476">
            <v>0</v>
          </cell>
        </row>
        <row r="477">
          <cell r="P477">
            <v>0</v>
          </cell>
          <cell r="Z477">
            <v>0</v>
          </cell>
          <cell r="AA477">
            <v>0</v>
          </cell>
          <cell r="AB477">
            <v>0</v>
          </cell>
        </row>
        <row r="478">
          <cell r="P478">
            <v>0</v>
          </cell>
          <cell r="Z478">
            <v>0</v>
          </cell>
          <cell r="AA478">
            <v>0</v>
          </cell>
          <cell r="AB478">
            <v>0</v>
          </cell>
        </row>
        <row r="479">
          <cell r="B479" t="str">
            <v>Összesen</v>
          </cell>
          <cell r="D479" t="str">
            <v>Bártfa uti Általános Isk.</v>
          </cell>
          <cell r="E479">
            <v>4282</v>
          </cell>
          <cell r="F479">
            <v>0</v>
          </cell>
          <cell r="G479">
            <v>1915</v>
          </cell>
          <cell r="H479">
            <v>0</v>
          </cell>
          <cell r="I479">
            <v>76116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1396</v>
          </cell>
          <cell r="O479">
            <v>0</v>
          </cell>
          <cell r="P479">
            <v>83709</v>
          </cell>
          <cell r="Q479">
            <v>44374</v>
          </cell>
          <cell r="R479">
            <v>17945</v>
          </cell>
          <cell r="S479">
            <v>20825</v>
          </cell>
          <cell r="T479">
            <v>0</v>
          </cell>
          <cell r="U479">
            <v>0</v>
          </cell>
          <cell r="V479">
            <v>0</v>
          </cell>
          <cell r="W479">
            <v>565</v>
          </cell>
          <cell r="X479">
            <v>0</v>
          </cell>
          <cell r="Y479">
            <v>0</v>
          </cell>
          <cell r="Z479">
            <v>83709</v>
          </cell>
          <cell r="AA479">
            <v>0</v>
          </cell>
          <cell r="AB479">
            <v>83709</v>
          </cell>
        </row>
        <row r="480">
          <cell r="A480">
            <v>1405</v>
          </cell>
          <cell r="B480" t="str">
            <v>Belvárosi Általános Isk.</v>
          </cell>
          <cell r="C480">
            <v>1</v>
          </cell>
          <cell r="D480" t="str">
            <v>00előirányzat</v>
          </cell>
          <cell r="E480">
            <v>8270</v>
          </cell>
          <cell r="G480">
            <v>5698</v>
          </cell>
          <cell r="I480">
            <v>123585</v>
          </cell>
          <cell r="P480">
            <v>137553</v>
          </cell>
          <cell r="Q480">
            <v>66777</v>
          </cell>
          <cell r="R480">
            <v>28969</v>
          </cell>
          <cell r="S480">
            <v>41415</v>
          </cell>
          <cell r="W480">
            <v>392</v>
          </cell>
          <cell r="Z480">
            <v>137553</v>
          </cell>
          <cell r="AA480">
            <v>0</v>
          </cell>
          <cell r="AB480">
            <v>137553</v>
          </cell>
        </row>
        <row r="481">
          <cell r="C481">
            <v>5</v>
          </cell>
          <cell r="D481" t="str">
            <v>jóváhagyott pénzmaradvány</v>
          </cell>
          <cell r="N481">
            <v>2300</v>
          </cell>
          <cell r="P481">
            <v>2300</v>
          </cell>
          <cell r="Q481">
            <v>1632</v>
          </cell>
          <cell r="R481">
            <v>474</v>
          </cell>
          <cell r="Y481">
            <v>194</v>
          </cell>
          <cell r="Z481">
            <v>2300</v>
          </cell>
          <cell r="AA481">
            <v>0</v>
          </cell>
          <cell r="AB481">
            <v>2300</v>
          </cell>
        </row>
        <row r="482">
          <cell r="C482">
            <v>7</v>
          </cell>
          <cell r="D482" t="str">
            <v>tárgyévi eir.mód.korrekció</v>
          </cell>
          <cell r="I482">
            <v>83</v>
          </cell>
          <cell r="P482">
            <v>83</v>
          </cell>
          <cell r="Y482">
            <v>83</v>
          </cell>
          <cell r="Z482">
            <v>83</v>
          </cell>
          <cell r="AA482">
            <v>0</v>
          </cell>
          <cell r="AB482">
            <v>83</v>
          </cell>
        </row>
        <row r="483">
          <cell r="C483">
            <v>10</v>
          </cell>
          <cell r="D483" t="str">
            <v>ped.szakkönyv</v>
          </cell>
          <cell r="I483">
            <v>664</v>
          </cell>
          <cell r="P483">
            <v>664</v>
          </cell>
          <cell r="Q483">
            <v>664</v>
          </cell>
          <cell r="Z483">
            <v>664</v>
          </cell>
          <cell r="AA483">
            <v>0</v>
          </cell>
          <cell r="AB483">
            <v>664</v>
          </cell>
        </row>
        <row r="484">
          <cell r="C484">
            <v>12</v>
          </cell>
          <cell r="D484" t="str">
            <v>elvonás</v>
          </cell>
          <cell r="I484">
            <v>-375</v>
          </cell>
          <cell r="P484">
            <v>-375</v>
          </cell>
          <cell r="S484">
            <v>-375</v>
          </cell>
          <cell r="Z484">
            <v>-375</v>
          </cell>
          <cell r="AA484">
            <v>0</v>
          </cell>
          <cell r="AB484">
            <v>-375</v>
          </cell>
        </row>
        <row r="485">
          <cell r="C485">
            <v>13</v>
          </cell>
          <cell r="D485" t="str">
            <v>bérfejlesztés</v>
          </cell>
          <cell r="I485">
            <v>654</v>
          </cell>
          <cell r="P485">
            <v>654</v>
          </cell>
          <cell r="Q485">
            <v>481</v>
          </cell>
          <cell r="R485">
            <v>173</v>
          </cell>
          <cell r="Z485">
            <v>654</v>
          </cell>
          <cell r="AA485">
            <v>0</v>
          </cell>
          <cell r="AB485">
            <v>654</v>
          </cell>
        </row>
        <row r="486">
          <cell r="C486">
            <v>14</v>
          </cell>
          <cell r="D486" t="str">
            <v>4% bérfejlesztés</v>
          </cell>
          <cell r="I486">
            <v>-181</v>
          </cell>
          <cell r="P486">
            <v>-181</v>
          </cell>
          <cell r="Q486">
            <v>-133</v>
          </cell>
          <cell r="R486">
            <v>-48</v>
          </cell>
          <cell r="Z486">
            <v>-181</v>
          </cell>
          <cell r="AA486">
            <v>0</v>
          </cell>
          <cell r="AB486">
            <v>-181</v>
          </cell>
        </row>
        <row r="487">
          <cell r="P487">
            <v>0</v>
          </cell>
          <cell r="Z487">
            <v>0</v>
          </cell>
          <cell r="AA487">
            <v>0</v>
          </cell>
          <cell r="AB487">
            <v>0</v>
          </cell>
        </row>
        <row r="488">
          <cell r="P488">
            <v>0</v>
          </cell>
          <cell r="Z488">
            <v>0</v>
          </cell>
          <cell r="AA488">
            <v>0</v>
          </cell>
          <cell r="AB488">
            <v>0</v>
          </cell>
        </row>
        <row r="489">
          <cell r="P489">
            <v>0</v>
          </cell>
          <cell r="Z489">
            <v>0</v>
          </cell>
          <cell r="AA489">
            <v>0</v>
          </cell>
          <cell r="AB489">
            <v>0</v>
          </cell>
        </row>
        <row r="490">
          <cell r="P490">
            <v>0</v>
          </cell>
          <cell r="Z490">
            <v>0</v>
          </cell>
          <cell r="AA490">
            <v>0</v>
          </cell>
          <cell r="AB490">
            <v>0</v>
          </cell>
        </row>
        <row r="491">
          <cell r="P491">
            <v>0</v>
          </cell>
          <cell r="Z491">
            <v>0</v>
          </cell>
          <cell r="AA491">
            <v>0</v>
          </cell>
          <cell r="AB491">
            <v>0</v>
          </cell>
        </row>
        <row r="492">
          <cell r="P492">
            <v>0</v>
          </cell>
          <cell r="Z492">
            <v>0</v>
          </cell>
          <cell r="AA492">
            <v>0</v>
          </cell>
          <cell r="AB492">
            <v>0</v>
          </cell>
        </row>
        <row r="493">
          <cell r="P493">
            <v>0</v>
          </cell>
          <cell r="Z493">
            <v>0</v>
          </cell>
          <cell r="AA493">
            <v>0</v>
          </cell>
          <cell r="AB493">
            <v>0</v>
          </cell>
        </row>
        <row r="494">
          <cell r="P494">
            <v>0</v>
          </cell>
          <cell r="Z494">
            <v>0</v>
          </cell>
          <cell r="AA494">
            <v>0</v>
          </cell>
          <cell r="AB494">
            <v>0</v>
          </cell>
        </row>
        <row r="495">
          <cell r="P495">
            <v>0</v>
          </cell>
          <cell r="Z495">
            <v>0</v>
          </cell>
          <cell r="AA495">
            <v>0</v>
          </cell>
          <cell r="AB495">
            <v>0</v>
          </cell>
        </row>
        <row r="496">
          <cell r="P496">
            <v>0</v>
          </cell>
          <cell r="Z496">
            <v>0</v>
          </cell>
          <cell r="AA496">
            <v>0</v>
          </cell>
          <cell r="AB496">
            <v>0</v>
          </cell>
        </row>
        <row r="497">
          <cell r="P497">
            <v>0</v>
          </cell>
          <cell r="Z497">
            <v>0</v>
          </cell>
          <cell r="AA497">
            <v>0</v>
          </cell>
          <cell r="AB497">
            <v>0</v>
          </cell>
        </row>
        <row r="498">
          <cell r="P498">
            <v>0</v>
          </cell>
          <cell r="Z498">
            <v>0</v>
          </cell>
          <cell r="AA498">
            <v>0</v>
          </cell>
          <cell r="AB498">
            <v>0</v>
          </cell>
        </row>
        <row r="499">
          <cell r="P499">
            <v>0</v>
          </cell>
          <cell r="Z499">
            <v>0</v>
          </cell>
          <cell r="AA499">
            <v>0</v>
          </cell>
          <cell r="AB499">
            <v>0</v>
          </cell>
        </row>
        <row r="500">
          <cell r="P500">
            <v>0</v>
          </cell>
          <cell r="Z500">
            <v>0</v>
          </cell>
          <cell r="AA500">
            <v>0</v>
          </cell>
          <cell r="AB500">
            <v>0</v>
          </cell>
        </row>
        <row r="501">
          <cell r="P501">
            <v>0</v>
          </cell>
          <cell r="Z501">
            <v>0</v>
          </cell>
          <cell r="AA501">
            <v>0</v>
          </cell>
          <cell r="AB501">
            <v>0</v>
          </cell>
        </row>
        <row r="502">
          <cell r="P502">
            <v>0</v>
          </cell>
          <cell r="Z502">
            <v>0</v>
          </cell>
          <cell r="AA502">
            <v>0</v>
          </cell>
          <cell r="AB502">
            <v>0</v>
          </cell>
        </row>
        <row r="503">
          <cell r="B503" t="str">
            <v>Összesen</v>
          </cell>
          <cell r="D503" t="str">
            <v>Belvárosi Általános Isk.</v>
          </cell>
          <cell r="E503">
            <v>8270</v>
          </cell>
          <cell r="F503">
            <v>0</v>
          </cell>
          <cell r="G503">
            <v>5698</v>
          </cell>
          <cell r="H503">
            <v>0</v>
          </cell>
          <cell r="I503">
            <v>124430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2300</v>
          </cell>
          <cell r="O503">
            <v>0</v>
          </cell>
          <cell r="P503">
            <v>140698</v>
          </cell>
          <cell r="Q503">
            <v>69421</v>
          </cell>
          <cell r="R503">
            <v>29568</v>
          </cell>
          <cell r="S503">
            <v>41040</v>
          </cell>
          <cell r="T503">
            <v>0</v>
          </cell>
          <cell r="U503">
            <v>0</v>
          </cell>
          <cell r="V503">
            <v>0</v>
          </cell>
          <cell r="W503">
            <v>392</v>
          </cell>
          <cell r="X503">
            <v>0</v>
          </cell>
          <cell r="Y503">
            <v>277</v>
          </cell>
          <cell r="Z503">
            <v>140698</v>
          </cell>
          <cell r="AA503">
            <v>0</v>
          </cell>
          <cell r="AB503">
            <v>140698</v>
          </cell>
        </row>
        <row r="504">
          <cell r="A504">
            <v>1406</v>
          </cell>
          <cell r="B504" t="str">
            <v>Csokonai V.M.Ált.Isk.és Szakisk.</v>
          </cell>
          <cell r="C504">
            <v>1</v>
          </cell>
          <cell r="D504" t="str">
            <v>00előirányzat</v>
          </cell>
          <cell r="E504">
            <v>9853</v>
          </cell>
          <cell r="G504">
            <v>5628</v>
          </cell>
          <cell r="I504">
            <v>230603</v>
          </cell>
          <cell r="P504">
            <v>246084</v>
          </cell>
          <cell r="Q504">
            <v>137243</v>
          </cell>
          <cell r="R504">
            <v>55846</v>
          </cell>
          <cell r="S504">
            <v>50052</v>
          </cell>
          <cell r="W504">
            <v>2943</v>
          </cell>
          <cell r="Z504">
            <v>246084</v>
          </cell>
          <cell r="AA504">
            <v>0</v>
          </cell>
          <cell r="AB504">
            <v>246084</v>
          </cell>
        </row>
        <row r="505">
          <cell r="C505">
            <v>5</v>
          </cell>
          <cell r="D505" t="str">
            <v>jóváhagyott pénzmaradvány</v>
          </cell>
          <cell r="N505">
            <v>5198</v>
          </cell>
          <cell r="P505">
            <v>5198</v>
          </cell>
          <cell r="Q505">
            <v>2790</v>
          </cell>
          <cell r="R505">
            <v>998</v>
          </cell>
          <cell r="Y505">
            <v>1410</v>
          </cell>
          <cell r="Z505">
            <v>5198</v>
          </cell>
          <cell r="AA505">
            <v>0</v>
          </cell>
          <cell r="AB505">
            <v>5198</v>
          </cell>
        </row>
        <row r="506">
          <cell r="C506">
            <v>6</v>
          </cell>
          <cell r="D506" t="str">
            <v>pm.terhelő bef.kötelezettség</v>
          </cell>
          <cell r="N506">
            <v>4226</v>
          </cell>
          <cell r="P506">
            <v>4226</v>
          </cell>
          <cell r="S506">
            <v>4226</v>
          </cell>
          <cell r="Z506">
            <v>4226</v>
          </cell>
          <cell r="AA506">
            <v>0</v>
          </cell>
          <cell r="AB506">
            <v>4226</v>
          </cell>
        </row>
        <row r="507">
          <cell r="D507" t="str">
            <v>Pécs-Mecsekszabolcsi Önkormányzat</v>
          </cell>
          <cell r="I507">
            <v>50</v>
          </cell>
          <cell r="P507">
            <v>50</v>
          </cell>
          <cell r="S507">
            <v>50</v>
          </cell>
          <cell r="Z507">
            <v>50</v>
          </cell>
          <cell r="AA507">
            <v>0</v>
          </cell>
          <cell r="AB507">
            <v>50</v>
          </cell>
        </row>
        <row r="508">
          <cell r="C508">
            <v>10</v>
          </cell>
          <cell r="D508" t="str">
            <v>ped.szakkönyv</v>
          </cell>
          <cell r="I508">
            <v>1283</v>
          </cell>
          <cell r="P508">
            <v>1283</v>
          </cell>
          <cell r="Q508">
            <v>1283</v>
          </cell>
          <cell r="Z508">
            <v>1283</v>
          </cell>
          <cell r="AA508">
            <v>0</v>
          </cell>
          <cell r="AB508">
            <v>1283</v>
          </cell>
        </row>
        <row r="509">
          <cell r="C509">
            <v>12</v>
          </cell>
          <cell r="D509" t="str">
            <v>elvonás</v>
          </cell>
          <cell r="I509">
            <v>-1107</v>
          </cell>
          <cell r="P509">
            <v>-1107</v>
          </cell>
          <cell r="S509">
            <v>-1107</v>
          </cell>
          <cell r="Z509">
            <v>-1107</v>
          </cell>
          <cell r="AA509">
            <v>0</v>
          </cell>
          <cell r="AB509">
            <v>-1107</v>
          </cell>
        </row>
        <row r="510">
          <cell r="C510">
            <v>13</v>
          </cell>
          <cell r="D510" t="str">
            <v>bérfejlesztés</v>
          </cell>
          <cell r="I510">
            <v>1471</v>
          </cell>
          <cell r="P510">
            <v>1471</v>
          </cell>
          <cell r="Q510">
            <v>1081</v>
          </cell>
          <cell r="R510">
            <v>390</v>
          </cell>
          <cell r="Z510">
            <v>1471</v>
          </cell>
          <cell r="AA510">
            <v>0</v>
          </cell>
          <cell r="AB510">
            <v>1471</v>
          </cell>
        </row>
        <row r="511">
          <cell r="C511">
            <v>14</v>
          </cell>
          <cell r="D511" t="str">
            <v>4% bérfejlesztés</v>
          </cell>
          <cell r="I511">
            <v>-407</v>
          </cell>
          <cell r="P511">
            <v>-407</v>
          </cell>
          <cell r="Q511">
            <v>-299</v>
          </cell>
          <cell r="R511">
            <v>-108</v>
          </cell>
          <cell r="Z511">
            <v>-407</v>
          </cell>
          <cell r="AA511">
            <v>0</v>
          </cell>
          <cell r="AB511">
            <v>-407</v>
          </cell>
        </row>
        <row r="512">
          <cell r="P512">
            <v>0</v>
          </cell>
          <cell r="Z512">
            <v>0</v>
          </cell>
          <cell r="AA512">
            <v>0</v>
          </cell>
          <cell r="AB512">
            <v>0</v>
          </cell>
        </row>
        <row r="513">
          <cell r="P513">
            <v>0</v>
          </cell>
          <cell r="Z513">
            <v>0</v>
          </cell>
          <cell r="AA513">
            <v>0</v>
          </cell>
          <cell r="AB513">
            <v>0</v>
          </cell>
        </row>
        <row r="514">
          <cell r="P514">
            <v>0</v>
          </cell>
          <cell r="Z514">
            <v>0</v>
          </cell>
          <cell r="AA514">
            <v>0</v>
          </cell>
          <cell r="AB514">
            <v>0</v>
          </cell>
        </row>
        <row r="515">
          <cell r="P515">
            <v>0</v>
          </cell>
          <cell r="Z515">
            <v>0</v>
          </cell>
          <cell r="AA515">
            <v>0</v>
          </cell>
          <cell r="AB515">
            <v>0</v>
          </cell>
        </row>
        <row r="516">
          <cell r="P516">
            <v>0</v>
          </cell>
          <cell r="Z516">
            <v>0</v>
          </cell>
          <cell r="AA516">
            <v>0</v>
          </cell>
          <cell r="AB516">
            <v>0</v>
          </cell>
        </row>
        <row r="517">
          <cell r="P517">
            <v>0</v>
          </cell>
          <cell r="Z517">
            <v>0</v>
          </cell>
          <cell r="AA517">
            <v>0</v>
          </cell>
          <cell r="AB517">
            <v>0</v>
          </cell>
        </row>
        <row r="518">
          <cell r="P518">
            <v>0</v>
          </cell>
          <cell r="Z518">
            <v>0</v>
          </cell>
          <cell r="AA518">
            <v>0</v>
          </cell>
          <cell r="AB518">
            <v>0</v>
          </cell>
        </row>
        <row r="519">
          <cell r="P519">
            <v>0</v>
          </cell>
          <cell r="Z519">
            <v>0</v>
          </cell>
          <cell r="AA519">
            <v>0</v>
          </cell>
          <cell r="AB519">
            <v>0</v>
          </cell>
        </row>
        <row r="520">
          <cell r="P520">
            <v>0</v>
          </cell>
          <cell r="Z520">
            <v>0</v>
          </cell>
          <cell r="AA520">
            <v>0</v>
          </cell>
          <cell r="AB520">
            <v>0</v>
          </cell>
        </row>
        <row r="521">
          <cell r="P521">
            <v>0</v>
          </cell>
          <cell r="Z521">
            <v>0</v>
          </cell>
          <cell r="AA521">
            <v>0</v>
          </cell>
          <cell r="AB521">
            <v>0</v>
          </cell>
        </row>
        <row r="522">
          <cell r="P522">
            <v>0</v>
          </cell>
          <cell r="Z522">
            <v>0</v>
          </cell>
          <cell r="AA522">
            <v>0</v>
          </cell>
          <cell r="AB522">
            <v>0</v>
          </cell>
        </row>
        <row r="523">
          <cell r="P523">
            <v>0</v>
          </cell>
          <cell r="Z523">
            <v>0</v>
          </cell>
          <cell r="AA523">
            <v>0</v>
          </cell>
          <cell r="AB523">
            <v>0</v>
          </cell>
        </row>
        <row r="524">
          <cell r="P524">
            <v>0</v>
          </cell>
          <cell r="Z524">
            <v>0</v>
          </cell>
          <cell r="AA524">
            <v>0</v>
          </cell>
          <cell r="AB524">
            <v>0</v>
          </cell>
        </row>
        <row r="525">
          <cell r="P525">
            <v>0</v>
          </cell>
          <cell r="Z525">
            <v>0</v>
          </cell>
          <cell r="AA525">
            <v>0</v>
          </cell>
          <cell r="AB525">
            <v>0</v>
          </cell>
        </row>
        <row r="526">
          <cell r="P526">
            <v>0</v>
          </cell>
          <cell r="Z526">
            <v>0</v>
          </cell>
          <cell r="AA526">
            <v>0</v>
          </cell>
          <cell r="AB526">
            <v>0</v>
          </cell>
        </row>
        <row r="527">
          <cell r="P527">
            <v>0</v>
          </cell>
          <cell r="Z527">
            <v>0</v>
          </cell>
          <cell r="AA527">
            <v>0</v>
          </cell>
          <cell r="AB527">
            <v>0</v>
          </cell>
        </row>
        <row r="528">
          <cell r="P528">
            <v>0</v>
          </cell>
          <cell r="Z528">
            <v>0</v>
          </cell>
          <cell r="AA528">
            <v>0</v>
          </cell>
          <cell r="AB528">
            <v>0</v>
          </cell>
        </row>
        <row r="529">
          <cell r="P529">
            <v>0</v>
          </cell>
          <cell r="Z529">
            <v>0</v>
          </cell>
          <cell r="AA529">
            <v>0</v>
          </cell>
          <cell r="AB529">
            <v>0</v>
          </cell>
        </row>
        <row r="530">
          <cell r="P530">
            <v>0</v>
          </cell>
          <cell r="Z530">
            <v>0</v>
          </cell>
          <cell r="AA530">
            <v>0</v>
          </cell>
          <cell r="AB530">
            <v>0</v>
          </cell>
        </row>
        <row r="531">
          <cell r="P531">
            <v>0</v>
          </cell>
          <cell r="Z531">
            <v>0</v>
          </cell>
          <cell r="AA531">
            <v>0</v>
          </cell>
          <cell r="AB531">
            <v>0</v>
          </cell>
        </row>
        <row r="532">
          <cell r="P532">
            <v>0</v>
          </cell>
          <cell r="Z532">
            <v>0</v>
          </cell>
          <cell r="AA532">
            <v>0</v>
          </cell>
          <cell r="AB532">
            <v>0</v>
          </cell>
        </row>
        <row r="533">
          <cell r="P533">
            <v>0</v>
          </cell>
          <cell r="Z533">
            <v>0</v>
          </cell>
          <cell r="AA533">
            <v>0</v>
          </cell>
          <cell r="AB533">
            <v>0</v>
          </cell>
        </row>
        <row r="534">
          <cell r="B534" t="str">
            <v>Összesen</v>
          </cell>
          <cell r="D534" t="str">
            <v>Csokonai V.M.Ált.Isk.és Szakisk.</v>
          </cell>
          <cell r="E534">
            <v>9853</v>
          </cell>
          <cell r="F534">
            <v>0</v>
          </cell>
          <cell r="G534">
            <v>5628</v>
          </cell>
          <cell r="H534">
            <v>0</v>
          </cell>
          <cell r="I534">
            <v>231893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9424</v>
          </cell>
          <cell r="O534">
            <v>0</v>
          </cell>
          <cell r="P534">
            <v>256798</v>
          </cell>
          <cell r="Q534">
            <v>142098</v>
          </cell>
          <cell r="R534">
            <v>57126</v>
          </cell>
          <cell r="S534">
            <v>53221</v>
          </cell>
          <cell r="T534">
            <v>0</v>
          </cell>
          <cell r="U534">
            <v>0</v>
          </cell>
          <cell r="V534">
            <v>0</v>
          </cell>
          <cell r="W534">
            <v>2943</v>
          </cell>
          <cell r="X534">
            <v>0</v>
          </cell>
          <cell r="Y534">
            <v>1410</v>
          </cell>
          <cell r="Z534">
            <v>256798</v>
          </cell>
          <cell r="AA534">
            <v>0</v>
          </cell>
          <cell r="AB534">
            <v>256798</v>
          </cell>
        </row>
        <row r="535">
          <cell r="A535">
            <v>1407</v>
          </cell>
          <cell r="B535" t="str">
            <v>Felsővámház uti Általános Isk.</v>
          </cell>
          <cell r="C535">
            <v>1</v>
          </cell>
          <cell r="D535" t="str">
            <v>00előirányzat</v>
          </cell>
          <cell r="E535">
            <v>7448</v>
          </cell>
          <cell r="G535">
            <v>3317</v>
          </cell>
          <cell r="I535">
            <v>130780</v>
          </cell>
          <cell r="P535">
            <v>141545</v>
          </cell>
          <cell r="Q535">
            <v>76265</v>
          </cell>
          <cell r="R535">
            <v>31440</v>
          </cell>
          <cell r="S535">
            <v>32635</v>
          </cell>
          <cell r="W535">
            <v>1205</v>
          </cell>
          <cell r="Z535">
            <v>141545</v>
          </cell>
          <cell r="AA535">
            <v>0</v>
          </cell>
          <cell r="AB535">
            <v>141545</v>
          </cell>
        </row>
        <row r="536">
          <cell r="C536">
            <v>5</v>
          </cell>
          <cell r="D536" t="str">
            <v>jóváhagyott pénzmaradvány</v>
          </cell>
          <cell r="N536">
            <v>4002</v>
          </cell>
          <cell r="P536">
            <v>4002</v>
          </cell>
          <cell r="Q536">
            <v>2155</v>
          </cell>
          <cell r="R536">
            <v>728</v>
          </cell>
          <cell r="Y536">
            <v>1119</v>
          </cell>
          <cell r="Z536">
            <v>4002</v>
          </cell>
          <cell r="AA536">
            <v>0</v>
          </cell>
          <cell r="AB536">
            <v>4002</v>
          </cell>
        </row>
        <row r="537">
          <cell r="C537">
            <v>6</v>
          </cell>
          <cell r="D537" t="str">
            <v>pm.terhelő bef.kötelezettség</v>
          </cell>
          <cell r="N537">
            <v>753</v>
          </cell>
          <cell r="P537">
            <v>753</v>
          </cell>
          <cell r="S537">
            <v>753</v>
          </cell>
          <cell r="Z537">
            <v>753</v>
          </cell>
          <cell r="AA537">
            <v>0</v>
          </cell>
          <cell r="AB537">
            <v>753</v>
          </cell>
        </row>
        <row r="538">
          <cell r="C538">
            <v>10</v>
          </cell>
          <cell r="D538" t="str">
            <v>ped.szakkönyv</v>
          </cell>
          <cell r="I538">
            <v>698</v>
          </cell>
          <cell r="P538">
            <v>698</v>
          </cell>
          <cell r="Q538">
            <v>698</v>
          </cell>
          <cell r="Z538">
            <v>698</v>
          </cell>
          <cell r="AA538">
            <v>0</v>
          </cell>
          <cell r="AB538">
            <v>698</v>
          </cell>
        </row>
        <row r="539">
          <cell r="C539">
            <v>12</v>
          </cell>
          <cell r="D539" t="str">
            <v>elvonás</v>
          </cell>
          <cell r="I539">
            <v>-385</v>
          </cell>
          <cell r="P539">
            <v>-385</v>
          </cell>
          <cell r="S539">
            <v>-385</v>
          </cell>
          <cell r="Z539">
            <v>-385</v>
          </cell>
          <cell r="AA539">
            <v>0</v>
          </cell>
          <cell r="AB539">
            <v>-385</v>
          </cell>
        </row>
        <row r="540">
          <cell r="C540">
            <v>13</v>
          </cell>
          <cell r="D540" t="str">
            <v>bérfejlesztés</v>
          </cell>
          <cell r="I540">
            <v>737</v>
          </cell>
          <cell r="P540">
            <v>737</v>
          </cell>
          <cell r="Q540">
            <v>542</v>
          </cell>
          <cell r="R540">
            <v>195</v>
          </cell>
          <cell r="Z540">
            <v>737</v>
          </cell>
          <cell r="AA540">
            <v>0</v>
          </cell>
          <cell r="AB540">
            <v>737</v>
          </cell>
        </row>
        <row r="541">
          <cell r="C541">
            <v>14</v>
          </cell>
          <cell r="D541" t="str">
            <v>4% bérfejlesztés</v>
          </cell>
          <cell r="I541">
            <v>-204</v>
          </cell>
          <cell r="P541">
            <v>-204</v>
          </cell>
          <cell r="Q541">
            <v>-150</v>
          </cell>
          <cell r="R541">
            <v>-54</v>
          </cell>
          <cell r="Z541">
            <v>-204</v>
          </cell>
          <cell r="AA541">
            <v>0</v>
          </cell>
          <cell r="AB541">
            <v>-204</v>
          </cell>
        </row>
        <row r="542">
          <cell r="P542">
            <v>0</v>
          </cell>
          <cell r="Z542">
            <v>0</v>
          </cell>
          <cell r="AA542">
            <v>0</v>
          </cell>
          <cell r="AB542">
            <v>0</v>
          </cell>
        </row>
        <row r="543">
          <cell r="P543">
            <v>0</v>
          </cell>
          <cell r="Z543">
            <v>0</v>
          </cell>
          <cell r="AA543">
            <v>0</v>
          </cell>
          <cell r="AB543">
            <v>0</v>
          </cell>
        </row>
        <row r="544">
          <cell r="P544">
            <v>0</v>
          </cell>
          <cell r="Z544">
            <v>0</v>
          </cell>
          <cell r="AA544">
            <v>0</v>
          </cell>
          <cell r="AB544">
            <v>0</v>
          </cell>
        </row>
        <row r="545">
          <cell r="P545">
            <v>0</v>
          </cell>
          <cell r="Z545">
            <v>0</v>
          </cell>
          <cell r="AA545">
            <v>0</v>
          </cell>
          <cell r="AB545">
            <v>0</v>
          </cell>
        </row>
        <row r="546">
          <cell r="P546">
            <v>0</v>
          </cell>
          <cell r="Z546">
            <v>0</v>
          </cell>
          <cell r="AA546">
            <v>0</v>
          </cell>
          <cell r="AB546">
            <v>0</v>
          </cell>
        </row>
        <row r="547">
          <cell r="P547">
            <v>0</v>
          </cell>
          <cell r="Z547">
            <v>0</v>
          </cell>
          <cell r="AA547">
            <v>0</v>
          </cell>
          <cell r="AB547">
            <v>0</v>
          </cell>
        </row>
        <row r="548">
          <cell r="P548">
            <v>0</v>
          </cell>
          <cell r="Z548">
            <v>0</v>
          </cell>
          <cell r="AA548">
            <v>0</v>
          </cell>
          <cell r="AB548">
            <v>0</v>
          </cell>
        </row>
        <row r="549">
          <cell r="P549">
            <v>0</v>
          </cell>
          <cell r="Z549">
            <v>0</v>
          </cell>
          <cell r="AA549">
            <v>0</v>
          </cell>
          <cell r="AB549">
            <v>0</v>
          </cell>
        </row>
        <row r="550">
          <cell r="P550">
            <v>0</v>
          </cell>
          <cell r="Z550">
            <v>0</v>
          </cell>
          <cell r="AA550">
            <v>0</v>
          </cell>
          <cell r="AB550">
            <v>0</v>
          </cell>
        </row>
        <row r="551">
          <cell r="P551">
            <v>0</v>
          </cell>
          <cell r="Z551">
            <v>0</v>
          </cell>
          <cell r="AA551">
            <v>0</v>
          </cell>
          <cell r="AB551">
            <v>0</v>
          </cell>
        </row>
        <row r="552">
          <cell r="P552">
            <v>0</v>
          </cell>
          <cell r="Z552">
            <v>0</v>
          </cell>
          <cell r="AA552">
            <v>0</v>
          </cell>
          <cell r="AB552">
            <v>0</v>
          </cell>
        </row>
        <row r="553">
          <cell r="P553">
            <v>0</v>
          </cell>
          <cell r="Z553">
            <v>0</v>
          </cell>
          <cell r="AA553">
            <v>0</v>
          </cell>
          <cell r="AB553">
            <v>0</v>
          </cell>
        </row>
        <row r="554">
          <cell r="P554">
            <v>0</v>
          </cell>
          <cell r="Z554">
            <v>0</v>
          </cell>
          <cell r="AA554">
            <v>0</v>
          </cell>
          <cell r="AB554">
            <v>0</v>
          </cell>
        </row>
        <row r="555">
          <cell r="B555" t="str">
            <v>Összesen</v>
          </cell>
          <cell r="D555" t="str">
            <v>Felsővámház uti Ált. Isk.</v>
          </cell>
          <cell r="E555">
            <v>7448</v>
          </cell>
          <cell r="F555">
            <v>0</v>
          </cell>
          <cell r="G555">
            <v>3317</v>
          </cell>
          <cell r="H555">
            <v>0</v>
          </cell>
          <cell r="I555">
            <v>131626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4755</v>
          </cell>
          <cell r="O555">
            <v>0</v>
          </cell>
          <cell r="P555">
            <v>147146</v>
          </cell>
          <cell r="Q555">
            <v>79510</v>
          </cell>
          <cell r="R555">
            <v>32309</v>
          </cell>
          <cell r="S555">
            <v>33003</v>
          </cell>
          <cell r="T555">
            <v>0</v>
          </cell>
          <cell r="U555">
            <v>0</v>
          </cell>
          <cell r="V555">
            <v>0</v>
          </cell>
          <cell r="W555">
            <v>1205</v>
          </cell>
          <cell r="X555">
            <v>0</v>
          </cell>
          <cell r="Y555">
            <v>1119</v>
          </cell>
          <cell r="Z555">
            <v>147146</v>
          </cell>
          <cell r="AA555">
            <v>0</v>
          </cell>
          <cell r="AB555">
            <v>147146</v>
          </cell>
        </row>
        <row r="556">
          <cell r="A556">
            <v>1408</v>
          </cell>
          <cell r="B556" t="str">
            <v>Mezőszél uti Általános Isk.</v>
          </cell>
          <cell r="C556">
            <v>1</v>
          </cell>
          <cell r="D556" t="str">
            <v>00előirányzat</v>
          </cell>
          <cell r="E556">
            <v>8186</v>
          </cell>
          <cell r="G556">
            <v>3007</v>
          </cell>
          <cell r="I556">
            <v>71784</v>
          </cell>
          <cell r="P556">
            <v>82977</v>
          </cell>
          <cell r="Q556">
            <v>40013</v>
          </cell>
          <cell r="R556">
            <v>16583</v>
          </cell>
          <cell r="S556">
            <v>26077</v>
          </cell>
          <cell r="W556">
            <v>304</v>
          </cell>
          <cell r="Z556">
            <v>82977</v>
          </cell>
          <cell r="AA556">
            <v>0</v>
          </cell>
          <cell r="AB556">
            <v>82977</v>
          </cell>
        </row>
        <row r="557">
          <cell r="C557">
            <v>5</v>
          </cell>
          <cell r="D557" t="str">
            <v>jóváhagyott pénzmaradvány</v>
          </cell>
          <cell r="N557">
            <v>-1173</v>
          </cell>
          <cell r="P557">
            <v>-1173</v>
          </cell>
          <cell r="Q557">
            <v>34</v>
          </cell>
          <cell r="R557">
            <v>12</v>
          </cell>
          <cell r="S557">
            <v>-1219</v>
          </cell>
          <cell r="Z557">
            <v>-1173</v>
          </cell>
          <cell r="AA557">
            <v>0</v>
          </cell>
          <cell r="AB557">
            <v>-1173</v>
          </cell>
        </row>
        <row r="558">
          <cell r="C558">
            <v>6</v>
          </cell>
          <cell r="D558" t="str">
            <v>pm.terhelő bef.kötelezettség</v>
          </cell>
          <cell r="N558">
            <v>2293</v>
          </cell>
          <cell r="P558">
            <v>2293</v>
          </cell>
          <cell r="S558">
            <v>2293</v>
          </cell>
          <cell r="Z558">
            <v>2293</v>
          </cell>
          <cell r="AA558">
            <v>0</v>
          </cell>
          <cell r="AB558">
            <v>2293</v>
          </cell>
        </row>
        <row r="559">
          <cell r="C559">
            <v>10</v>
          </cell>
          <cell r="D559" t="str">
            <v>ped.szakkönyv</v>
          </cell>
          <cell r="I559">
            <v>416</v>
          </cell>
          <cell r="P559">
            <v>416</v>
          </cell>
          <cell r="Q559">
            <v>416</v>
          </cell>
          <cell r="Z559">
            <v>416</v>
          </cell>
          <cell r="AA559">
            <v>0</v>
          </cell>
          <cell r="AB559">
            <v>416</v>
          </cell>
        </row>
        <row r="560">
          <cell r="C560">
            <v>12</v>
          </cell>
          <cell r="D560" t="str">
            <v>elvonás</v>
          </cell>
          <cell r="I560">
            <v>-242</v>
          </cell>
          <cell r="P560">
            <v>-242</v>
          </cell>
          <cell r="S560">
            <v>-242</v>
          </cell>
          <cell r="Z560">
            <v>-242</v>
          </cell>
          <cell r="AA560">
            <v>0</v>
          </cell>
          <cell r="AB560">
            <v>-242</v>
          </cell>
        </row>
        <row r="561">
          <cell r="C561">
            <v>13</v>
          </cell>
          <cell r="D561" t="str">
            <v>bérfejlesztés</v>
          </cell>
          <cell r="I561">
            <v>306</v>
          </cell>
          <cell r="P561">
            <v>306</v>
          </cell>
          <cell r="Q561">
            <v>225</v>
          </cell>
          <cell r="R561">
            <v>81</v>
          </cell>
          <cell r="Z561">
            <v>306</v>
          </cell>
          <cell r="AA561">
            <v>0</v>
          </cell>
          <cell r="AB561">
            <v>306</v>
          </cell>
        </row>
        <row r="562">
          <cell r="C562">
            <v>14</v>
          </cell>
          <cell r="D562" t="str">
            <v>4% bérfejlesztés</v>
          </cell>
          <cell r="I562">
            <v>-84</v>
          </cell>
          <cell r="P562">
            <v>-84</v>
          </cell>
          <cell r="Q562">
            <v>-62</v>
          </cell>
          <cell r="R562">
            <v>-22</v>
          </cell>
          <cell r="Z562">
            <v>-84</v>
          </cell>
          <cell r="AA562">
            <v>0</v>
          </cell>
          <cell r="AB562">
            <v>-84</v>
          </cell>
        </row>
        <row r="563">
          <cell r="P563">
            <v>0</v>
          </cell>
          <cell r="Z563">
            <v>0</v>
          </cell>
          <cell r="AA563">
            <v>0</v>
          </cell>
          <cell r="AB563">
            <v>0</v>
          </cell>
        </row>
        <row r="564">
          <cell r="P564">
            <v>0</v>
          </cell>
          <cell r="Z564">
            <v>0</v>
          </cell>
          <cell r="AA564">
            <v>0</v>
          </cell>
          <cell r="AB564">
            <v>0</v>
          </cell>
        </row>
        <row r="565">
          <cell r="P565">
            <v>0</v>
          </cell>
          <cell r="Z565">
            <v>0</v>
          </cell>
          <cell r="AA565">
            <v>0</v>
          </cell>
          <cell r="AB565">
            <v>0</v>
          </cell>
        </row>
        <row r="566">
          <cell r="P566">
            <v>0</v>
          </cell>
          <cell r="Z566">
            <v>0</v>
          </cell>
          <cell r="AA566">
            <v>0</v>
          </cell>
          <cell r="AB566">
            <v>0</v>
          </cell>
        </row>
        <row r="567">
          <cell r="P567">
            <v>0</v>
          </cell>
          <cell r="Z567">
            <v>0</v>
          </cell>
          <cell r="AA567">
            <v>0</v>
          </cell>
          <cell r="AB567">
            <v>0</v>
          </cell>
        </row>
        <row r="568">
          <cell r="P568">
            <v>0</v>
          </cell>
          <cell r="Z568">
            <v>0</v>
          </cell>
          <cell r="AA568">
            <v>0</v>
          </cell>
          <cell r="AB568">
            <v>0</v>
          </cell>
        </row>
        <row r="569">
          <cell r="P569">
            <v>0</v>
          </cell>
          <cell r="Z569">
            <v>0</v>
          </cell>
          <cell r="AA569">
            <v>0</v>
          </cell>
          <cell r="AB569">
            <v>0</v>
          </cell>
        </row>
        <row r="570">
          <cell r="P570">
            <v>0</v>
          </cell>
          <cell r="Z570">
            <v>0</v>
          </cell>
          <cell r="AA570">
            <v>0</v>
          </cell>
          <cell r="AB570">
            <v>0</v>
          </cell>
        </row>
        <row r="571">
          <cell r="P571">
            <v>0</v>
          </cell>
          <cell r="Z571">
            <v>0</v>
          </cell>
          <cell r="AA571">
            <v>0</v>
          </cell>
          <cell r="AB571">
            <v>0</v>
          </cell>
        </row>
        <row r="572">
          <cell r="P572">
            <v>0</v>
          </cell>
          <cell r="Z572">
            <v>0</v>
          </cell>
          <cell r="AA572">
            <v>0</v>
          </cell>
          <cell r="AB572">
            <v>0</v>
          </cell>
        </row>
        <row r="573">
          <cell r="B573" t="str">
            <v>Összesen</v>
          </cell>
          <cell r="D573" t="str">
            <v>Mezőszél uti Általános Isk.</v>
          </cell>
          <cell r="E573">
            <v>8186</v>
          </cell>
          <cell r="F573">
            <v>0</v>
          </cell>
          <cell r="G573">
            <v>3007</v>
          </cell>
          <cell r="H573">
            <v>0</v>
          </cell>
          <cell r="I573">
            <v>72180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1120</v>
          </cell>
          <cell r="O573">
            <v>0</v>
          </cell>
          <cell r="P573">
            <v>84493</v>
          </cell>
          <cell r="Q573">
            <v>40626</v>
          </cell>
          <cell r="R573">
            <v>16654</v>
          </cell>
          <cell r="S573">
            <v>26909</v>
          </cell>
          <cell r="T573">
            <v>0</v>
          </cell>
          <cell r="U573">
            <v>0</v>
          </cell>
          <cell r="V573">
            <v>0</v>
          </cell>
          <cell r="W573">
            <v>304</v>
          </cell>
          <cell r="X573">
            <v>0</v>
          </cell>
          <cell r="Y573">
            <v>0</v>
          </cell>
          <cell r="Z573">
            <v>84493</v>
          </cell>
          <cell r="AA573">
            <v>0</v>
          </cell>
          <cell r="AB573">
            <v>84493</v>
          </cell>
        </row>
        <row r="574">
          <cell r="A574">
            <v>1409</v>
          </cell>
          <cell r="B574" t="str">
            <v>Jókai Mór Általános Isk.</v>
          </cell>
          <cell r="C574">
            <v>1</v>
          </cell>
          <cell r="D574" t="str">
            <v>00előirányzat</v>
          </cell>
          <cell r="E574">
            <v>11577</v>
          </cell>
          <cell r="G574">
            <v>4582</v>
          </cell>
          <cell r="I574">
            <v>105485</v>
          </cell>
          <cell r="P574">
            <v>121644</v>
          </cell>
          <cell r="Q574">
            <v>59959</v>
          </cell>
          <cell r="R574">
            <v>24492</v>
          </cell>
          <cell r="S574">
            <v>36760</v>
          </cell>
          <cell r="W574">
            <v>433</v>
          </cell>
          <cell r="Z574">
            <v>121644</v>
          </cell>
          <cell r="AA574">
            <v>0</v>
          </cell>
          <cell r="AB574">
            <v>121644</v>
          </cell>
        </row>
        <row r="575">
          <cell r="C575">
            <v>5</v>
          </cell>
          <cell r="D575" t="str">
            <v>jóváhagyott pénzmaradvány</v>
          </cell>
          <cell r="N575">
            <v>534</v>
          </cell>
          <cell r="P575">
            <v>534</v>
          </cell>
          <cell r="Q575">
            <v>362</v>
          </cell>
          <cell r="R575">
            <v>118</v>
          </cell>
          <cell r="Y575">
            <v>54</v>
          </cell>
          <cell r="Z575">
            <v>534</v>
          </cell>
          <cell r="AA575">
            <v>0</v>
          </cell>
          <cell r="AB575">
            <v>534</v>
          </cell>
        </row>
        <row r="576">
          <cell r="C576">
            <v>6</v>
          </cell>
          <cell r="D576" t="str">
            <v>pm.terhelő bef.kötelezettség</v>
          </cell>
          <cell r="N576">
            <v>2439</v>
          </cell>
          <cell r="P576">
            <v>2439</v>
          </cell>
          <cell r="S576">
            <v>2439</v>
          </cell>
          <cell r="Z576">
            <v>2439</v>
          </cell>
          <cell r="AA576">
            <v>0</v>
          </cell>
          <cell r="AB576">
            <v>2439</v>
          </cell>
        </row>
        <row r="577">
          <cell r="C577">
            <v>10</v>
          </cell>
          <cell r="D577" t="str">
            <v>ped.szakkönyv</v>
          </cell>
          <cell r="I577">
            <v>596</v>
          </cell>
          <cell r="P577">
            <v>596</v>
          </cell>
          <cell r="Q577">
            <v>596</v>
          </cell>
          <cell r="Z577">
            <v>596</v>
          </cell>
          <cell r="AA577">
            <v>0</v>
          </cell>
          <cell r="AB577">
            <v>596</v>
          </cell>
        </row>
        <row r="578">
          <cell r="C578">
            <v>12</v>
          </cell>
          <cell r="D578" t="str">
            <v>elvonás</v>
          </cell>
          <cell r="I578">
            <v>-353</v>
          </cell>
          <cell r="P578">
            <v>-353</v>
          </cell>
          <cell r="S578">
            <v>-353</v>
          </cell>
          <cell r="Z578">
            <v>-353</v>
          </cell>
          <cell r="AA578">
            <v>0</v>
          </cell>
          <cell r="AB578">
            <v>-353</v>
          </cell>
        </row>
        <row r="579">
          <cell r="C579">
            <v>13</v>
          </cell>
          <cell r="D579" t="str">
            <v>bérfejlesztés</v>
          </cell>
          <cell r="I579">
            <v>700</v>
          </cell>
          <cell r="P579">
            <v>700</v>
          </cell>
          <cell r="Q579">
            <v>515</v>
          </cell>
          <cell r="R579">
            <v>185</v>
          </cell>
          <cell r="Z579">
            <v>700</v>
          </cell>
          <cell r="AA579">
            <v>0</v>
          </cell>
          <cell r="AB579">
            <v>700</v>
          </cell>
        </row>
        <row r="580">
          <cell r="C580">
            <v>14</v>
          </cell>
          <cell r="D580" t="str">
            <v>4% bérfejlesztés</v>
          </cell>
          <cell r="I580">
            <v>-193</v>
          </cell>
          <cell r="P580">
            <v>-193</v>
          </cell>
          <cell r="Q580">
            <v>-142</v>
          </cell>
          <cell r="R580">
            <v>-51</v>
          </cell>
          <cell r="Z580">
            <v>-193</v>
          </cell>
          <cell r="AA580">
            <v>0</v>
          </cell>
          <cell r="AB580">
            <v>-193</v>
          </cell>
        </row>
        <row r="581">
          <cell r="P581">
            <v>0</v>
          </cell>
          <cell r="Z581">
            <v>0</v>
          </cell>
          <cell r="AA581">
            <v>0</v>
          </cell>
          <cell r="AB581">
            <v>0</v>
          </cell>
        </row>
        <row r="582">
          <cell r="P582">
            <v>0</v>
          </cell>
          <cell r="Z582">
            <v>0</v>
          </cell>
          <cell r="AA582">
            <v>0</v>
          </cell>
          <cell r="AB582">
            <v>0</v>
          </cell>
        </row>
        <row r="583">
          <cell r="P583">
            <v>0</v>
          </cell>
          <cell r="Z583">
            <v>0</v>
          </cell>
          <cell r="AA583">
            <v>0</v>
          </cell>
          <cell r="AB583">
            <v>0</v>
          </cell>
        </row>
        <row r="584">
          <cell r="P584">
            <v>0</v>
          </cell>
          <cell r="Z584">
            <v>0</v>
          </cell>
          <cell r="AA584">
            <v>0</v>
          </cell>
          <cell r="AB584">
            <v>0</v>
          </cell>
        </row>
        <row r="585">
          <cell r="P585">
            <v>0</v>
          </cell>
          <cell r="Z585">
            <v>0</v>
          </cell>
          <cell r="AA585">
            <v>0</v>
          </cell>
          <cell r="AB585">
            <v>0</v>
          </cell>
        </row>
        <row r="586">
          <cell r="P586">
            <v>0</v>
          </cell>
          <cell r="Z586">
            <v>0</v>
          </cell>
          <cell r="AA586">
            <v>0</v>
          </cell>
          <cell r="AB586">
            <v>0</v>
          </cell>
        </row>
        <row r="587">
          <cell r="P587">
            <v>0</v>
          </cell>
          <cell r="Z587">
            <v>0</v>
          </cell>
          <cell r="AA587">
            <v>0</v>
          </cell>
          <cell r="AB587">
            <v>0</v>
          </cell>
        </row>
        <row r="588">
          <cell r="P588">
            <v>0</v>
          </cell>
          <cell r="Z588">
            <v>0</v>
          </cell>
          <cell r="AA588">
            <v>0</v>
          </cell>
          <cell r="AB588">
            <v>0</v>
          </cell>
        </row>
        <row r="589">
          <cell r="P589">
            <v>0</v>
          </cell>
          <cell r="Z589">
            <v>0</v>
          </cell>
          <cell r="AA589">
            <v>0</v>
          </cell>
          <cell r="AB589">
            <v>0</v>
          </cell>
        </row>
        <row r="590">
          <cell r="P590">
            <v>0</v>
          </cell>
          <cell r="Z590">
            <v>0</v>
          </cell>
          <cell r="AA590">
            <v>0</v>
          </cell>
          <cell r="AB590">
            <v>0</v>
          </cell>
        </row>
        <row r="591">
          <cell r="P591">
            <v>0</v>
          </cell>
          <cell r="Z591">
            <v>0</v>
          </cell>
          <cell r="AA591">
            <v>0</v>
          </cell>
          <cell r="AB591">
            <v>0</v>
          </cell>
        </row>
        <row r="592">
          <cell r="P592">
            <v>0</v>
          </cell>
          <cell r="Z592">
            <v>0</v>
          </cell>
          <cell r="AA592">
            <v>0</v>
          </cell>
          <cell r="AB592">
            <v>0</v>
          </cell>
        </row>
        <row r="593">
          <cell r="P593">
            <v>0</v>
          </cell>
          <cell r="Z593">
            <v>0</v>
          </cell>
          <cell r="AA593">
            <v>0</v>
          </cell>
          <cell r="AB593">
            <v>0</v>
          </cell>
        </row>
        <row r="594">
          <cell r="P594">
            <v>0</v>
          </cell>
          <cell r="Z594">
            <v>0</v>
          </cell>
          <cell r="AA594">
            <v>0</v>
          </cell>
          <cell r="AB594">
            <v>0</v>
          </cell>
        </row>
        <row r="595">
          <cell r="P595">
            <v>0</v>
          </cell>
          <cell r="Z595">
            <v>0</v>
          </cell>
          <cell r="AA595">
            <v>0</v>
          </cell>
          <cell r="AB595">
            <v>0</v>
          </cell>
        </row>
        <row r="596">
          <cell r="P596">
            <v>0</v>
          </cell>
          <cell r="Z596">
            <v>0</v>
          </cell>
          <cell r="AA596">
            <v>0</v>
          </cell>
          <cell r="AB596">
            <v>0</v>
          </cell>
        </row>
        <row r="597">
          <cell r="P597">
            <v>0</v>
          </cell>
          <cell r="Z597">
            <v>0</v>
          </cell>
          <cell r="AA597">
            <v>0</v>
          </cell>
          <cell r="AB597">
            <v>0</v>
          </cell>
        </row>
        <row r="598">
          <cell r="B598" t="str">
            <v>Összesen</v>
          </cell>
          <cell r="D598" t="str">
            <v>Jókai Mór Általános Isk.</v>
          </cell>
          <cell r="E598">
            <v>11577</v>
          </cell>
          <cell r="F598">
            <v>0</v>
          </cell>
          <cell r="G598">
            <v>4582</v>
          </cell>
          <cell r="H598">
            <v>0</v>
          </cell>
          <cell r="I598">
            <v>106235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2973</v>
          </cell>
          <cell r="O598">
            <v>0</v>
          </cell>
          <cell r="P598">
            <v>125367</v>
          </cell>
          <cell r="Q598">
            <v>61290</v>
          </cell>
          <cell r="R598">
            <v>24744</v>
          </cell>
          <cell r="S598">
            <v>38846</v>
          </cell>
          <cell r="T598">
            <v>0</v>
          </cell>
          <cell r="U598">
            <v>0</v>
          </cell>
          <cell r="V598">
            <v>0</v>
          </cell>
          <cell r="W598">
            <v>433</v>
          </cell>
          <cell r="X598">
            <v>0</v>
          </cell>
          <cell r="Y598">
            <v>54</v>
          </cell>
          <cell r="Z598">
            <v>125367</v>
          </cell>
          <cell r="AA598">
            <v>0</v>
          </cell>
          <cell r="AB598">
            <v>125367</v>
          </cell>
        </row>
        <row r="599">
          <cell r="A599">
            <v>1410</v>
          </cell>
          <cell r="B599" t="str">
            <v xml:space="preserve">Jurisics uti Általános Isk. </v>
          </cell>
          <cell r="C599">
            <v>1</v>
          </cell>
          <cell r="D599" t="str">
            <v>00előirányzat</v>
          </cell>
          <cell r="E599">
            <v>6215</v>
          </cell>
          <cell r="G599">
            <v>1799</v>
          </cell>
          <cell r="I599">
            <v>58187</v>
          </cell>
          <cell r="P599">
            <v>66201</v>
          </cell>
          <cell r="Q599">
            <v>33246</v>
          </cell>
          <cell r="R599">
            <v>13646</v>
          </cell>
          <cell r="S599">
            <v>19091</v>
          </cell>
          <cell r="W599">
            <v>218</v>
          </cell>
          <cell r="Z599">
            <v>66201</v>
          </cell>
          <cell r="AA599">
            <v>0</v>
          </cell>
          <cell r="AB599">
            <v>66201</v>
          </cell>
        </row>
        <row r="600">
          <cell r="C600">
            <v>5</v>
          </cell>
          <cell r="D600" t="str">
            <v>jóváhagyott pénzmaradvány</v>
          </cell>
          <cell r="N600">
            <v>1325</v>
          </cell>
          <cell r="P600">
            <v>1325</v>
          </cell>
          <cell r="Q600">
            <v>78</v>
          </cell>
          <cell r="R600">
            <v>12</v>
          </cell>
          <cell r="Y600">
            <v>1235</v>
          </cell>
          <cell r="Z600">
            <v>1325</v>
          </cell>
          <cell r="AA600">
            <v>0</v>
          </cell>
          <cell r="AB600">
            <v>1325</v>
          </cell>
        </row>
        <row r="601">
          <cell r="C601">
            <v>6</v>
          </cell>
          <cell r="D601" t="str">
            <v>pm.terhelő bef.kötelezettség</v>
          </cell>
          <cell r="N601">
            <v>1462</v>
          </cell>
          <cell r="P601">
            <v>1462</v>
          </cell>
          <cell r="S601">
            <v>1462</v>
          </cell>
          <cell r="Z601">
            <v>1462</v>
          </cell>
          <cell r="AA601">
            <v>0</v>
          </cell>
          <cell r="AB601">
            <v>1462</v>
          </cell>
        </row>
        <row r="602">
          <cell r="C602">
            <v>10</v>
          </cell>
          <cell r="D602" t="str">
            <v>ped.szakkönyv</v>
          </cell>
          <cell r="I602">
            <v>315</v>
          </cell>
          <cell r="P602">
            <v>315</v>
          </cell>
          <cell r="Q602">
            <v>315</v>
          </cell>
          <cell r="Z602">
            <v>315</v>
          </cell>
          <cell r="AA602">
            <v>0</v>
          </cell>
          <cell r="AB602">
            <v>315</v>
          </cell>
        </row>
        <row r="603">
          <cell r="C603">
            <v>12</v>
          </cell>
          <cell r="D603" t="str">
            <v>elvonás</v>
          </cell>
          <cell r="I603">
            <v>-195</v>
          </cell>
          <cell r="P603">
            <v>-195</v>
          </cell>
          <cell r="S603">
            <v>-195</v>
          </cell>
          <cell r="Z603">
            <v>-195</v>
          </cell>
          <cell r="AA603">
            <v>0</v>
          </cell>
          <cell r="AB603">
            <v>-195</v>
          </cell>
        </row>
        <row r="604">
          <cell r="C604">
            <v>13</v>
          </cell>
          <cell r="D604" t="str">
            <v>bérfejlesztés</v>
          </cell>
          <cell r="I604">
            <v>246</v>
          </cell>
          <cell r="P604">
            <v>246</v>
          </cell>
          <cell r="Q604">
            <v>181</v>
          </cell>
          <cell r="R604">
            <v>65</v>
          </cell>
          <cell r="Z604">
            <v>246</v>
          </cell>
          <cell r="AA604">
            <v>0</v>
          </cell>
          <cell r="AB604">
            <v>246</v>
          </cell>
        </row>
        <row r="605">
          <cell r="C605">
            <v>14</v>
          </cell>
          <cell r="D605" t="str">
            <v>4% bérfejlesztés</v>
          </cell>
          <cell r="I605">
            <v>-68</v>
          </cell>
          <cell r="P605">
            <v>-68</v>
          </cell>
          <cell r="Q605">
            <v>-50</v>
          </cell>
          <cell r="R605">
            <v>-18</v>
          </cell>
          <cell r="Z605">
            <v>-68</v>
          </cell>
          <cell r="AA605">
            <v>0</v>
          </cell>
          <cell r="AB605">
            <v>-68</v>
          </cell>
        </row>
        <row r="606">
          <cell r="P606">
            <v>0</v>
          </cell>
          <cell r="Z606">
            <v>0</v>
          </cell>
          <cell r="AA606">
            <v>0</v>
          </cell>
          <cell r="AB606">
            <v>0</v>
          </cell>
        </row>
        <row r="607">
          <cell r="P607">
            <v>0</v>
          </cell>
          <cell r="Z607">
            <v>0</v>
          </cell>
          <cell r="AA607">
            <v>0</v>
          </cell>
          <cell r="AB607">
            <v>0</v>
          </cell>
        </row>
        <row r="608">
          <cell r="P608">
            <v>0</v>
          </cell>
          <cell r="Z608">
            <v>0</v>
          </cell>
          <cell r="AA608">
            <v>0</v>
          </cell>
          <cell r="AB608">
            <v>0</v>
          </cell>
        </row>
        <row r="609">
          <cell r="P609">
            <v>0</v>
          </cell>
          <cell r="Z609">
            <v>0</v>
          </cell>
          <cell r="AA609">
            <v>0</v>
          </cell>
          <cell r="AB609">
            <v>0</v>
          </cell>
        </row>
        <row r="610">
          <cell r="P610">
            <v>0</v>
          </cell>
          <cell r="Z610">
            <v>0</v>
          </cell>
          <cell r="AA610">
            <v>0</v>
          </cell>
          <cell r="AB610">
            <v>0</v>
          </cell>
        </row>
        <row r="611">
          <cell r="P611">
            <v>0</v>
          </cell>
          <cell r="Z611">
            <v>0</v>
          </cell>
          <cell r="AA611">
            <v>0</v>
          </cell>
          <cell r="AB611">
            <v>0</v>
          </cell>
        </row>
        <row r="612">
          <cell r="P612">
            <v>0</v>
          </cell>
          <cell r="Z612">
            <v>0</v>
          </cell>
          <cell r="AA612">
            <v>0</v>
          </cell>
          <cell r="AB612">
            <v>0</v>
          </cell>
        </row>
        <row r="613">
          <cell r="P613">
            <v>0</v>
          </cell>
          <cell r="Z613">
            <v>0</v>
          </cell>
          <cell r="AA613">
            <v>0</v>
          </cell>
          <cell r="AB613">
            <v>0</v>
          </cell>
        </row>
        <row r="614">
          <cell r="P614">
            <v>0</v>
          </cell>
          <cell r="Z614">
            <v>0</v>
          </cell>
          <cell r="AA614">
            <v>0</v>
          </cell>
          <cell r="AB614">
            <v>0</v>
          </cell>
        </row>
        <row r="615">
          <cell r="P615">
            <v>0</v>
          </cell>
          <cell r="Z615">
            <v>0</v>
          </cell>
          <cell r="AA615">
            <v>0</v>
          </cell>
          <cell r="AB615">
            <v>0</v>
          </cell>
        </row>
        <row r="616">
          <cell r="P616">
            <v>0</v>
          </cell>
          <cell r="Z616">
            <v>0</v>
          </cell>
          <cell r="AA616">
            <v>0</v>
          </cell>
          <cell r="AB616">
            <v>0</v>
          </cell>
        </row>
        <row r="617">
          <cell r="P617">
            <v>0</v>
          </cell>
          <cell r="Z617">
            <v>0</v>
          </cell>
          <cell r="AA617">
            <v>0</v>
          </cell>
          <cell r="AB617">
            <v>0</v>
          </cell>
        </row>
        <row r="618">
          <cell r="P618">
            <v>0</v>
          </cell>
          <cell r="Z618">
            <v>0</v>
          </cell>
          <cell r="AA618">
            <v>0</v>
          </cell>
          <cell r="AB618">
            <v>0</v>
          </cell>
        </row>
        <row r="619">
          <cell r="P619">
            <v>0</v>
          </cell>
          <cell r="Z619">
            <v>0</v>
          </cell>
          <cell r="AA619">
            <v>0</v>
          </cell>
          <cell r="AB619">
            <v>0</v>
          </cell>
        </row>
        <row r="620">
          <cell r="B620" t="str">
            <v>Összesen</v>
          </cell>
          <cell r="D620" t="str">
            <v xml:space="preserve">Jurisics uti Általános Isk. </v>
          </cell>
          <cell r="E620">
            <v>6215</v>
          </cell>
          <cell r="F620">
            <v>0</v>
          </cell>
          <cell r="G620">
            <v>1799</v>
          </cell>
          <cell r="H620">
            <v>0</v>
          </cell>
          <cell r="I620">
            <v>58485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2787</v>
          </cell>
          <cell r="O620">
            <v>0</v>
          </cell>
          <cell r="P620">
            <v>69286</v>
          </cell>
          <cell r="Q620">
            <v>33770</v>
          </cell>
          <cell r="R620">
            <v>13705</v>
          </cell>
          <cell r="S620">
            <v>20358</v>
          </cell>
          <cell r="T620">
            <v>0</v>
          </cell>
          <cell r="U620">
            <v>0</v>
          </cell>
          <cell r="V620">
            <v>0</v>
          </cell>
          <cell r="W620">
            <v>218</v>
          </cell>
          <cell r="X620">
            <v>0</v>
          </cell>
          <cell r="Y620">
            <v>1235</v>
          </cell>
          <cell r="Z620">
            <v>69286</v>
          </cell>
          <cell r="AA620">
            <v>0</v>
          </cell>
          <cell r="AB620">
            <v>69286</v>
          </cell>
        </row>
        <row r="621">
          <cell r="A621">
            <v>1411</v>
          </cell>
          <cell r="B621" t="str">
            <v>Köztársaság téri Általános Isk.</v>
          </cell>
          <cell r="C621">
            <v>1</v>
          </cell>
          <cell r="D621" t="str">
            <v>00előirányzat</v>
          </cell>
          <cell r="E621">
            <v>10988</v>
          </cell>
          <cell r="G621">
            <v>4539</v>
          </cell>
          <cell r="I621">
            <v>93499</v>
          </cell>
          <cell r="P621">
            <v>109026</v>
          </cell>
          <cell r="Q621">
            <v>51956</v>
          </cell>
          <cell r="R621">
            <v>21620</v>
          </cell>
          <cell r="S621">
            <v>34570</v>
          </cell>
          <cell r="W621">
            <v>880</v>
          </cell>
          <cell r="Z621">
            <v>109026</v>
          </cell>
          <cell r="AA621">
            <v>0</v>
          </cell>
          <cell r="AB621">
            <v>109026</v>
          </cell>
        </row>
        <row r="622">
          <cell r="C622">
            <v>5</v>
          </cell>
          <cell r="D622" t="str">
            <v>jóváhagyott pénzmaradvány</v>
          </cell>
          <cell r="N622">
            <v>2371</v>
          </cell>
          <cell r="P622">
            <v>2371</v>
          </cell>
          <cell r="Q622">
            <v>541</v>
          </cell>
          <cell r="R622">
            <v>187</v>
          </cell>
          <cell r="Y622">
            <v>1643</v>
          </cell>
          <cell r="Z622">
            <v>2371</v>
          </cell>
          <cell r="AA622">
            <v>0</v>
          </cell>
          <cell r="AB622">
            <v>2371</v>
          </cell>
        </row>
        <row r="623">
          <cell r="C623">
            <v>6</v>
          </cell>
          <cell r="D623" t="str">
            <v>pm.terhelő bef.kötelezettség</v>
          </cell>
          <cell r="N623">
            <v>1608</v>
          </cell>
          <cell r="P623">
            <v>1608</v>
          </cell>
          <cell r="S623">
            <v>1608</v>
          </cell>
          <cell r="Z623">
            <v>1608</v>
          </cell>
          <cell r="AA623">
            <v>0</v>
          </cell>
          <cell r="AB623">
            <v>1608</v>
          </cell>
        </row>
        <row r="624">
          <cell r="D624" t="str">
            <v>Okt.Biz.keret</v>
          </cell>
          <cell r="I624">
            <v>50</v>
          </cell>
          <cell r="P624">
            <v>50</v>
          </cell>
          <cell r="S624">
            <v>50</v>
          </cell>
          <cell r="Z624">
            <v>50</v>
          </cell>
          <cell r="AA624">
            <v>0</v>
          </cell>
          <cell r="AB624">
            <v>50</v>
          </cell>
        </row>
        <row r="625">
          <cell r="C625">
            <v>10</v>
          </cell>
          <cell r="D625" t="str">
            <v>ped.szakkönyv</v>
          </cell>
          <cell r="I625">
            <v>551</v>
          </cell>
          <cell r="P625">
            <v>551</v>
          </cell>
          <cell r="Q625">
            <v>551</v>
          </cell>
          <cell r="Z625">
            <v>551</v>
          </cell>
          <cell r="AA625">
            <v>0</v>
          </cell>
          <cell r="AB625">
            <v>551</v>
          </cell>
        </row>
        <row r="626">
          <cell r="C626">
            <v>12</v>
          </cell>
          <cell r="D626" t="str">
            <v>elvonás</v>
          </cell>
          <cell r="I626">
            <v>-316</v>
          </cell>
          <cell r="P626">
            <v>-316</v>
          </cell>
          <cell r="S626">
            <v>-316</v>
          </cell>
          <cell r="Z626">
            <v>-316</v>
          </cell>
          <cell r="AA626">
            <v>0</v>
          </cell>
          <cell r="AB626">
            <v>-316</v>
          </cell>
        </row>
        <row r="627">
          <cell r="C627">
            <v>13</v>
          </cell>
          <cell r="D627" t="str">
            <v>bérfejlesztés</v>
          </cell>
          <cell r="I627">
            <v>339</v>
          </cell>
          <cell r="P627">
            <v>339</v>
          </cell>
          <cell r="Q627">
            <v>249</v>
          </cell>
          <cell r="R627">
            <v>90</v>
          </cell>
          <cell r="Z627">
            <v>339</v>
          </cell>
          <cell r="AA627">
            <v>0</v>
          </cell>
          <cell r="AB627">
            <v>339</v>
          </cell>
        </row>
        <row r="628">
          <cell r="C628">
            <v>14</v>
          </cell>
          <cell r="D628" t="str">
            <v>4% bérfejlesztés</v>
          </cell>
          <cell r="I628">
            <v>-94</v>
          </cell>
          <cell r="P628">
            <v>-94</v>
          </cell>
          <cell r="Q628">
            <v>-69</v>
          </cell>
          <cell r="R628">
            <v>-25</v>
          </cell>
          <cell r="Z628">
            <v>-94</v>
          </cell>
          <cell r="AA628">
            <v>0</v>
          </cell>
          <cell r="AB628">
            <v>-94</v>
          </cell>
        </row>
        <row r="629">
          <cell r="P629">
            <v>0</v>
          </cell>
          <cell r="Z629">
            <v>0</v>
          </cell>
          <cell r="AA629">
            <v>0</v>
          </cell>
          <cell r="AB629">
            <v>0</v>
          </cell>
        </row>
        <row r="630">
          <cell r="P630">
            <v>0</v>
          </cell>
          <cell r="Z630">
            <v>0</v>
          </cell>
          <cell r="AA630">
            <v>0</v>
          </cell>
          <cell r="AB630">
            <v>0</v>
          </cell>
        </row>
        <row r="631">
          <cell r="P631">
            <v>0</v>
          </cell>
          <cell r="Z631">
            <v>0</v>
          </cell>
          <cell r="AA631">
            <v>0</v>
          </cell>
          <cell r="AB631">
            <v>0</v>
          </cell>
        </row>
        <row r="632">
          <cell r="P632">
            <v>0</v>
          </cell>
          <cell r="Z632">
            <v>0</v>
          </cell>
          <cell r="AA632">
            <v>0</v>
          </cell>
          <cell r="AB632">
            <v>0</v>
          </cell>
        </row>
        <row r="633">
          <cell r="P633">
            <v>0</v>
          </cell>
          <cell r="Z633">
            <v>0</v>
          </cell>
          <cell r="AA633">
            <v>0</v>
          </cell>
          <cell r="AB633">
            <v>0</v>
          </cell>
        </row>
        <row r="634">
          <cell r="P634">
            <v>0</v>
          </cell>
          <cell r="Z634">
            <v>0</v>
          </cell>
          <cell r="AA634">
            <v>0</v>
          </cell>
          <cell r="AB634">
            <v>0</v>
          </cell>
        </row>
        <row r="635">
          <cell r="P635">
            <v>0</v>
          </cell>
          <cell r="Z635">
            <v>0</v>
          </cell>
          <cell r="AA635">
            <v>0</v>
          </cell>
          <cell r="AB635">
            <v>0</v>
          </cell>
        </row>
        <row r="636">
          <cell r="P636">
            <v>0</v>
          </cell>
          <cell r="Z636">
            <v>0</v>
          </cell>
          <cell r="AA636">
            <v>0</v>
          </cell>
          <cell r="AB636">
            <v>0</v>
          </cell>
        </row>
        <row r="637">
          <cell r="P637">
            <v>0</v>
          </cell>
          <cell r="Z637">
            <v>0</v>
          </cell>
          <cell r="AA637">
            <v>0</v>
          </cell>
          <cell r="AB637">
            <v>0</v>
          </cell>
        </row>
        <row r="638">
          <cell r="P638">
            <v>0</v>
          </cell>
          <cell r="Z638">
            <v>0</v>
          </cell>
          <cell r="AA638">
            <v>0</v>
          </cell>
          <cell r="AB638">
            <v>0</v>
          </cell>
        </row>
        <row r="639">
          <cell r="P639">
            <v>0</v>
          </cell>
          <cell r="Z639">
            <v>0</v>
          </cell>
          <cell r="AA639">
            <v>0</v>
          </cell>
          <cell r="AB639">
            <v>0</v>
          </cell>
        </row>
        <row r="640">
          <cell r="P640">
            <v>0</v>
          </cell>
          <cell r="Z640">
            <v>0</v>
          </cell>
          <cell r="AA640">
            <v>0</v>
          </cell>
          <cell r="AB640">
            <v>0</v>
          </cell>
        </row>
        <row r="641">
          <cell r="P641">
            <v>0</v>
          </cell>
          <cell r="Z641">
            <v>0</v>
          </cell>
          <cell r="AA641">
            <v>0</v>
          </cell>
          <cell r="AB641">
            <v>0</v>
          </cell>
        </row>
        <row r="642">
          <cell r="P642">
            <v>0</v>
          </cell>
          <cell r="Z642">
            <v>0</v>
          </cell>
          <cell r="AA642">
            <v>0</v>
          </cell>
          <cell r="AB642">
            <v>0</v>
          </cell>
        </row>
        <row r="643">
          <cell r="P643">
            <v>0</v>
          </cell>
          <cell r="Z643">
            <v>0</v>
          </cell>
          <cell r="AA643">
            <v>0</v>
          </cell>
          <cell r="AB643">
            <v>0</v>
          </cell>
        </row>
        <row r="644">
          <cell r="P644">
            <v>0</v>
          </cell>
          <cell r="Z644">
            <v>0</v>
          </cell>
          <cell r="AA644">
            <v>0</v>
          </cell>
          <cell r="AB644">
            <v>0</v>
          </cell>
        </row>
        <row r="645">
          <cell r="B645" t="str">
            <v>Összesen</v>
          </cell>
          <cell r="D645" t="str">
            <v>Köztársaság téri Ált. Isk.</v>
          </cell>
          <cell r="E645">
            <v>10988</v>
          </cell>
          <cell r="F645">
            <v>0</v>
          </cell>
          <cell r="G645">
            <v>4539</v>
          </cell>
          <cell r="H645">
            <v>0</v>
          </cell>
          <cell r="I645">
            <v>94029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3979</v>
          </cell>
          <cell r="O645">
            <v>0</v>
          </cell>
          <cell r="P645">
            <v>113535</v>
          </cell>
          <cell r="Q645">
            <v>53228</v>
          </cell>
          <cell r="R645">
            <v>21872</v>
          </cell>
          <cell r="S645">
            <v>35912</v>
          </cell>
          <cell r="T645">
            <v>0</v>
          </cell>
          <cell r="U645">
            <v>0</v>
          </cell>
          <cell r="V645">
            <v>0</v>
          </cell>
          <cell r="W645">
            <v>880</v>
          </cell>
          <cell r="X645">
            <v>0</v>
          </cell>
          <cell r="Y645">
            <v>1643</v>
          </cell>
          <cell r="Z645">
            <v>113535</v>
          </cell>
          <cell r="AA645">
            <v>0</v>
          </cell>
          <cell r="AB645">
            <v>113535</v>
          </cell>
        </row>
        <row r="646">
          <cell r="A646">
            <v>1412</v>
          </cell>
          <cell r="B646" t="str">
            <v>Mátyás Király uti Általános Isk.</v>
          </cell>
          <cell r="C646">
            <v>1</v>
          </cell>
          <cell r="D646" t="str">
            <v>00előirányzat</v>
          </cell>
          <cell r="E646">
            <v>6327</v>
          </cell>
          <cell r="G646">
            <v>1968</v>
          </cell>
          <cell r="I646">
            <v>62924</v>
          </cell>
          <cell r="P646">
            <v>71219</v>
          </cell>
          <cell r="Q646">
            <v>37813</v>
          </cell>
          <cell r="R646">
            <v>15227</v>
          </cell>
          <cell r="S646">
            <v>18002</v>
          </cell>
          <cell r="W646">
            <v>177</v>
          </cell>
          <cell r="Z646">
            <v>71219</v>
          </cell>
          <cell r="AA646">
            <v>0</v>
          </cell>
          <cell r="AB646">
            <v>71219</v>
          </cell>
        </row>
        <row r="647">
          <cell r="C647">
            <v>5</v>
          </cell>
          <cell r="D647" t="str">
            <v>jóváhagyott pénzmaradvány</v>
          </cell>
          <cell r="N647">
            <v>-782</v>
          </cell>
          <cell r="P647">
            <v>-782</v>
          </cell>
          <cell r="Q647">
            <v>34</v>
          </cell>
          <cell r="R647">
            <v>12</v>
          </cell>
          <cell r="S647">
            <v>-828</v>
          </cell>
          <cell r="Z647">
            <v>-782</v>
          </cell>
          <cell r="AA647">
            <v>0</v>
          </cell>
          <cell r="AB647">
            <v>-782</v>
          </cell>
        </row>
        <row r="648">
          <cell r="C648">
            <v>6</v>
          </cell>
          <cell r="D648" t="str">
            <v>pm.terhelő bef.kötelezettség</v>
          </cell>
          <cell r="N648">
            <v>2460</v>
          </cell>
          <cell r="P648">
            <v>2460</v>
          </cell>
          <cell r="S648">
            <v>2460</v>
          </cell>
          <cell r="Z648">
            <v>2460</v>
          </cell>
          <cell r="AA648">
            <v>0</v>
          </cell>
          <cell r="AB648">
            <v>2460</v>
          </cell>
        </row>
        <row r="649">
          <cell r="C649">
            <v>7</v>
          </cell>
          <cell r="D649" t="str">
            <v>tárgyévi eir.mód.korrekció</v>
          </cell>
          <cell r="I649">
            <v>293</v>
          </cell>
          <cell r="P649">
            <v>293</v>
          </cell>
          <cell r="S649">
            <v>293</v>
          </cell>
          <cell r="Z649">
            <v>293</v>
          </cell>
          <cell r="AA649">
            <v>0</v>
          </cell>
          <cell r="AB649">
            <v>293</v>
          </cell>
        </row>
        <row r="650">
          <cell r="C650">
            <v>10</v>
          </cell>
          <cell r="D650" t="str">
            <v>ped.szakkönyv</v>
          </cell>
          <cell r="I650">
            <v>360</v>
          </cell>
          <cell r="P650">
            <v>360</v>
          </cell>
          <cell r="Q650">
            <v>360</v>
          </cell>
          <cell r="Z650">
            <v>360</v>
          </cell>
          <cell r="AA650">
            <v>0</v>
          </cell>
          <cell r="AB650">
            <v>360</v>
          </cell>
        </row>
        <row r="651">
          <cell r="D651" t="str">
            <v>pót1 viharkárok</v>
          </cell>
          <cell r="I651">
            <v>96</v>
          </cell>
          <cell r="P651">
            <v>96</v>
          </cell>
          <cell r="X651">
            <v>96</v>
          </cell>
          <cell r="Z651">
            <v>96</v>
          </cell>
          <cell r="AA651">
            <v>0</v>
          </cell>
          <cell r="AB651">
            <v>96</v>
          </cell>
        </row>
        <row r="652">
          <cell r="C652">
            <v>12</v>
          </cell>
          <cell r="D652" t="str">
            <v>elvonás</v>
          </cell>
          <cell r="I652">
            <v>-170</v>
          </cell>
          <cell r="P652">
            <v>-170</v>
          </cell>
          <cell r="S652">
            <v>-170</v>
          </cell>
          <cell r="Z652">
            <v>-170</v>
          </cell>
          <cell r="AA652">
            <v>0</v>
          </cell>
          <cell r="AB652">
            <v>-170</v>
          </cell>
        </row>
        <row r="653">
          <cell r="C653">
            <v>13</v>
          </cell>
          <cell r="D653" t="str">
            <v>bérfejlesztés</v>
          </cell>
          <cell r="I653">
            <v>333</v>
          </cell>
          <cell r="P653">
            <v>333</v>
          </cell>
          <cell r="Q653">
            <v>245</v>
          </cell>
          <cell r="R653">
            <v>88</v>
          </cell>
          <cell r="Z653">
            <v>333</v>
          </cell>
          <cell r="AA653">
            <v>0</v>
          </cell>
          <cell r="AB653">
            <v>333</v>
          </cell>
        </row>
        <row r="654">
          <cell r="C654">
            <v>14</v>
          </cell>
          <cell r="D654" t="str">
            <v>4% bérfejlesztés</v>
          </cell>
          <cell r="I654">
            <v>-92</v>
          </cell>
          <cell r="P654">
            <v>-92</v>
          </cell>
          <cell r="Q654">
            <v>-68</v>
          </cell>
          <cell r="R654">
            <v>-24</v>
          </cell>
          <cell r="Z654">
            <v>-92</v>
          </cell>
          <cell r="AA654">
            <v>0</v>
          </cell>
          <cell r="AB654">
            <v>-92</v>
          </cell>
        </row>
        <row r="655">
          <cell r="P655">
            <v>0</v>
          </cell>
          <cell r="Z655">
            <v>0</v>
          </cell>
          <cell r="AA655">
            <v>0</v>
          </cell>
          <cell r="AB655">
            <v>0</v>
          </cell>
        </row>
        <row r="656">
          <cell r="P656">
            <v>0</v>
          </cell>
          <cell r="Z656">
            <v>0</v>
          </cell>
          <cell r="AA656">
            <v>0</v>
          </cell>
          <cell r="AB656">
            <v>0</v>
          </cell>
        </row>
        <row r="657">
          <cell r="P657">
            <v>0</v>
          </cell>
          <cell r="Z657">
            <v>0</v>
          </cell>
          <cell r="AA657">
            <v>0</v>
          </cell>
          <cell r="AB657">
            <v>0</v>
          </cell>
        </row>
        <row r="658">
          <cell r="P658">
            <v>0</v>
          </cell>
          <cell r="Z658">
            <v>0</v>
          </cell>
          <cell r="AA658">
            <v>0</v>
          </cell>
          <cell r="AB658">
            <v>0</v>
          </cell>
        </row>
        <row r="659">
          <cell r="P659">
            <v>0</v>
          </cell>
          <cell r="Z659">
            <v>0</v>
          </cell>
          <cell r="AA659">
            <v>0</v>
          </cell>
          <cell r="AB659">
            <v>0</v>
          </cell>
        </row>
        <row r="660">
          <cell r="P660">
            <v>0</v>
          </cell>
          <cell r="Z660">
            <v>0</v>
          </cell>
          <cell r="AA660">
            <v>0</v>
          </cell>
          <cell r="AB660">
            <v>0</v>
          </cell>
        </row>
        <row r="661">
          <cell r="P661">
            <v>0</v>
          </cell>
          <cell r="Z661">
            <v>0</v>
          </cell>
          <cell r="AA661">
            <v>0</v>
          </cell>
          <cell r="AB661">
            <v>0</v>
          </cell>
        </row>
        <row r="662">
          <cell r="P662">
            <v>0</v>
          </cell>
          <cell r="Z662">
            <v>0</v>
          </cell>
          <cell r="AA662">
            <v>0</v>
          </cell>
          <cell r="AB662">
            <v>0</v>
          </cell>
        </row>
        <row r="663">
          <cell r="P663">
            <v>0</v>
          </cell>
          <cell r="Z663">
            <v>0</v>
          </cell>
          <cell r="AA663">
            <v>0</v>
          </cell>
          <cell r="AB663">
            <v>0</v>
          </cell>
        </row>
        <row r="664">
          <cell r="P664">
            <v>0</v>
          </cell>
          <cell r="Z664">
            <v>0</v>
          </cell>
          <cell r="AA664">
            <v>0</v>
          </cell>
          <cell r="AB664">
            <v>0</v>
          </cell>
        </row>
        <row r="665">
          <cell r="P665">
            <v>0</v>
          </cell>
          <cell r="Z665">
            <v>0</v>
          </cell>
          <cell r="AA665">
            <v>0</v>
          </cell>
          <cell r="AB665">
            <v>0</v>
          </cell>
        </row>
        <row r="666">
          <cell r="P666">
            <v>0</v>
          </cell>
          <cell r="Z666">
            <v>0</v>
          </cell>
          <cell r="AA666">
            <v>0</v>
          </cell>
          <cell r="AB666">
            <v>0</v>
          </cell>
        </row>
        <row r="667">
          <cell r="P667">
            <v>0</v>
          </cell>
          <cell r="Z667">
            <v>0</v>
          </cell>
          <cell r="AA667">
            <v>0</v>
          </cell>
          <cell r="AB667">
            <v>0</v>
          </cell>
        </row>
        <row r="668">
          <cell r="P668">
            <v>0</v>
          </cell>
          <cell r="Z668">
            <v>0</v>
          </cell>
          <cell r="AA668">
            <v>0</v>
          </cell>
          <cell r="AB668">
            <v>0</v>
          </cell>
        </row>
        <row r="669">
          <cell r="B669" t="str">
            <v>Összesen</v>
          </cell>
          <cell r="D669" t="str">
            <v>Mátyás Király uti Ált. Isk.</v>
          </cell>
          <cell r="E669">
            <v>6327</v>
          </cell>
          <cell r="F669">
            <v>0</v>
          </cell>
          <cell r="G669">
            <v>1968</v>
          </cell>
          <cell r="H669">
            <v>0</v>
          </cell>
          <cell r="I669">
            <v>63744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1678</v>
          </cell>
          <cell r="O669">
            <v>0</v>
          </cell>
          <cell r="P669">
            <v>73717</v>
          </cell>
          <cell r="Q669">
            <v>38384</v>
          </cell>
          <cell r="R669">
            <v>15303</v>
          </cell>
          <cell r="S669">
            <v>19757</v>
          </cell>
          <cell r="T669">
            <v>0</v>
          </cell>
          <cell r="U669">
            <v>0</v>
          </cell>
          <cell r="V669">
            <v>0</v>
          </cell>
          <cell r="W669">
            <v>177</v>
          </cell>
          <cell r="X669">
            <v>96</v>
          </cell>
          <cell r="Y669">
            <v>0</v>
          </cell>
          <cell r="Z669">
            <v>73717</v>
          </cell>
          <cell r="AA669">
            <v>0</v>
          </cell>
          <cell r="AB669">
            <v>73717</v>
          </cell>
        </row>
        <row r="670">
          <cell r="A670">
            <v>1414</v>
          </cell>
          <cell r="B670" t="str">
            <v>Szieberth R.Általános Isk.</v>
          </cell>
          <cell r="C670">
            <v>1</v>
          </cell>
          <cell r="D670" t="str">
            <v>00előirányzat</v>
          </cell>
          <cell r="E670">
            <v>6139</v>
          </cell>
          <cell r="G670">
            <v>1867</v>
          </cell>
          <cell r="I670">
            <v>95979</v>
          </cell>
          <cell r="P670">
            <v>103985</v>
          </cell>
          <cell r="Q670">
            <v>53214</v>
          </cell>
          <cell r="R670">
            <v>21888</v>
          </cell>
          <cell r="S670">
            <v>28225</v>
          </cell>
          <cell r="W670">
            <v>658</v>
          </cell>
          <cell r="Z670">
            <v>103985</v>
          </cell>
          <cell r="AA670">
            <v>0</v>
          </cell>
          <cell r="AB670">
            <v>103985</v>
          </cell>
        </row>
        <row r="671">
          <cell r="C671">
            <v>5</v>
          </cell>
          <cell r="D671" t="str">
            <v>jóváhagyott pénzmaradvány</v>
          </cell>
          <cell r="N671">
            <v>4357</v>
          </cell>
          <cell r="P671">
            <v>4357</v>
          </cell>
          <cell r="Q671">
            <v>1009</v>
          </cell>
          <cell r="R671">
            <v>363</v>
          </cell>
          <cell r="Y671">
            <v>2985</v>
          </cell>
          <cell r="Z671">
            <v>4357</v>
          </cell>
          <cell r="AA671">
            <v>0</v>
          </cell>
          <cell r="AB671">
            <v>4357</v>
          </cell>
        </row>
        <row r="672">
          <cell r="C672">
            <v>6</v>
          </cell>
          <cell r="D672" t="str">
            <v>pm.terhelő bef.kötelezettség</v>
          </cell>
          <cell r="N672">
            <v>414</v>
          </cell>
          <cell r="P672">
            <v>414</v>
          </cell>
          <cell r="S672">
            <v>414</v>
          </cell>
          <cell r="Z672">
            <v>414</v>
          </cell>
          <cell r="AA672">
            <v>0</v>
          </cell>
          <cell r="AB672">
            <v>414</v>
          </cell>
        </row>
        <row r="673">
          <cell r="C673">
            <v>10</v>
          </cell>
          <cell r="D673" t="str">
            <v>ped.szakkönyv</v>
          </cell>
          <cell r="I673">
            <v>574</v>
          </cell>
          <cell r="P673">
            <v>574</v>
          </cell>
          <cell r="Q673">
            <v>574</v>
          </cell>
          <cell r="Z673">
            <v>574</v>
          </cell>
          <cell r="AA673">
            <v>0</v>
          </cell>
          <cell r="AB673">
            <v>574</v>
          </cell>
        </row>
        <row r="674">
          <cell r="D674" t="str">
            <v>pót1 viharkárok</v>
          </cell>
          <cell r="I674">
            <v>41</v>
          </cell>
          <cell r="P674">
            <v>41</v>
          </cell>
          <cell r="X674">
            <v>41</v>
          </cell>
          <cell r="Z674">
            <v>41</v>
          </cell>
          <cell r="AA674">
            <v>0</v>
          </cell>
          <cell r="AB674">
            <v>41</v>
          </cell>
        </row>
        <row r="675">
          <cell r="C675">
            <v>12</v>
          </cell>
          <cell r="D675" t="str">
            <v>elvonás</v>
          </cell>
          <cell r="I675">
            <v>-356</v>
          </cell>
          <cell r="P675">
            <v>-356</v>
          </cell>
          <cell r="S675">
            <v>-356</v>
          </cell>
          <cell r="Z675">
            <v>-356</v>
          </cell>
          <cell r="AA675">
            <v>0</v>
          </cell>
          <cell r="AB675">
            <v>-356</v>
          </cell>
        </row>
        <row r="676">
          <cell r="C676">
            <v>13</v>
          </cell>
          <cell r="D676" t="str">
            <v>bérfejlesztés</v>
          </cell>
          <cell r="I676">
            <v>321</v>
          </cell>
          <cell r="P676">
            <v>321</v>
          </cell>
          <cell r="Q676">
            <v>236</v>
          </cell>
          <cell r="R676">
            <v>85</v>
          </cell>
          <cell r="Z676">
            <v>321</v>
          </cell>
          <cell r="AA676">
            <v>0</v>
          </cell>
          <cell r="AB676">
            <v>321</v>
          </cell>
        </row>
        <row r="677">
          <cell r="C677">
            <v>14</v>
          </cell>
          <cell r="D677" t="str">
            <v>4% bérfejlesztés</v>
          </cell>
          <cell r="I677">
            <v>-88</v>
          </cell>
          <cell r="P677">
            <v>-88</v>
          </cell>
          <cell r="Q677">
            <v>-65</v>
          </cell>
          <cell r="R677">
            <v>-23</v>
          </cell>
          <cell r="Z677">
            <v>-88</v>
          </cell>
          <cell r="AA677">
            <v>0</v>
          </cell>
          <cell r="AB677">
            <v>-88</v>
          </cell>
        </row>
        <row r="678">
          <cell r="P678">
            <v>0</v>
          </cell>
          <cell r="Z678">
            <v>0</v>
          </cell>
          <cell r="AA678">
            <v>0</v>
          </cell>
          <cell r="AB678">
            <v>0</v>
          </cell>
        </row>
        <row r="679">
          <cell r="P679">
            <v>0</v>
          </cell>
          <cell r="Z679">
            <v>0</v>
          </cell>
          <cell r="AA679">
            <v>0</v>
          </cell>
          <cell r="AB679">
            <v>0</v>
          </cell>
        </row>
        <row r="680">
          <cell r="P680">
            <v>0</v>
          </cell>
          <cell r="Z680">
            <v>0</v>
          </cell>
          <cell r="AA680">
            <v>0</v>
          </cell>
          <cell r="AB680">
            <v>0</v>
          </cell>
        </row>
        <row r="681">
          <cell r="P681">
            <v>0</v>
          </cell>
          <cell r="Z681">
            <v>0</v>
          </cell>
          <cell r="AA681">
            <v>0</v>
          </cell>
          <cell r="AB681">
            <v>0</v>
          </cell>
        </row>
        <row r="682">
          <cell r="P682">
            <v>0</v>
          </cell>
          <cell r="Z682">
            <v>0</v>
          </cell>
          <cell r="AA682">
            <v>0</v>
          </cell>
          <cell r="AB682">
            <v>0</v>
          </cell>
        </row>
        <row r="683">
          <cell r="P683">
            <v>0</v>
          </cell>
          <cell r="Z683">
            <v>0</v>
          </cell>
          <cell r="AA683">
            <v>0</v>
          </cell>
          <cell r="AB683">
            <v>0</v>
          </cell>
        </row>
        <row r="684">
          <cell r="P684">
            <v>0</v>
          </cell>
          <cell r="Z684">
            <v>0</v>
          </cell>
          <cell r="AA684">
            <v>0</v>
          </cell>
          <cell r="AB684">
            <v>0</v>
          </cell>
        </row>
        <row r="685">
          <cell r="P685">
            <v>0</v>
          </cell>
          <cell r="Z685">
            <v>0</v>
          </cell>
          <cell r="AA685">
            <v>0</v>
          </cell>
          <cell r="AB685">
            <v>0</v>
          </cell>
        </row>
        <row r="686">
          <cell r="P686">
            <v>0</v>
          </cell>
          <cell r="Z686">
            <v>0</v>
          </cell>
          <cell r="AA686">
            <v>0</v>
          </cell>
          <cell r="AB686">
            <v>0</v>
          </cell>
        </row>
        <row r="687">
          <cell r="P687">
            <v>0</v>
          </cell>
          <cell r="Z687">
            <v>0</v>
          </cell>
          <cell r="AA687">
            <v>0</v>
          </cell>
          <cell r="AB687">
            <v>0</v>
          </cell>
        </row>
        <row r="688">
          <cell r="P688">
            <v>0</v>
          </cell>
          <cell r="Z688">
            <v>0</v>
          </cell>
          <cell r="AA688">
            <v>0</v>
          </cell>
          <cell r="AB688">
            <v>0</v>
          </cell>
        </row>
        <row r="689">
          <cell r="P689">
            <v>0</v>
          </cell>
          <cell r="Z689">
            <v>0</v>
          </cell>
          <cell r="AA689">
            <v>0</v>
          </cell>
          <cell r="AB689">
            <v>0</v>
          </cell>
        </row>
        <row r="690">
          <cell r="P690">
            <v>0</v>
          </cell>
          <cell r="Z690">
            <v>0</v>
          </cell>
          <cell r="AA690">
            <v>0</v>
          </cell>
          <cell r="AB690">
            <v>0</v>
          </cell>
        </row>
        <row r="691">
          <cell r="P691">
            <v>0</v>
          </cell>
          <cell r="Z691">
            <v>0</v>
          </cell>
          <cell r="AA691">
            <v>0</v>
          </cell>
          <cell r="AB691">
            <v>0</v>
          </cell>
        </row>
        <row r="692">
          <cell r="B692" t="str">
            <v>Összesen</v>
          </cell>
          <cell r="D692" t="str">
            <v>Szieberth R.Általános Isk.</v>
          </cell>
          <cell r="E692">
            <v>6139</v>
          </cell>
          <cell r="F692">
            <v>0</v>
          </cell>
          <cell r="G692">
            <v>1867</v>
          </cell>
          <cell r="H692">
            <v>0</v>
          </cell>
          <cell r="I692">
            <v>96471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4771</v>
          </cell>
          <cell r="O692">
            <v>0</v>
          </cell>
          <cell r="P692">
            <v>109248</v>
          </cell>
          <cell r="Q692">
            <v>54968</v>
          </cell>
          <cell r="R692">
            <v>22313</v>
          </cell>
          <cell r="S692">
            <v>28283</v>
          </cell>
          <cell r="T692">
            <v>0</v>
          </cell>
          <cell r="U692">
            <v>0</v>
          </cell>
          <cell r="V692">
            <v>0</v>
          </cell>
          <cell r="W692">
            <v>658</v>
          </cell>
          <cell r="X692">
            <v>41</v>
          </cell>
          <cell r="Y692">
            <v>2985</v>
          </cell>
          <cell r="Z692">
            <v>109248</v>
          </cell>
          <cell r="AA692">
            <v>0</v>
          </cell>
          <cell r="AB692">
            <v>109248</v>
          </cell>
        </row>
        <row r="693">
          <cell r="A693">
            <v>1415</v>
          </cell>
          <cell r="B693" t="str">
            <v>Illyés Gy.uti Általános Isk.</v>
          </cell>
          <cell r="C693">
            <v>1</v>
          </cell>
          <cell r="D693" t="str">
            <v>00előirányzat</v>
          </cell>
          <cell r="E693">
            <v>7960</v>
          </cell>
          <cell r="G693">
            <v>3960</v>
          </cell>
          <cell r="I693">
            <v>100637</v>
          </cell>
          <cell r="P693">
            <v>112557</v>
          </cell>
          <cell r="Q693">
            <v>57662</v>
          </cell>
          <cell r="R693">
            <v>23401</v>
          </cell>
          <cell r="S693">
            <v>30877</v>
          </cell>
          <cell r="W693">
            <v>617</v>
          </cell>
          <cell r="Z693">
            <v>112557</v>
          </cell>
          <cell r="AA693">
            <v>0</v>
          </cell>
          <cell r="AB693">
            <v>112557</v>
          </cell>
        </row>
        <row r="694">
          <cell r="C694">
            <v>5</v>
          </cell>
          <cell r="D694" t="str">
            <v>jóváhagyott pénzmaradvány</v>
          </cell>
          <cell r="N694">
            <v>-3822</v>
          </cell>
          <cell r="P694">
            <v>-3822</v>
          </cell>
          <cell r="Q694">
            <v>298</v>
          </cell>
          <cell r="R694">
            <v>12</v>
          </cell>
          <cell r="S694">
            <v>-4132</v>
          </cell>
          <cell r="Z694">
            <v>-3822</v>
          </cell>
          <cell r="AA694">
            <v>0</v>
          </cell>
          <cell r="AB694">
            <v>-3822</v>
          </cell>
        </row>
        <row r="695">
          <cell r="C695">
            <v>6</v>
          </cell>
          <cell r="D695" t="str">
            <v>pm.terhelő bef.kötelezettség</v>
          </cell>
          <cell r="N695">
            <v>5036</v>
          </cell>
          <cell r="P695">
            <v>5036</v>
          </cell>
          <cell r="S695">
            <v>5036</v>
          </cell>
          <cell r="Z695">
            <v>5036</v>
          </cell>
          <cell r="AA695">
            <v>0</v>
          </cell>
          <cell r="AB695">
            <v>5036</v>
          </cell>
        </row>
        <row r="696">
          <cell r="C696">
            <v>7</v>
          </cell>
          <cell r="D696" t="str">
            <v>tárgyévi eir.mód.korrekció</v>
          </cell>
          <cell r="I696">
            <v>665</v>
          </cell>
          <cell r="P696">
            <v>665</v>
          </cell>
          <cell r="S696">
            <v>665</v>
          </cell>
          <cell r="Z696">
            <v>665</v>
          </cell>
          <cell r="AA696">
            <v>0</v>
          </cell>
          <cell r="AB696">
            <v>665</v>
          </cell>
        </row>
        <row r="697">
          <cell r="C697">
            <v>10</v>
          </cell>
          <cell r="D697" t="str">
            <v>ped.szakkönyv</v>
          </cell>
          <cell r="I697">
            <v>585</v>
          </cell>
          <cell r="P697">
            <v>585</v>
          </cell>
          <cell r="Q697">
            <v>585</v>
          </cell>
          <cell r="Z697">
            <v>585</v>
          </cell>
          <cell r="AA697">
            <v>0</v>
          </cell>
          <cell r="AB697">
            <v>585</v>
          </cell>
        </row>
        <row r="698">
          <cell r="C698">
            <v>12</v>
          </cell>
          <cell r="D698" t="str">
            <v>elvonás</v>
          </cell>
          <cell r="I698">
            <v>-283</v>
          </cell>
          <cell r="P698">
            <v>-283</v>
          </cell>
          <cell r="S698">
            <v>-283</v>
          </cell>
          <cell r="Z698">
            <v>-283</v>
          </cell>
          <cell r="AA698">
            <v>0</v>
          </cell>
          <cell r="AB698">
            <v>-283</v>
          </cell>
        </row>
        <row r="699">
          <cell r="C699">
            <v>13</v>
          </cell>
          <cell r="D699" t="str">
            <v>bérfejlesztés</v>
          </cell>
          <cell r="I699">
            <v>304</v>
          </cell>
          <cell r="P699">
            <v>304</v>
          </cell>
          <cell r="Q699">
            <v>224</v>
          </cell>
          <cell r="R699">
            <v>80</v>
          </cell>
          <cell r="Z699">
            <v>304</v>
          </cell>
          <cell r="AA699">
            <v>0</v>
          </cell>
          <cell r="AB699">
            <v>304</v>
          </cell>
        </row>
        <row r="700">
          <cell r="C700">
            <v>14</v>
          </cell>
          <cell r="D700" t="str">
            <v>4% bérfejlesztés</v>
          </cell>
          <cell r="I700">
            <v>-84</v>
          </cell>
          <cell r="P700">
            <v>-84</v>
          </cell>
          <cell r="Q700">
            <v>-62</v>
          </cell>
          <cell r="R700">
            <v>-22</v>
          </cell>
          <cell r="Z700">
            <v>-84</v>
          </cell>
          <cell r="AA700">
            <v>0</v>
          </cell>
          <cell r="AB700">
            <v>-84</v>
          </cell>
        </row>
        <row r="701">
          <cell r="P701">
            <v>0</v>
          </cell>
          <cell r="Z701">
            <v>0</v>
          </cell>
          <cell r="AA701">
            <v>0</v>
          </cell>
          <cell r="AB701">
            <v>0</v>
          </cell>
        </row>
        <row r="702">
          <cell r="P702">
            <v>0</v>
          </cell>
          <cell r="Z702">
            <v>0</v>
          </cell>
          <cell r="AA702">
            <v>0</v>
          </cell>
          <cell r="AB702">
            <v>0</v>
          </cell>
        </row>
        <row r="703">
          <cell r="P703">
            <v>0</v>
          </cell>
          <cell r="Z703">
            <v>0</v>
          </cell>
          <cell r="AA703">
            <v>0</v>
          </cell>
          <cell r="AB703">
            <v>0</v>
          </cell>
        </row>
        <row r="704">
          <cell r="P704">
            <v>0</v>
          </cell>
          <cell r="Z704">
            <v>0</v>
          </cell>
          <cell r="AA704">
            <v>0</v>
          </cell>
          <cell r="AB704">
            <v>0</v>
          </cell>
        </row>
        <row r="705">
          <cell r="P705">
            <v>0</v>
          </cell>
          <cell r="Z705">
            <v>0</v>
          </cell>
          <cell r="AA705">
            <v>0</v>
          </cell>
          <cell r="AB705">
            <v>0</v>
          </cell>
        </row>
        <row r="706">
          <cell r="P706">
            <v>0</v>
          </cell>
          <cell r="Z706">
            <v>0</v>
          </cell>
          <cell r="AA706">
            <v>0</v>
          </cell>
          <cell r="AB706">
            <v>0</v>
          </cell>
        </row>
        <row r="707">
          <cell r="P707">
            <v>0</v>
          </cell>
          <cell r="Z707">
            <v>0</v>
          </cell>
          <cell r="AA707">
            <v>0</v>
          </cell>
          <cell r="AB707">
            <v>0</v>
          </cell>
        </row>
        <row r="708">
          <cell r="P708">
            <v>0</v>
          </cell>
          <cell r="Z708">
            <v>0</v>
          </cell>
          <cell r="AA708">
            <v>0</v>
          </cell>
          <cell r="AB708">
            <v>0</v>
          </cell>
        </row>
        <row r="709">
          <cell r="P709">
            <v>0</v>
          </cell>
          <cell r="Z709">
            <v>0</v>
          </cell>
          <cell r="AA709">
            <v>0</v>
          </cell>
          <cell r="AB709">
            <v>0</v>
          </cell>
        </row>
        <row r="710">
          <cell r="P710">
            <v>0</v>
          </cell>
          <cell r="Z710">
            <v>0</v>
          </cell>
          <cell r="AA710">
            <v>0</v>
          </cell>
          <cell r="AB710">
            <v>0</v>
          </cell>
        </row>
        <row r="711">
          <cell r="P711">
            <v>0</v>
          </cell>
          <cell r="Z711">
            <v>0</v>
          </cell>
          <cell r="AA711">
            <v>0</v>
          </cell>
          <cell r="AB711">
            <v>0</v>
          </cell>
        </row>
        <row r="712">
          <cell r="P712">
            <v>0</v>
          </cell>
          <cell r="Z712">
            <v>0</v>
          </cell>
          <cell r="AA712">
            <v>0</v>
          </cell>
          <cell r="AB712">
            <v>0</v>
          </cell>
        </row>
        <row r="713">
          <cell r="P713">
            <v>0</v>
          </cell>
          <cell r="Z713">
            <v>0</v>
          </cell>
          <cell r="AA713">
            <v>0</v>
          </cell>
          <cell r="AB713">
            <v>0</v>
          </cell>
        </row>
        <row r="714">
          <cell r="P714">
            <v>0</v>
          </cell>
          <cell r="Z714">
            <v>0</v>
          </cell>
          <cell r="AA714">
            <v>0</v>
          </cell>
          <cell r="AB714">
            <v>0</v>
          </cell>
        </row>
        <row r="715">
          <cell r="P715">
            <v>0</v>
          </cell>
          <cell r="Z715">
            <v>0</v>
          </cell>
          <cell r="AA715">
            <v>0</v>
          </cell>
          <cell r="AB715">
            <v>0</v>
          </cell>
        </row>
        <row r="716">
          <cell r="B716" t="str">
            <v>Összesen</v>
          </cell>
          <cell r="D716" t="str">
            <v>Illyés Gy.uti Általános Isk.</v>
          </cell>
          <cell r="E716">
            <v>7960</v>
          </cell>
          <cell r="F716">
            <v>0</v>
          </cell>
          <cell r="G716">
            <v>3960</v>
          </cell>
          <cell r="H716">
            <v>0</v>
          </cell>
          <cell r="I716">
            <v>101824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1214</v>
          </cell>
          <cell r="O716">
            <v>0</v>
          </cell>
          <cell r="P716">
            <v>114958</v>
          </cell>
          <cell r="Q716">
            <v>58707</v>
          </cell>
          <cell r="R716">
            <v>23471</v>
          </cell>
          <cell r="S716">
            <v>32163</v>
          </cell>
          <cell r="T716">
            <v>0</v>
          </cell>
          <cell r="U716">
            <v>0</v>
          </cell>
          <cell r="V716">
            <v>0</v>
          </cell>
          <cell r="W716">
            <v>617</v>
          </cell>
          <cell r="X716">
            <v>0</v>
          </cell>
          <cell r="Y716">
            <v>0</v>
          </cell>
          <cell r="Z716">
            <v>114958</v>
          </cell>
          <cell r="AA716">
            <v>0</v>
          </cell>
          <cell r="AB716">
            <v>114958</v>
          </cell>
        </row>
        <row r="717">
          <cell r="A717">
            <v>1416</v>
          </cell>
          <cell r="B717" t="str">
            <v>Testvérvárosok terei Ált.Isk.</v>
          </cell>
          <cell r="C717">
            <v>1</v>
          </cell>
          <cell r="D717" t="str">
            <v>00előirányzat</v>
          </cell>
          <cell r="E717">
            <v>10736</v>
          </cell>
          <cell r="G717">
            <v>4087</v>
          </cell>
          <cell r="I717">
            <v>119035</v>
          </cell>
          <cell r="P717">
            <v>133858</v>
          </cell>
          <cell r="Q717">
            <v>70900</v>
          </cell>
          <cell r="R717">
            <v>28910</v>
          </cell>
          <cell r="S717">
            <v>33385</v>
          </cell>
          <cell r="W717">
            <v>663</v>
          </cell>
          <cell r="Z717">
            <v>133858</v>
          </cell>
          <cell r="AA717">
            <v>0</v>
          </cell>
          <cell r="AB717">
            <v>133858</v>
          </cell>
        </row>
        <row r="718">
          <cell r="C718">
            <v>5</v>
          </cell>
          <cell r="D718" t="str">
            <v>jóváhagyott pénzmaradvány</v>
          </cell>
          <cell r="N718">
            <v>-1358</v>
          </cell>
          <cell r="P718">
            <v>-1358</v>
          </cell>
          <cell r="Q718">
            <v>573</v>
          </cell>
          <cell r="R718">
            <v>12</v>
          </cell>
          <cell r="S718">
            <v>-1943</v>
          </cell>
          <cell r="Z718">
            <v>-1358</v>
          </cell>
          <cell r="AA718">
            <v>0</v>
          </cell>
          <cell r="AB718">
            <v>-1358</v>
          </cell>
        </row>
        <row r="719">
          <cell r="C719">
            <v>6</v>
          </cell>
          <cell r="D719" t="str">
            <v>pm.terhelő bef.kötelezettség</v>
          </cell>
          <cell r="N719">
            <v>1462</v>
          </cell>
          <cell r="P719">
            <v>1462</v>
          </cell>
          <cell r="S719">
            <v>1462</v>
          </cell>
          <cell r="Z719">
            <v>1462</v>
          </cell>
          <cell r="AA719">
            <v>0</v>
          </cell>
          <cell r="AB719">
            <v>1462</v>
          </cell>
        </row>
        <row r="720">
          <cell r="C720">
            <v>10</v>
          </cell>
          <cell r="D720" t="str">
            <v>ped.szakkönyv</v>
          </cell>
          <cell r="I720">
            <v>698</v>
          </cell>
          <cell r="P720">
            <v>698</v>
          </cell>
          <cell r="Q720">
            <v>698</v>
          </cell>
          <cell r="Z720">
            <v>698</v>
          </cell>
          <cell r="AA720">
            <v>0</v>
          </cell>
          <cell r="AB720">
            <v>698</v>
          </cell>
        </row>
        <row r="721">
          <cell r="C721">
            <v>12</v>
          </cell>
          <cell r="D721" t="str">
            <v>elvonás</v>
          </cell>
          <cell r="I721">
            <v>-334</v>
          </cell>
          <cell r="P721">
            <v>-334</v>
          </cell>
          <cell r="S721">
            <v>-334</v>
          </cell>
          <cell r="Z721">
            <v>-334</v>
          </cell>
          <cell r="AA721">
            <v>0</v>
          </cell>
          <cell r="AB721">
            <v>-334</v>
          </cell>
        </row>
        <row r="722">
          <cell r="C722">
            <v>13</v>
          </cell>
          <cell r="D722" t="str">
            <v>bérfejlesztés</v>
          </cell>
          <cell r="I722">
            <v>545</v>
          </cell>
          <cell r="P722">
            <v>545</v>
          </cell>
          <cell r="Q722">
            <v>401</v>
          </cell>
          <cell r="R722">
            <v>144</v>
          </cell>
          <cell r="Z722">
            <v>545</v>
          </cell>
          <cell r="AA722">
            <v>0</v>
          </cell>
          <cell r="AB722">
            <v>545</v>
          </cell>
        </row>
        <row r="723">
          <cell r="C723">
            <v>14</v>
          </cell>
          <cell r="D723" t="str">
            <v>4% bérfejlesztés</v>
          </cell>
          <cell r="I723">
            <v>-151</v>
          </cell>
          <cell r="P723">
            <v>-151</v>
          </cell>
          <cell r="Q723">
            <v>-111</v>
          </cell>
          <cell r="R723">
            <v>-40</v>
          </cell>
          <cell r="Z723">
            <v>-151</v>
          </cell>
          <cell r="AA723">
            <v>0</v>
          </cell>
          <cell r="AB723">
            <v>-151</v>
          </cell>
        </row>
        <row r="724">
          <cell r="P724">
            <v>0</v>
          </cell>
          <cell r="Z724">
            <v>0</v>
          </cell>
          <cell r="AA724">
            <v>0</v>
          </cell>
          <cell r="AB724">
            <v>0</v>
          </cell>
        </row>
        <row r="725">
          <cell r="P725">
            <v>0</v>
          </cell>
          <cell r="Z725">
            <v>0</v>
          </cell>
          <cell r="AA725">
            <v>0</v>
          </cell>
          <cell r="AB725">
            <v>0</v>
          </cell>
        </row>
        <row r="726">
          <cell r="P726">
            <v>0</v>
          </cell>
          <cell r="Z726">
            <v>0</v>
          </cell>
          <cell r="AA726">
            <v>0</v>
          </cell>
          <cell r="AB726">
            <v>0</v>
          </cell>
        </row>
        <row r="727">
          <cell r="P727">
            <v>0</v>
          </cell>
          <cell r="Z727">
            <v>0</v>
          </cell>
          <cell r="AA727">
            <v>0</v>
          </cell>
          <cell r="AB727">
            <v>0</v>
          </cell>
        </row>
        <row r="728">
          <cell r="P728">
            <v>0</v>
          </cell>
          <cell r="Z728">
            <v>0</v>
          </cell>
          <cell r="AA728">
            <v>0</v>
          </cell>
          <cell r="AB728">
            <v>0</v>
          </cell>
        </row>
        <row r="729">
          <cell r="P729">
            <v>0</v>
          </cell>
          <cell r="Z729">
            <v>0</v>
          </cell>
          <cell r="AA729">
            <v>0</v>
          </cell>
          <cell r="AB729">
            <v>0</v>
          </cell>
        </row>
        <row r="730">
          <cell r="P730">
            <v>0</v>
          </cell>
          <cell r="Z730">
            <v>0</v>
          </cell>
          <cell r="AA730">
            <v>0</v>
          </cell>
          <cell r="AB730">
            <v>0</v>
          </cell>
        </row>
        <row r="731">
          <cell r="P731">
            <v>0</v>
          </cell>
          <cell r="Z731">
            <v>0</v>
          </cell>
          <cell r="AA731">
            <v>0</v>
          </cell>
          <cell r="AB731">
            <v>0</v>
          </cell>
        </row>
        <row r="732">
          <cell r="P732">
            <v>0</v>
          </cell>
          <cell r="Z732">
            <v>0</v>
          </cell>
          <cell r="AA732">
            <v>0</v>
          </cell>
          <cell r="AB732">
            <v>0</v>
          </cell>
        </row>
        <row r="733">
          <cell r="P733">
            <v>0</v>
          </cell>
          <cell r="Z733">
            <v>0</v>
          </cell>
          <cell r="AA733">
            <v>0</v>
          </cell>
          <cell r="AB733">
            <v>0</v>
          </cell>
        </row>
        <row r="734">
          <cell r="P734">
            <v>0</v>
          </cell>
          <cell r="Z734">
            <v>0</v>
          </cell>
          <cell r="AA734">
            <v>0</v>
          </cell>
          <cell r="AB734">
            <v>0</v>
          </cell>
        </row>
        <row r="735">
          <cell r="B735" t="str">
            <v>Összesen</v>
          </cell>
          <cell r="D735" t="str">
            <v>Testvérvárosok terei Ált.Isk.</v>
          </cell>
          <cell r="E735">
            <v>10736</v>
          </cell>
          <cell r="F735">
            <v>0</v>
          </cell>
          <cell r="G735">
            <v>4087</v>
          </cell>
          <cell r="H735">
            <v>0</v>
          </cell>
          <cell r="I735">
            <v>119793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104</v>
          </cell>
          <cell r="O735">
            <v>0</v>
          </cell>
          <cell r="P735">
            <v>134720</v>
          </cell>
          <cell r="Q735">
            <v>72461</v>
          </cell>
          <cell r="R735">
            <v>29026</v>
          </cell>
          <cell r="S735">
            <v>32570</v>
          </cell>
          <cell r="T735">
            <v>0</v>
          </cell>
          <cell r="U735">
            <v>0</v>
          </cell>
          <cell r="V735">
            <v>0</v>
          </cell>
          <cell r="W735">
            <v>663</v>
          </cell>
          <cell r="X735">
            <v>0</v>
          </cell>
          <cell r="Y735">
            <v>0</v>
          </cell>
          <cell r="Z735">
            <v>134720</v>
          </cell>
          <cell r="AA735">
            <v>0</v>
          </cell>
          <cell r="AB735">
            <v>134720</v>
          </cell>
        </row>
        <row r="736">
          <cell r="A736">
            <v>1417</v>
          </cell>
          <cell r="B736" t="str">
            <v>Vasas-Somogy-Hird Iskolaközpont</v>
          </cell>
          <cell r="C736">
            <v>1</v>
          </cell>
          <cell r="D736" t="str">
            <v>00előirányzat</v>
          </cell>
          <cell r="E736">
            <v>9496</v>
          </cell>
          <cell r="G736">
            <v>3077</v>
          </cell>
          <cell r="I736">
            <v>129432</v>
          </cell>
          <cell r="P736">
            <v>142005</v>
          </cell>
          <cell r="Q736">
            <v>71401</v>
          </cell>
          <cell r="R736">
            <v>29797</v>
          </cell>
          <cell r="S736">
            <v>40297</v>
          </cell>
          <cell r="W736">
            <v>510</v>
          </cell>
          <cell r="Z736">
            <v>142005</v>
          </cell>
          <cell r="AA736">
            <v>0</v>
          </cell>
          <cell r="AB736">
            <v>142005</v>
          </cell>
        </row>
        <row r="737">
          <cell r="C737">
            <v>5</v>
          </cell>
          <cell r="D737" t="str">
            <v>jóváhagyott pénzmaradvány</v>
          </cell>
          <cell r="N737">
            <v>-1399</v>
          </cell>
          <cell r="P737">
            <v>-1399</v>
          </cell>
          <cell r="Q737">
            <v>493</v>
          </cell>
          <cell r="R737">
            <v>12</v>
          </cell>
          <cell r="S737">
            <v>-1904</v>
          </cell>
          <cell r="Z737">
            <v>-1399</v>
          </cell>
          <cell r="AA737">
            <v>0</v>
          </cell>
          <cell r="AB737">
            <v>-1399</v>
          </cell>
        </row>
        <row r="738">
          <cell r="C738">
            <v>6</v>
          </cell>
          <cell r="D738" t="str">
            <v>pm.terhelő bef.kötelezettség</v>
          </cell>
          <cell r="N738">
            <v>4611</v>
          </cell>
          <cell r="P738">
            <v>4611</v>
          </cell>
          <cell r="S738">
            <v>4611</v>
          </cell>
          <cell r="Z738">
            <v>4611</v>
          </cell>
          <cell r="AA738">
            <v>0</v>
          </cell>
          <cell r="AB738">
            <v>4611</v>
          </cell>
        </row>
        <row r="739">
          <cell r="C739">
            <v>10</v>
          </cell>
          <cell r="D739" t="str">
            <v>ped.szakkönyv</v>
          </cell>
          <cell r="I739">
            <v>653</v>
          </cell>
          <cell r="P739">
            <v>653</v>
          </cell>
          <cell r="Q739">
            <v>653</v>
          </cell>
          <cell r="Z739">
            <v>653</v>
          </cell>
          <cell r="AA739">
            <v>0</v>
          </cell>
          <cell r="AB739">
            <v>653</v>
          </cell>
        </row>
        <row r="740">
          <cell r="C740">
            <v>12</v>
          </cell>
          <cell r="D740" t="str">
            <v>elvonás</v>
          </cell>
          <cell r="I740">
            <v>-521</v>
          </cell>
          <cell r="P740">
            <v>-521</v>
          </cell>
          <cell r="S740">
            <v>-521</v>
          </cell>
          <cell r="Z740">
            <v>-521</v>
          </cell>
          <cell r="AA740">
            <v>0</v>
          </cell>
          <cell r="AB740">
            <v>-521</v>
          </cell>
        </row>
        <row r="741">
          <cell r="C741">
            <v>13</v>
          </cell>
          <cell r="D741" t="str">
            <v>bérfejlesztés</v>
          </cell>
          <cell r="I741">
            <v>1315</v>
          </cell>
          <cell r="P741">
            <v>1315</v>
          </cell>
          <cell r="Q741">
            <v>967</v>
          </cell>
          <cell r="R741">
            <v>348</v>
          </cell>
          <cell r="Z741">
            <v>1315</v>
          </cell>
          <cell r="AA741">
            <v>0</v>
          </cell>
          <cell r="AB741">
            <v>1315</v>
          </cell>
        </row>
        <row r="742">
          <cell r="C742">
            <v>14</v>
          </cell>
          <cell r="D742" t="str">
            <v>4% bérfejlesztés</v>
          </cell>
          <cell r="I742">
            <v>-363</v>
          </cell>
          <cell r="P742">
            <v>-363</v>
          </cell>
          <cell r="Q742">
            <v>-267</v>
          </cell>
          <cell r="R742">
            <v>-96</v>
          </cell>
          <cell r="Z742">
            <v>-363</v>
          </cell>
          <cell r="AA742">
            <v>0</v>
          </cell>
          <cell r="AB742">
            <v>-363</v>
          </cell>
        </row>
        <row r="743">
          <cell r="P743">
            <v>0</v>
          </cell>
          <cell r="Z743">
            <v>0</v>
          </cell>
          <cell r="AA743">
            <v>0</v>
          </cell>
          <cell r="AB743">
            <v>0</v>
          </cell>
        </row>
        <row r="744">
          <cell r="P744">
            <v>0</v>
          </cell>
          <cell r="Z744">
            <v>0</v>
          </cell>
          <cell r="AA744">
            <v>0</v>
          </cell>
          <cell r="AB744">
            <v>0</v>
          </cell>
        </row>
        <row r="745">
          <cell r="P745">
            <v>0</v>
          </cell>
          <cell r="Z745">
            <v>0</v>
          </cell>
          <cell r="AA745">
            <v>0</v>
          </cell>
          <cell r="AB745">
            <v>0</v>
          </cell>
        </row>
        <row r="746">
          <cell r="P746">
            <v>0</v>
          </cell>
          <cell r="Z746">
            <v>0</v>
          </cell>
          <cell r="AA746">
            <v>0</v>
          </cell>
          <cell r="AB746">
            <v>0</v>
          </cell>
        </row>
        <row r="747">
          <cell r="P747">
            <v>0</v>
          </cell>
          <cell r="Z747">
            <v>0</v>
          </cell>
          <cell r="AA747">
            <v>0</v>
          </cell>
          <cell r="AB747">
            <v>0</v>
          </cell>
        </row>
        <row r="748">
          <cell r="P748">
            <v>0</v>
          </cell>
          <cell r="Z748">
            <v>0</v>
          </cell>
          <cell r="AA748">
            <v>0</v>
          </cell>
          <cell r="AB748">
            <v>0</v>
          </cell>
        </row>
        <row r="749">
          <cell r="P749">
            <v>0</v>
          </cell>
          <cell r="Z749">
            <v>0</v>
          </cell>
          <cell r="AA749">
            <v>0</v>
          </cell>
          <cell r="AB749">
            <v>0</v>
          </cell>
        </row>
        <row r="750">
          <cell r="P750">
            <v>0</v>
          </cell>
          <cell r="Z750">
            <v>0</v>
          </cell>
          <cell r="AA750">
            <v>0</v>
          </cell>
          <cell r="AB750">
            <v>0</v>
          </cell>
        </row>
        <row r="751">
          <cell r="P751">
            <v>0</v>
          </cell>
          <cell r="Z751">
            <v>0</v>
          </cell>
          <cell r="AA751">
            <v>0</v>
          </cell>
          <cell r="AB751">
            <v>0</v>
          </cell>
        </row>
        <row r="752">
          <cell r="P752">
            <v>0</v>
          </cell>
          <cell r="Z752">
            <v>0</v>
          </cell>
          <cell r="AA752">
            <v>0</v>
          </cell>
          <cell r="AB752">
            <v>0</v>
          </cell>
        </row>
        <row r="753">
          <cell r="P753">
            <v>0</v>
          </cell>
          <cell r="Z753">
            <v>0</v>
          </cell>
          <cell r="AA753">
            <v>0</v>
          </cell>
          <cell r="AB753">
            <v>0</v>
          </cell>
        </row>
        <row r="754">
          <cell r="P754">
            <v>0</v>
          </cell>
          <cell r="Z754">
            <v>0</v>
          </cell>
          <cell r="AA754">
            <v>0</v>
          </cell>
          <cell r="AB754">
            <v>0</v>
          </cell>
        </row>
        <row r="755">
          <cell r="P755">
            <v>0</v>
          </cell>
          <cell r="Z755">
            <v>0</v>
          </cell>
          <cell r="AA755">
            <v>0</v>
          </cell>
          <cell r="AB755">
            <v>0</v>
          </cell>
        </row>
        <row r="756">
          <cell r="P756">
            <v>0</v>
          </cell>
          <cell r="Z756">
            <v>0</v>
          </cell>
          <cell r="AA756">
            <v>0</v>
          </cell>
          <cell r="AB756">
            <v>0</v>
          </cell>
        </row>
        <row r="757">
          <cell r="P757">
            <v>0</v>
          </cell>
          <cell r="Z757">
            <v>0</v>
          </cell>
          <cell r="AA757">
            <v>0</v>
          </cell>
          <cell r="AB757">
            <v>0</v>
          </cell>
        </row>
        <row r="758">
          <cell r="P758">
            <v>0</v>
          </cell>
          <cell r="Z758">
            <v>0</v>
          </cell>
          <cell r="AA758">
            <v>0</v>
          </cell>
          <cell r="AB758">
            <v>0</v>
          </cell>
        </row>
        <row r="759">
          <cell r="P759">
            <v>0</v>
          </cell>
          <cell r="Z759">
            <v>0</v>
          </cell>
          <cell r="AA759">
            <v>0</v>
          </cell>
          <cell r="AB759">
            <v>0</v>
          </cell>
        </row>
        <row r="760">
          <cell r="P760">
            <v>0</v>
          </cell>
          <cell r="Z760">
            <v>0</v>
          </cell>
          <cell r="AA760">
            <v>0</v>
          </cell>
          <cell r="AB760">
            <v>0</v>
          </cell>
        </row>
        <row r="761">
          <cell r="P761">
            <v>0</v>
          </cell>
          <cell r="Z761">
            <v>0</v>
          </cell>
          <cell r="AA761">
            <v>0</v>
          </cell>
          <cell r="AB761">
            <v>0</v>
          </cell>
        </row>
        <row r="762">
          <cell r="P762">
            <v>0</v>
          </cell>
          <cell r="Z762">
            <v>0</v>
          </cell>
          <cell r="AA762">
            <v>0</v>
          </cell>
          <cell r="AB762">
            <v>0</v>
          </cell>
        </row>
        <row r="763">
          <cell r="B763" t="str">
            <v>Összesen</v>
          </cell>
          <cell r="D763" t="str">
            <v>Vasas-Somogy-Hird Iskolaközpont</v>
          </cell>
          <cell r="E763">
            <v>9496</v>
          </cell>
          <cell r="F763">
            <v>0</v>
          </cell>
          <cell r="G763">
            <v>3077</v>
          </cell>
          <cell r="H763">
            <v>0</v>
          </cell>
          <cell r="I763">
            <v>130516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3212</v>
          </cell>
          <cell r="O763">
            <v>0</v>
          </cell>
          <cell r="P763">
            <v>146301</v>
          </cell>
          <cell r="Q763">
            <v>73247</v>
          </cell>
          <cell r="R763">
            <v>30061</v>
          </cell>
          <cell r="S763">
            <v>42483</v>
          </cell>
          <cell r="T763">
            <v>0</v>
          </cell>
          <cell r="U763">
            <v>0</v>
          </cell>
          <cell r="V763">
            <v>0</v>
          </cell>
          <cell r="W763">
            <v>510</v>
          </cell>
          <cell r="X763">
            <v>0</v>
          </cell>
          <cell r="Y763">
            <v>0</v>
          </cell>
          <cell r="Z763">
            <v>146301</v>
          </cell>
          <cell r="AA763">
            <v>0</v>
          </cell>
          <cell r="AB763">
            <v>146301</v>
          </cell>
        </row>
        <row r="764">
          <cell r="A764">
            <v>1418</v>
          </cell>
          <cell r="B764" t="str">
            <v>Liszt Ferenc Zeneiskola</v>
          </cell>
          <cell r="C764">
            <v>1</v>
          </cell>
          <cell r="D764" t="str">
            <v>00előirányzat</v>
          </cell>
          <cell r="E764">
            <v>2600</v>
          </cell>
          <cell r="G764">
            <v>80</v>
          </cell>
          <cell r="I764">
            <v>83905</v>
          </cell>
          <cell r="P764">
            <v>86585</v>
          </cell>
          <cell r="Q764">
            <v>57621</v>
          </cell>
          <cell r="R764">
            <v>23482</v>
          </cell>
          <cell r="S764">
            <v>5482</v>
          </cell>
          <cell r="Z764">
            <v>86585</v>
          </cell>
          <cell r="AA764">
            <v>0</v>
          </cell>
          <cell r="AB764">
            <v>86585</v>
          </cell>
        </row>
        <row r="765">
          <cell r="C765">
            <v>5</v>
          </cell>
          <cell r="D765" t="str">
            <v>jóváhagyott pénzmaradvány</v>
          </cell>
          <cell r="N765">
            <v>-730</v>
          </cell>
          <cell r="P765">
            <v>-730</v>
          </cell>
          <cell r="Q765">
            <v>34</v>
          </cell>
          <cell r="R765">
            <v>12</v>
          </cell>
          <cell r="S765">
            <v>-776</v>
          </cell>
          <cell r="Z765">
            <v>-730</v>
          </cell>
          <cell r="AA765">
            <v>0</v>
          </cell>
          <cell r="AB765">
            <v>-730</v>
          </cell>
        </row>
        <row r="766">
          <cell r="C766">
            <v>6</v>
          </cell>
          <cell r="D766" t="str">
            <v>pm.terhelő bef.kötelezettség</v>
          </cell>
          <cell r="N766">
            <v>2439</v>
          </cell>
          <cell r="P766">
            <v>2439</v>
          </cell>
          <cell r="S766">
            <v>2439</v>
          </cell>
          <cell r="Z766">
            <v>2439</v>
          </cell>
          <cell r="AA766">
            <v>0</v>
          </cell>
          <cell r="AB766">
            <v>2439</v>
          </cell>
        </row>
        <row r="767">
          <cell r="C767">
            <v>7</v>
          </cell>
          <cell r="D767" t="str">
            <v>tárgyévi eir.mód.korrekció</v>
          </cell>
          <cell r="I767">
            <v>92</v>
          </cell>
          <cell r="P767">
            <v>92</v>
          </cell>
          <cell r="S767">
            <v>92</v>
          </cell>
          <cell r="Z767">
            <v>92</v>
          </cell>
          <cell r="AA767">
            <v>0</v>
          </cell>
          <cell r="AB767">
            <v>92</v>
          </cell>
        </row>
        <row r="768">
          <cell r="D768" t="str">
            <v>shk.</v>
          </cell>
          <cell r="M768">
            <v>400</v>
          </cell>
          <cell r="P768">
            <v>400</v>
          </cell>
          <cell r="X768">
            <v>400</v>
          </cell>
          <cell r="Z768">
            <v>400</v>
          </cell>
          <cell r="AA768">
            <v>0</v>
          </cell>
          <cell r="AB768">
            <v>400</v>
          </cell>
        </row>
        <row r="769">
          <cell r="C769">
            <v>10</v>
          </cell>
          <cell r="D769" t="str">
            <v>ped.szakkönyv</v>
          </cell>
          <cell r="I769">
            <v>608</v>
          </cell>
          <cell r="P769">
            <v>608</v>
          </cell>
          <cell r="Q769">
            <v>608</v>
          </cell>
          <cell r="Z769">
            <v>608</v>
          </cell>
          <cell r="AA769">
            <v>0</v>
          </cell>
          <cell r="AB769">
            <v>608</v>
          </cell>
        </row>
        <row r="770">
          <cell r="C770">
            <v>12</v>
          </cell>
          <cell r="D770" t="str">
            <v>elvonás</v>
          </cell>
          <cell r="I770">
            <v>-64</v>
          </cell>
          <cell r="P770">
            <v>-64</v>
          </cell>
          <cell r="S770">
            <v>-64</v>
          </cell>
          <cell r="Z770">
            <v>-64</v>
          </cell>
          <cell r="AA770">
            <v>0</v>
          </cell>
          <cell r="AB770">
            <v>-64</v>
          </cell>
        </row>
        <row r="771">
          <cell r="C771">
            <v>13</v>
          </cell>
          <cell r="D771" t="str">
            <v>bérfejlesztés</v>
          </cell>
          <cell r="I771">
            <v>296</v>
          </cell>
          <cell r="P771">
            <v>296</v>
          </cell>
          <cell r="Q771">
            <v>217</v>
          </cell>
          <cell r="R771">
            <v>79</v>
          </cell>
          <cell r="Z771">
            <v>296</v>
          </cell>
          <cell r="AA771">
            <v>0</v>
          </cell>
          <cell r="AB771">
            <v>296</v>
          </cell>
        </row>
        <row r="772">
          <cell r="C772">
            <v>14</v>
          </cell>
          <cell r="D772" t="str">
            <v>4% bérfejlesztés</v>
          </cell>
          <cell r="I772">
            <v>-82</v>
          </cell>
          <cell r="P772">
            <v>-82</v>
          </cell>
          <cell r="Q772">
            <v>-60</v>
          </cell>
          <cell r="R772">
            <v>-22</v>
          </cell>
          <cell r="Z772">
            <v>-82</v>
          </cell>
          <cell r="AA772">
            <v>0</v>
          </cell>
          <cell r="AB772">
            <v>-82</v>
          </cell>
        </row>
        <row r="773">
          <cell r="P773">
            <v>0</v>
          </cell>
          <cell r="Z773">
            <v>0</v>
          </cell>
          <cell r="AA773">
            <v>0</v>
          </cell>
          <cell r="AB773">
            <v>0</v>
          </cell>
        </row>
        <row r="774">
          <cell r="P774">
            <v>0</v>
          </cell>
          <cell r="Z774">
            <v>0</v>
          </cell>
          <cell r="AA774">
            <v>0</v>
          </cell>
          <cell r="AB774">
            <v>0</v>
          </cell>
        </row>
        <row r="775">
          <cell r="P775">
            <v>0</v>
          </cell>
          <cell r="Z775">
            <v>0</v>
          </cell>
          <cell r="AA775">
            <v>0</v>
          </cell>
          <cell r="AB775">
            <v>0</v>
          </cell>
        </row>
        <row r="776">
          <cell r="P776">
            <v>0</v>
          </cell>
          <cell r="Z776">
            <v>0</v>
          </cell>
          <cell r="AA776">
            <v>0</v>
          </cell>
          <cell r="AB776">
            <v>0</v>
          </cell>
        </row>
        <row r="777">
          <cell r="P777">
            <v>0</v>
          </cell>
          <cell r="Z777">
            <v>0</v>
          </cell>
          <cell r="AA777">
            <v>0</v>
          </cell>
          <cell r="AB777">
            <v>0</v>
          </cell>
        </row>
        <row r="778">
          <cell r="P778">
            <v>0</v>
          </cell>
          <cell r="Z778">
            <v>0</v>
          </cell>
          <cell r="AA778">
            <v>0</v>
          </cell>
          <cell r="AB778">
            <v>0</v>
          </cell>
        </row>
        <row r="779">
          <cell r="B779" t="str">
            <v>Összesen</v>
          </cell>
          <cell r="D779" t="str">
            <v>Liszt Ferenc Zeneiskola</v>
          </cell>
          <cell r="E779">
            <v>2600</v>
          </cell>
          <cell r="F779">
            <v>0</v>
          </cell>
          <cell r="G779">
            <v>80</v>
          </cell>
          <cell r="H779">
            <v>0</v>
          </cell>
          <cell r="I779">
            <v>84755</v>
          </cell>
          <cell r="J779">
            <v>0</v>
          </cell>
          <cell r="K779">
            <v>0</v>
          </cell>
          <cell r="L779">
            <v>0</v>
          </cell>
          <cell r="M779">
            <v>400</v>
          </cell>
          <cell r="N779">
            <v>1709</v>
          </cell>
          <cell r="O779">
            <v>0</v>
          </cell>
          <cell r="P779">
            <v>89544</v>
          </cell>
          <cell r="Q779">
            <v>58420</v>
          </cell>
          <cell r="R779">
            <v>23551</v>
          </cell>
          <cell r="S779">
            <v>7173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400</v>
          </cell>
          <cell r="Y779">
            <v>0</v>
          </cell>
          <cell r="Z779">
            <v>89544</v>
          </cell>
          <cell r="AA779">
            <v>0</v>
          </cell>
          <cell r="AB779">
            <v>89544</v>
          </cell>
        </row>
        <row r="780">
          <cell r="A780">
            <v>1419</v>
          </cell>
          <cell r="B780" t="str">
            <v>Nevelési Tanácsadó</v>
          </cell>
          <cell r="C780">
            <v>1</v>
          </cell>
          <cell r="D780" t="str">
            <v>00előirányzat</v>
          </cell>
          <cell r="I780">
            <v>18046</v>
          </cell>
          <cell r="P780">
            <v>18046</v>
          </cell>
          <cell r="Q780">
            <v>11931</v>
          </cell>
          <cell r="R780">
            <v>4839</v>
          </cell>
          <cell r="S780">
            <v>1276</v>
          </cell>
          <cell r="Z780">
            <v>18046</v>
          </cell>
          <cell r="AA780">
            <v>0</v>
          </cell>
          <cell r="AB780">
            <v>18046</v>
          </cell>
        </row>
        <row r="781">
          <cell r="C781">
            <v>5</v>
          </cell>
          <cell r="D781" t="str">
            <v>jóváhagyott pénzmaradvány</v>
          </cell>
          <cell r="N781">
            <v>1261</v>
          </cell>
          <cell r="P781">
            <v>1261</v>
          </cell>
          <cell r="Q781">
            <v>421</v>
          </cell>
          <cell r="R781">
            <v>153</v>
          </cell>
          <cell r="Y781">
            <v>687</v>
          </cell>
          <cell r="Z781">
            <v>1261</v>
          </cell>
          <cell r="AA781">
            <v>0</v>
          </cell>
          <cell r="AB781">
            <v>1261</v>
          </cell>
        </row>
        <row r="782">
          <cell r="C782">
            <v>6</v>
          </cell>
          <cell r="D782" t="str">
            <v>pm.terhelő bef.kötelezettség</v>
          </cell>
          <cell r="N782">
            <v>271</v>
          </cell>
          <cell r="P782">
            <v>271</v>
          </cell>
          <cell r="S782">
            <v>271</v>
          </cell>
          <cell r="Z782">
            <v>271</v>
          </cell>
          <cell r="AA782">
            <v>0</v>
          </cell>
          <cell r="AB782">
            <v>271</v>
          </cell>
        </row>
        <row r="783">
          <cell r="C783">
            <v>10</v>
          </cell>
          <cell r="D783" t="str">
            <v>ped.szakkönyv</v>
          </cell>
          <cell r="I783">
            <v>101</v>
          </cell>
          <cell r="P783">
            <v>101</v>
          </cell>
          <cell r="Q783">
            <v>101</v>
          </cell>
          <cell r="Z783">
            <v>101</v>
          </cell>
          <cell r="AA783">
            <v>0</v>
          </cell>
          <cell r="AB783">
            <v>101</v>
          </cell>
        </row>
        <row r="784">
          <cell r="C784">
            <v>12</v>
          </cell>
          <cell r="D784" t="str">
            <v>elvonás</v>
          </cell>
          <cell r="I784">
            <v>-13</v>
          </cell>
          <cell r="P784">
            <v>-13</v>
          </cell>
          <cell r="S784">
            <v>-13</v>
          </cell>
          <cell r="Z784">
            <v>-13</v>
          </cell>
          <cell r="AA784">
            <v>0</v>
          </cell>
          <cell r="AB784">
            <v>-13</v>
          </cell>
        </row>
        <row r="785">
          <cell r="C785">
            <v>13</v>
          </cell>
          <cell r="D785" t="str">
            <v>bérfejlesztés</v>
          </cell>
          <cell r="I785">
            <v>137</v>
          </cell>
          <cell r="P785">
            <v>137</v>
          </cell>
          <cell r="Q785">
            <v>101</v>
          </cell>
          <cell r="R785">
            <v>36</v>
          </cell>
          <cell r="Z785">
            <v>137</v>
          </cell>
          <cell r="AA785">
            <v>0</v>
          </cell>
          <cell r="AB785">
            <v>137</v>
          </cell>
        </row>
        <row r="786">
          <cell r="C786">
            <v>14</v>
          </cell>
          <cell r="D786" t="str">
            <v>4% bérfejlesztés</v>
          </cell>
          <cell r="I786">
            <v>-38</v>
          </cell>
          <cell r="P786">
            <v>-38</v>
          </cell>
          <cell r="Q786">
            <v>-28</v>
          </cell>
          <cell r="R786">
            <v>-10</v>
          </cell>
          <cell r="Z786">
            <v>-38</v>
          </cell>
          <cell r="AA786">
            <v>0</v>
          </cell>
          <cell r="AB786">
            <v>-38</v>
          </cell>
        </row>
        <row r="787">
          <cell r="P787">
            <v>0</v>
          </cell>
          <cell r="Z787">
            <v>0</v>
          </cell>
          <cell r="AA787">
            <v>0</v>
          </cell>
          <cell r="AB787">
            <v>0</v>
          </cell>
        </row>
        <row r="788">
          <cell r="P788">
            <v>0</v>
          </cell>
          <cell r="Z788">
            <v>0</v>
          </cell>
          <cell r="AA788">
            <v>0</v>
          </cell>
          <cell r="AB788">
            <v>0</v>
          </cell>
        </row>
        <row r="789">
          <cell r="P789">
            <v>0</v>
          </cell>
          <cell r="Z789">
            <v>0</v>
          </cell>
          <cell r="AA789">
            <v>0</v>
          </cell>
          <cell r="AB789">
            <v>0</v>
          </cell>
        </row>
        <row r="790">
          <cell r="P790">
            <v>0</v>
          </cell>
          <cell r="Z790">
            <v>0</v>
          </cell>
          <cell r="AA790">
            <v>0</v>
          </cell>
          <cell r="AB790">
            <v>0</v>
          </cell>
        </row>
        <row r="791">
          <cell r="P791">
            <v>0</v>
          </cell>
          <cell r="Z791">
            <v>0</v>
          </cell>
          <cell r="AA791">
            <v>0</v>
          </cell>
          <cell r="AB791">
            <v>0</v>
          </cell>
        </row>
        <row r="792">
          <cell r="P792">
            <v>0</v>
          </cell>
          <cell r="Z792">
            <v>0</v>
          </cell>
          <cell r="AA792">
            <v>0</v>
          </cell>
          <cell r="AB792">
            <v>0</v>
          </cell>
        </row>
        <row r="793">
          <cell r="P793">
            <v>0</v>
          </cell>
          <cell r="Z793">
            <v>0</v>
          </cell>
          <cell r="AA793">
            <v>0</v>
          </cell>
          <cell r="AB793">
            <v>0</v>
          </cell>
        </row>
        <row r="794">
          <cell r="B794" t="str">
            <v>Összesen</v>
          </cell>
          <cell r="D794" t="str">
            <v>Nevelési Tanácsadó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18233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1532</v>
          </cell>
          <cell r="O794">
            <v>0</v>
          </cell>
          <cell r="P794">
            <v>19765</v>
          </cell>
          <cell r="Q794">
            <v>12526</v>
          </cell>
          <cell r="R794">
            <v>5018</v>
          </cell>
          <cell r="S794">
            <v>1534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687</v>
          </cell>
          <cell r="Z794">
            <v>19765</v>
          </cell>
          <cell r="AA794">
            <v>0</v>
          </cell>
          <cell r="AB794">
            <v>19765</v>
          </cell>
        </row>
        <row r="795">
          <cell r="B795" t="str">
            <v>Általános Isk.Egys.Összesen</v>
          </cell>
          <cell r="E795">
            <v>255026</v>
          </cell>
          <cell r="F795">
            <v>0</v>
          </cell>
          <cell r="G795">
            <v>89675</v>
          </cell>
          <cell r="H795">
            <v>0</v>
          </cell>
          <cell r="I795">
            <v>2773264</v>
          </cell>
          <cell r="J795">
            <v>0</v>
          </cell>
          <cell r="K795">
            <v>0</v>
          </cell>
          <cell r="L795">
            <v>0</v>
          </cell>
          <cell r="M795">
            <v>400</v>
          </cell>
          <cell r="N795">
            <v>61171</v>
          </cell>
          <cell r="O795">
            <v>0</v>
          </cell>
          <cell r="P795">
            <v>3179536</v>
          </cell>
          <cell r="Q795">
            <v>1616451</v>
          </cell>
          <cell r="R795">
            <v>662917</v>
          </cell>
          <cell r="S795">
            <v>874884</v>
          </cell>
          <cell r="T795">
            <v>0</v>
          </cell>
          <cell r="U795">
            <v>0</v>
          </cell>
          <cell r="V795">
            <v>0</v>
          </cell>
          <cell r="W795">
            <v>14782</v>
          </cell>
          <cell r="X795">
            <v>564</v>
          </cell>
          <cell r="Y795">
            <v>9938</v>
          </cell>
          <cell r="Z795">
            <v>3179536</v>
          </cell>
          <cell r="AA795">
            <v>0</v>
          </cell>
          <cell r="AB795">
            <v>3179536</v>
          </cell>
        </row>
        <row r="796">
          <cell r="A796">
            <v>14</v>
          </cell>
          <cell r="B796" t="str">
            <v>Testnev.Ált.Isk.és Közg.G.</v>
          </cell>
          <cell r="C796">
            <v>1</v>
          </cell>
          <cell r="D796" t="str">
            <v>00előirányzat</v>
          </cell>
          <cell r="E796">
            <v>14652</v>
          </cell>
          <cell r="G796">
            <v>9400</v>
          </cell>
          <cell r="I796">
            <v>173537</v>
          </cell>
          <cell r="P796">
            <v>197589</v>
          </cell>
          <cell r="Q796">
            <v>106258</v>
          </cell>
          <cell r="R796">
            <v>43203</v>
          </cell>
          <cell r="S796">
            <v>47356</v>
          </cell>
          <cell r="W796">
            <v>772</v>
          </cell>
          <cell r="Z796">
            <v>197589</v>
          </cell>
          <cell r="AA796">
            <v>0</v>
          </cell>
          <cell r="AB796">
            <v>197589</v>
          </cell>
        </row>
        <row r="797">
          <cell r="C797">
            <v>2</v>
          </cell>
          <cell r="D797" t="str">
            <v>jóváhagyott pénzmaradvány</v>
          </cell>
          <cell r="N797">
            <v>11090</v>
          </cell>
          <cell r="P797">
            <v>11090</v>
          </cell>
          <cell r="Q797">
            <v>498</v>
          </cell>
          <cell r="R797">
            <v>18</v>
          </cell>
          <cell r="Y797">
            <v>10574</v>
          </cell>
          <cell r="Z797">
            <v>11090</v>
          </cell>
          <cell r="AA797">
            <v>0</v>
          </cell>
          <cell r="AB797">
            <v>11090</v>
          </cell>
        </row>
        <row r="798">
          <cell r="C798">
            <v>3</v>
          </cell>
          <cell r="D798" t="str">
            <v>pm.terhelő bef.kötelezettség</v>
          </cell>
          <cell r="N798">
            <v>901</v>
          </cell>
          <cell r="P798">
            <v>901</v>
          </cell>
          <cell r="S798">
            <v>901</v>
          </cell>
          <cell r="Z798">
            <v>901</v>
          </cell>
          <cell r="AA798">
            <v>0</v>
          </cell>
          <cell r="AB798">
            <v>901</v>
          </cell>
        </row>
        <row r="799">
          <cell r="D799" t="str">
            <v>képviselői keret</v>
          </cell>
          <cell r="I799">
            <v>150</v>
          </cell>
          <cell r="P799">
            <v>150</v>
          </cell>
          <cell r="S799">
            <v>150</v>
          </cell>
          <cell r="Z799">
            <v>150</v>
          </cell>
          <cell r="AA799">
            <v>0</v>
          </cell>
          <cell r="AB799">
            <v>150</v>
          </cell>
        </row>
        <row r="800">
          <cell r="D800" t="str">
            <v>shk.</v>
          </cell>
          <cell r="G800">
            <v>224</v>
          </cell>
          <cell r="J800">
            <v>3430</v>
          </cell>
          <cell r="M800">
            <v>2250</v>
          </cell>
          <cell r="P800">
            <v>5904</v>
          </cell>
          <cell r="Q800">
            <v>160</v>
          </cell>
          <cell r="R800">
            <v>52</v>
          </cell>
          <cell r="S800">
            <v>3442</v>
          </cell>
          <cell r="X800">
            <v>2250</v>
          </cell>
          <cell r="Z800">
            <v>5904</v>
          </cell>
          <cell r="AA800">
            <v>0</v>
          </cell>
          <cell r="AB800">
            <v>5904</v>
          </cell>
        </row>
        <row r="801">
          <cell r="C801">
            <v>9</v>
          </cell>
          <cell r="D801" t="str">
            <v>ped.szakkönyv</v>
          </cell>
          <cell r="I801">
            <v>1237</v>
          </cell>
          <cell r="P801">
            <v>1237</v>
          </cell>
          <cell r="Q801">
            <v>1237</v>
          </cell>
          <cell r="Z801">
            <v>1237</v>
          </cell>
          <cell r="AA801">
            <v>0</v>
          </cell>
          <cell r="AB801">
            <v>1237</v>
          </cell>
        </row>
        <row r="802">
          <cell r="C802">
            <v>12</v>
          </cell>
          <cell r="D802" t="str">
            <v>elvonás</v>
          </cell>
          <cell r="I802">
            <v>-399</v>
          </cell>
          <cell r="P802">
            <v>-399</v>
          </cell>
          <cell r="S802">
            <v>-399</v>
          </cell>
          <cell r="Z802">
            <v>-399</v>
          </cell>
          <cell r="AA802">
            <v>0</v>
          </cell>
          <cell r="AB802">
            <v>-399</v>
          </cell>
        </row>
        <row r="803">
          <cell r="C803">
            <v>13</v>
          </cell>
          <cell r="D803" t="str">
            <v>bérfejlesztés</v>
          </cell>
          <cell r="I803">
            <v>1158</v>
          </cell>
          <cell r="P803">
            <v>1158</v>
          </cell>
          <cell r="Q803">
            <v>851</v>
          </cell>
          <cell r="R803">
            <v>307</v>
          </cell>
          <cell r="Z803">
            <v>1158</v>
          </cell>
          <cell r="AA803">
            <v>0</v>
          </cell>
          <cell r="AB803">
            <v>1158</v>
          </cell>
        </row>
        <row r="804">
          <cell r="C804">
            <v>14</v>
          </cell>
          <cell r="D804" t="str">
            <v>4% bérfejlesztés</v>
          </cell>
          <cell r="I804">
            <v>-320</v>
          </cell>
          <cell r="P804">
            <v>-320</v>
          </cell>
          <cell r="Q804">
            <v>-235</v>
          </cell>
          <cell r="R804">
            <v>-85</v>
          </cell>
          <cell r="Z804">
            <v>-320</v>
          </cell>
          <cell r="AA804">
            <v>0</v>
          </cell>
          <cell r="AB804">
            <v>-320</v>
          </cell>
        </row>
        <row r="805">
          <cell r="P805">
            <v>0</v>
          </cell>
          <cell r="Z805">
            <v>0</v>
          </cell>
          <cell r="AA805">
            <v>0</v>
          </cell>
          <cell r="AB805">
            <v>0</v>
          </cell>
        </row>
        <row r="806">
          <cell r="P806">
            <v>0</v>
          </cell>
          <cell r="Z806">
            <v>0</v>
          </cell>
          <cell r="AA806">
            <v>0</v>
          </cell>
          <cell r="AB806">
            <v>0</v>
          </cell>
        </row>
        <row r="807">
          <cell r="P807">
            <v>0</v>
          </cell>
          <cell r="Z807">
            <v>0</v>
          </cell>
          <cell r="AA807">
            <v>0</v>
          </cell>
          <cell r="AB807">
            <v>0</v>
          </cell>
        </row>
        <row r="808">
          <cell r="P808">
            <v>0</v>
          </cell>
          <cell r="Z808">
            <v>0</v>
          </cell>
          <cell r="AA808">
            <v>0</v>
          </cell>
          <cell r="AB808">
            <v>0</v>
          </cell>
        </row>
        <row r="809">
          <cell r="P809">
            <v>0</v>
          </cell>
          <cell r="Z809">
            <v>0</v>
          </cell>
          <cell r="AA809">
            <v>0</v>
          </cell>
          <cell r="AB809">
            <v>0</v>
          </cell>
        </row>
        <row r="810">
          <cell r="P810">
            <v>0</v>
          </cell>
          <cell r="Z810">
            <v>0</v>
          </cell>
          <cell r="AA810">
            <v>0</v>
          </cell>
          <cell r="AB810">
            <v>0</v>
          </cell>
        </row>
        <row r="811">
          <cell r="P811">
            <v>0</v>
          </cell>
          <cell r="Z811">
            <v>0</v>
          </cell>
          <cell r="AA811">
            <v>0</v>
          </cell>
          <cell r="AB811">
            <v>0</v>
          </cell>
        </row>
        <row r="812">
          <cell r="P812">
            <v>0</v>
          </cell>
          <cell r="Z812">
            <v>0</v>
          </cell>
          <cell r="AA812">
            <v>0</v>
          </cell>
          <cell r="AB812">
            <v>0</v>
          </cell>
        </row>
        <row r="813">
          <cell r="P813">
            <v>0</v>
          </cell>
          <cell r="Z813">
            <v>0</v>
          </cell>
          <cell r="AA813">
            <v>0</v>
          </cell>
          <cell r="AB813">
            <v>0</v>
          </cell>
        </row>
        <row r="814">
          <cell r="P814">
            <v>0</v>
          </cell>
          <cell r="Z814">
            <v>0</v>
          </cell>
          <cell r="AA814">
            <v>0</v>
          </cell>
          <cell r="AB814">
            <v>0</v>
          </cell>
        </row>
        <row r="815">
          <cell r="P815">
            <v>0</v>
          </cell>
          <cell r="Z815">
            <v>0</v>
          </cell>
          <cell r="AA815">
            <v>0</v>
          </cell>
          <cell r="AB815">
            <v>0</v>
          </cell>
        </row>
        <row r="816">
          <cell r="P816">
            <v>0</v>
          </cell>
          <cell r="Z816">
            <v>0</v>
          </cell>
          <cell r="AA816">
            <v>0</v>
          </cell>
          <cell r="AB816">
            <v>0</v>
          </cell>
        </row>
        <row r="817">
          <cell r="P817">
            <v>0</v>
          </cell>
          <cell r="Z817">
            <v>0</v>
          </cell>
          <cell r="AA817">
            <v>0</v>
          </cell>
          <cell r="AB817">
            <v>0</v>
          </cell>
        </row>
        <row r="818">
          <cell r="P818">
            <v>0</v>
          </cell>
          <cell r="Z818">
            <v>0</v>
          </cell>
          <cell r="AA818">
            <v>0</v>
          </cell>
          <cell r="AB818">
            <v>0</v>
          </cell>
        </row>
        <row r="819">
          <cell r="P819">
            <v>0</v>
          </cell>
          <cell r="Z819">
            <v>0</v>
          </cell>
          <cell r="AA819">
            <v>0</v>
          </cell>
          <cell r="AB819">
            <v>0</v>
          </cell>
        </row>
        <row r="820">
          <cell r="P820">
            <v>0</v>
          </cell>
          <cell r="Z820">
            <v>0</v>
          </cell>
          <cell r="AA820">
            <v>0</v>
          </cell>
          <cell r="AB820">
            <v>0</v>
          </cell>
        </row>
        <row r="821">
          <cell r="P821">
            <v>0</v>
          </cell>
          <cell r="Z821">
            <v>0</v>
          </cell>
          <cell r="AA821">
            <v>0</v>
          </cell>
          <cell r="AB821">
            <v>0</v>
          </cell>
        </row>
        <row r="822">
          <cell r="P822">
            <v>0</v>
          </cell>
          <cell r="Z822">
            <v>0</v>
          </cell>
          <cell r="AA822">
            <v>0</v>
          </cell>
          <cell r="AB822">
            <v>0</v>
          </cell>
        </row>
        <row r="823">
          <cell r="P823">
            <v>0</v>
          </cell>
          <cell r="Z823">
            <v>0</v>
          </cell>
          <cell r="AA823">
            <v>0</v>
          </cell>
          <cell r="AB823">
            <v>0</v>
          </cell>
        </row>
        <row r="824">
          <cell r="A824" t="str">
            <v xml:space="preserve"> </v>
          </cell>
          <cell r="B824" t="str">
            <v>Összesen</v>
          </cell>
          <cell r="D824" t="str">
            <v>Testnev.Ált.Isk.és Közg.G.</v>
          </cell>
          <cell r="E824">
            <v>14652</v>
          </cell>
          <cell r="F824">
            <v>0</v>
          </cell>
          <cell r="G824">
            <v>9624</v>
          </cell>
          <cell r="H824">
            <v>0</v>
          </cell>
          <cell r="I824">
            <v>175363</v>
          </cell>
          <cell r="J824">
            <v>3430</v>
          </cell>
          <cell r="K824">
            <v>0</v>
          </cell>
          <cell r="L824">
            <v>0</v>
          </cell>
          <cell r="M824">
            <v>2250</v>
          </cell>
          <cell r="N824">
            <v>11991</v>
          </cell>
          <cell r="O824">
            <v>0</v>
          </cell>
          <cell r="P824">
            <v>217310</v>
          </cell>
          <cell r="Q824">
            <v>108769</v>
          </cell>
          <cell r="R824">
            <v>43495</v>
          </cell>
          <cell r="S824">
            <v>51450</v>
          </cell>
          <cell r="T824">
            <v>0</v>
          </cell>
          <cell r="U824">
            <v>0</v>
          </cell>
          <cell r="V824">
            <v>0</v>
          </cell>
          <cell r="W824">
            <v>772</v>
          </cell>
          <cell r="X824">
            <v>2250</v>
          </cell>
          <cell r="Y824">
            <v>10574</v>
          </cell>
          <cell r="Z824">
            <v>217310</v>
          </cell>
          <cell r="AA824">
            <v>0</v>
          </cell>
          <cell r="AB824">
            <v>217310</v>
          </cell>
        </row>
        <row r="825">
          <cell r="A825">
            <v>15</v>
          </cell>
          <cell r="B825" t="str">
            <v>Árpád F.Gimn.és Ált.Isk.</v>
          </cell>
          <cell r="C825">
            <v>1</v>
          </cell>
          <cell r="D825" t="str">
            <v>00előirányzat</v>
          </cell>
          <cell r="E825">
            <v>12416</v>
          </cell>
          <cell r="G825">
            <v>3757</v>
          </cell>
          <cell r="I825">
            <v>136706</v>
          </cell>
          <cell r="P825">
            <v>152879</v>
          </cell>
          <cell r="Q825">
            <v>82355</v>
          </cell>
          <cell r="R825">
            <v>36900</v>
          </cell>
          <cell r="S825">
            <v>32966</v>
          </cell>
          <cell r="W825">
            <v>658</v>
          </cell>
          <cell r="Z825">
            <v>152879</v>
          </cell>
          <cell r="AA825">
            <v>0</v>
          </cell>
          <cell r="AB825">
            <v>152879</v>
          </cell>
        </row>
        <row r="826">
          <cell r="C826">
            <v>2</v>
          </cell>
          <cell r="D826" t="str">
            <v>jóváhagyott pénzmaradvány</v>
          </cell>
          <cell r="N826">
            <v>368</v>
          </cell>
          <cell r="P826">
            <v>368</v>
          </cell>
          <cell r="Q826">
            <v>271</v>
          </cell>
          <cell r="R826">
            <v>97</v>
          </cell>
          <cell r="Z826">
            <v>368</v>
          </cell>
          <cell r="AA826">
            <v>0</v>
          </cell>
          <cell r="AB826">
            <v>368</v>
          </cell>
        </row>
        <row r="827">
          <cell r="C827">
            <v>3</v>
          </cell>
          <cell r="D827" t="str">
            <v>pm.terhelő bef.kötelezettség</v>
          </cell>
          <cell r="N827">
            <v>236</v>
          </cell>
          <cell r="P827">
            <v>236</v>
          </cell>
          <cell r="S827">
            <v>236</v>
          </cell>
          <cell r="Z827">
            <v>236</v>
          </cell>
          <cell r="AA827">
            <v>0</v>
          </cell>
          <cell r="AB827">
            <v>236</v>
          </cell>
        </row>
        <row r="828">
          <cell r="D828" t="str">
            <v>sh.</v>
          </cell>
          <cell r="J828">
            <v>607</v>
          </cell>
          <cell r="P828">
            <v>607</v>
          </cell>
          <cell r="S828">
            <v>499</v>
          </cell>
          <cell r="X828">
            <v>108</v>
          </cell>
          <cell r="Z828">
            <v>607</v>
          </cell>
          <cell r="AA828">
            <v>0</v>
          </cell>
          <cell r="AB828">
            <v>607</v>
          </cell>
        </row>
        <row r="829">
          <cell r="C829">
            <v>9</v>
          </cell>
          <cell r="D829" t="str">
            <v>ped.szakkönyv</v>
          </cell>
          <cell r="I829">
            <v>754</v>
          </cell>
          <cell r="P829">
            <v>754</v>
          </cell>
          <cell r="Q829">
            <v>754</v>
          </cell>
          <cell r="Z829">
            <v>754</v>
          </cell>
          <cell r="AA829">
            <v>0</v>
          </cell>
          <cell r="AB829">
            <v>754</v>
          </cell>
        </row>
        <row r="830">
          <cell r="C830">
            <v>12</v>
          </cell>
          <cell r="D830" t="str">
            <v>elvonás</v>
          </cell>
          <cell r="I830">
            <v>-575</v>
          </cell>
          <cell r="P830">
            <v>-575</v>
          </cell>
          <cell r="S830">
            <v>-575</v>
          </cell>
          <cell r="Z830">
            <v>-575</v>
          </cell>
          <cell r="AA830">
            <v>0</v>
          </cell>
          <cell r="AB830">
            <v>-575</v>
          </cell>
        </row>
        <row r="831">
          <cell r="C831">
            <v>13</v>
          </cell>
          <cell r="D831" t="str">
            <v>bérfejlesztés</v>
          </cell>
          <cell r="I831">
            <v>1121</v>
          </cell>
          <cell r="P831">
            <v>1121</v>
          </cell>
          <cell r="Q831">
            <v>824</v>
          </cell>
          <cell r="R831">
            <v>297</v>
          </cell>
          <cell r="Z831">
            <v>1121</v>
          </cell>
          <cell r="AA831">
            <v>0</v>
          </cell>
          <cell r="AB831">
            <v>1121</v>
          </cell>
        </row>
        <row r="832">
          <cell r="C832">
            <v>14</v>
          </cell>
          <cell r="D832" t="str">
            <v>4% bérfejlesztés</v>
          </cell>
          <cell r="I832">
            <v>-310</v>
          </cell>
          <cell r="P832">
            <v>-310</v>
          </cell>
          <cell r="Q832">
            <v>-228</v>
          </cell>
          <cell r="R832">
            <v>-82</v>
          </cell>
          <cell r="Z832">
            <v>-310</v>
          </cell>
          <cell r="AA832">
            <v>0</v>
          </cell>
          <cell r="AB832">
            <v>-310</v>
          </cell>
        </row>
        <row r="833">
          <cell r="P833">
            <v>0</v>
          </cell>
          <cell r="Z833">
            <v>0</v>
          </cell>
          <cell r="AA833">
            <v>0</v>
          </cell>
          <cell r="AB833">
            <v>0</v>
          </cell>
        </row>
        <row r="834">
          <cell r="P834">
            <v>0</v>
          </cell>
          <cell r="Z834">
            <v>0</v>
          </cell>
          <cell r="AA834">
            <v>0</v>
          </cell>
          <cell r="AB834">
            <v>0</v>
          </cell>
        </row>
        <row r="835">
          <cell r="P835">
            <v>0</v>
          </cell>
          <cell r="Z835">
            <v>0</v>
          </cell>
          <cell r="AA835">
            <v>0</v>
          </cell>
          <cell r="AB835">
            <v>0</v>
          </cell>
        </row>
        <row r="836">
          <cell r="P836">
            <v>0</v>
          </cell>
          <cell r="Z836">
            <v>0</v>
          </cell>
          <cell r="AA836">
            <v>0</v>
          </cell>
          <cell r="AB836">
            <v>0</v>
          </cell>
        </row>
        <row r="837">
          <cell r="P837">
            <v>0</v>
          </cell>
          <cell r="Z837">
            <v>0</v>
          </cell>
          <cell r="AA837">
            <v>0</v>
          </cell>
          <cell r="AB837">
            <v>0</v>
          </cell>
        </row>
        <row r="838">
          <cell r="P838">
            <v>0</v>
          </cell>
          <cell r="Z838">
            <v>0</v>
          </cell>
          <cell r="AA838">
            <v>0</v>
          </cell>
          <cell r="AB838">
            <v>0</v>
          </cell>
        </row>
        <row r="839">
          <cell r="P839">
            <v>0</v>
          </cell>
          <cell r="Z839">
            <v>0</v>
          </cell>
          <cell r="AA839">
            <v>0</v>
          </cell>
          <cell r="AB839">
            <v>0</v>
          </cell>
        </row>
        <row r="840">
          <cell r="P840">
            <v>0</v>
          </cell>
          <cell r="Z840">
            <v>0</v>
          </cell>
          <cell r="AA840">
            <v>0</v>
          </cell>
          <cell r="AB840">
            <v>0</v>
          </cell>
        </row>
        <row r="841">
          <cell r="P841">
            <v>0</v>
          </cell>
          <cell r="Z841">
            <v>0</v>
          </cell>
          <cell r="AA841">
            <v>0</v>
          </cell>
          <cell r="AB841">
            <v>0</v>
          </cell>
        </row>
        <row r="842">
          <cell r="P842">
            <v>0</v>
          </cell>
          <cell r="Z842">
            <v>0</v>
          </cell>
          <cell r="AA842">
            <v>0</v>
          </cell>
          <cell r="AB842">
            <v>0</v>
          </cell>
        </row>
        <row r="843">
          <cell r="P843">
            <v>0</v>
          </cell>
          <cell r="Z843">
            <v>0</v>
          </cell>
          <cell r="AA843">
            <v>0</v>
          </cell>
          <cell r="AB843">
            <v>0</v>
          </cell>
        </row>
        <row r="844">
          <cell r="P844">
            <v>0</v>
          </cell>
          <cell r="Z844">
            <v>0</v>
          </cell>
          <cell r="AA844">
            <v>0</v>
          </cell>
          <cell r="AB844">
            <v>0</v>
          </cell>
        </row>
        <row r="845">
          <cell r="P845">
            <v>0</v>
          </cell>
          <cell r="Z845">
            <v>0</v>
          </cell>
          <cell r="AA845">
            <v>0</v>
          </cell>
          <cell r="AB845">
            <v>0</v>
          </cell>
        </row>
        <row r="846">
          <cell r="P846">
            <v>0</v>
          </cell>
          <cell r="Z846">
            <v>0</v>
          </cell>
          <cell r="AA846">
            <v>0</v>
          </cell>
          <cell r="AB846">
            <v>0</v>
          </cell>
        </row>
        <row r="847">
          <cell r="B847" t="str">
            <v>Összesen</v>
          </cell>
          <cell r="D847" t="str">
            <v>Árpád F.Gimn.és Ált.Isk.</v>
          </cell>
          <cell r="E847">
            <v>12416</v>
          </cell>
          <cell r="F847">
            <v>0</v>
          </cell>
          <cell r="G847">
            <v>3757</v>
          </cell>
          <cell r="H847">
            <v>0</v>
          </cell>
          <cell r="I847">
            <v>137696</v>
          </cell>
          <cell r="J847">
            <v>607</v>
          </cell>
          <cell r="K847">
            <v>0</v>
          </cell>
          <cell r="L847">
            <v>0</v>
          </cell>
          <cell r="M847">
            <v>0</v>
          </cell>
          <cell r="N847">
            <v>604</v>
          </cell>
          <cell r="O847">
            <v>0</v>
          </cell>
          <cell r="P847">
            <v>155080</v>
          </cell>
          <cell r="Q847">
            <v>83976</v>
          </cell>
          <cell r="R847">
            <v>37212</v>
          </cell>
          <cell r="S847">
            <v>33126</v>
          </cell>
          <cell r="T847">
            <v>0</v>
          </cell>
          <cell r="U847">
            <v>0</v>
          </cell>
          <cell r="V847">
            <v>0</v>
          </cell>
          <cell r="W847">
            <v>658</v>
          </cell>
          <cell r="X847">
            <v>108</v>
          </cell>
          <cell r="Y847">
            <v>0</v>
          </cell>
          <cell r="Z847">
            <v>155080</v>
          </cell>
          <cell r="AA847">
            <v>0</v>
          </cell>
          <cell r="AB847">
            <v>155080</v>
          </cell>
        </row>
        <row r="848">
          <cell r="A848">
            <v>16</v>
          </cell>
          <cell r="B848" t="str">
            <v>Magyar Német Ny.Isk.Közp.</v>
          </cell>
          <cell r="C848">
            <v>1</v>
          </cell>
          <cell r="D848" t="str">
            <v>00előirányzat</v>
          </cell>
          <cell r="E848">
            <v>9826</v>
          </cell>
          <cell r="G848">
            <v>5809</v>
          </cell>
          <cell r="I848">
            <v>127393</v>
          </cell>
          <cell r="P848">
            <v>143028</v>
          </cell>
          <cell r="Q848">
            <v>77830</v>
          </cell>
          <cell r="R848">
            <v>30584</v>
          </cell>
          <cell r="S848">
            <v>34174</v>
          </cell>
          <cell r="W848">
            <v>440</v>
          </cell>
          <cell r="Z848">
            <v>143028</v>
          </cell>
          <cell r="AA848">
            <v>0</v>
          </cell>
          <cell r="AB848">
            <v>143028</v>
          </cell>
        </row>
        <row r="849">
          <cell r="C849">
            <v>2</v>
          </cell>
          <cell r="D849" t="str">
            <v>jóváhagyott pénzmaradvány</v>
          </cell>
          <cell r="N849">
            <v>1874</v>
          </cell>
          <cell r="P849">
            <v>1874</v>
          </cell>
          <cell r="Q849">
            <v>775</v>
          </cell>
          <cell r="R849">
            <v>207</v>
          </cell>
          <cell r="Y849">
            <v>892</v>
          </cell>
          <cell r="Z849">
            <v>1874</v>
          </cell>
          <cell r="AA849">
            <v>0</v>
          </cell>
          <cell r="AB849">
            <v>1874</v>
          </cell>
        </row>
        <row r="850">
          <cell r="C850">
            <v>4</v>
          </cell>
          <cell r="D850" t="str">
            <v>tárgyévi eir.mód.korrekció</v>
          </cell>
          <cell r="I850">
            <v>230</v>
          </cell>
          <cell r="P850">
            <v>230</v>
          </cell>
          <cell r="Y850">
            <v>230</v>
          </cell>
          <cell r="Z850">
            <v>230</v>
          </cell>
          <cell r="AA850">
            <v>0</v>
          </cell>
          <cell r="AB850">
            <v>230</v>
          </cell>
        </row>
        <row r="851">
          <cell r="D851" t="str">
            <v>Német Kisebbségi Önkormányzat</v>
          </cell>
          <cell r="I851">
            <v>60</v>
          </cell>
          <cell r="P851">
            <v>60</v>
          </cell>
          <cell r="S851">
            <v>60</v>
          </cell>
          <cell r="Z851">
            <v>60</v>
          </cell>
          <cell r="AA851">
            <v>0</v>
          </cell>
          <cell r="AB851">
            <v>60</v>
          </cell>
        </row>
        <row r="852">
          <cell r="C852">
            <v>9</v>
          </cell>
          <cell r="D852" t="str">
            <v>ped.szakkönyv</v>
          </cell>
          <cell r="I852">
            <v>675</v>
          </cell>
          <cell r="P852">
            <v>675</v>
          </cell>
          <cell r="Q852">
            <v>675</v>
          </cell>
          <cell r="Z852">
            <v>675</v>
          </cell>
          <cell r="AA852">
            <v>0</v>
          </cell>
          <cell r="AB852">
            <v>675</v>
          </cell>
        </row>
        <row r="853">
          <cell r="C853">
            <v>12</v>
          </cell>
          <cell r="D853" t="str">
            <v>elvonás</v>
          </cell>
          <cell r="I853">
            <v>-323</v>
          </cell>
          <cell r="P853">
            <v>-323</v>
          </cell>
          <cell r="S853">
            <v>-323</v>
          </cell>
          <cell r="Z853">
            <v>-323</v>
          </cell>
          <cell r="AA853">
            <v>0</v>
          </cell>
          <cell r="AB853">
            <v>-323</v>
          </cell>
        </row>
        <row r="854">
          <cell r="C854">
            <v>13</v>
          </cell>
          <cell r="D854" t="str">
            <v>bérfejlesztés</v>
          </cell>
          <cell r="I854">
            <v>579</v>
          </cell>
          <cell r="P854">
            <v>579</v>
          </cell>
          <cell r="Q854">
            <v>426</v>
          </cell>
          <cell r="R854">
            <v>153</v>
          </cell>
          <cell r="Z854">
            <v>579</v>
          </cell>
          <cell r="AA854">
            <v>0</v>
          </cell>
          <cell r="AB854">
            <v>579</v>
          </cell>
        </row>
        <row r="855">
          <cell r="C855">
            <v>14</v>
          </cell>
          <cell r="D855" t="str">
            <v>4% bérfejlesztés</v>
          </cell>
          <cell r="I855">
            <v>-160</v>
          </cell>
          <cell r="P855">
            <v>-160</v>
          </cell>
          <cell r="Q855">
            <v>-118</v>
          </cell>
          <cell r="R855">
            <v>-42</v>
          </cell>
          <cell r="Z855">
            <v>-160</v>
          </cell>
          <cell r="AA855">
            <v>0</v>
          </cell>
          <cell r="AB855">
            <v>-160</v>
          </cell>
        </row>
        <row r="856">
          <cell r="P856">
            <v>0</v>
          </cell>
          <cell r="Z856">
            <v>0</v>
          </cell>
          <cell r="AA856">
            <v>0</v>
          </cell>
          <cell r="AB856">
            <v>0</v>
          </cell>
        </row>
        <row r="857">
          <cell r="P857">
            <v>0</v>
          </cell>
          <cell r="Z857">
            <v>0</v>
          </cell>
          <cell r="AA857">
            <v>0</v>
          </cell>
          <cell r="AB857">
            <v>0</v>
          </cell>
        </row>
        <row r="858">
          <cell r="P858">
            <v>0</v>
          </cell>
          <cell r="Z858">
            <v>0</v>
          </cell>
          <cell r="AA858">
            <v>0</v>
          </cell>
          <cell r="AB858">
            <v>0</v>
          </cell>
        </row>
        <row r="859">
          <cell r="P859">
            <v>0</v>
          </cell>
          <cell r="Z859">
            <v>0</v>
          </cell>
          <cell r="AA859">
            <v>0</v>
          </cell>
          <cell r="AB859">
            <v>0</v>
          </cell>
        </row>
        <row r="860">
          <cell r="P860">
            <v>0</v>
          </cell>
          <cell r="Z860">
            <v>0</v>
          </cell>
          <cell r="AA860">
            <v>0</v>
          </cell>
          <cell r="AB860">
            <v>0</v>
          </cell>
        </row>
        <row r="861">
          <cell r="P861">
            <v>0</v>
          </cell>
          <cell r="Z861">
            <v>0</v>
          </cell>
          <cell r="AA861">
            <v>0</v>
          </cell>
          <cell r="AB861">
            <v>0</v>
          </cell>
        </row>
        <row r="862">
          <cell r="P862">
            <v>0</v>
          </cell>
          <cell r="Z862">
            <v>0</v>
          </cell>
          <cell r="AA862">
            <v>0</v>
          </cell>
          <cell r="AB862">
            <v>0</v>
          </cell>
        </row>
        <row r="863">
          <cell r="P863">
            <v>0</v>
          </cell>
          <cell r="Z863">
            <v>0</v>
          </cell>
          <cell r="AA863">
            <v>0</v>
          </cell>
          <cell r="AB863">
            <v>0</v>
          </cell>
        </row>
        <row r="864">
          <cell r="P864">
            <v>0</v>
          </cell>
          <cell r="Z864">
            <v>0</v>
          </cell>
          <cell r="AA864">
            <v>0</v>
          </cell>
          <cell r="AB864">
            <v>0</v>
          </cell>
        </row>
        <row r="865">
          <cell r="P865">
            <v>0</v>
          </cell>
          <cell r="Z865">
            <v>0</v>
          </cell>
          <cell r="AA865">
            <v>0</v>
          </cell>
          <cell r="AB865">
            <v>0</v>
          </cell>
        </row>
        <row r="866">
          <cell r="P866">
            <v>0</v>
          </cell>
          <cell r="Z866">
            <v>0</v>
          </cell>
          <cell r="AA866">
            <v>0</v>
          </cell>
          <cell r="AB866">
            <v>0</v>
          </cell>
        </row>
        <row r="867">
          <cell r="P867">
            <v>0</v>
          </cell>
          <cell r="Z867">
            <v>0</v>
          </cell>
          <cell r="AA867">
            <v>0</v>
          </cell>
          <cell r="AB867">
            <v>0</v>
          </cell>
        </row>
        <row r="868">
          <cell r="P868">
            <v>0</v>
          </cell>
          <cell r="Z868">
            <v>0</v>
          </cell>
          <cell r="AA868">
            <v>0</v>
          </cell>
          <cell r="AB868">
            <v>0</v>
          </cell>
        </row>
        <row r="869">
          <cell r="P869">
            <v>0</v>
          </cell>
          <cell r="Z869">
            <v>0</v>
          </cell>
          <cell r="AA869">
            <v>0</v>
          </cell>
          <cell r="AB869">
            <v>0</v>
          </cell>
        </row>
        <row r="870">
          <cell r="B870" t="str">
            <v>Összesen</v>
          </cell>
          <cell r="D870" t="str">
            <v>Magyar Német Ny.Isk.Közp.</v>
          </cell>
          <cell r="E870">
            <v>9826</v>
          </cell>
          <cell r="F870">
            <v>0</v>
          </cell>
          <cell r="G870">
            <v>5809</v>
          </cell>
          <cell r="H870">
            <v>0</v>
          </cell>
          <cell r="I870">
            <v>128454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1874</v>
          </cell>
          <cell r="O870">
            <v>0</v>
          </cell>
          <cell r="P870">
            <v>145963</v>
          </cell>
          <cell r="Q870">
            <v>79588</v>
          </cell>
          <cell r="R870">
            <v>30902</v>
          </cell>
          <cell r="S870">
            <v>33911</v>
          </cell>
          <cell r="T870">
            <v>0</v>
          </cell>
          <cell r="U870">
            <v>0</v>
          </cell>
          <cell r="V870">
            <v>0</v>
          </cell>
          <cell r="W870">
            <v>440</v>
          </cell>
          <cell r="X870">
            <v>0</v>
          </cell>
          <cell r="Y870">
            <v>1122</v>
          </cell>
          <cell r="Z870">
            <v>145963</v>
          </cell>
          <cell r="AA870">
            <v>0</v>
          </cell>
          <cell r="AB870">
            <v>145963</v>
          </cell>
        </row>
        <row r="871">
          <cell r="A871">
            <v>17</v>
          </cell>
          <cell r="B871" t="str">
            <v>Apáczai Cs.J.Nevelési Kp.</v>
          </cell>
          <cell r="C871">
            <v>1</v>
          </cell>
          <cell r="D871" t="str">
            <v>00előirányzat</v>
          </cell>
          <cell r="E871">
            <v>46817</v>
          </cell>
          <cell r="G871">
            <v>56398</v>
          </cell>
          <cell r="I871">
            <v>767981</v>
          </cell>
          <cell r="P871">
            <v>871196</v>
          </cell>
          <cell r="Q871">
            <v>454085</v>
          </cell>
          <cell r="R871">
            <v>191962</v>
          </cell>
          <cell r="S871">
            <v>220352</v>
          </cell>
          <cell r="W871">
            <v>3597</v>
          </cell>
          <cell r="Y871">
            <v>1200</v>
          </cell>
          <cell r="Z871">
            <v>871196</v>
          </cell>
          <cell r="AA871">
            <v>0</v>
          </cell>
          <cell r="AB871">
            <v>871196</v>
          </cell>
        </row>
        <row r="872">
          <cell r="C872">
            <v>2</v>
          </cell>
          <cell r="D872" t="str">
            <v>jóváhagyott pénzmaradvány</v>
          </cell>
          <cell r="N872">
            <v>16786</v>
          </cell>
          <cell r="P872">
            <v>16786</v>
          </cell>
          <cell r="Q872">
            <v>5834</v>
          </cell>
          <cell r="R872">
            <v>2088</v>
          </cell>
          <cell r="Y872">
            <v>8864</v>
          </cell>
          <cell r="Z872">
            <v>16786</v>
          </cell>
          <cell r="AA872">
            <v>0</v>
          </cell>
          <cell r="AB872">
            <v>16786</v>
          </cell>
        </row>
        <row r="873">
          <cell r="C873">
            <v>3</v>
          </cell>
          <cell r="D873" t="str">
            <v>pm.terhelő bef.kötelezettség</v>
          </cell>
          <cell r="N873">
            <v>2765</v>
          </cell>
          <cell r="P873">
            <v>2765</v>
          </cell>
          <cell r="S873">
            <v>2765</v>
          </cell>
          <cell r="Z873">
            <v>2765</v>
          </cell>
          <cell r="AA873">
            <v>0</v>
          </cell>
          <cell r="AB873">
            <v>2765</v>
          </cell>
        </row>
        <row r="874">
          <cell r="D874" t="str">
            <v>shk.</v>
          </cell>
          <cell r="G874">
            <v>5976</v>
          </cell>
          <cell r="J874">
            <v>941</v>
          </cell>
          <cell r="P874">
            <v>6917</v>
          </cell>
          <cell r="S874">
            <v>5849</v>
          </cell>
          <cell r="X874">
            <v>1068</v>
          </cell>
          <cell r="Z874">
            <v>6917</v>
          </cell>
          <cell r="AA874">
            <v>0</v>
          </cell>
          <cell r="AB874">
            <v>6917</v>
          </cell>
        </row>
        <row r="875">
          <cell r="D875" t="str">
            <v>shk.p.maradvány</v>
          </cell>
          <cell r="P875">
            <v>0</v>
          </cell>
          <cell r="S875">
            <v>613</v>
          </cell>
          <cell r="W875">
            <v>4</v>
          </cell>
          <cell r="X875">
            <v>897</v>
          </cell>
          <cell r="Y875">
            <v>-1514</v>
          </cell>
          <cell r="Z875">
            <v>0</v>
          </cell>
          <cell r="AA875">
            <v>0</v>
          </cell>
          <cell r="AB875">
            <v>0</v>
          </cell>
        </row>
        <row r="876">
          <cell r="D876" t="str">
            <v>mód.</v>
          </cell>
          <cell r="P876">
            <v>0</v>
          </cell>
          <cell r="S876">
            <v>2648</v>
          </cell>
          <cell r="W876">
            <v>1</v>
          </cell>
          <cell r="X876">
            <v>1072</v>
          </cell>
          <cell r="Y876">
            <v>-3721</v>
          </cell>
          <cell r="Z876">
            <v>0</v>
          </cell>
          <cell r="AA876">
            <v>0</v>
          </cell>
          <cell r="AB876">
            <v>0</v>
          </cell>
        </row>
        <row r="877">
          <cell r="D877" t="str">
            <v>mód.</v>
          </cell>
          <cell r="G877">
            <v>5215</v>
          </cell>
          <cell r="J877">
            <v>1085</v>
          </cell>
          <cell r="P877">
            <v>6300</v>
          </cell>
          <cell r="Q877">
            <v>-796</v>
          </cell>
          <cell r="S877">
            <v>5822</v>
          </cell>
          <cell r="X877">
            <v>1274</v>
          </cell>
          <cell r="Z877">
            <v>6300</v>
          </cell>
          <cell r="AA877">
            <v>0</v>
          </cell>
          <cell r="AB877">
            <v>6300</v>
          </cell>
        </row>
        <row r="878">
          <cell r="D878" t="str">
            <v>képviselői keret</v>
          </cell>
          <cell r="I878">
            <v>50</v>
          </cell>
          <cell r="P878">
            <v>50</v>
          </cell>
          <cell r="S878">
            <v>50</v>
          </cell>
          <cell r="Z878">
            <v>50</v>
          </cell>
          <cell r="AA878">
            <v>0</v>
          </cell>
          <cell r="AB878">
            <v>50</v>
          </cell>
        </row>
        <row r="879">
          <cell r="C879">
            <v>9</v>
          </cell>
          <cell r="D879" t="str">
            <v>ped.szakkönyv</v>
          </cell>
          <cell r="I879">
            <v>3330</v>
          </cell>
          <cell r="P879">
            <v>3330</v>
          </cell>
          <cell r="Q879">
            <v>3330</v>
          </cell>
          <cell r="Z879">
            <v>3330</v>
          </cell>
          <cell r="AA879">
            <v>0</v>
          </cell>
          <cell r="AB879">
            <v>3330</v>
          </cell>
        </row>
        <row r="880">
          <cell r="C880">
            <v>12</v>
          </cell>
          <cell r="D880" t="str">
            <v>elvonás</v>
          </cell>
          <cell r="I880">
            <v>-3850</v>
          </cell>
          <cell r="P880">
            <v>-3850</v>
          </cell>
          <cell r="S880">
            <v>-3850</v>
          </cell>
          <cell r="Z880">
            <v>-3850</v>
          </cell>
          <cell r="AA880">
            <v>0</v>
          </cell>
          <cell r="AB880">
            <v>-3850</v>
          </cell>
        </row>
        <row r="881">
          <cell r="C881">
            <v>13</v>
          </cell>
          <cell r="D881" t="str">
            <v>bérfejlesztés</v>
          </cell>
          <cell r="I881">
            <v>11925</v>
          </cell>
          <cell r="P881">
            <v>11925</v>
          </cell>
          <cell r="Q881">
            <v>8768</v>
          </cell>
          <cell r="R881">
            <v>3157</v>
          </cell>
          <cell r="Z881">
            <v>11925</v>
          </cell>
          <cell r="AA881">
            <v>0</v>
          </cell>
          <cell r="AB881">
            <v>11925</v>
          </cell>
        </row>
        <row r="882">
          <cell r="C882">
            <v>14</v>
          </cell>
          <cell r="D882" t="str">
            <v>4% bérfejlesztés</v>
          </cell>
          <cell r="I882">
            <v>-2987</v>
          </cell>
          <cell r="P882">
            <v>-2987</v>
          </cell>
          <cell r="Q882">
            <v>-2196</v>
          </cell>
          <cell r="R882">
            <v>-791</v>
          </cell>
          <cell r="Z882">
            <v>-2987</v>
          </cell>
          <cell r="AA882">
            <v>0</v>
          </cell>
          <cell r="AB882">
            <v>-2987</v>
          </cell>
        </row>
        <row r="883">
          <cell r="P883">
            <v>0</v>
          </cell>
          <cell r="Z883">
            <v>0</v>
          </cell>
          <cell r="AA883">
            <v>0</v>
          </cell>
          <cell r="AB883">
            <v>0</v>
          </cell>
        </row>
        <row r="884">
          <cell r="P884">
            <v>0</v>
          </cell>
          <cell r="Z884">
            <v>0</v>
          </cell>
          <cell r="AA884">
            <v>0</v>
          </cell>
          <cell r="AB884">
            <v>0</v>
          </cell>
        </row>
        <row r="885">
          <cell r="P885">
            <v>0</v>
          </cell>
          <cell r="Z885">
            <v>0</v>
          </cell>
          <cell r="AA885">
            <v>0</v>
          </cell>
          <cell r="AB885">
            <v>0</v>
          </cell>
        </row>
        <row r="886">
          <cell r="P886">
            <v>0</v>
          </cell>
          <cell r="Z886">
            <v>0</v>
          </cell>
          <cell r="AA886">
            <v>0</v>
          </cell>
          <cell r="AB886">
            <v>0</v>
          </cell>
        </row>
        <row r="887">
          <cell r="P887">
            <v>0</v>
          </cell>
          <cell r="Z887">
            <v>0</v>
          </cell>
          <cell r="AA887">
            <v>0</v>
          </cell>
          <cell r="AB887">
            <v>0</v>
          </cell>
        </row>
        <row r="888">
          <cell r="P888">
            <v>0</v>
          </cell>
          <cell r="Z888">
            <v>0</v>
          </cell>
          <cell r="AA888">
            <v>0</v>
          </cell>
          <cell r="AB888">
            <v>0</v>
          </cell>
        </row>
        <row r="889">
          <cell r="P889">
            <v>0</v>
          </cell>
          <cell r="Z889">
            <v>0</v>
          </cell>
          <cell r="AA889">
            <v>0</v>
          </cell>
          <cell r="AB889">
            <v>0</v>
          </cell>
        </row>
        <row r="890">
          <cell r="P890">
            <v>0</v>
          </cell>
          <cell r="Z890">
            <v>0</v>
          </cell>
          <cell r="AA890">
            <v>0</v>
          </cell>
          <cell r="AB890">
            <v>0</v>
          </cell>
        </row>
        <row r="891">
          <cell r="P891">
            <v>0</v>
          </cell>
          <cell r="Z891">
            <v>0</v>
          </cell>
          <cell r="AA891">
            <v>0</v>
          </cell>
          <cell r="AB891">
            <v>0</v>
          </cell>
        </row>
        <row r="892">
          <cell r="P892">
            <v>0</v>
          </cell>
          <cell r="Z892">
            <v>0</v>
          </cell>
          <cell r="AA892">
            <v>0</v>
          </cell>
          <cell r="AB892">
            <v>0</v>
          </cell>
        </row>
        <row r="893">
          <cell r="P893">
            <v>0</v>
          </cell>
          <cell r="Z893">
            <v>0</v>
          </cell>
          <cell r="AA893">
            <v>0</v>
          </cell>
          <cell r="AB893">
            <v>0</v>
          </cell>
        </row>
        <row r="894">
          <cell r="P894">
            <v>0</v>
          </cell>
          <cell r="Z894">
            <v>0</v>
          </cell>
          <cell r="AA894">
            <v>0</v>
          </cell>
          <cell r="AB894">
            <v>0</v>
          </cell>
        </row>
        <row r="895">
          <cell r="P895">
            <v>0</v>
          </cell>
          <cell r="Z895">
            <v>0</v>
          </cell>
          <cell r="AA895">
            <v>0</v>
          </cell>
          <cell r="AB895">
            <v>0</v>
          </cell>
        </row>
        <row r="896">
          <cell r="P896">
            <v>0</v>
          </cell>
          <cell r="Z896">
            <v>0</v>
          </cell>
          <cell r="AA896">
            <v>0</v>
          </cell>
          <cell r="AB896">
            <v>0</v>
          </cell>
        </row>
        <row r="897">
          <cell r="P897">
            <v>0</v>
          </cell>
          <cell r="Z897">
            <v>0</v>
          </cell>
          <cell r="AA897">
            <v>0</v>
          </cell>
          <cell r="AB897">
            <v>0</v>
          </cell>
        </row>
        <row r="898">
          <cell r="P898">
            <v>0</v>
          </cell>
          <cell r="Z898">
            <v>0</v>
          </cell>
          <cell r="AA898">
            <v>0</v>
          </cell>
          <cell r="AB898">
            <v>0</v>
          </cell>
        </row>
        <row r="899">
          <cell r="P899">
            <v>0</v>
          </cell>
          <cell r="Z899">
            <v>0</v>
          </cell>
          <cell r="AA899">
            <v>0</v>
          </cell>
          <cell r="AB899">
            <v>0</v>
          </cell>
        </row>
        <row r="900">
          <cell r="P900">
            <v>0</v>
          </cell>
          <cell r="Z900">
            <v>0</v>
          </cell>
          <cell r="AA900">
            <v>0</v>
          </cell>
          <cell r="AB900">
            <v>0</v>
          </cell>
        </row>
        <row r="901">
          <cell r="P901">
            <v>0</v>
          </cell>
          <cell r="Z901">
            <v>0</v>
          </cell>
          <cell r="AA901">
            <v>0</v>
          </cell>
          <cell r="AB901">
            <v>0</v>
          </cell>
        </row>
        <row r="902">
          <cell r="P902">
            <v>0</v>
          </cell>
          <cell r="Z902">
            <v>0</v>
          </cell>
          <cell r="AA902">
            <v>0</v>
          </cell>
          <cell r="AB902">
            <v>0</v>
          </cell>
        </row>
        <row r="903">
          <cell r="P903">
            <v>0</v>
          </cell>
          <cell r="Z903">
            <v>0</v>
          </cell>
          <cell r="AA903">
            <v>0</v>
          </cell>
          <cell r="AB903">
            <v>0</v>
          </cell>
        </row>
        <row r="904">
          <cell r="B904" t="str">
            <v>Összesen</v>
          </cell>
          <cell r="D904" t="str">
            <v>Apáczai Cs.J.Nevelési Kp.</v>
          </cell>
          <cell r="E904">
            <v>46817</v>
          </cell>
          <cell r="F904">
            <v>0</v>
          </cell>
          <cell r="G904">
            <v>67589</v>
          </cell>
          <cell r="H904">
            <v>0</v>
          </cell>
          <cell r="I904">
            <v>776449</v>
          </cell>
          <cell r="J904">
            <v>2026</v>
          </cell>
          <cell r="K904">
            <v>0</v>
          </cell>
          <cell r="L904">
            <v>0</v>
          </cell>
          <cell r="M904">
            <v>0</v>
          </cell>
          <cell r="N904">
            <v>19551</v>
          </cell>
          <cell r="O904">
            <v>0</v>
          </cell>
          <cell r="P904">
            <v>912432</v>
          </cell>
          <cell r="Q904">
            <v>469025</v>
          </cell>
          <cell r="R904">
            <v>196416</v>
          </cell>
          <cell r="S904">
            <v>234249</v>
          </cell>
          <cell r="T904">
            <v>0</v>
          </cell>
          <cell r="U904">
            <v>0</v>
          </cell>
          <cell r="V904">
            <v>0</v>
          </cell>
          <cell r="W904">
            <v>3602</v>
          </cell>
          <cell r="X904">
            <v>4311</v>
          </cell>
          <cell r="Y904">
            <v>4829</v>
          </cell>
          <cell r="Z904">
            <v>912432</v>
          </cell>
          <cell r="AA904">
            <v>0</v>
          </cell>
          <cell r="AB904">
            <v>912432</v>
          </cell>
        </row>
        <row r="905">
          <cell r="B905" t="str">
            <v>Rácvárosi és Istenkuti Ált.Mkp.</v>
          </cell>
          <cell r="C905">
            <v>1</v>
          </cell>
          <cell r="D905" t="str">
            <v>00előirányzat</v>
          </cell>
          <cell r="E905">
            <v>4640</v>
          </cell>
          <cell r="G905">
            <v>1810</v>
          </cell>
          <cell r="I905">
            <v>87166</v>
          </cell>
          <cell r="P905">
            <v>93616</v>
          </cell>
          <cell r="Q905">
            <v>49115</v>
          </cell>
          <cell r="R905">
            <v>20355</v>
          </cell>
          <cell r="S905">
            <v>23137</v>
          </cell>
          <cell r="W905">
            <v>1009</v>
          </cell>
          <cell r="Z905">
            <v>93616</v>
          </cell>
          <cell r="AA905">
            <v>0</v>
          </cell>
          <cell r="AB905">
            <v>93616</v>
          </cell>
        </row>
        <row r="906">
          <cell r="C906">
            <v>2</v>
          </cell>
          <cell r="D906" t="str">
            <v>jóváhagyott pénzmaradvány</v>
          </cell>
          <cell r="N906">
            <v>4155</v>
          </cell>
          <cell r="P906">
            <v>4155</v>
          </cell>
          <cell r="Q906">
            <v>2626</v>
          </cell>
          <cell r="R906">
            <v>951</v>
          </cell>
          <cell r="Y906">
            <v>578</v>
          </cell>
          <cell r="Z906">
            <v>4155</v>
          </cell>
          <cell r="AA906">
            <v>0</v>
          </cell>
          <cell r="AB906">
            <v>4155</v>
          </cell>
        </row>
        <row r="907">
          <cell r="C907">
            <v>3</v>
          </cell>
          <cell r="D907" t="str">
            <v>pm.terhelő bef.kötelezettség</v>
          </cell>
          <cell r="N907">
            <v>2029</v>
          </cell>
          <cell r="P907">
            <v>2029</v>
          </cell>
          <cell r="S907">
            <v>2029</v>
          </cell>
          <cell r="Z907">
            <v>2029</v>
          </cell>
          <cell r="AA907">
            <v>0</v>
          </cell>
          <cell r="AB907">
            <v>2029</v>
          </cell>
        </row>
        <row r="908">
          <cell r="D908" t="str">
            <v>shk.</v>
          </cell>
          <cell r="P908">
            <v>0</v>
          </cell>
          <cell r="S908">
            <v>-507</v>
          </cell>
          <cell r="X908">
            <v>507</v>
          </cell>
          <cell r="Z908">
            <v>0</v>
          </cell>
          <cell r="AA908">
            <v>0</v>
          </cell>
          <cell r="AB908">
            <v>0</v>
          </cell>
        </row>
        <row r="909">
          <cell r="C909">
            <v>9</v>
          </cell>
          <cell r="D909" t="str">
            <v>ped.szakkönyv</v>
          </cell>
          <cell r="I909">
            <v>382</v>
          </cell>
          <cell r="P909">
            <v>382</v>
          </cell>
          <cell r="Q909">
            <v>382</v>
          </cell>
          <cell r="Z909">
            <v>382</v>
          </cell>
          <cell r="AA909">
            <v>0</v>
          </cell>
          <cell r="AB909">
            <v>382</v>
          </cell>
        </row>
        <row r="910">
          <cell r="C910">
            <v>12</v>
          </cell>
          <cell r="D910" t="str">
            <v>elvonás</v>
          </cell>
          <cell r="I910">
            <v>-378</v>
          </cell>
          <cell r="P910">
            <v>-378</v>
          </cell>
          <cell r="S910">
            <v>-378</v>
          </cell>
          <cell r="Z910">
            <v>-378</v>
          </cell>
          <cell r="AA910">
            <v>0</v>
          </cell>
          <cell r="AB910">
            <v>-378</v>
          </cell>
        </row>
        <row r="911">
          <cell r="C911">
            <v>13</v>
          </cell>
          <cell r="D911" t="str">
            <v>bérfejlesztés</v>
          </cell>
          <cell r="I911">
            <v>842</v>
          </cell>
          <cell r="P911">
            <v>842</v>
          </cell>
          <cell r="Q911">
            <v>619</v>
          </cell>
          <cell r="R911">
            <v>223</v>
          </cell>
          <cell r="Z911">
            <v>842</v>
          </cell>
          <cell r="AA911">
            <v>0</v>
          </cell>
          <cell r="AB911">
            <v>842</v>
          </cell>
        </row>
        <row r="912">
          <cell r="C912">
            <v>14</v>
          </cell>
          <cell r="D912" t="str">
            <v>4% bérfejlesztés</v>
          </cell>
          <cell r="I912">
            <v>-233</v>
          </cell>
          <cell r="P912">
            <v>-233</v>
          </cell>
          <cell r="Q912">
            <v>-171</v>
          </cell>
          <cell r="R912">
            <v>-62</v>
          </cell>
          <cell r="Z912">
            <v>-233</v>
          </cell>
          <cell r="AA912">
            <v>0</v>
          </cell>
          <cell r="AB912">
            <v>-233</v>
          </cell>
        </row>
        <row r="913">
          <cell r="P913">
            <v>0</v>
          </cell>
          <cell r="Z913">
            <v>0</v>
          </cell>
          <cell r="AA913">
            <v>0</v>
          </cell>
          <cell r="AB913">
            <v>0</v>
          </cell>
        </row>
        <row r="914">
          <cell r="P914">
            <v>0</v>
          </cell>
          <cell r="Z914">
            <v>0</v>
          </cell>
          <cell r="AA914">
            <v>0</v>
          </cell>
          <cell r="AB914">
            <v>0</v>
          </cell>
        </row>
        <row r="915">
          <cell r="P915">
            <v>0</v>
          </cell>
          <cell r="Z915">
            <v>0</v>
          </cell>
          <cell r="AA915">
            <v>0</v>
          </cell>
          <cell r="AB915">
            <v>0</v>
          </cell>
        </row>
        <row r="916">
          <cell r="P916">
            <v>0</v>
          </cell>
          <cell r="Z916">
            <v>0</v>
          </cell>
          <cell r="AA916">
            <v>0</v>
          </cell>
          <cell r="AB916">
            <v>0</v>
          </cell>
        </row>
        <row r="917">
          <cell r="P917">
            <v>0</v>
          </cell>
          <cell r="Z917">
            <v>0</v>
          </cell>
          <cell r="AA917">
            <v>0</v>
          </cell>
          <cell r="AB917">
            <v>0</v>
          </cell>
        </row>
        <row r="918">
          <cell r="P918">
            <v>0</v>
          </cell>
          <cell r="Z918">
            <v>0</v>
          </cell>
          <cell r="AA918">
            <v>0</v>
          </cell>
          <cell r="AB918">
            <v>0</v>
          </cell>
        </row>
        <row r="919">
          <cell r="P919">
            <v>0</v>
          </cell>
          <cell r="Z919">
            <v>0</v>
          </cell>
          <cell r="AA919">
            <v>0</v>
          </cell>
          <cell r="AB919">
            <v>0</v>
          </cell>
        </row>
        <row r="920">
          <cell r="P920">
            <v>0</v>
          </cell>
          <cell r="Z920">
            <v>0</v>
          </cell>
          <cell r="AA920">
            <v>0</v>
          </cell>
          <cell r="AB920">
            <v>0</v>
          </cell>
        </row>
        <row r="921">
          <cell r="P921">
            <v>0</v>
          </cell>
          <cell r="Z921">
            <v>0</v>
          </cell>
          <cell r="AA921">
            <v>0</v>
          </cell>
          <cell r="AB921">
            <v>0</v>
          </cell>
        </row>
        <row r="922">
          <cell r="P922">
            <v>0</v>
          </cell>
          <cell r="Z922">
            <v>0</v>
          </cell>
          <cell r="AA922">
            <v>0</v>
          </cell>
          <cell r="AB922">
            <v>0</v>
          </cell>
        </row>
        <row r="923">
          <cell r="P923">
            <v>0</v>
          </cell>
          <cell r="Z923">
            <v>0</v>
          </cell>
          <cell r="AA923">
            <v>0</v>
          </cell>
          <cell r="AB923">
            <v>0</v>
          </cell>
        </row>
        <row r="924">
          <cell r="P924">
            <v>0</v>
          </cell>
          <cell r="Z924">
            <v>0</v>
          </cell>
          <cell r="AA924">
            <v>0</v>
          </cell>
          <cell r="AB924">
            <v>0</v>
          </cell>
        </row>
        <row r="925">
          <cell r="P925">
            <v>0</v>
          </cell>
          <cell r="Z925">
            <v>0</v>
          </cell>
          <cell r="AA925">
            <v>0</v>
          </cell>
          <cell r="AB925">
            <v>0</v>
          </cell>
        </row>
        <row r="926">
          <cell r="P926">
            <v>0</v>
          </cell>
          <cell r="Z926">
            <v>0</v>
          </cell>
          <cell r="AA926">
            <v>0</v>
          </cell>
          <cell r="AB926">
            <v>0</v>
          </cell>
        </row>
        <row r="927">
          <cell r="P927">
            <v>0</v>
          </cell>
          <cell r="Z927">
            <v>0</v>
          </cell>
          <cell r="AA927">
            <v>0</v>
          </cell>
          <cell r="AB927">
            <v>0</v>
          </cell>
        </row>
        <row r="928">
          <cell r="P928">
            <v>0</v>
          </cell>
          <cell r="Z928">
            <v>0</v>
          </cell>
          <cell r="AA928">
            <v>0</v>
          </cell>
          <cell r="AB928">
            <v>0</v>
          </cell>
        </row>
        <row r="929">
          <cell r="P929">
            <v>0</v>
          </cell>
          <cell r="Z929">
            <v>0</v>
          </cell>
          <cell r="AA929">
            <v>0</v>
          </cell>
          <cell r="AB929">
            <v>0</v>
          </cell>
        </row>
        <row r="930">
          <cell r="P930">
            <v>0</v>
          </cell>
          <cell r="Z930">
            <v>0</v>
          </cell>
          <cell r="AA930">
            <v>0</v>
          </cell>
          <cell r="AB930">
            <v>0</v>
          </cell>
        </row>
        <row r="931">
          <cell r="P931">
            <v>0</v>
          </cell>
          <cell r="Z931">
            <v>0</v>
          </cell>
          <cell r="AA931">
            <v>0</v>
          </cell>
          <cell r="AB931">
            <v>0</v>
          </cell>
        </row>
        <row r="932">
          <cell r="P932">
            <v>0</v>
          </cell>
          <cell r="Z932">
            <v>0</v>
          </cell>
          <cell r="AA932">
            <v>0</v>
          </cell>
          <cell r="AB932">
            <v>0</v>
          </cell>
        </row>
        <row r="933">
          <cell r="P933">
            <v>0</v>
          </cell>
          <cell r="Z933">
            <v>0</v>
          </cell>
          <cell r="AA933">
            <v>0</v>
          </cell>
          <cell r="AB933">
            <v>0</v>
          </cell>
        </row>
        <row r="934">
          <cell r="P934">
            <v>0</v>
          </cell>
          <cell r="Z934">
            <v>0</v>
          </cell>
          <cell r="AA934">
            <v>0</v>
          </cell>
          <cell r="AB934">
            <v>0</v>
          </cell>
        </row>
        <row r="935">
          <cell r="P935">
            <v>0</v>
          </cell>
          <cell r="Z935">
            <v>0</v>
          </cell>
          <cell r="AA935">
            <v>0</v>
          </cell>
          <cell r="AB935">
            <v>0</v>
          </cell>
        </row>
        <row r="936">
          <cell r="P936">
            <v>0</v>
          </cell>
          <cell r="Z936">
            <v>0</v>
          </cell>
          <cell r="AA936">
            <v>0</v>
          </cell>
          <cell r="AB936">
            <v>0</v>
          </cell>
        </row>
        <row r="937">
          <cell r="P937">
            <v>0</v>
          </cell>
          <cell r="Z937">
            <v>0</v>
          </cell>
          <cell r="AA937">
            <v>0</v>
          </cell>
          <cell r="AB937">
            <v>0</v>
          </cell>
        </row>
        <row r="938">
          <cell r="P938">
            <v>0</v>
          </cell>
          <cell r="Z938">
            <v>0</v>
          </cell>
          <cell r="AA938">
            <v>0</v>
          </cell>
          <cell r="AB938">
            <v>0</v>
          </cell>
        </row>
        <row r="939">
          <cell r="P939">
            <v>0</v>
          </cell>
          <cell r="Z939">
            <v>0</v>
          </cell>
          <cell r="AA939">
            <v>0</v>
          </cell>
          <cell r="AB939">
            <v>0</v>
          </cell>
        </row>
        <row r="940">
          <cell r="P940">
            <v>0</v>
          </cell>
          <cell r="Z940">
            <v>0</v>
          </cell>
          <cell r="AA940">
            <v>0</v>
          </cell>
          <cell r="AB940">
            <v>0</v>
          </cell>
        </row>
        <row r="941">
          <cell r="P941">
            <v>0</v>
          </cell>
          <cell r="Z941">
            <v>0</v>
          </cell>
          <cell r="AA941">
            <v>0</v>
          </cell>
          <cell r="AB941">
            <v>0</v>
          </cell>
        </row>
        <row r="942">
          <cell r="P942">
            <v>0</v>
          </cell>
          <cell r="Z942">
            <v>0</v>
          </cell>
          <cell r="AA942">
            <v>0</v>
          </cell>
          <cell r="AB942">
            <v>0</v>
          </cell>
        </row>
        <row r="944">
          <cell r="P944">
            <v>0</v>
          </cell>
          <cell r="Z944">
            <v>0</v>
          </cell>
          <cell r="AA944">
            <v>0</v>
          </cell>
          <cell r="AB944">
            <v>0</v>
          </cell>
        </row>
        <row r="945">
          <cell r="B945" t="str">
            <v>Összesen</v>
          </cell>
          <cell r="D945" t="str">
            <v>Rácvárosi és Istenk. Ált.Mkp.</v>
          </cell>
          <cell r="E945">
            <v>4640</v>
          </cell>
          <cell r="F945">
            <v>0</v>
          </cell>
          <cell r="G945">
            <v>1810</v>
          </cell>
          <cell r="H945">
            <v>0</v>
          </cell>
          <cell r="I945">
            <v>87779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6184</v>
          </cell>
          <cell r="O945">
            <v>0</v>
          </cell>
          <cell r="P945">
            <v>100413</v>
          </cell>
          <cell r="Q945">
            <v>52571</v>
          </cell>
          <cell r="R945">
            <v>21467</v>
          </cell>
          <cell r="S945">
            <v>24281</v>
          </cell>
          <cell r="T945">
            <v>0</v>
          </cell>
          <cell r="U945">
            <v>0</v>
          </cell>
          <cell r="V945">
            <v>0</v>
          </cell>
          <cell r="W945">
            <v>1009</v>
          </cell>
          <cell r="X945">
            <v>507</v>
          </cell>
          <cell r="Y945">
            <v>578</v>
          </cell>
          <cell r="Z945">
            <v>100413</v>
          </cell>
          <cell r="AA945">
            <v>0</v>
          </cell>
          <cell r="AB945">
            <v>100413</v>
          </cell>
        </row>
        <row r="946">
          <cell r="A946">
            <v>19</v>
          </cell>
          <cell r="B946" t="str">
            <v>M.K.Horvát Ált.Isk.G.D.Otth.</v>
          </cell>
          <cell r="C946">
            <v>1</v>
          </cell>
          <cell r="D946" t="str">
            <v>00előirányzat</v>
          </cell>
          <cell r="E946">
            <v>6724</v>
          </cell>
          <cell r="G946">
            <v>3716</v>
          </cell>
          <cell r="I946">
            <v>90857</v>
          </cell>
          <cell r="P946">
            <v>101297</v>
          </cell>
          <cell r="Q946">
            <v>55082</v>
          </cell>
          <cell r="R946">
            <v>22604</v>
          </cell>
          <cell r="S946">
            <v>23429</v>
          </cell>
          <cell r="W946">
            <v>182</v>
          </cell>
          <cell r="Z946">
            <v>101297</v>
          </cell>
          <cell r="AA946">
            <v>0</v>
          </cell>
          <cell r="AB946">
            <v>101297</v>
          </cell>
        </row>
        <row r="947">
          <cell r="C947">
            <v>2</v>
          </cell>
          <cell r="D947" t="str">
            <v>jóváhagyott pénzmaradvány</v>
          </cell>
          <cell r="N947">
            <v>-839</v>
          </cell>
          <cell r="P947">
            <v>-839</v>
          </cell>
          <cell r="Q947">
            <v>150</v>
          </cell>
          <cell r="R947">
            <v>18</v>
          </cell>
          <cell r="S947">
            <v>-1007</v>
          </cell>
          <cell r="Z947">
            <v>-839</v>
          </cell>
          <cell r="AA947">
            <v>0</v>
          </cell>
          <cell r="AB947">
            <v>-839</v>
          </cell>
        </row>
        <row r="948">
          <cell r="C948">
            <v>3</v>
          </cell>
          <cell r="D948" t="str">
            <v>pm.terhelő bef.kötelezettség</v>
          </cell>
          <cell r="N948">
            <v>1199</v>
          </cell>
          <cell r="P948">
            <v>1199</v>
          </cell>
          <cell r="S948">
            <v>1199</v>
          </cell>
          <cell r="Z948">
            <v>1199</v>
          </cell>
          <cell r="AA948">
            <v>0</v>
          </cell>
          <cell r="AB948">
            <v>1199</v>
          </cell>
        </row>
        <row r="949">
          <cell r="D949" t="str">
            <v>shk.</v>
          </cell>
          <cell r="J949">
            <v>1086</v>
          </cell>
          <cell r="P949">
            <v>1086</v>
          </cell>
          <cell r="Q949">
            <v>139</v>
          </cell>
          <cell r="R949">
            <v>51</v>
          </cell>
          <cell r="S949">
            <v>596</v>
          </cell>
          <cell r="X949">
            <v>300</v>
          </cell>
          <cell r="Z949">
            <v>1086</v>
          </cell>
          <cell r="AA949">
            <v>0</v>
          </cell>
          <cell r="AB949">
            <v>1086</v>
          </cell>
        </row>
        <row r="950">
          <cell r="C950">
            <v>9</v>
          </cell>
          <cell r="D950" t="str">
            <v>ped.szakkönyv</v>
          </cell>
          <cell r="I950">
            <v>416</v>
          </cell>
          <cell r="P950">
            <v>416</v>
          </cell>
          <cell r="Q950">
            <v>416</v>
          </cell>
          <cell r="Z950">
            <v>416</v>
          </cell>
          <cell r="AA950">
            <v>0</v>
          </cell>
          <cell r="AB950">
            <v>416</v>
          </cell>
        </row>
        <row r="951">
          <cell r="C951">
            <v>12</v>
          </cell>
          <cell r="D951" t="str">
            <v>elvonás</v>
          </cell>
          <cell r="I951">
            <v>-424</v>
          </cell>
          <cell r="P951">
            <v>-424</v>
          </cell>
          <cell r="S951">
            <v>-424</v>
          </cell>
          <cell r="Z951">
            <v>-424</v>
          </cell>
          <cell r="AA951">
            <v>0</v>
          </cell>
          <cell r="AB951">
            <v>-424</v>
          </cell>
        </row>
        <row r="952">
          <cell r="C952">
            <v>13</v>
          </cell>
          <cell r="D952" t="str">
            <v>bérfejlesztés</v>
          </cell>
          <cell r="I952">
            <v>812</v>
          </cell>
          <cell r="P952">
            <v>812</v>
          </cell>
          <cell r="Q952">
            <v>597</v>
          </cell>
          <cell r="R952">
            <v>215</v>
          </cell>
          <cell r="Z952">
            <v>812</v>
          </cell>
          <cell r="AA952">
            <v>0</v>
          </cell>
          <cell r="AB952">
            <v>812</v>
          </cell>
        </row>
        <row r="953">
          <cell r="C953">
            <v>14</v>
          </cell>
          <cell r="D953" t="str">
            <v>4% bérfejlesztés</v>
          </cell>
          <cell r="I953">
            <v>-224</v>
          </cell>
          <cell r="P953">
            <v>-224</v>
          </cell>
          <cell r="Q953">
            <v>-165</v>
          </cell>
          <cell r="R953">
            <v>-59</v>
          </cell>
          <cell r="Z953">
            <v>-224</v>
          </cell>
          <cell r="AA953">
            <v>0</v>
          </cell>
          <cell r="AB953">
            <v>-224</v>
          </cell>
        </row>
        <row r="954">
          <cell r="P954">
            <v>0</v>
          </cell>
          <cell r="Z954">
            <v>0</v>
          </cell>
          <cell r="AA954">
            <v>0</v>
          </cell>
          <cell r="AB954">
            <v>0</v>
          </cell>
        </row>
        <row r="955">
          <cell r="P955">
            <v>0</v>
          </cell>
          <cell r="Z955">
            <v>0</v>
          </cell>
          <cell r="AA955">
            <v>0</v>
          </cell>
          <cell r="AB955">
            <v>0</v>
          </cell>
        </row>
        <row r="956">
          <cell r="P956">
            <v>0</v>
          </cell>
          <cell r="Z956">
            <v>0</v>
          </cell>
          <cell r="AA956">
            <v>0</v>
          </cell>
          <cell r="AB956">
            <v>0</v>
          </cell>
        </row>
        <row r="957">
          <cell r="P957">
            <v>0</v>
          </cell>
          <cell r="Z957">
            <v>0</v>
          </cell>
          <cell r="AA957">
            <v>0</v>
          </cell>
          <cell r="AB957">
            <v>0</v>
          </cell>
        </row>
        <row r="958">
          <cell r="P958">
            <v>0</v>
          </cell>
          <cell r="Z958">
            <v>0</v>
          </cell>
          <cell r="AA958">
            <v>0</v>
          </cell>
          <cell r="AB958">
            <v>0</v>
          </cell>
        </row>
        <row r="959">
          <cell r="P959">
            <v>0</v>
          </cell>
          <cell r="Z959">
            <v>0</v>
          </cell>
          <cell r="AA959">
            <v>0</v>
          </cell>
          <cell r="AB959">
            <v>0</v>
          </cell>
        </row>
        <row r="960">
          <cell r="P960">
            <v>0</v>
          </cell>
          <cell r="Z960">
            <v>0</v>
          </cell>
          <cell r="AA960">
            <v>0</v>
          </cell>
          <cell r="AB960">
            <v>0</v>
          </cell>
        </row>
        <row r="961">
          <cell r="P961">
            <v>0</v>
          </cell>
          <cell r="Z961">
            <v>0</v>
          </cell>
          <cell r="AA961">
            <v>0</v>
          </cell>
          <cell r="AB961">
            <v>0</v>
          </cell>
        </row>
        <row r="962">
          <cell r="P962">
            <v>0</v>
          </cell>
          <cell r="Z962">
            <v>0</v>
          </cell>
          <cell r="AA962">
            <v>0</v>
          </cell>
          <cell r="AB962">
            <v>0</v>
          </cell>
        </row>
        <row r="963">
          <cell r="P963">
            <v>0</v>
          </cell>
          <cell r="Z963">
            <v>0</v>
          </cell>
          <cell r="AA963">
            <v>0</v>
          </cell>
          <cell r="AB963">
            <v>0</v>
          </cell>
        </row>
        <row r="964">
          <cell r="P964">
            <v>0</v>
          </cell>
          <cell r="Z964">
            <v>0</v>
          </cell>
          <cell r="AA964">
            <v>0</v>
          </cell>
          <cell r="AB964">
            <v>0</v>
          </cell>
        </row>
        <row r="965">
          <cell r="P965">
            <v>0</v>
          </cell>
          <cell r="Z965">
            <v>0</v>
          </cell>
          <cell r="AA965">
            <v>0</v>
          </cell>
          <cell r="AB965">
            <v>0</v>
          </cell>
        </row>
        <row r="966">
          <cell r="P966">
            <v>0</v>
          </cell>
          <cell r="Z966">
            <v>0</v>
          </cell>
          <cell r="AA966">
            <v>0</v>
          </cell>
          <cell r="AB966">
            <v>0</v>
          </cell>
        </row>
        <row r="967">
          <cell r="P967">
            <v>0</v>
          </cell>
          <cell r="Z967">
            <v>0</v>
          </cell>
          <cell r="AA967">
            <v>0</v>
          </cell>
          <cell r="AB967">
            <v>0</v>
          </cell>
        </row>
        <row r="968">
          <cell r="P968">
            <v>0</v>
          </cell>
          <cell r="Z968">
            <v>0</v>
          </cell>
          <cell r="AA968">
            <v>0</v>
          </cell>
          <cell r="AB968">
            <v>0</v>
          </cell>
        </row>
        <row r="969">
          <cell r="P969">
            <v>0</v>
          </cell>
          <cell r="Z969">
            <v>0</v>
          </cell>
          <cell r="AA969">
            <v>0</v>
          </cell>
          <cell r="AB969">
            <v>0</v>
          </cell>
        </row>
        <row r="970">
          <cell r="P970">
            <v>0</v>
          </cell>
          <cell r="Z970">
            <v>0</v>
          </cell>
          <cell r="AA970">
            <v>0</v>
          </cell>
          <cell r="AB970">
            <v>0</v>
          </cell>
        </row>
        <row r="971">
          <cell r="B971" t="str">
            <v>Összesen</v>
          </cell>
          <cell r="D971" t="str">
            <v>M.K.Horvát Ált.Isk.G.D.Otth.</v>
          </cell>
          <cell r="E971">
            <v>6724</v>
          </cell>
          <cell r="F971">
            <v>0</v>
          </cell>
          <cell r="G971">
            <v>3716</v>
          </cell>
          <cell r="H971">
            <v>0</v>
          </cell>
          <cell r="I971">
            <v>91437</v>
          </cell>
          <cell r="J971">
            <v>1086</v>
          </cell>
          <cell r="K971">
            <v>0</v>
          </cell>
          <cell r="L971">
            <v>0</v>
          </cell>
          <cell r="M971">
            <v>0</v>
          </cell>
          <cell r="N971">
            <v>360</v>
          </cell>
          <cell r="O971">
            <v>0</v>
          </cell>
          <cell r="P971">
            <v>103323</v>
          </cell>
          <cell r="Q971">
            <v>56219</v>
          </cell>
          <cell r="R971">
            <v>22829</v>
          </cell>
          <cell r="S971">
            <v>23793</v>
          </cell>
          <cell r="T971">
            <v>0</v>
          </cell>
          <cell r="U971">
            <v>0</v>
          </cell>
          <cell r="V971">
            <v>0</v>
          </cell>
          <cell r="W971">
            <v>182</v>
          </cell>
          <cell r="X971">
            <v>300</v>
          </cell>
          <cell r="Y971">
            <v>0</v>
          </cell>
          <cell r="Z971">
            <v>103323</v>
          </cell>
          <cell r="AA971">
            <v>0</v>
          </cell>
          <cell r="AB971">
            <v>103323</v>
          </cell>
        </row>
        <row r="972">
          <cell r="A972">
            <v>20</v>
          </cell>
          <cell r="B972" t="str">
            <v>Éltes Mátyás Iskolaközpont</v>
          </cell>
          <cell r="C972">
            <v>1</v>
          </cell>
          <cell r="D972" t="str">
            <v>00előirányzat</v>
          </cell>
          <cell r="E972">
            <v>7214</v>
          </cell>
          <cell r="G972">
            <v>6709</v>
          </cell>
          <cell r="I972">
            <v>276935</v>
          </cell>
          <cell r="P972">
            <v>290858</v>
          </cell>
          <cell r="Q972">
            <v>159184</v>
          </cell>
          <cell r="R972">
            <v>64983</v>
          </cell>
          <cell r="S972">
            <v>64694</v>
          </cell>
          <cell r="W972">
            <v>1997</v>
          </cell>
          <cell r="Z972">
            <v>290858</v>
          </cell>
          <cell r="AA972">
            <v>0</v>
          </cell>
          <cell r="AB972">
            <v>290858</v>
          </cell>
        </row>
        <row r="973">
          <cell r="C973">
            <v>2</v>
          </cell>
          <cell r="D973" t="str">
            <v>jóváhagyott pénzmaradvány</v>
          </cell>
          <cell r="N973">
            <v>2561</v>
          </cell>
          <cell r="P973">
            <v>2561</v>
          </cell>
          <cell r="Q973">
            <v>1883</v>
          </cell>
          <cell r="R973">
            <v>678</v>
          </cell>
          <cell r="Z973">
            <v>2561</v>
          </cell>
          <cell r="AA973">
            <v>0</v>
          </cell>
          <cell r="AB973">
            <v>2561</v>
          </cell>
        </row>
        <row r="974">
          <cell r="C974">
            <v>3</v>
          </cell>
          <cell r="D974" t="str">
            <v>pm.terhelő bef.kötelezettség</v>
          </cell>
          <cell r="N974">
            <v>1627</v>
          </cell>
          <cell r="P974">
            <v>1627</v>
          </cell>
          <cell r="S974">
            <v>1627</v>
          </cell>
          <cell r="Z974">
            <v>1627</v>
          </cell>
          <cell r="AA974">
            <v>0</v>
          </cell>
          <cell r="AB974">
            <v>1627</v>
          </cell>
        </row>
        <row r="975">
          <cell r="B975" t="str">
            <v>Kerényi</v>
          </cell>
          <cell r="D975" t="str">
            <v xml:space="preserve">tisztségviselői keret </v>
          </cell>
          <cell r="I975">
            <v>20</v>
          </cell>
          <cell r="P975">
            <v>20</v>
          </cell>
          <cell r="S975">
            <v>20</v>
          </cell>
          <cell r="Z975">
            <v>20</v>
          </cell>
          <cell r="AA975">
            <v>0</v>
          </cell>
          <cell r="AB975">
            <v>20</v>
          </cell>
        </row>
        <row r="976">
          <cell r="D976" t="str">
            <v>Sportbizottság</v>
          </cell>
          <cell r="I976">
            <v>100</v>
          </cell>
          <cell r="P976">
            <v>100</v>
          </cell>
          <cell r="S976">
            <v>100</v>
          </cell>
          <cell r="Z976">
            <v>100</v>
          </cell>
          <cell r="AA976">
            <v>0</v>
          </cell>
          <cell r="AB976">
            <v>100</v>
          </cell>
        </row>
        <row r="977">
          <cell r="D977" t="str">
            <v>Okt.Biz. Keret</v>
          </cell>
          <cell r="I977">
            <v>50</v>
          </cell>
          <cell r="P977">
            <v>50</v>
          </cell>
          <cell r="S977">
            <v>50</v>
          </cell>
          <cell r="Z977">
            <v>50</v>
          </cell>
          <cell r="AA977">
            <v>0</v>
          </cell>
          <cell r="AB977">
            <v>50</v>
          </cell>
        </row>
        <row r="978">
          <cell r="C978">
            <v>9</v>
          </cell>
          <cell r="D978" t="str">
            <v>ped.szakkönyv</v>
          </cell>
          <cell r="I978">
            <v>1237</v>
          </cell>
          <cell r="P978">
            <v>1237</v>
          </cell>
          <cell r="Q978">
            <v>1237</v>
          </cell>
          <cell r="Z978">
            <v>1237</v>
          </cell>
          <cell r="AA978">
            <v>0</v>
          </cell>
          <cell r="AB978">
            <v>1237</v>
          </cell>
        </row>
        <row r="979">
          <cell r="D979" t="str">
            <v>shk.</v>
          </cell>
          <cell r="G979">
            <v>494</v>
          </cell>
          <cell r="J979">
            <v>2123</v>
          </cell>
          <cell r="P979">
            <v>2617</v>
          </cell>
          <cell r="Q979">
            <v>624</v>
          </cell>
          <cell r="R979">
            <v>165</v>
          </cell>
          <cell r="S979">
            <v>1666</v>
          </cell>
          <cell r="X979">
            <v>162</v>
          </cell>
          <cell r="Z979">
            <v>2617</v>
          </cell>
          <cell r="AA979">
            <v>0</v>
          </cell>
          <cell r="AB979">
            <v>2617</v>
          </cell>
        </row>
        <row r="980">
          <cell r="C980">
            <v>12</v>
          </cell>
          <cell r="D980" t="str">
            <v>elvonás</v>
          </cell>
          <cell r="I980">
            <v>-709</v>
          </cell>
          <cell r="P980">
            <v>-709</v>
          </cell>
          <cell r="S980">
            <v>-709</v>
          </cell>
          <cell r="Z980">
            <v>-709</v>
          </cell>
          <cell r="AA980">
            <v>0</v>
          </cell>
          <cell r="AB980">
            <v>-709</v>
          </cell>
        </row>
        <row r="981">
          <cell r="C981">
            <v>13</v>
          </cell>
          <cell r="D981" t="str">
            <v>bérfejlesztés</v>
          </cell>
          <cell r="I981">
            <v>1650</v>
          </cell>
          <cell r="P981">
            <v>1650</v>
          </cell>
          <cell r="Q981">
            <v>1213</v>
          </cell>
          <cell r="R981">
            <v>437</v>
          </cell>
          <cell r="Z981">
            <v>1650</v>
          </cell>
          <cell r="AA981">
            <v>0</v>
          </cell>
          <cell r="AB981">
            <v>1650</v>
          </cell>
        </row>
        <row r="982">
          <cell r="C982">
            <v>14</v>
          </cell>
          <cell r="D982" t="str">
            <v>4% bérfejlesztés</v>
          </cell>
          <cell r="I982">
            <v>-456</v>
          </cell>
          <cell r="P982">
            <v>-456</v>
          </cell>
          <cell r="Q982">
            <v>-335</v>
          </cell>
          <cell r="R982">
            <v>-121</v>
          </cell>
          <cell r="Z982">
            <v>-456</v>
          </cell>
          <cell r="AA982">
            <v>0</v>
          </cell>
          <cell r="AB982">
            <v>-456</v>
          </cell>
        </row>
        <row r="983">
          <cell r="P983">
            <v>0</v>
          </cell>
          <cell r="Z983">
            <v>0</v>
          </cell>
          <cell r="AA983">
            <v>0</v>
          </cell>
          <cell r="AB983">
            <v>0</v>
          </cell>
        </row>
        <row r="984">
          <cell r="P984">
            <v>0</v>
          </cell>
          <cell r="Z984">
            <v>0</v>
          </cell>
          <cell r="AA984">
            <v>0</v>
          </cell>
          <cell r="AB984">
            <v>0</v>
          </cell>
        </row>
        <row r="985">
          <cell r="P985">
            <v>0</v>
          </cell>
          <cell r="Z985">
            <v>0</v>
          </cell>
          <cell r="AA985">
            <v>0</v>
          </cell>
          <cell r="AB985">
            <v>0</v>
          </cell>
        </row>
        <row r="986">
          <cell r="P986">
            <v>0</v>
          </cell>
          <cell r="Z986">
            <v>0</v>
          </cell>
          <cell r="AA986">
            <v>0</v>
          </cell>
          <cell r="AB986">
            <v>0</v>
          </cell>
        </row>
        <row r="987">
          <cell r="P987">
            <v>0</v>
          </cell>
          <cell r="Z987">
            <v>0</v>
          </cell>
          <cell r="AA987">
            <v>0</v>
          </cell>
          <cell r="AB987">
            <v>0</v>
          </cell>
        </row>
        <row r="988">
          <cell r="P988">
            <v>0</v>
          </cell>
          <cell r="Z988">
            <v>0</v>
          </cell>
          <cell r="AA988">
            <v>0</v>
          </cell>
          <cell r="AB988">
            <v>0</v>
          </cell>
        </row>
        <row r="989">
          <cell r="P989">
            <v>0</v>
          </cell>
          <cell r="Z989">
            <v>0</v>
          </cell>
          <cell r="AA989">
            <v>0</v>
          </cell>
          <cell r="AB989">
            <v>0</v>
          </cell>
        </row>
        <row r="990">
          <cell r="P990">
            <v>0</v>
          </cell>
          <cell r="Z990">
            <v>0</v>
          </cell>
          <cell r="AA990">
            <v>0</v>
          </cell>
          <cell r="AB990">
            <v>0</v>
          </cell>
        </row>
        <row r="991">
          <cell r="P991">
            <v>0</v>
          </cell>
          <cell r="Z991">
            <v>0</v>
          </cell>
          <cell r="AA991">
            <v>0</v>
          </cell>
          <cell r="AB991">
            <v>0</v>
          </cell>
        </row>
        <row r="992">
          <cell r="P992">
            <v>0</v>
          </cell>
          <cell r="Z992">
            <v>0</v>
          </cell>
          <cell r="AA992">
            <v>0</v>
          </cell>
          <cell r="AB992">
            <v>0</v>
          </cell>
        </row>
        <row r="993">
          <cell r="P993">
            <v>0</v>
          </cell>
          <cell r="Z993">
            <v>0</v>
          </cell>
          <cell r="AA993">
            <v>0</v>
          </cell>
          <cell r="AB993">
            <v>0</v>
          </cell>
        </row>
        <row r="994">
          <cell r="P994">
            <v>0</v>
          </cell>
          <cell r="Z994">
            <v>0</v>
          </cell>
          <cell r="AA994">
            <v>0</v>
          </cell>
          <cell r="AB994">
            <v>0</v>
          </cell>
        </row>
        <row r="995">
          <cell r="P995">
            <v>0</v>
          </cell>
          <cell r="Z995">
            <v>0</v>
          </cell>
          <cell r="AA995">
            <v>0</v>
          </cell>
          <cell r="AB995">
            <v>0</v>
          </cell>
        </row>
        <row r="996">
          <cell r="P996">
            <v>0</v>
          </cell>
          <cell r="Z996">
            <v>0</v>
          </cell>
          <cell r="AA996">
            <v>0</v>
          </cell>
          <cell r="AB996">
            <v>0</v>
          </cell>
        </row>
        <row r="997">
          <cell r="P997">
            <v>0</v>
          </cell>
          <cell r="Z997">
            <v>0</v>
          </cell>
          <cell r="AA997">
            <v>0</v>
          </cell>
          <cell r="AB997">
            <v>0</v>
          </cell>
        </row>
        <row r="998">
          <cell r="P998">
            <v>0</v>
          </cell>
          <cell r="Z998">
            <v>0</v>
          </cell>
          <cell r="AA998">
            <v>0</v>
          </cell>
          <cell r="AB998">
            <v>0</v>
          </cell>
        </row>
        <row r="999">
          <cell r="P999">
            <v>0</v>
          </cell>
          <cell r="Z999">
            <v>0</v>
          </cell>
          <cell r="AA999">
            <v>0</v>
          </cell>
          <cell r="AB999">
            <v>0</v>
          </cell>
        </row>
        <row r="1000">
          <cell r="B1000" t="str">
            <v>Összesen</v>
          </cell>
          <cell r="D1000" t="str">
            <v>Éltes Mátyás Iskolaközpont</v>
          </cell>
          <cell r="E1000">
            <v>7214</v>
          </cell>
          <cell r="F1000">
            <v>0</v>
          </cell>
          <cell r="G1000">
            <v>7203</v>
          </cell>
          <cell r="H1000">
            <v>0</v>
          </cell>
          <cell r="I1000">
            <v>278827</v>
          </cell>
          <cell r="J1000">
            <v>2123</v>
          </cell>
          <cell r="K1000">
            <v>0</v>
          </cell>
          <cell r="L1000">
            <v>0</v>
          </cell>
          <cell r="M1000">
            <v>0</v>
          </cell>
          <cell r="N1000">
            <v>4188</v>
          </cell>
          <cell r="O1000">
            <v>0</v>
          </cell>
          <cell r="P1000">
            <v>299555</v>
          </cell>
          <cell r="Q1000">
            <v>163806</v>
          </cell>
          <cell r="R1000">
            <v>66142</v>
          </cell>
          <cell r="S1000">
            <v>67448</v>
          </cell>
          <cell r="T1000">
            <v>0</v>
          </cell>
          <cell r="U1000">
            <v>0</v>
          </cell>
          <cell r="V1000">
            <v>0</v>
          </cell>
          <cell r="W1000">
            <v>1997</v>
          </cell>
          <cell r="X1000">
            <v>162</v>
          </cell>
          <cell r="Y1000">
            <v>0</v>
          </cell>
          <cell r="Z1000">
            <v>299555</v>
          </cell>
          <cell r="AA1000">
            <v>0</v>
          </cell>
          <cell r="AB1000">
            <v>299555</v>
          </cell>
        </row>
        <row r="1001">
          <cell r="A1001">
            <v>21</v>
          </cell>
          <cell r="B1001" t="str">
            <v>500 sz.Szakm.Int.és Szakk.</v>
          </cell>
          <cell r="C1001">
            <v>1</v>
          </cell>
          <cell r="D1001" t="str">
            <v>00előirányzat</v>
          </cell>
          <cell r="E1001">
            <v>6300</v>
          </cell>
          <cell r="G1001">
            <v>3580</v>
          </cell>
          <cell r="I1001">
            <v>235385</v>
          </cell>
          <cell r="J1001">
            <v>900</v>
          </cell>
          <cell r="M1001">
            <v>2000</v>
          </cell>
          <cell r="P1001">
            <v>248165</v>
          </cell>
          <cell r="Q1001">
            <v>145693</v>
          </cell>
          <cell r="R1001">
            <v>58425</v>
          </cell>
          <cell r="S1001">
            <v>41661</v>
          </cell>
          <cell r="W1001">
            <v>386</v>
          </cell>
          <cell r="X1001">
            <v>2000</v>
          </cell>
          <cell r="Z1001">
            <v>248165</v>
          </cell>
          <cell r="AA1001">
            <v>0</v>
          </cell>
          <cell r="AB1001">
            <v>248165</v>
          </cell>
        </row>
        <row r="1002">
          <cell r="C1002">
            <v>2</v>
          </cell>
          <cell r="D1002" t="str">
            <v>jóváhagyott pénzmaradvány</v>
          </cell>
          <cell r="N1002">
            <v>18767</v>
          </cell>
          <cell r="P1002">
            <v>18767</v>
          </cell>
          <cell r="Q1002">
            <v>1470</v>
          </cell>
          <cell r="R1002">
            <v>434</v>
          </cell>
          <cell r="Y1002">
            <v>16863</v>
          </cell>
          <cell r="Z1002">
            <v>18767</v>
          </cell>
          <cell r="AA1002">
            <v>0</v>
          </cell>
          <cell r="AB1002">
            <v>18767</v>
          </cell>
        </row>
        <row r="1003">
          <cell r="C1003">
            <v>3</v>
          </cell>
          <cell r="D1003" t="str">
            <v>pm.terhelő bef.kötelezettség</v>
          </cell>
          <cell r="N1003">
            <v>603</v>
          </cell>
          <cell r="P1003">
            <v>603</v>
          </cell>
          <cell r="S1003">
            <v>603</v>
          </cell>
          <cell r="Z1003">
            <v>603</v>
          </cell>
          <cell r="AA1003">
            <v>0</v>
          </cell>
          <cell r="AB1003">
            <v>603</v>
          </cell>
        </row>
        <row r="1004">
          <cell r="C1004">
            <v>9</v>
          </cell>
          <cell r="D1004" t="str">
            <v>ped.szakkönyv</v>
          </cell>
          <cell r="I1004">
            <v>1181</v>
          </cell>
          <cell r="P1004">
            <v>1181</v>
          </cell>
          <cell r="Q1004">
            <v>1181</v>
          </cell>
          <cell r="Z1004">
            <v>1181</v>
          </cell>
          <cell r="AA1004">
            <v>0</v>
          </cell>
          <cell r="AB1004">
            <v>1181</v>
          </cell>
        </row>
        <row r="1005">
          <cell r="C1005">
            <v>12</v>
          </cell>
          <cell r="D1005" t="str">
            <v>elvonás</v>
          </cell>
          <cell r="I1005">
            <v>-446</v>
          </cell>
          <cell r="P1005">
            <v>-446</v>
          </cell>
          <cell r="S1005">
            <v>-446</v>
          </cell>
          <cell r="Z1005">
            <v>-446</v>
          </cell>
          <cell r="AA1005">
            <v>0</v>
          </cell>
          <cell r="AB1005">
            <v>-446</v>
          </cell>
        </row>
        <row r="1006">
          <cell r="C1006">
            <v>13</v>
          </cell>
          <cell r="D1006" t="str">
            <v>bérfejlesztés</v>
          </cell>
          <cell r="I1006">
            <v>1801</v>
          </cell>
          <cell r="P1006">
            <v>1801</v>
          </cell>
          <cell r="Q1006">
            <v>1324</v>
          </cell>
          <cell r="R1006">
            <v>477</v>
          </cell>
          <cell r="Z1006">
            <v>1801</v>
          </cell>
          <cell r="AA1006">
            <v>0</v>
          </cell>
          <cell r="AB1006">
            <v>1801</v>
          </cell>
        </row>
        <row r="1007">
          <cell r="C1007">
            <v>14</v>
          </cell>
          <cell r="D1007" t="str">
            <v>4% bérfejlesztés</v>
          </cell>
          <cell r="I1007">
            <v>-498</v>
          </cell>
          <cell r="P1007">
            <v>-498</v>
          </cell>
          <cell r="Q1007">
            <v>-366</v>
          </cell>
          <cell r="R1007">
            <v>-132</v>
          </cell>
          <cell r="Z1007">
            <v>-498</v>
          </cell>
          <cell r="AA1007">
            <v>0</v>
          </cell>
          <cell r="AB1007">
            <v>-498</v>
          </cell>
        </row>
        <row r="1008">
          <cell r="P1008">
            <v>0</v>
          </cell>
          <cell r="Z1008">
            <v>0</v>
          </cell>
          <cell r="AA1008">
            <v>0</v>
          </cell>
          <cell r="AB1008">
            <v>0</v>
          </cell>
        </row>
        <row r="1009">
          <cell r="P1009">
            <v>0</v>
          </cell>
          <cell r="Z1009">
            <v>0</v>
          </cell>
          <cell r="AA1009">
            <v>0</v>
          </cell>
          <cell r="AB1009">
            <v>0</v>
          </cell>
        </row>
        <row r="1010">
          <cell r="P1010">
            <v>0</v>
          </cell>
          <cell r="Z1010">
            <v>0</v>
          </cell>
          <cell r="AA1010">
            <v>0</v>
          </cell>
          <cell r="AB1010">
            <v>0</v>
          </cell>
        </row>
        <row r="1011">
          <cell r="P1011">
            <v>0</v>
          </cell>
          <cell r="Z1011">
            <v>0</v>
          </cell>
          <cell r="AA1011">
            <v>0</v>
          </cell>
          <cell r="AB1011">
            <v>0</v>
          </cell>
        </row>
        <row r="1012">
          <cell r="P1012">
            <v>0</v>
          </cell>
          <cell r="Z1012">
            <v>0</v>
          </cell>
          <cell r="AA1012">
            <v>0</v>
          </cell>
          <cell r="AB1012">
            <v>0</v>
          </cell>
        </row>
        <row r="1013">
          <cell r="P1013">
            <v>0</v>
          </cell>
          <cell r="Z1013">
            <v>0</v>
          </cell>
          <cell r="AA1013">
            <v>0</v>
          </cell>
          <cell r="AB1013">
            <v>0</v>
          </cell>
        </row>
        <row r="1014">
          <cell r="P1014">
            <v>0</v>
          </cell>
          <cell r="Z1014">
            <v>0</v>
          </cell>
          <cell r="AA1014">
            <v>0</v>
          </cell>
          <cell r="AB1014">
            <v>0</v>
          </cell>
        </row>
        <row r="1015">
          <cell r="P1015">
            <v>0</v>
          </cell>
          <cell r="Z1015">
            <v>0</v>
          </cell>
          <cell r="AA1015">
            <v>0</v>
          </cell>
          <cell r="AB1015">
            <v>0</v>
          </cell>
        </row>
        <row r="1016">
          <cell r="P1016">
            <v>0</v>
          </cell>
          <cell r="Z1016">
            <v>0</v>
          </cell>
          <cell r="AA1016">
            <v>0</v>
          </cell>
          <cell r="AB1016">
            <v>0</v>
          </cell>
        </row>
        <row r="1017">
          <cell r="P1017">
            <v>0</v>
          </cell>
          <cell r="Z1017">
            <v>0</v>
          </cell>
          <cell r="AA1017">
            <v>0</v>
          </cell>
          <cell r="AB1017">
            <v>0</v>
          </cell>
        </row>
        <row r="1018">
          <cell r="P1018">
            <v>0</v>
          </cell>
          <cell r="Z1018">
            <v>0</v>
          </cell>
          <cell r="AA1018">
            <v>0</v>
          </cell>
          <cell r="AB1018">
            <v>0</v>
          </cell>
        </row>
        <row r="1019">
          <cell r="P1019">
            <v>0</v>
          </cell>
          <cell r="Z1019">
            <v>0</v>
          </cell>
          <cell r="AA1019">
            <v>0</v>
          </cell>
          <cell r="AB1019">
            <v>0</v>
          </cell>
        </row>
        <row r="1020">
          <cell r="P1020">
            <v>0</v>
          </cell>
          <cell r="Z1020">
            <v>0</v>
          </cell>
          <cell r="AA1020">
            <v>0</v>
          </cell>
          <cell r="AB1020">
            <v>0</v>
          </cell>
        </row>
        <row r="1021">
          <cell r="P1021">
            <v>0</v>
          </cell>
          <cell r="Z1021">
            <v>0</v>
          </cell>
          <cell r="AA1021">
            <v>0</v>
          </cell>
          <cell r="AB1021">
            <v>0</v>
          </cell>
        </row>
        <row r="1022">
          <cell r="P1022">
            <v>0</v>
          </cell>
          <cell r="Z1022">
            <v>0</v>
          </cell>
          <cell r="AA1022">
            <v>0</v>
          </cell>
          <cell r="AB1022">
            <v>0</v>
          </cell>
        </row>
        <row r="1023">
          <cell r="P1023">
            <v>0</v>
          </cell>
          <cell r="Z1023">
            <v>0</v>
          </cell>
          <cell r="AA1023">
            <v>0</v>
          </cell>
          <cell r="AB1023">
            <v>0</v>
          </cell>
        </row>
        <row r="1024">
          <cell r="P1024">
            <v>0</v>
          </cell>
          <cell r="Z1024">
            <v>0</v>
          </cell>
          <cell r="AA1024">
            <v>0</v>
          </cell>
          <cell r="AB1024">
            <v>0</v>
          </cell>
        </row>
        <row r="1025">
          <cell r="P1025">
            <v>0</v>
          </cell>
          <cell r="Z1025">
            <v>0</v>
          </cell>
          <cell r="AA1025">
            <v>0</v>
          </cell>
          <cell r="AB1025">
            <v>0</v>
          </cell>
        </row>
        <row r="1026">
          <cell r="P1026">
            <v>0</v>
          </cell>
          <cell r="Z1026">
            <v>0</v>
          </cell>
          <cell r="AA1026">
            <v>0</v>
          </cell>
          <cell r="AB1026">
            <v>0</v>
          </cell>
        </row>
        <row r="1027">
          <cell r="P1027">
            <v>0</v>
          </cell>
          <cell r="Z1027">
            <v>0</v>
          </cell>
          <cell r="AA1027">
            <v>0</v>
          </cell>
          <cell r="AB1027">
            <v>0</v>
          </cell>
        </row>
        <row r="1028">
          <cell r="B1028" t="str">
            <v>Összesen</v>
          </cell>
          <cell r="D1028" t="str">
            <v>500 sz.Szakm.Int.és Szakk.</v>
          </cell>
          <cell r="E1028">
            <v>6300</v>
          </cell>
          <cell r="F1028">
            <v>0</v>
          </cell>
          <cell r="G1028">
            <v>3580</v>
          </cell>
          <cell r="H1028">
            <v>0</v>
          </cell>
          <cell r="I1028">
            <v>237423</v>
          </cell>
          <cell r="J1028">
            <v>900</v>
          </cell>
          <cell r="K1028">
            <v>0</v>
          </cell>
          <cell r="L1028">
            <v>0</v>
          </cell>
          <cell r="M1028">
            <v>2000</v>
          </cell>
          <cell r="N1028">
            <v>19370</v>
          </cell>
          <cell r="O1028">
            <v>0</v>
          </cell>
          <cell r="P1028">
            <v>269573</v>
          </cell>
          <cell r="Q1028">
            <v>149302</v>
          </cell>
          <cell r="R1028">
            <v>59204</v>
          </cell>
          <cell r="S1028">
            <v>41818</v>
          </cell>
          <cell r="T1028">
            <v>0</v>
          </cell>
          <cell r="U1028">
            <v>0</v>
          </cell>
          <cell r="V1028">
            <v>0</v>
          </cell>
          <cell r="W1028">
            <v>386</v>
          </cell>
          <cell r="X1028">
            <v>2000</v>
          </cell>
          <cell r="Y1028">
            <v>16863</v>
          </cell>
          <cell r="Z1028">
            <v>269573</v>
          </cell>
          <cell r="AA1028">
            <v>0</v>
          </cell>
          <cell r="AB1028">
            <v>269573</v>
          </cell>
        </row>
        <row r="1029">
          <cell r="A1029">
            <v>23</v>
          </cell>
          <cell r="B1029" t="str">
            <v>508 sz.Szakm.Int.és Szakk.</v>
          </cell>
          <cell r="C1029">
            <v>1</v>
          </cell>
          <cell r="D1029" t="str">
            <v>00előirányzat</v>
          </cell>
          <cell r="E1029">
            <v>8300</v>
          </cell>
          <cell r="G1029">
            <v>16000</v>
          </cell>
          <cell r="H1029">
            <v>200</v>
          </cell>
          <cell r="I1029">
            <v>223859</v>
          </cell>
          <cell r="J1029">
            <v>500</v>
          </cell>
          <cell r="M1029">
            <v>8000</v>
          </cell>
          <cell r="P1029">
            <v>256859</v>
          </cell>
          <cell r="Q1029">
            <v>139856</v>
          </cell>
          <cell r="R1029">
            <v>56947</v>
          </cell>
          <cell r="S1029">
            <v>50646</v>
          </cell>
          <cell r="W1029">
            <v>1210</v>
          </cell>
          <cell r="X1029">
            <v>8200</v>
          </cell>
          <cell r="Z1029">
            <v>256859</v>
          </cell>
          <cell r="AA1029">
            <v>0</v>
          </cell>
          <cell r="AB1029">
            <v>256859</v>
          </cell>
        </row>
        <row r="1030">
          <cell r="C1030">
            <v>2</v>
          </cell>
          <cell r="D1030" t="str">
            <v>jóváhagyott pénzmaradvány</v>
          </cell>
          <cell r="N1030">
            <v>27092</v>
          </cell>
          <cell r="P1030">
            <v>27092</v>
          </cell>
          <cell r="Q1030">
            <v>2573</v>
          </cell>
          <cell r="R1030">
            <v>755</v>
          </cell>
          <cell r="Y1030">
            <v>23764</v>
          </cell>
          <cell r="Z1030">
            <v>27092</v>
          </cell>
          <cell r="AA1030">
            <v>0</v>
          </cell>
          <cell r="AB1030">
            <v>27092</v>
          </cell>
        </row>
        <row r="1031">
          <cell r="C1031">
            <v>4</v>
          </cell>
          <cell r="D1031" t="str">
            <v>tárgyévi eir.mód.korrekció</v>
          </cell>
          <cell r="I1031">
            <v>80</v>
          </cell>
          <cell r="P1031">
            <v>80</v>
          </cell>
          <cell r="Y1031">
            <v>80</v>
          </cell>
          <cell r="Z1031">
            <v>80</v>
          </cell>
          <cell r="AA1031">
            <v>0</v>
          </cell>
          <cell r="AB1031">
            <v>80</v>
          </cell>
        </row>
        <row r="1032">
          <cell r="C1032">
            <v>9</v>
          </cell>
          <cell r="D1032" t="str">
            <v>ped.szakkönyv</v>
          </cell>
          <cell r="I1032">
            <v>1204</v>
          </cell>
          <cell r="P1032">
            <v>1204</v>
          </cell>
          <cell r="Q1032">
            <v>1204</v>
          </cell>
          <cell r="Z1032">
            <v>1204</v>
          </cell>
          <cell r="AA1032">
            <v>0</v>
          </cell>
          <cell r="AB1032">
            <v>1204</v>
          </cell>
        </row>
        <row r="1033">
          <cell r="C1033">
            <v>12</v>
          </cell>
          <cell r="D1033" t="str">
            <v>elvonás</v>
          </cell>
          <cell r="I1033">
            <v>-2344</v>
          </cell>
          <cell r="P1033">
            <v>-2344</v>
          </cell>
          <cell r="S1033">
            <v>-2344</v>
          </cell>
          <cell r="Z1033">
            <v>-2344</v>
          </cell>
          <cell r="AA1033">
            <v>0</v>
          </cell>
          <cell r="AB1033">
            <v>-2344</v>
          </cell>
        </row>
        <row r="1034">
          <cell r="C1034">
            <v>13</v>
          </cell>
          <cell r="D1034" t="str">
            <v>bérfejlesztés</v>
          </cell>
          <cell r="I1034">
            <v>993</v>
          </cell>
          <cell r="P1034">
            <v>993</v>
          </cell>
          <cell r="Q1034">
            <v>730</v>
          </cell>
          <cell r="R1034">
            <v>263</v>
          </cell>
          <cell r="Z1034">
            <v>993</v>
          </cell>
          <cell r="AA1034">
            <v>0</v>
          </cell>
          <cell r="AB1034">
            <v>993</v>
          </cell>
        </row>
        <row r="1035">
          <cell r="C1035">
            <v>14</v>
          </cell>
          <cell r="D1035" t="str">
            <v>4% bérfejlesztés</v>
          </cell>
          <cell r="I1035">
            <v>-275</v>
          </cell>
          <cell r="P1035">
            <v>-275</v>
          </cell>
          <cell r="Q1035">
            <v>-202</v>
          </cell>
          <cell r="R1035">
            <v>-73</v>
          </cell>
          <cell r="Z1035">
            <v>-275</v>
          </cell>
          <cell r="AA1035">
            <v>0</v>
          </cell>
          <cell r="AB1035">
            <v>-275</v>
          </cell>
        </row>
        <row r="1036">
          <cell r="P1036">
            <v>0</v>
          </cell>
          <cell r="Z1036">
            <v>0</v>
          </cell>
          <cell r="AA1036">
            <v>0</v>
          </cell>
          <cell r="AB1036">
            <v>0</v>
          </cell>
        </row>
        <row r="1037">
          <cell r="P1037">
            <v>0</v>
          </cell>
          <cell r="Z1037">
            <v>0</v>
          </cell>
          <cell r="AA1037">
            <v>0</v>
          </cell>
          <cell r="AB1037">
            <v>0</v>
          </cell>
        </row>
        <row r="1038">
          <cell r="P1038">
            <v>0</v>
          </cell>
          <cell r="Z1038">
            <v>0</v>
          </cell>
          <cell r="AA1038">
            <v>0</v>
          </cell>
          <cell r="AB1038">
            <v>0</v>
          </cell>
        </row>
        <row r="1039">
          <cell r="P1039">
            <v>0</v>
          </cell>
          <cell r="Z1039">
            <v>0</v>
          </cell>
          <cell r="AA1039">
            <v>0</v>
          </cell>
          <cell r="AB1039">
            <v>0</v>
          </cell>
        </row>
        <row r="1040">
          <cell r="P1040">
            <v>0</v>
          </cell>
          <cell r="Z1040">
            <v>0</v>
          </cell>
          <cell r="AA1040">
            <v>0</v>
          </cell>
          <cell r="AB1040">
            <v>0</v>
          </cell>
        </row>
        <row r="1041">
          <cell r="P1041">
            <v>0</v>
          </cell>
          <cell r="Z1041">
            <v>0</v>
          </cell>
          <cell r="AA1041">
            <v>0</v>
          </cell>
          <cell r="AB1041">
            <v>0</v>
          </cell>
        </row>
        <row r="1042">
          <cell r="P1042">
            <v>0</v>
          </cell>
          <cell r="Z1042">
            <v>0</v>
          </cell>
          <cell r="AA1042">
            <v>0</v>
          </cell>
          <cell r="AB1042">
            <v>0</v>
          </cell>
        </row>
        <row r="1043">
          <cell r="P1043">
            <v>0</v>
          </cell>
          <cell r="Z1043">
            <v>0</v>
          </cell>
          <cell r="AA1043">
            <v>0</v>
          </cell>
          <cell r="AB1043">
            <v>0</v>
          </cell>
        </row>
        <row r="1044">
          <cell r="P1044">
            <v>0</v>
          </cell>
          <cell r="Z1044">
            <v>0</v>
          </cell>
          <cell r="AA1044">
            <v>0</v>
          </cell>
          <cell r="AB1044">
            <v>0</v>
          </cell>
        </row>
        <row r="1045">
          <cell r="P1045">
            <v>0</v>
          </cell>
          <cell r="Z1045">
            <v>0</v>
          </cell>
          <cell r="AA1045">
            <v>0</v>
          </cell>
          <cell r="AB1045">
            <v>0</v>
          </cell>
        </row>
        <row r="1046">
          <cell r="P1046">
            <v>0</v>
          </cell>
          <cell r="Z1046">
            <v>0</v>
          </cell>
          <cell r="AA1046">
            <v>0</v>
          </cell>
          <cell r="AB1046">
            <v>0</v>
          </cell>
        </row>
        <row r="1047">
          <cell r="P1047">
            <v>0</v>
          </cell>
          <cell r="Z1047">
            <v>0</v>
          </cell>
          <cell r="AA1047">
            <v>0</v>
          </cell>
          <cell r="AB1047">
            <v>0</v>
          </cell>
        </row>
        <row r="1048">
          <cell r="P1048">
            <v>0</v>
          </cell>
          <cell r="Z1048">
            <v>0</v>
          </cell>
          <cell r="AA1048">
            <v>0</v>
          </cell>
          <cell r="AB1048">
            <v>0</v>
          </cell>
        </row>
        <row r="1049">
          <cell r="P1049">
            <v>0</v>
          </cell>
          <cell r="Z1049">
            <v>0</v>
          </cell>
          <cell r="AA1049">
            <v>0</v>
          </cell>
          <cell r="AB1049">
            <v>0</v>
          </cell>
        </row>
        <row r="1050">
          <cell r="P1050">
            <v>0</v>
          </cell>
          <cell r="Z1050">
            <v>0</v>
          </cell>
          <cell r="AA1050">
            <v>0</v>
          </cell>
          <cell r="AB1050">
            <v>0</v>
          </cell>
        </row>
        <row r="1051">
          <cell r="P1051">
            <v>0</v>
          </cell>
          <cell r="Z1051">
            <v>0</v>
          </cell>
          <cell r="AA1051">
            <v>0</v>
          </cell>
          <cell r="AB1051">
            <v>0</v>
          </cell>
        </row>
        <row r="1052">
          <cell r="B1052" t="str">
            <v>Összesen</v>
          </cell>
          <cell r="D1052" t="str">
            <v>508 sz.Szakm.Int.és Szakk.</v>
          </cell>
          <cell r="E1052">
            <v>8300</v>
          </cell>
          <cell r="F1052">
            <v>0</v>
          </cell>
          <cell r="G1052">
            <v>16000</v>
          </cell>
          <cell r="H1052">
            <v>200</v>
          </cell>
          <cell r="I1052">
            <v>223517</v>
          </cell>
          <cell r="J1052">
            <v>500</v>
          </cell>
          <cell r="K1052">
            <v>0</v>
          </cell>
          <cell r="L1052">
            <v>0</v>
          </cell>
          <cell r="M1052">
            <v>8000</v>
          </cell>
          <cell r="N1052">
            <v>27092</v>
          </cell>
          <cell r="O1052">
            <v>0</v>
          </cell>
          <cell r="P1052">
            <v>283609</v>
          </cell>
          <cell r="Q1052">
            <v>144161</v>
          </cell>
          <cell r="R1052">
            <v>57892</v>
          </cell>
          <cell r="S1052">
            <v>48302</v>
          </cell>
          <cell r="T1052">
            <v>0</v>
          </cell>
          <cell r="U1052">
            <v>0</v>
          </cell>
          <cell r="V1052">
            <v>0</v>
          </cell>
          <cell r="W1052">
            <v>1210</v>
          </cell>
          <cell r="X1052">
            <v>8200</v>
          </cell>
          <cell r="Y1052">
            <v>23844</v>
          </cell>
          <cell r="Z1052">
            <v>283609</v>
          </cell>
          <cell r="AA1052">
            <v>0</v>
          </cell>
          <cell r="AB1052">
            <v>283609</v>
          </cell>
        </row>
        <row r="1053">
          <cell r="A1053">
            <v>24</v>
          </cell>
          <cell r="B1053" t="str">
            <v>Pécsi Ker.Id.F.és Vend.Szk.</v>
          </cell>
          <cell r="C1053">
            <v>1</v>
          </cell>
          <cell r="D1053" t="str">
            <v>00előirányzat</v>
          </cell>
          <cell r="E1053">
            <v>540</v>
          </cell>
          <cell r="G1053">
            <v>16000</v>
          </cell>
          <cell r="I1053">
            <v>198079</v>
          </cell>
          <cell r="P1053">
            <v>214619</v>
          </cell>
          <cell r="Q1053">
            <v>138330</v>
          </cell>
          <cell r="R1053">
            <v>54109</v>
          </cell>
          <cell r="S1053">
            <v>21980</v>
          </cell>
          <cell r="W1053">
            <v>200</v>
          </cell>
          <cell r="Z1053">
            <v>214619</v>
          </cell>
          <cell r="AA1053">
            <v>0</v>
          </cell>
          <cell r="AB1053">
            <v>214619</v>
          </cell>
        </row>
        <row r="1054">
          <cell r="C1054">
            <v>2</v>
          </cell>
          <cell r="D1054" t="str">
            <v>jóváhagyott pénzmaradvány</v>
          </cell>
          <cell r="N1054">
            <v>21383</v>
          </cell>
          <cell r="P1054">
            <v>21383</v>
          </cell>
          <cell r="Q1054">
            <v>706</v>
          </cell>
          <cell r="R1054">
            <v>245</v>
          </cell>
          <cell r="Y1054">
            <v>20432</v>
          </cell>
          <cell r="Z1054">
            <v>21383</v>
          </cell>
          <cell r="AA1054">
            <v>0</v>
          </cell>
          <cell r="AB1054">
            <v>21383</v>
          </cell>
        </row>
        <row r="1055">
          <cell r="C1055">
            <v>3</v>
          </cell>
          <cell r="D1055" t="str">
            <v>pm.terhelő bef.kötelezettség</v>
          </cell>
          <cell r="N1055">
            <v>315</v>
          </cell>
          <cell r="P1055">
            <v>315</v>
          </cell>
          <cell r="S1055">
            <v>315</v>
          </cell>
          <cell r="Z1055">
            <v>315</v>
          </cell>
          <cell r="AA1055">
            <v>0</v>
          </cell>
          <cell r="AB1055">
            <v>315</v>
          </cell>
        </row>
        <row r="1056">
          <cell r="C1056">
            <v>9</v>
          </cell>
          <cell r="D1056" t="str">
            <v>ped.szakkönyv</v>
          </cell>
          <cell r="I1056">
            <v>1125</v>
          </cell>
          <cell r="P1056">
            <v>1125</v>
          </cell>
          <cell r="Q1056">
            <v>1125</v>
          </cell>
          <cell r="Z1056">
            <v>1125</v>
          </cell>
          <cell r="AA1056">
            <v>0</v>
          </cell>
          <cell r="AB1056">
            <v>1125</v>
          </cell>
        </row>
        <row r="1057">
          <cell r="D1057" t="str">
            <v>hiánypótlás</v>
          </cell>
          <cell r="I1057">
            <v>10000</v>
          </cell>
          <cell r="P1057">
            <v>10000</v>
          </cell>
          <cell r="S1057">
            <v>10000</v>
          </cell>
          <cell r="Z1057">
            <v>10000</v>
          </cell>
          <cell r="AA1057">
            <v>0</v>
          </cell>
          <cell r="AB1057">
            <v>10000</v>
          </cell>
        </row>
        <row r="1058">
          <cell r="C1058">
            <v>13</v>
          </cell>
          <cell r="D1058" t="str">
            <v>bérfejlesztés</v>
          </cell>
          <cell r="I1058">
            <v>1300</v>
          </cell>
          <cell r="P1058">
            <v>1300</v>
          </cell>
          <cell r="Q1058">
            <v>956</v>
          </cell>
          <cell r="R1058">
            <v>344</v>
          </cell>
          <cell r="Z1058">
            <v>1300</v>
          </cell>
          <cell r="AA1058">
            <v>0</v>
          </cell>
          <cell r="AB1058">
            <v>1300</v>
          </cell>
        </row>
        <row r="1059">
          <cell r="P1059">
            <v>0</v>
          </cell>
          <cell r="Z1059">
            <v>0</v>
          </cell>
          <cell r="AA1059">
            <v>0</v>
          </cell>
          <cell r="AB1059">
            <v>0</v>
          </cell>
        </row>
        <row r="1060">
          <cell r="P1060">
            <v>0</v>
          </cell>
          <cell r="Z1060">
            <v>0</v>
          </cell>
          <cell r="AA1060">
            <v>0</v>
          </cell>
          <cell r="AB1060">
            <v>0</v>
          </cell>
        </row>
        <row r="1061">
          <cell r="P1061">
            <v>0</v>
          </cell>
          <cell r="Z1061">
            <v>0</v>
          </cell>
          <cell r="AA1061">
            <v>0</v>
          </cell>
          <cell r="AB1061">
            <v>0</v>
          </cell>
        </row>
        <row r="1062">
          <cell r="P1062">
            <v>0</v>
          </cell>
          <cell r="Z1062">
            <v>0</v>
          </cell>
          <cell r="AA1062">
            <v>0</v>
          </cell>
          <cell r="AB1062">
            <v>0</v>
          </cell>
        </row>
        <row r="1063">
          <cell r="P1063">
            <v>0</v>
          </cell>
          <cell r="Z1063">
            <v>0</v>
          </cell>
          <cell r="AA1063">
            <v>0</v>
          </cell>
          <cell r="AB1063">
            <v>0</v>
          </cell>
        </row>
        <row r="1064">
          <cell r="P1064">
            <v>0</v>
          </cell>
          <cell r="Z1064">
            <v>0</v>
          </cell>
          <cell r="AA1064">
            <v>0</v>
          </cell>
          <cell r="AB1064">
            <v>0</v>
          </cell>
        </row>
        <row r="1065">
          <cell r="P1065">
            <v>0</v>
          </cell>
          <cell r="Z1065">
            <v>0</v>
          </cell>
          <cell r="AA1065">
            <v>0</v>
          </cell>
          <cell r="AB1065">
            <v>0</v>
          </cell>
        </row>
        <row r="1066">
          <cell r="P1066">
            <v>0</v>
          </cell>
          <cell r="Z1066">
            <v>0</v>
          </cell>
          <cell r="AA1066">
            <v>0</v>
          </cell>
          <cell r="AB1066">
            <v>0</v>
          </cell>
        </row>
        <row r="1067">
          <cell r="P1067">
            <v>0</v>
          </cell>
          <cell r="Z1067">
            <v>0</v>
          </cell>
          <cell r="AA1067">
            <v>0</v>
          </cell>
          <cell r="AB1067">
            <v>0</v>
          </cell>
        </row>
        <row r="1068">
          <cell r="P1068">
            <v>0</v>
          </cell>
          <cell r="Z1068">
            <v>0</v>
          </cell>
          <cell r="AA1068">
            <v>0</v>
          </cell>
          <cell r="AB1068">
            <v>0</v>
          </cell>
        </row>
        <row r="1069">
          <cell r="P1069">
            <v>0</v>
          </cell>
          <cell r="Z1069">
            <v>0</v>
          </cell>
          <cell r="AA1069">
            <v>0</v>
          </cell>
          <cell r="AB1069">
            <v>0</v>
          </cell>
        </row>
        <row r="1070">
          <cell r="P1070">
            <v>0</v>
          </cell>
          <cell r="Z1070">
            <v>0</v>
          </cell>
          <cell r="AA1070">
            <v>0</v>
          </cell>
          <cell r="AB1070">
            <v>0</v>
          </cell>
        </row>
        <row r="1071">
          <cell r="P1071">
            <v>0</v>
          </cell>
          <cell r="Z1071">
            <v>0</v>
          </cell>
          <cell r="AA1071">
            <v>0</v>
          </cell>
          <cell r="AB1071">
            <v>0</v>
          </cell>
        </row>
        <row r="1072">
          <cell r="P1072">
            <v>0</v>
          </cell>
          <cell r="Z1072">
            <v>0</v>
          </cell>
          <cell r="AA1072">
            <v>0</v>
          </cell>
          <cell r="AB1072">
            <v>0</v>
          </cell>
        </row>
        <row r="1073">
          <cell r="P1073">
            <v>0</v>
          </cell>
          <cell r="Z1073">
            <v>0</v>
          </cell>
          <cell r="AA1073">
            <v>0</v>
          </cell>
          <cell r="AB1073">
            <v>0</v>
          </cell>
        </row>
        <row r="1074">
          <cell r="P1074">
            <v>0</v>
          </cell>
          <cell r="Z1074">
            <v>0</v>
          </cell>
          <cell r="AA1074">
            <v>0</v>
          </cell>
          <cell r="AB1074">
            <v>0</v>
          </cell>
        </row>
        <row r="1075">
          <cell r="P1075">
            <v>0</v>
          </cell>
          <cell r="Z1075">
            <v>0</v>
          </cell>
          <cell r="AA1075">
            <v>0</v>
          </cell>
          <cell r="AB1075">
            <v>0</v>
          </cell>
        </row>
        <row r="1076">
          <cell r="C1076">
            <v>14</v>
          </cell>
          <cell r="D1076" t="str">
            <v>4% bérfejlesztés</v>
          </cell>
          <cell r="I1076">
            <v>-359</v>
          </cell>
          <cell r="P1076">
            <v>-359</v>
          </cell>
          <cell r="Q1076">
            <v>-264</v>
          </cell>
          <cell r="R1076">
            <v>-95</v>
          </cell>
          <cell r="Z1076">
            <v>-359</v>
          </cell>
          <cell r="AA1076">
            <v>0</v>
          </cell>
          <cell r="AB1076">
            <v>-359</v>
          </cell>
        </row>
        <row r="1077">
          <cell r="B1077" t="str">
            <v>Összesen</v>
          </cell>
          <cell r="D1077" t="str">
            <v>Pécsi Ker.Id.F.és Vend.Szk.</v>
          </cell>
          <cell r="E1077">
            <v>540</v>
          </cell>
          <cell r="F1077">
            <v>0</v>
          </cell>
          <cell r="G1077">
            <v>16000</v>
          </cell>
          <cell r="H1077">
            <v>0</v>
          </cell>
          <cell r="I1077">
            <v>210145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21698</v>
          </cell>
          <cell r="O1077">
            <v>0</v>
          </cell>
          <cell r="P1077">
            <v>248383</v>
          </cell>
          <cell r="Q1077">
            <v>140853</v>
          </cell>
          <cell r="R1077">
            <v>54603</v>
          </cell>
          <cell r="S1077">
            <v>32295</v>
          </cell>
          <cell r="T1077">
            <v>0</v>
          </cell>
          <cell r="U1077">
            <v>0</v>
          </cell>
          <cell r="V1077">
            <v>0</v>
          </cell>
          <cell r="W1077">
            <v>200</v>
          </cell>
          <cell r="X1077">
            <v>0</v>
          </cell>
          <cell r="Y1077">
            <v>20432</v>
          </cell>
          <cell r="Z1077">
            <v>248383</v>
          </cell>
          <cell r="AA1077">
            <v>0</v>
          </cell>
          <cell r="AB1077">
            <v>248383</v>
          </cell>
        </row>
        <row r="1078">
          <cell r="A1078">
            <v>25</v>
          </cell>
          <cell r="B1078" t="str">
            <v>Leöwey K.Gimnázium</v>
          </cell>
          <cell r="C1078">
            <v>1</v>
          </cell>
          <cell r="D1078" t="str">
            <v>00előirányzat</v>
          </cell>
          <cell r="G1078">
            <v>4030</v>
          </cell>
          <cell r="I1078">
            <v>144820</v>
          </cell>
          <cell r="P1078">
            <v>148850</v>
          </cell>
          <cell r="Q1078">
            <v>91283</v>
          </cell>
          <cell r="R1078">
            <v>36205</v>
          </cell>
          <cell r="S1078">
            <v>20915</v>
          </cell>
          <cell r="Y1078">
            <v>447</v>
          </cell>
          <cell r="Z1078">
            <v>148850</v>
          </cell>
          <cell r="AA1078">
            <v>0</v>
          </cell>
          <cell r="AB1078">
            <v>148850</v>
          </cell>
        </row>
        <row r="1079">
          <cell r="C1079">
            <v>2</v>
          </cell>
          <cell r="D1079" t="str">
            <v>jóváhagyott pénzmaradvány</v>
          </cell>
          <cell r="N1079">
            <v>6125</v>
          </cell>
          <cell r="P1079">
            <v>6125</v>
          </cell>
          <cell r="Q1079">
            <v>1890</v>
          </cell>
          <cell r="R1079">
            <v>556</v>
          </cell>
          <cell r="Y1079">
            <v>3679</v>
          </cell>
          <cell r="Z1079">
            <v>6125</v>
          </cell>
          <cell r="AA1079">
            <v>0</v>
          </cell>
          <cell r="AB1079">
            <v>6125</v>
          </cell>
        </row>
        <row r="1080">
          <cell r="C1080">
            <v>4</v>
          </cell>
          <cell r="D1080" t="str">
            <v>tárgyévi eir.mód.korrekció</v>
          </cell>
          <cell r="I1080">
            <v>465</v>
          </cell>
          <cell r="P1080">
            <v>465</v>
          </cell>
          <cell r="Y1080">
            <v>465</v>
          </cell>
          <cell r="Z1080">
            <v>465</v>
          </cell>
          <cell r="AA1080">
            <v>0</v>
          </cell>
          <cell r="AB1080">
            <v>465</v>
          </cell>
        </row>
        <row r="1081">
          <cell r="B1081" t="str">
            <v>33/2000.(03.17)</v>
          </cell>
          <cell r="D1081" t="str">
            <v>táncegyüttes,Örökség turizmus</v>
          </cell>
          <cell r="I1081">
            <v>300</v>
          </cell>
          <cell r="P1081">
            <v>300</v>
          </cell>
          <cell r="S1081">
            <v>300</v>
          </cell>
          <cell r="Z1081">
            <v>300</v>
          </cell>
          <cell r="AA1081">
            <v>0</v>
          </cell>
          <cell r="AB1081">
            <v>300</v>
          </cell>
        </row>
        <row r="1082">
          <cell r="D1082" t="str">
            <v>Német kisebbség</v>
          </cell>
          <cell r="I1082">
            <v>60</v>
          </cell>
          <cell r="P1082">
            <v>60</v>
          </cell>
          <cell r="S1082">
            <v>60</v>
          </cell>
          <cell r="Z1082">
            <v>60</v>
          </cell>
          <cell r="AA1082">
            <v>0</v>
          </cell>
          <cell r="AB1082">
            <v>60</v>
          </cell>
        </row>
        <row r="1083">
          <cell r="C1083">
            <v>9</v>
          </cell>
          <cell r="D1083" t="str">
            <v>ped.szakkönyv</v>
          </cell>
          <cell r="I1083">
            <v>900</v>
          </cell>
          <cell r="P1083">
            <v>900</v>
          </cell>
          <cell r="Q1083">
            <v>900</v>
          </cell>
          <cell r="Z1083">
            <v>900</v>
          </cell>
          <cell r="AA1083">
            <v>0</v>
          </cell>
          <cell r="AB1083">
            <v>900</v>
          </cell>
        </row>
        <row r="1084">
          <cell r="D1084" t="str">
            <v>pót1 viharkárok</v>
          </cell>
          <cell r="I1084">
            <v>2</v>
          </cell>
          <cell r="P1084">
            <v>2</v>
          </cell>
          <cell r="X1084">
            <v>2</v>
          </cell>
          <cell r="Z1084">
            <v>2</v>
          </cell>
          <cell r="AA1084">
            <v>0</v>
          </cell>
          <cell r="AB1084">
            <v>2</v>
          </cell>
        </row>
        <row r="1085">
          <cell r="C1085">
            <v>12</v>
          </cell>
          <cell r="D1085" t="str">
            <v>elvonás</v>
          </cell>
          <cell r="I1085">
            <v>-434</v>
          </cell>
          <cell r="P1085">
            <v>-434</v>
          </cell>
          <cell r="S1085">
            <v>-434</v>
          </cell>
          <cell r="Z1085">
            <v>-434</v>
          </cell>
          <cell r="AA1085">
            <v>0</v>
          </cell>
          <cell r="AB1085">
            <v>-434</v>
          </cell>
        </row>
        <row r="1086">
          <cell r="C1086">
            <v>13</v>
          </cell>
          <cell r="D1086" t="str">
            <v>bérfejlesztés</v>
          </cell>
          <cell r="I1086">
            <v>1352</v>
          </cell>
          <cell r="P1086">
            <v>1352</v>
          </cell>
          <cell r="Q1086">
            <v>994</v>
          </cell>
          <cell r="R1086">
            <v>358</v>
          </cell>
          <cell r="Z1086">
            <v>1352</v>
          </cell>
          <cell r="AA1086">
            <v>0</v>
          </cell>
          <cell r="AB1086">
            <v>1352</v>
          </cell>
        </row>
        <row r="1087">
          <cell r="C1087">
            <v>14</v>
          </cell>
          <cell r="D1087" t="str">
            <v>4% bérfejlesztés</v>
          </cell>
          <cell r="I1087">
            <v>-374</v>
          </cell>
          <cell r="P1087">
            <v>-374</v>
          </cell>
          <cell r="Q1087">
            <v>-275</v>
          </cell>
          <cell r="R1087">
            <v>-99</v>
          </cell>
          <cell r="Z1087">
            <v>-374</v>
          </cell>
          <cell r="AA1087">
            <v>0</v>
          </cell>
          <cell r="AB1087">
            <v>-374</v>
          </cell>
        </row>
        <row r="1088">
          <cell r="P1088">
            <v>0</v>
          </cell>
          <cell r="Z1088">
            <v>0</v>
          </cell>
          <cell r="AA1088">
            <v>0</v>
          </cell>
          <cell r="AB1088">
            <v>0</v>
          </cell>
        </row>
        <row r="1089">
          <cell r="P1089">
            <v>0</v>
          </cell>
          <cell r="Z1089">
            <v>0</v>
          </cell>
          <cell r="AA1089">
            <v>0</v>
          </cell>
          <cell r="AB1089">
            <v>0</v>
          </cell>
        </row>
        <row r="1090">
          <cell r="P1090">
            <v>0</v>
          </cell>
          <cell r="Z1090">
            <v>0</v>
          </cell>
          <cell r="AA1090">
            <v>0</v>
          </cell>
          <cell r="AB1090">
            <v>0</v>
          </cell>
        </row>
        <row r="1091">
          <cell r="P1091">
            <v>0</v>
          </cell>
          <cell r="Z1091">
            <v>0</v>
          </cell>
          <cell r="AA1091">
            <v>0</v>
          </cell>
          <cell r="AB1091">
            <v>0</v>
          </cell>
        </row>
        <row r="1092">
          <cell r="P1092">
            <v>0</v>
          </cell>
          <cell r="Z1092">
            <v>0</v>
          </cell>
          <cell r="AA1092">
            <v>0</v>
          </cell>
          <cell r="AB1092">
            <v>0</v>
          </cell>
        </row>
        <row r="1093">
          <cell r="P1093">
            <v>0</v>
          </cell>
          <cell r="Z1093">
            <v>0</v>
          </cell>
          <cell r="AA1093">
            <v>0</v>
          </cell>
          <cell r="AB1093">
            <v>0</v>
          </cell>
        </row>
        <row r="1094">
          <cell r="P1094">
            <v>0</v>
          </cell>
          <cell r="Z1094">
            <v>0</v>
          </cell>
          <cell r="AA1094">
            <v>0</v>
          </cell>
          <cell r="AB1094">
            <v>0</v>
          </cell>
        </row>
        <row r="1095">
          <cell r="P1095">
            <v>0</v>
          </cell>
          <cell r="Z1095">
            <v>0</v>
          </cell>
          <cell r="AA1095">
            <v>0</v>
          </cell>
          <cell r="AB1095">
            <v>0</v>
          </cell>
        </row>
        <row r="1096">
          <cell r="P1096">
            <v>0</v>
          </cell>
          <cell r="Z1096">
            <v>0</v>
          </cell>
          <cell r="AA1096">
            <v>0</v>
          </cell>
          <cell r="AB1096">
            <v>0</v>
          </cell>
        </row>
        <row r="1097">
          <cell r="P1097">
            <v>0</v>
          </cell>
          <cell r="Z1097">
            <v>0</v>
          </cell>
          <cell r="AA1097">
            <v>0</v>
          </cell>
          <cell r="AB1097">
            <v>0</v>
          </cell>
        </row>
        <row r="1098">
          <cell r="P1098">
            <v>0</v>
          </cell>
          <cell r="Z1098">
            <v>0</v>
          </cell>
          <cell r="AA1098">
            <v>0</v>
          </cell>
          <cell r="AB1098">
            <v>0</v>
          </cell>
        </row>
        <row r="1099">
          <cell r="P1099">
            <v>0</v>
          </cell>
          <cell r="Z1099">
            <v>0</v>
          </cell>
          <cell r="AA1099">
            <v>0</v>
          </cell>
          <cell r="AB1099">
            <v>0</v>
          </cell>
        </row>
        <row r="1100">
          <cell r="P1100">
            <v>0</v>
          </cell>
          <cell r="Z1100">
            <v>0</v>
          </cell>
          <cell r="AA1100">
            <v>0</v>
          </cell>
          <cell r="AB1100">
            <v>0</v>
          </cell>
        </row>
        <row r="1101">
          <cell r="P1101">
            <v>0</v>
          </cell>
          <cell r="Z1101">
            <v>0</v>
          </cell>
          <cell r="AA1101">
            <v>0</v>
          </cell>
          <cell r="AB1101">
            <v>0</v>
          </cell>
        </row>
        <row r="1102">
          <cell r="P1102">
            <v>0</v>
          </cell>
          <cell r="Z1102">
            <v>0</v>
          </cell>
          <cell r="AA1102">
            <v>0</v>
          </cell>
          <cell r="AB1102">
            <v>0</v>
          </cell>
        </row>
        <row r="1103">
          <cell r="P1103">
            <v>0</v>
          </cell>
          <cell r="Z1103">
            <v>0</v>
          </cell>
          <cell r="AA1103">
            <v>0</v>
          </cell>
          <cell r="AB1103">
            <v>0</v>
          </cell>
        </row>
        <row r="1104">
          <cell r="P1104">
            <v>0</v>
          </cell>
          <cell r="Y1104">
            <v>0</v>
          </cell>
          <cell r="Z1104">
            <v>0</v>
          </cell>
          <cell r="AA1104">
            <v>0</v>
          </cell>
          <cell r="AB1104">
            <v>0</v>
          </cell>
        </row>
        <row r="1105">
          <cell r="B1105" t="str">
            <v>Összesen</v>
          </cell>
          <cell r="D1105" t="str">
            <v>Leöwey K.Gimnázium</v>
          </cell>
          <cell r="E1105">
            <v>0</v>
          </cell>
          <cell r="F1105">
            <v>0</v>
          </cell>
          <cell r="G1105">
            <v>4030</v>
          </cell>
          <cell r="H1105">
            <v>0</v>
          </cell>
          <cell r="I1105">
            <v>147091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6125</v>
          </cell>
          <cell r="O1105">
            <v>0</v>
          </cell>
          <cell r="P1105">
            <v>157246</v>
          </cell>
          <cell r="Q1105">
            <v>94792</v>
          </cell>
          <cell r="R1105">
            <v>37020</v>
          </cell>
          <cell r="S1105">
            <v>20841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2</v>
          </cell>
          <cell r="Y1105">
            <v>4591</v>
          </cell>
          <cell r="Z1105">
            <v>157246</v>
          </cell>
          <cell r="AA1105">
            <v>0</v>
          </cell>
          <cell r="AB1105">
            <v>157246</v>
          </cell>
        </row>
        <row r="1106">
          <cell r="A1106">
            <v>26</v>
          </cell>
          <cell r="B1106" t="str">
            <v>Kodály Zoltán Gimnázium</v>
          </cell>
          <cell r="C1106">
            <v>1</v>
          </cell>
          <cell r="D1106" t="str">
            <v>00előirányzat</v>
          </cell>
          <cell r="E1106">
            <v>5550</v>
          </cell>
          <cell r="G1106">
            <v>4909</v>
          </cell>
          <cell r="I1106">
            <v>121899</v>
          </cell>
          <cell r="P1106">
            <v>132358</v>
          </cell>
          <cell r="Q1106">
            <v>71784</v>
          </cell>
          <cell r="R1106">
            <v>29703</v>
          </cell>
          <cell r="S1106">
            <v>30684</v>
          </cell>
          <cell r="W1106">
            <v>187</v>
          </cell>
          <cell r="Z1106">
            <v>132358</v>
          </cell>
          <cell r="AA1106">
            <v>0</v>
          </cell>
          <cell r="AB1106">
            <v>132358</v>
          </cell>
        </row>
        <row r="1107">
          <cell r="C1107">
            <v>2</v>
          </cell>
          <cell r="D1107" t="str">
            <v>jóváhagyott pénzmaradvány</v>
          </cell>
          <cell r="N1107">
            <v>16182</v>
          </cell>
          <cell r="P1107">
            <v>16182</v>
          </cell>
          <cell r="Q1107">
            <v>724</v>
          </cell>
          <cell r="R1107">
            <v>18</v>
          </cell>
          <cell r="Y1107">
            <v>15440</v>
          </cell>
          <cell r="Z1107">
            <v>16182</v>
          </cell>
          <cell r="AA1107">
            <v>0</v>
          </cell>
          <cell r="AB1107">
            <v>16182</v>
          </cell>
        </row>
        <row r="1108">
          <cell r="C1108">
            <v>3</v>
          </cell>
          <cell r="D1108" t="str">
            <v>pm.terhelő bef.kötelezettség</v>
          </cell>
          <cell r="N1108">
            <v>4482</v>
          </cell>
          <cell r="P1108">
            <v>4482</v>
          </cell>
          <cell r="S1108">
            <v>4482</v>
          </cell>
          <cell r="Z1108">
            <v>4482</v>
          </cell>
          <cell r="AA1108">
            <v>0</v>
          </cell>
          <cell r="AB1108">
            <v>4482</v>
          </cell>
        </row>
        <row r="1109">
          <cell r="C1109">
            <v>9</v>
          </cell>
          <cell r="D1109" t="str">
            <v>ped.szakkönyv</v>
          </cell>
          <cell r="I1109">
            <v>607</v>
          </cell>
          <cell r="P1109">
            <v>607</v>
          </cell>
          <cell r="Q1109">
            <v>607</v>
          </cell>
          <cell r="Z1109">
            <v>607</v>
          </cell>
          <cell r="AA1109">
            <v>0</v>
          </cell>
          <cell r="AB1109">
            <v>607</v>
          </cell>
        </row>
        <row r="1110">
          <cell r="C1110">
            <v>12</v>
          </cell>
          <cell r="D1110" t="str">
            <v>elvonás</v>
          </cell>
          <cell r="I1110">
            <v>-631</v>
          </cell>
          <cell r="P1110">
            <v>-631</v>
          </cell>
          <cell r="S1110">
            <v>-631</v>
          </cell>
          <cell r="Z1110">
            <v>-631</v>
          </cell>
          <cell r="AA1110">
            <v>0</v>
          </cell>
          <cell r="AB1110">
            <v>-631</v>
          </cell>
        </row>
        <row r="1111">
          <cell r="C1111">
            <v>13</v>
          </cell>
          <cell r="D1111" t="str">
            <v>bérfejlesztés</v>
          </cell>
          <cell r="I1111">
            <v>725</v>
          </cell>
          <cell r="P1111">
            <v>725</v>
          </cell>
          <cell r="Q1111">
            <v>533</v>
          </cell>
          <cell r="R1111">
            <v>192</v>
          </cell>
          <cell r="Z1111">
            <v>725</v>
          </cell>
          <cell r="AA1111">
            <v>0</v>
          </cell>
          <cell r="AB1111">
            <v>725</v>
          </cell>
        </row>
        <row r="1112">
          <cell r="C1112">
            <v>14</v>
          </cell>
          <cell r="D1112" t="str">
            <v>4% bérfejlesztés</v>
          </cell>
          <cell r="I1112">
            <v>-200</v>
          </cell>
          <cell r="P1112">
            <v>-200</v>
          </cell>
          <cell r="Q1112">
            <v>-147</v>
          </cell>
          <cell r="R1112">
            <v>-53</v>
          </cell>
          <cell r="Z1112">
            <v>-200</v>
          </cell>
          <cell r="AA1112">
            <v>0</v>
          </cell>
          <cell r="AB1112">
            <v>-200</v>
          </cell>
        </row>
        <row r="1113">
          <cell r="P1113">
            <v>0</v>
          </cell>
          <cell r="Z1113">
            <v>0</v>
          </cell>
          <cell r="AA1113">
            <v>0</v>
          </cell>
          <cell r="AB1113">
            <v>0</v>
          </cell>
        </row>
        <row r="1114">
          <cell r="P1114">
            <v>0</v>
          </cell>
          <cell r="Z1114">
            <v>0</v>
          </cell>
          <cell r="AA1114">
            <v>0</v>
          </cell>
          <cell r="AB1114">
            <v>0</v>
          </cell>
        </row>
        <row r="1115">
          <cell r="P1115">
            <v>0</v>
          </cell>
          <cell r="Z1115">
            <v>0</v>
          </cell>
          <cell r="AA1115">
            <v>0</v>
          </cell>
          <cell r="AB1115">
            <v>0</v>
          </cell>
        </row>
        <row r="1116">
          <cell r="P1116">
            <v>0</v>
          </cell>
          <cell r="Z1116">
            <v>0</v>
          </cell>
          <cell r="AA1116">
            <v>0</v>
          </cell>
          <cell r="AB1116">
            <v>0</v>
          </cell>
        </row>
        <row r="1117">
          <cell r="P1117">
            <v>0</v>
          </cell>
          <cell r="Z1117">
            <v>0</v>
          </cell>
          <cell r="AA1117">
            <v>0</v>
          </cell>
          <cell r="AB1117">
            <v>0</v>
          </cell>
        </row>
        <row r="1118">
          <cell r="P1118">
            <v>0</v>
          </cell>
          <cell r="Z1118">
            <v>0</v>
          </cell>
          <cell r="AA1118">
            <v>0</v>
          </cell>
          <cell r="AB1118">
            <v>0</v>
          </cell>
        </row>
        <row r="1119">
          <cell r="P1119">
            <v>0</v>
          </cell>
          <cell r="Z1119">
            <v>0</v>
          </cell>
          <cell r="AA1119">
            <v>0</v>
          </cell>
          <cell r="AB1119">
            <v>0</v>
          </cell>
        </row>
        <row r="1120">
          <cell r="P1120">
            <v>0</v>
          </cell>
          <cell r="Z1120">
            <v>0</v>
          </cell>
          <cell r="AA1120">
            <v>0</v>
          </cell>
          <cell r="AB1120">
            <v>0</v>
          </cell>
        </row>
        <row r="1121">
          <cell r="P1121">
            <v>0</v>
          </cell>
          <cell r="Z1121">
            <v>0</v>
          </cell>
          <cell r="AA1121">
            <v>0</v>
          </cell>
          <cell r="AB1121">
            <v>0</v>
          </cell>
        </row>
        <row r="1122">
          <cell r="P1122">
            <v>0</v>
          </cell>
          <cell r="Z1122">
            <v>0</v>
          </cell>
          <cell r="AA1122">
            <v>0</v>
          </cell>
          <cell r="AB1122">
            <v>0</v>
          </cell>
        </row>
        <row r="1123">
          <cell r="P1123">
            <v>0</v>
          </cell>
          <cell r="Z1123">
            <v>0</v>
          </cell>
          <cell r="AA1123">
            <v>0</v>
          </cell>
          <cell r="AB1123">
            <v>0</v>
          </cell>
        </row>
        <row r="1124">
          <cell r="P1124">
            <v>0</v>
          </cell>
          <cell r="Z1124">
            <v>0</v>
          </cell>
          <cell r="AA1124">
            <v>0</v>
          </cell>
          <cell r="AB1124">
            <v>0</v>
          </cell>
        </row>
        <row r="1125">
          <cell r="P1125">
            <v>0</v>
          </cell>
          <cell r="Z1125">
            <v>0</v>
          </cell>
          <cell r="AA1125">
            <v>0</v>
          </cell>
          <cell r="AB1125">
            <v>0</v>
          </cell>
        </row>
        <row r="1126">
          <cell r="P1126">
            <v>0</v>
          </cell>
          <cell r="Z1126">
            <v>0</v>
          </cell>
          <cell r="AA1126">
            <v>0</v>
          </cell>
          <cell r="AB1126">
            <v>0</v>
          </cell>
        </row>
        <row r="1127">
          <cell r="B1127" t="str">
            <v>Összesen</v>
          </cell>
          <cell r="D1127" t="str">
            <v>Kodály Zoltán Gimnázium</v>
          </cell>
          <cell r="E1127">
            <v>5550</v>
          </cell>
          <cell r="F1127">
            <v>0</v>
          </cell>
          <cell r="G1127">
            <v>4909</v>
          </cell>
          <cell r="H1127">
            <v>0</v>
          </cell>
          <cell r="I1127">
            <v>122400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20664</v>
          </cell>
          <cell r="O1127">
            <v>0</v>
          </cell>
          <cell r="P1127">
            <v>153523</v>
          </cell>
          <cell r="Q1127">
            <v>73501</v>
          </cell>
          <cell r="R1127">
            <v>29860</v>
          </cell>
          <cell r="S1127">
            <v>34535</v>
          </cell>
          <cell r="T1127">
            <v>0</v>
          </cell>
          <cell r="U1127">
            <v>0</v>
          </cell>
          <cell r="V1127">
            <v>0</v>
          </cell>
          <cell r="W1127">
            <v>187</v>
          </cell>
          <cell r="X1127">
            <v>0</v>
          </cell>
          <cell r="Y1127">
            <v>15440</v>
          </cell>
          <cell r="Z1127">
            <v>153523</v>
          </cell>
          <cell r="AA1127">
            <v>0</v>
          </cell>
          <cell r="AB1127">
            <v>153523</v>
          </cell>
        </row>
        <row r="1128">
          <cell r="A1128">
            <v>28</v>
          </cell>
          <cell r="B1128" t="str">
            <v>Széchenyi I.G.és Ip.Hirk.Szk.</v>
          </cell>
          <cell r="C1128">
            <v>1</v>
          </cell>
          <cell r="D1128" t="str">
            <v>00előirányzat</v>
          </cell>
          <cell r="G1128">
            <v>5900</v>
          </cell>
          <cell r="I1128">
            <v>113889</v>
          </cell>
          <cell r="P1128">
            <v>119789</v>
          </cell>
          <cell r="Q1128">
            <v>71455</v>
          </cell>
          <cell r="R1128">
            <v>29497</v>
          </cell>
          <cell r="S1128">
            <v>16337</v>
          </cell>
          <cell r="Y1128">
            <v>2500</v>
          </cell>
          <cell r="Z1128">
            <v>119789</v>
          </cell>
          <cell r="AA1128">
            <v>0</v>
          </cell>
          <cell r="AB1128">
            <v>119789</v>
          </cell>
        </row>
        <row r="1129">
          <cell r="D1129" t="str">
            <v>sh.</v>
          </cell>
          <cell r="G1129">
            <v>282</v>
          </cell>
          <cell r="M1129">
            <v>2682</v>
          </cell>
          <cell r="P1129">
            <v>2964</v>
          </cell>
          <cell r="S1129">
            <v>282</v>
          </cell>
          <cell r="X1129">
            <v>2682</v>
          </cell>
          <cell r="Z1129">
            <v>2964</v>
          </cell>
          <cell r="AA1129">
            <v>0</v>
          </cell>
          <cell r="AB1129">
            <v>2964</v>
          </cell>
        </row>
        <row r="1130">
          <cell r="C1130">
            <v>2</v>
          </cell>
          <cell r="D1130" t="str">
            <v>jóváhagyott pénzmaradvány</v>
          </cell>
          <cell r="N1130">
            <v>11247</v>
          </cell>
          <cell r="P1130">
            <v>11247</v>
          </cell>
          <cell r="Q1130">
            <v>147</v>
          </cell>
          <cell r="R1130">
            <v>24</v>
          </cell>
          <cell r="Y1130">
            <v>11076</v>
          </cell>
          <cell r="Z1130">
            <v>11247</v>
          </cell>
          <cell r="AA1130">
            <v>0</v>
          </cell>
          <cell r="AB1130">
            <v>11247</v>
          </cell>
        </row>
        <row r="1131">
          <cell r="C1131">
            <v>3</v>
          </cell>
          <cell r="D1131" t="str">
            <v>pm.terhelő bef.kötelezettség</v>
          </cell>
          <cell r="N1131">
            <v>1397</v>
          </cell>
          <cell r="P1131">
            <v>1397</v>
          </cell>
          <cell r="S1131">
            <v>1397</v>
          </cell>
          <cell r="Z1131">
            <v>1397</v>
          </cell>
          <cell r="AA1131">
            <v>0</v>
          </cell>
          <cell r="AB1131">
            <v>1397</v>
          </cell>
        </row>
        <row r="1132">
          <cell r="C1132">
            <v>9</v>
          </cell>
          <cell r="D1132" t="str">
            <v>ped.szakkönyv</v>
          </cell>
          <cell r="I1132">
            <v>596</v>
          </cell>
          <cell r="P1132">
            <v>596</v>
          </cell>
          <cell r="Q1132">
            <v>596</v>
          </cell>
          <cell r="Z1132">
            <v>596</v>
          </cell>
          <cell r="AA1132">
            <v>0</v>
          </cell>
          <cell r="AB1132">
            <v>596</v>
          </cell>
        </row>
        <row r="1133">
          <cell r="D1133" t="str">
            <v>sh.pm.</v>
          </cell>
          <cell r="P1133">
            <v>0</v>
          </cell>
          <cell r="S1133">
            <v>1247</v>
          </cell>
          <cell r="X1133">
            <v>10000</v>
          </cell>
          <cell r="Y1133">
            <v>-11247</v>
          </cell>
          <cell r="Z1133">
            <v>0</v>
          </cell>
          <cell r="AA1133">
            <v>0</v>
          </cell>
          <cell r="AB1133">
            <v>0</v>
          </cell>
        </row>
        <row r="1134">
          <cell r="D1134" t="str">
            <v>sh.</v>
          </cell>
          <cell r="J1134">
            <v>300</v>
          </cell>
          <cell r="P1134">
            <v>300</v>
          </cell>
          <cell r="S1134">
            <v>300</v>
          </cell>
          <cell r="Z1134">
            <v>300</v>
          </cell>
          <cell r="AA1134">
            <v>0</v>
          </cell>
          <cell r="AB1134">
            <v>300</v>
          </cell>
        </row>
        <row r="1135">
          <cell r="D1135" t="str">
            <v>sh.</v>
          </cell>
          <cell r="P1135">
            <v>0</v>
          </cell>
          <cell r="S1135">
            <v>2500</v>
          </cell>
          <cell r="Y1135">
            <v>-2500</v>
          </cell>
          <cell r="Z1135">
            <v>0</v>
          </cell>
          <cell r="AA1135">
            <v>0</v>
          </cell>
          <cell r="AB1135">
            <v>0</v>
          </cell>
        </row>
        <row r="1136">
          <cell r="C1136">
            <v>12</v>
          </cell>
          <cell r="D1136" t="str">
            <v>elvonás</v>
          </cell>
          <cell r="I1136">
            <v>-451</v>
          </cell>
          <cell r="P1136">
            <v>-451</v>
          </cell>
          <cell r="S1136">
            <v>-451</v>
          </cell>
          <cell r="Z1136">
            <v>-451</v>
          </cell>
          <cell r="AA1136">
            <v>0</v>
          </cell>
          <cell r="AB1136">
            <v>-451</v>
          </cell>
        </row>
        <row r="1137">
          <cell r="C1137">
            <v>13</v>
          </cell>
          <cell r="D1137" t="str">
            <v>bérfejlesztés</v>
          </cell>
          <cell r="I1137">
            <v>865</v>
          </cell>
          <cell r="P1137">
            <v>865</v>
          </cell>
          <cell r="Q1137">
            <v>636</v>
          </cell>
          <cell r="R1137">
            <v>229</v>
          </cell>
          <cell r="Z1137">
            <v>865</v>
          </cell>
          <cell r="AA1137">
            <v>0</v>
          </cell>
          <cell r="AB1137">
            <v>865</v>
          </cell>
        </row>
        <row r="1138">
          <cell r="C1138">
            <v>14</v>
          </cell>
          <cell r="D1138" t="str">
            <v>4% bérfejlesztés</v>
          </cell>
          <cell r="I1138">
            <v>-239</v>
          </cell>
          <cell r="P1138">
            <v>-239</v>
          </cell>
          <cell r="Q1138">
            <v>-176</v>
          </cell>
          <cell r="R1138">
            <v>-63</v>
          </cell>
          <cell r="Z1138">
            <v>-239</v>
          </cell>
          <cell r="AA1138">
            <v>0</v>
          </cell>
          <cell r="AB1138">
            <v>-239</v>
          </cell>
        </row>
        <row r="1139">
          <cell r="P1139">
            <v>0</v>
          </cell>
          <cell r="Z1139">
            <v>0</v>
          </cell>
          <cell r="AA1139">
            <v>0</v>
          </cell>
          <cell r="AB1139">
            <v>0</v>
          </cell>
        </row>
        <row r="1140">
          <cell r="P1140">
            <v>0</v>
          </cell>
          <cell r="Z1140">
            <v>0</v>
          </cell>
          <cell r="AA1140">
            <v>0</v>
          </cell>
          <cell r="AB1140">
            <v>0</v>
          </cell>
        </row>
        <row r="1141">
          <cell r="P1141">
            <v>0</v>
          </cell>
          <cell r="Z1141">
            <v>0</v>
          </cell>
          <cell r="AA1141">
            <v>0</v>
          </cell>
          <cell r="AB1141">
            <v>0</v>
          </cell>
        </row>
        <row r="1142">
          <cell r="P1142">
            <v>0</v>
          </cell>
          <cell r="Z1142">
            <v>0</v>
          </cell>
          <cell r="AA1142">
            <v>0</v>
          </cell>
          <cell r="AB1142">
            <v>0</v>
          </cell>
        </row>
        <row r="1143">
          <cell r="P1143">
            <v>0</v>
          </cell>
          <cell r="Z1143">
            <v>0</v>
          </cell>
          <cell r="AA1143">
            <v>0</v>
          </cell>
          <cell r="AB1143">
            <v>0</v>
          </cell>
        </row>
        <row r="1144">
          <cell r="P1144">
            <v>0</v>
          </cell>
          <cell r="Z1144">
            <v>0</v>
          </cell>
          <cell r="AA1144">
            <v>0</v>
          </cell>
          <cell r="AB1144">
            <v>0</v>
          </cell>
        </row>
        <row r="1145">
          <cell r="P1145">
            <v>0</v>
          </cell>
          <cell r="Z1145">
            <v>0</v>
          </cell>
          <cell r="AA1145">
            <v>0</v>
          </cell>
          <cell r="AB1145">
            <v>0</v>
          </cell>
        </row>
        <row r="1146">
          <cell r="P1146">
            <v>0</v>
          </cell>
          <cell r="Z1146">
            <v>0</v>
          </cell>
          <cell r="AA1146">
            <v>0</v>
          </cell>
          <cell r="AB1146">
            <v>0</v>
          </cell>
        </row>
        <row r="1147">
          <cell r="P1147">
            <v>0</v>
          </cell>
          <cell r="Z1147">
            <v>0</v>
          </cell>
          <cell r="AA1147">
            <v>0</v>
          </cell>
          <cell r="AB1147">
            <v>0</v>
          </cell>
        </row>
        <row r="1148">
          <cell r="P1148">
            <v>0</v>
          </cell>
          <cell r="Z1148">
            <v>0</v>
          </cell>
          <cell r="AA1148">
            <v>0</v>
          </cell>
          <cell r="AB1148">
            <v>0</v>
          </cell>
        </row>
        <row r="1149">
          <cell r="P1149">
            <v>0</v>
          </cell>
          <cell r="Z1149">
            <v>0</v>
          </cell>
          <cell r="AA1149">
            <v>0</v>
          </cell>
          <cell r="AB1149">
            <v>0</v>
          </cell>
        </row>
        <row r="1150">
          <cell r="P1150">
            <v>0</v>
          </cell>
          <cell r="Z1150">
            <v>0</v>
          </cell>
          <cell r="AA1150">
            <v>0</v>
          </cell>
          <cell r="AB1150">
            <v>0</v>
          </cell>
        </row>
        <row r="1151">
          <cell r="P1151">
            <v>0</v>
          </cell>
          <cell r="Z1151">
            <v>0</v>
          </cell>
          <cell r="AA1151">
            <v>0</v>
          </cell>
          <cell r="AB1151">
            <v>0</v>
          </cell>
        </row>
        <row r="1152">
          <cell r="P1152">
            <v>0</v>
          </cell>
          <cell r="Z1152">
            <v>0</v>
          </cell>
          <cell r="AA1152">
            <v>0</v>
          </cell>
          <cell r="AB1152">
            <v>0</v>
          </cell>
        </row>
        <row r="1153">
          <cell r="B1153" t="str">
            <v>Összesen</v>
          </cell>
          <cell r="D1153" t="str">
            <v>Széchenyi I.G.és Ip.Hirk.Szk.</v>
          </cell>
          <cell r="E1153">
            <v>0</v>
          </cell>
          <cell r="F1153">
            <v>0</v>
          </cell>
          <cell r="G1153">
            <v>6182</v>
          </cell>
          <cell r="H1153">
            <v>0</v>
          </cell>
          <cell r="I1153">
            <v>114660</v>
          </cell>
          <cell r="J1153">
            <v>300</v>
          </cell>
          <cell r="K1153">
            <v>0</v>
          </cell>
          <cell r="L1153">
            <v>0</v>
          </cell>
          <cell r="M1153">
            <v>2682</v>
          </cell>
          <cell r="N1153">
            <v>12644</v>
          </cell>
          <cell r="O1153">
            <v>0</v>
          </cell>
          <cell r="P1153">
            <v>136468</v>
          </cell>
          <cell r="Q1153">
            <v>72658</v>
          </cell>
          <cell r="R1153">
            <v>29687</v>
          </cell>
          <cell r="S1153">
            <v>21612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12682</v>
          </cell>
          <cell r="Y1153">
            <v>-171</v>
          </cell>
          <cell r="Z1153">
            <v>136468</v>
          </cell>
          <cell r="AA1153">
            <v>0</v>
          </cell>
          <cell r="AB1153">
            <v>136468</v>
          </cell>
        </row>
        <row r="1154">
          <cell r="A1154">
            <v>30</v>
          </cell>
          <cell r="B1154" t="str">
            <v>Zipernowsky K.Ipari Szakk.</v>
          </cell>
          <cell r="C1154">
            <v>1</v>
          </cell>
          <cell r="D1154" t="str">
            <v>00előirányzat</v>
          </cell>
          <cell r="E1154">
            <v>60</v>
          </cell>
          <cell r="G1154">
            <v>17400</v>
          </cell>
          <cell r="I1154">
            <v>177981</v>
          </cell>
          <cell r="P1154">
            <v>195441</v>
          </cell>
          <cell r="Q1154">
            <v>111996</v>
          </cell>
          <cell r="R1154">
            <v>44970</v>
          </cell>
          <cell r="S1154">
            <v>37928</v>
          </cell>
          <cell r="W1154">
            <v>547</v>
          </cell>
          <cell r="Z1154">
            <v>195441</v>
          </cell>
          <cell r="AA1154">
            <v>0</v>
          </cell>
          <cell r="AB1154">
            <v>195441</v>
          </cell>
        </row>
        <row r="1155">
          <cell r="C1155">
            <v>2</v>
          </cell>
          <cell r="D1155" t="str">
            <v>jóváhagyott pénzmaradvány</v>
          </cell>
          <cell r="N1155">
            <v>23962</v>
          </cell>
          <cell r="P1155">
            <v>23962</v>
          </cell>
          <cell r="Q1155">
            <v>1004</v>
          </cell>
          <cell r="R1155">
            <v>1072</v>
          </cell>
          <cell r="Y1155">
            <v>21886</v>
          </cell>
          <cell r="Z1155">
            <v>23962</v>
          </cell>
          <cell r="AA1155">
            <v>0</v>
          </cell>
          <cell r="AB1155">
            <v>23962</v>
          </cell>
        </row>
        <row r="1156">
          <cell r="C1156">
            <v>3</v>
          </cell>
          <cell r="D1156" t="str">
            <v>pm.terhelő bef.kötelezettség</v>
          </cell>
          <cell r="N1156">
            <v>995</v>
          </cell>
          <cell r="P1156">
            <v>995</v>
          </cell>
          <cell r="S1156">
            <v>995</v>
          </cell>
          <cell r="Z1156">
            <v>995</v>
          </cell>
          <cell r="AA1156">
            <v>0</v>
          </cell>
          <cell r="AB1156">
            <v>995</v>
          </cell>
        </row>
        <row r="1157">
          <cell r="C1157">
            <v>9</v>
          </cell>
          <cell r="D1157" t="str">
            <v>ped.szakkönyv</v>
          </cell>
          <cell r="I1157">
            <v>855</v>
          </cell>
          <cell r="P1157">
            <v>855</v>
          </cell>
          <cell r="Q1157">
            <v>855</v>
          </cell>
          <cell r="Z1157">
            <v>855</v>
          </cell>
          <cell r="AA1157">
            <v>0</v>
          </cell>
          <cell r="AB1157">
            <v>855</v>
          </cell>
        </row>
        <row r="1158">
          <cell r="C1158">
            <v>12</v>
          </cell>
          <cell r="D1158" t="str">
            <v>elvonás</v>
          </cell>
          <cell r="I1158">
            <v>-909</v>
          </cell>
          <cell r="P1158">
            <v>-909</v>
          </cell>
          <cell r="S1158">
            <v>-909</v>
          </cell>
          <cell r="Z1158">
            <v>-909</v>
          </cell>
          <cell r="AA1158">
            <v>0</v>
          </cell>
          <cell r="AB1158">
            <v>-909</v>
          </cell>
        </row>
        <row r="1159">
          <cell r="C1159">
            <v>13</v>
          </cell>
          <cell r="D1159" t="str">
            <v>bérfejlesztés</v>
          </cell>
          <cell r="I1159">
            <v>1609</v>
          </cell>
          <cell r="P1159">
            <v>1609</v>
          </cell>
          <cell r="Q1159">
            <v>1183</v>
          </cell>
          <cell r="R1159">
            <v>426</v>
          </cell>
          <cell r="Z1159">
            <v>1609</v>
          </cell>
          <cell r="AA1159">
            <v>0</v>
          </cell>
          <cell r="AB1159">
            <v>1609</v>
          </cell>
        </row>
        <row r="1160">
          <cell r="C1160">
            <v>14</v>
          </cell>
          <cell r="D1160" t="str">
            <v>4% bérfejlesztés</v>
          </cell>
          <cell r="I1160">
            <v>-445</v>
          </cell>
          <cell r="P1160">
            <v>-445</v>
          </cell>
          <cell r="Q1160">
            <v>-327</v>
          </cell>
          <cell r="R1160">
            <v>-118</v>
          </cell>
          <cell r="Z1160">
            <v>-445</v>
          </cell>
          <cell r="AA1160">
            <v>0</v>
          </cell>
          <cell r="AB1160">
            <v>-445</v>
          </cell>
        </row>
        <row r="1161">
          <cell r="P1161">
            <v>0</v>
          </cell>
          <cell r="Z1161">
            <v>0</v>
          </cell>
          <cell r="AA1161">
            <v>0</v>
          </cell>
          <cell r="AB1161">
            <v>0</v>
          </cell>
        </row>
        <row r="1162">
          <cell r="P1162">
            <v>0</v>
          </cell>
          <cell r="Z1162">
            <v>0</v>
          </cell>
          <cell r="AA1162">
            <v>0</v>
          </cell>
          <cell r="AB1162">
            <v>0</v>
          </cell>
        </row>
        <row r="1163">
          <cell r="P1163">
            <v>0</v>
          </cell>
          <cell r="Z1163">
            <v>0</v>
          </cell>
          <cell r="AA1163">
            <v>0</v>
          </cell>
          <cell r="AB1163">
            <v>0</v>
          </cell>
        </row>
        <row r="1164">
          <cell r="P1164">
            <v>0</v>
          </cell>
          <cell r="Z1164">
            <v>0</v>
          </cell>
          <cell r="AA1164">
            <v>0</v>
          </cell>
          <cell r="AB1164">
            <v>0</v>
          </cell>
        </row>
        <row r="1165">
          <cell r="P1165">
            <v>0</v>
          </cell>
          <cell r="Z1165">
            <v>0</v>
          </cell>
          <cell r="AA1165">
            <v>0</v>
          </cell>
          <cell r="AB1165">
            <v>0</v>
          </cell>
        </row>
        <row r="1166">
          <cell r="P1166">
            <v>0</v>
          </cell>
          <cell r="Z1166">
            <v>0</v>
          </cell>
          <cell r="AA1166">
            <v>0</v>
          </cell>
          <cell r="AB1166">
            <v>0</v>
          </cell>
        </row>
        <row r="1167">
          <cell r="P1167">
            <v>0</v>
          </cell>
          <cell r="Z1167">
            <v>0</v>
          </cell>
          <cell r="AA1167">
            <v>0</v>
          </cell>
          <cell r="AB1167">
            <v>0</v>
          </cell>
        </row>
        <row r="1168">
          <cell r="P1168">
            <v>0</v>
          </cell>
          <cell r="Z1168">
            <v>0</v>
          </cell>
          <cell r="AA1168">
            <v>0</v>
          </cell>
          <cell r="AB1168">
            <v>0</v>
          </cell>
        </row>
        <row r="1169">
          <cell r="P1169">
            <v>0</v>
          </cell>
          <cell r="Z1169">
            <v>0</v>
          </cell>
          <cell r="AA1169">
            <v>0</v>
          </cell>
          <cell r="AB1169">
            <v>0</v>
          </cell>
        </row>
        <row r="1170">
          <cell r="P1170">
            <v>0</v>
          </cell>
          <cell r="Z1170">
            <v>0</v>
          </cell>
          <cell r="AA1170">
            <v>0</v>
          </cell>
          <cell r="AB1170">
            <v>0</v>
          </cell>
        </row>
        <row r="1171">
          <cell r="P1171">
            <v>0</v>
          </cell>
          <cell r="Z1171">
            <v>0</v>
          </cell>
          <cell r="AA1171">
            <v>0</v>
          </cell>
          <cell r="AB1171">
            <v>0</v>
          </cell>
        </row>
        <row r="1172">
          <cell r="P1172">
            <v>0</v>
          </cell>
          <cell r="Z1172">
            <v>0</v>
          </cell>
          <cell r="AA1172">
            <v>0</v>
          </cell>
          <cell r="AB1172">
            <v>0</v>
          </cell>
        </row>
        <row r="1173">
          <cell r="P1173">
            <v>0</v>
          </cell>
          <cell r="Z1173">
            <v>0</v>
          </cell>
          <cell r="AA1173">
            <v>0</v>
          </cell>
          <cell r="AB1173">
            <v>0</v>
          </cell>
        </row>
        <row r="1174">
          <cell r="P1174">
            <v>0</v>
          </cell>
          <cell r="Z1174">
            <v>0</v>
          </cell>
          <cell r="AA1174">
            <v>0</v>
          </cell>
          <cell r="AB1174">
            <v>0</v>
          </cell>
        </row>
        <row r="1175">
          <cell r="P1175">
            <v>0</v>
          </cell>
          <cell r="Z1175">
            <v>0</v>
          </cell>
          <cell r="AA1175">
            <v>0</v>
          </cell>
          <cell r="AB1175">
            <v>0</v>
          </cell>
        </row>
        <row r="1176">
          <cell r="B1176" t="str">
            <v>Összesen</v>
          </cell>
          <cell r="D1176" t="str">
            <v>Zipernowsky K.Ipari Szakk.</v>
          </cell>
          <cell r="E1176">
            <v>60</v>
          </cell>
          <cell r="F1176">
            <v>0</v>
          </cell>
          <cell r="G1176">
            <v>17400</v>
          </cell>
          <cell r="H1176">
            <v>0</v>
          </cell>
          <cell r="I1176">
            <v>179091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24957</v>
          </cell>
          <cell r="O1176">
            <v>0</v>
          </cell>
          <cell r="P1176">
            <v>221508</v>
          </cell>
          <cell r="Q1176">
            <v>114711</v>
          </cell>
          <cell r="R1176">
            <v>46350</v>
          </cell>
          <cell r="S1176">
            <v>38014</v>
          </cell>
          <cell r="T1176">
            <v>0</v>
          </cell>
          <cell r="U1176">
            <v>0</v>
          </cell>
          <cell r="V1176">
            <v>0</v>
          </cell>
          <cell r="W1176">
            <v>547</v>
          </cell>
          <cell r="X1176">
            <v>0</v>
          </cell>
          <cell r="Y1176">
            <v>21886</v>
          </cell>
          <cell r="Z1176">
            <v>221508</v>
          </cell>
          <cell r="AA1176">
            <v>0</v>
          </cell>
          <cell r="AB1176">
            <v>221508</v>
          </cell>
        </row>
        <row r="1177">
          <cell r="A1177">
            <v>31</v>
          </cell>
          <cell r="B1177" t="str">
            <v>Pollack M.Épitőipari Szakk.</v>
          </cell>
          <cell r="C1177">
            <v>1</v>
          </cell>
          <cell r="D1177" t="str">
            <v>00előirányzat</v>
          </cell>
          <cell r="E1177">
            <v>7041</v>
          </cell>
          <cell r="G1177">
            <v>18200</v>
          </cell>
          <cell r="I1177">
            <v>260893</v>
          </cell>
          <cell r="P1177">
            <v>286134</v>
          </cell>
          <cell r="Q1177">
            <v>153107</v>
          </cell>
          <cell r="R1177">
            <v>61041</v>
          </cell>
          <cell r="S1177">
            <v>70413</v>
          </cell>
          <cell r="W1177">
            <v>1573</v>
          </cell>
          <cell r="Z1177">
            <v>286134</v>
          </cell>
          <cell r="AA1177">
            <v>0</v>
          </cell>
          <cell r="AB1177">
            <v>286134</v>
          </cell>
        </row>
        <row r="1178">
          <cell r="C1178">
            <v>2</v>
          </cell>
          <cell r="D1178" t="str">
            <v>jóváhagyott pénzmaradvány</v>
          </cell>
          <cell r="N1178">
            <v>43103</v>
          </cell>
          <cell r="P1178">
            <v>43103</v>
          </cell>
          <cell r="Q1178">
            <v>68</v>
          </cell>
          <cell r="R1178">
            <v>24</v>
          </cell>
          <cell r="Y1178">
            <v>43011</v>
          </cell>
          <cell r="Z1178">
            <v>43103</v>
          </cell>
          <cell r="AA1178">
            <v>0</v>
          </cell>
          <cell r="AB1178">
            <v>43103</v>
          </cell>
        </row>
        <row r="1179">
          <cell r="C1179">
            <v>3</v>
          </cell>
          <cell r="D1179" t="str">
            <v>pm.terhelő bef.kötelezettség</v>
          </cell>
          <cell r="N1179">
            <v>5730</v>
          </cell>
          <cell r="P1179">
            <v>5730</v>
          </cell>
          <cell r="S1179">
            <v>5730</v>
          </cell>
          <cell r="Z1179">
            <v>5730</v>
          </cell>
          <cell r="AA1179">
            <v>0</v>
          </cell>
          <cell r="AB1179">
            <v>5730</v>
          </cell>
        </row>
        <row r="1180">
          <cell r="B1180" t="str">
            <v>21./2000.(03.06)</v>
          </cell>
          <cell r="D1180" t="str">
            <v>mód.</v>
          </cell>
          <cell r="I1180">
            <v>190</v>
          </cell>
          <cell r="P1180">
            <v>190</v>
          </cell>
          <cell r="S1180">
            <v>190</v>
          </cell>
          <cell r="Z1180">
            <v>190</v>
          </cell>
          <cell r="AA1180">
            <v>0</v>
          </cell>
          <cell r="AB1180">
            <v>190</v>
          </cell>
        </row>
        <row r="1181">
          <cell r="C1181">
            <v>9</v>
          </cell>
          <cell r="D1181" t="str">
            <v>ped.szakkönyv</v>
          </cell>
          <cell r="I1181">
            <v>968</v>
          </cell>
          <cell r="P1181">
            <v>968</v>
          </cell>
          <cell r="Q1181">
            <v>968</v>
          </cell>
          <cell r="Z1181">
            <v>968</v>
          </cell>
          <cell r="AA1181">
            <v>0</v>
          </cell>
          <cell r="AB1181">
            <v>968</v>
          </cell>
        </row>
        <row r="1182">
          <cell r="D1182" t="str">
            <v>Közoktatási Bizottság</v>
          </cell>
          <cell r="I1182">
            <v>-40</v>
          </cell>
          <cell r="P1182">
            <v>-40</v>
          </cell>
          <cell r="S1182">
            <v>-40</v>
          </cell>
          <cell r="Z1182">
            <v>-40</v>
          </cell>
          <cell r="AA1182">
            <v>0</v>
          </cell>
          <cell r="AB1182">
            <v>-40</v>
          </cell>
        </row>
        <row r="1183">
          <cell r="D1183" t="str">
            <v>sh.pm.</v>
          </cell>
          <cell r="P1183">
            <v>0</v>
          </cell>
          <cell r="X1183">
            <v>43011</v>
          </cell>
          <cell r="Y1183">
            <v>-43011</v>
          </cell>
          <cell r="Z1183">
            <v>0</v>
          </cell>
          <cell r="AA1183">
            <v>0</v>
          </cell>
          <cell r="AB1183">
            <v>0</v>
          </cell>
        </row>
        <row r="1184">
          <cell r="C1184">
            <v>12</v>
          </cell>
          <cell r="D1184" t="str">
            <v>elvonás</v>
          </cell>
          <cell r="I1184">
            <v>-1210</v>
          </cell>
          <cell r="P1184">
            <v>-1210</v>
          </cell>
          <cell r="S1184">
            <v>-1210</v>
          </cell>
          <cell r="Z1184">
            <v>-1210</v>
          </cell>
          <cell r="AA1184">
            <v>0</v>
          </cell>
          <cell r="AB1184">
            <v>-1210</v>
          </cell>
        </row>
        <row r="1185">
          <cell r="C1185">
            <v>13</v>
          </cell>
          <cell r="D1185" t="str">
            <v>bérfejlesztés</v>
          </cell>
          <cell r="I1185">
            <v>2695</v>
          </cell>
          <cell r="P1185">
            <v>2695</v>
          </cell>
          <cell r="Q1185">
            <v>1982</v>
          </cell>
          <cell r="R1185">
            <v>713</v>
          </cell>
          <cell r="Z1185">
            <v>2695</v>
          </cell>
          <cell r="AA1185">
            <v>0</v>
          </cell>
          <cell r="AB1185">
            <v>2695</v>
          </cell>
        </row>
        <row r="1186">
          <cell r="C1186">
            <v>14</v>
          </cell>
          <cell r="D1186" t="str">
            <v>4% bérfejlesztés</v>
          </cell>
          <cell r="I1186">
            <v>-745</v>
          </cell>
          <cell r="P1186">
            <v>-745</v>
          </cell>
          <cell r="Q1186">
            <v>-548</v>
          </cell>
          <cell r="R1186">
            <v>-197</v>
          </cell>
          <cell r="Z1186">
            <v>-745</v>
          </cell>
          <cell r="AA1186">
            <v>0</v>
          </cell>
          <cell r="AB1186">
            <v>-745</v>
          </cell>
        </row>
        <row r="1187">
          <cell r="D1187" t="str">
            <v>sh.</v>
          </cell>
          <cell r="J1187">
            <v>229</v>
          </cell>
          <cell r="M1187">
            <v>2520</v>
          </cell>
          <cell r="P1187">
            <v>2749</v>
          </cell>
          <cell r="Q1187">
            <v>168</v>
          </cell>
          <cell r="R1187">
            <v>61</v>
          </cell>
          <cell r="X1187">
            <v>2520</v>
          </cell>
          <cell r="Z1187">
            <v>2749</v>
          </cell>
          <cell r="AA1187">
            <v>0</v>
          </cell>
          <cell r="AB1187">
            <v>2749</v>
          </cell>
        </row>
        <row r="1188">
          <cell r="P1188">
            <v>0</v>
          </cell>
          <cell r="Z1188">
            <v>0</v>
          </cell>
          <cell r="AA1188">
            <v>0</v>
          </cell>
          <cell r="AB1188">
            <v>0</v>
          </cell>
        </row>
        <row r="1189">
          <cell r="P1189">
            <v>0</v>
          </cell>
          <cell r="Z1189">
            <v>0</v>
          </cell>
          <cell r="AA1189">
            <v>0</v>
          </cell>
          <cell r="AB1189">
            <v>0</v>
          </cell>
        </row>
        <row r="1190">
          <cell r="P1190">
            <v>0</v>
          </cell>
          <cell r="Z1190">
            <v>0</v>
          </cell>
          <cell r="AA1190">
            <v>0</v>
          </cell>
          <cell r="AB1190">
            <v>0</v>
          </cell>
        </row>
        <row r="1191">
          <cell r="P1191">
            <v>0</v>
          </cell>
          <cell r="Z1191">
            <v>0</v>
          </cell>
          <cell r="AA1191">
            <v>0</v>
          </cell>
          <cell r="AB1191">
            <v>0</v>
          </cell>
        </row>
        <row r="1192">
          <cell r="P1192">
            <v>0</v>
          </cell>
          <cell r="Z1192">
            <v>0</v>
          </cell>
          <cell r="AA1192">
            <v>0</v>
          </cell>
          <cell r="AB1192">
            <v>0</v>
          </cell>
        </row>
        <row r="1193">
          <cell r="P1193">
            <v>0</v>
          </cell>
          <cell r="Z1193">
            <v>0</v>
          </cell>
          <cell r="AA1193">
            <v>0</v>
          </cell>
          <cell r="AB1193">
            <v>0</v>
          </cell>
        </row>
        <row r="1194">
          <cell r="P1194">
            <v>0</v>
          </cell>
          <cell r="Z1194">
            <v>0</v>
          </cell>
          <cell r="AA1194">
            <v>0</v>
          </cell>
          <cell r="AB1194">
            <v>0</v>
          </cell>
        </row>
        <row r="1195">
          <cell r="P1195">
            <v>0</v>
          </cell>
          <cell r="Z1195">
            <v>0</v>
          </cell>
          <cell r="AA1195">
            <v>0</v>
          </cell>
          <cell r="AB1195">
            <v>0</v>
          </cell>
        </row>
        <row r="1196">
          <cell r="P1196">
            <v>0</v>
          </cell>
          <cell r="Z1196">
            <v>0</v>
          </cell>
          <cell r="AA1196">
            <v>0</v>
          </cell>
          <cell r="AB1196">
            <v>0</v>
          </cell>
        </row>
        <row r="1197">
          <cell r="P1197">
            <v>0</v>
          </cell>
          <cell r="Z1197">
            <v>0</v>
          </cell>
          <cell r="AA1197">
            <v>0</v>
          </cell>
          <cell r="AB1197">
            <v>0</v>
          </cell>
        </row>
        <row r="1198">
          <cell r="P1198">
            <v>0</v>
          </cell>
          <cell r="Z1198">
            <v>0</v>
          </cell>
          <cell r="AA1198">
            <v>0</v>
          </cell>
          <cell r="AB1198">
            <v>0</v>
          </cell>
        </row>
        <row r="1199">
          <cell r="P1199">
            <v>0</v>
          </cell>
          <cell r="Z1199">
            <v>0</v>
          </cell>
          <cell r="AA1199">
            <v>0</v>
          </cell>
          <cell r="AB1199">
            <v>0</v>
          </cell>
        </row>
        <row r="1200">
          <cell r="P1200">
            <v>0</v>
          </cell>
          <cell r="Z1200">
            <v>0</v>
          </cell>
          <cell r="AA1200">
            <v>0</v>
          </cell>
          <cell r="AB1200">
            <v>0</v>
          </cell>
        </row>
        <row r="1201">
          <cell r="P1201">
            <v>0</v>
          </cell>
          <cell r="Z1201">
            <v>0</v>
          </cell>
          <cell r="AA1201">
            <v>0</v>
          </cell>
          <cell r="AB1201">
            <v>0</v>
          </cell>
        </row>
        <row r="1202">
          <cell r="P1202">
            <v>0</v>
          </cell>
          <cell r="Z1202">
            <v>0</v>
          </cell>
          <cell r="AA1202">
            <v>0</v>
          </cell>
          <cell r="AB1202">
            <v>0</v>
          </cell>
        </row>
        <row r="1203">
          <cell r="P1203">
            <v>0</v>
          </cell>
          <cell r="Z1203">
            <v>0</v>
          </cell>
          <cell r="AA1203">
            <v>0</v>
          </cell>
          <cell r="AB1203">
            <v>0</v>
          </cell>
        </row>
        <row r="1204">
          <cell r="P1204">
            <v>0</v>
          </cell>
          <cell r="Z1204">
            <v>0</v>
          </cell>
          <cell r="AA1204">
            <v>0</v>
          </cell>
          <cell r="AB1204">
            <v>0</v>
          </cell>
        </row>
        <row r="1205">
          <cell r="P1205">
            <v>0</v>
          </cell>
          <cell r="Z1205">
            <v>0</v>
          </cell>
          <cell r="AA1205">
            <v>0</v>
          </cell>
          <cell r="AB1205">
            <v>0</v>
          </cell>
        </row>
        <row r="1206">
          <cell r="P1206">
            <v>0</v>
          </cell>
          <cell r="Z1206">
            <v>0</v>
          </cell>
          <cell r="AA1206">
            <v>0</v>
          </cell>
          <cell r="AB1206">
            <v>0</v>
          </cell>
        </row>
        <row r="1207">
          <cell r="P1207">
            <v>0</v>
          </cell>
          <cell r="Z1207">
            <v>0</v>
          </cell>
          <cell r="AA1207">
            <v>0</v>
          </cell>
          <cell r="AB1207">
            <v>0</v>
          </cell>
        </row>
        <row r="1208">
          <cell r="P1208">
            <v>0</v>
          </cell>
          <cell r="Z1208">
            <v>0</v>
          </cell>
          <cell r="AA1208">
            <v>0</v>
          </cell>
          <cell r="AB1208">
            <v>0</v>
          </cell>
        </row>
        <row r="1209">
          <cell r="P1209">
            <v>0</v>
          </cell>
          <cell r="Y1209">
            <v>0</v>
          </cell>
          <cell r="Z1209">
            <v>0</v>
          </cell>
          <cell r="AA1209">
            <v>0</v>
          </cell>
          <cell r="AB1209">
            <v>0</v>
          </cell>
        </row>
        <row r="1210">
          <cell r="B1210" t="str">
            <v>Összesen</v>
          </cell>
          <cell r="D1210" t="str">
            <v>Pollack M.Épitőipari Szakk.</v>
          </cell>
          <cell r="E1210">
            <v>7041</v>
          </cell>
          <cell r="F1210">
            <v>0</v>
          </cell>
          <cell r="G1210">
            <v>18200</v>
          </cell>
          <cell r="H1210">
            <v>0</v>
          </cell>
          <cell r="I1210">
            <v>262751</v>
          </cell>
          <cell r="J1210">
            <v>229</v>
          </cell>
          <cell r="K1210">
            <v>0</v>
          </cell>
          <cell r="L1210">
            <v>0</v>
          </cell>
          <cell r="M1210">
            <v>2520</v>
          </cell>
          <cell r="N1210">
            <v>48833</v>
          </cell>
          <cell r="O1210">
            <v>0</v>
          </cell>
          <cell r="P1210">
            <v>339574</v>
          </cell>
          <cell r="Q1210">
            <v>155745</v>
          </cell>
          <cell r="R1210">
            <v>61642</v>
          </cell>
          <cell r="S1210">
            <v>75083</v>
          </cell>
          <cell r="T1210">
            <v>0</v>
          </cell>
          <cell r="U1210">
            <v>0</v>
          </cell>
          <cell r="V1210">
            <v>0</v>
          </cell>
          <cell r="W1210">
            <v>1573</v>
          </cell>
          <cell r="X1210">
            <v>45531</v>
          </cell>
          <cell r="Y1210">
            <v>0</v>
          </cell>
          <cell r="Z1210">
            <v>339574</v>
          </cell>
          <cell r="AA1210">
            <v>0</v>
          </cell>
          <cell r="AB1210">
            <v>339574</v>
          </cell>
        </row>
        <row r="1211">
          <cell r="A1211">
            <v>32</v>
          </cell>
          <cell r="B1211" t="str">
            <v>Radnóti M.Közgazd.Szakk.</v>
          </cell>
          <cell r="C1211">
            <v>1</v>
          </cell>
          <cell r="D1211" t="str">
            <v>00előirányzat</v>
          </cell>
          <cell r="E1211">
            <v>2300</v>
          </cell>
          <cell r="G1211">
            <v>1340</v>
          </cell>
          <cell r="I1211">
            <v>84904</v>
          </cell>
          <cell r="P1211">
            <v>88544</v>
          </cell>
          <cell r="Q1211">
            <v>53800</v>
          </cell>
          <cell r="R1211">
            <v>21963</v>
          </cell>
          <cell r="S1211">
            <v>12383</v>
          </cell>
          <cell r="W1211">
            <v>398</v>
          </cell>
          <cell r="Z1211">
            <v>88544</v>
          </cell>
          <cell r="AA1211">
            <v>0</v>
          </cell>
          <cell r="AB1211">
            <v>88544</v>
          </cell>
        </row>
        <row r="1212">
          <cell r="D1212" t="str">
            <v>sh.</v>
          </cell>
          <cell r="H1212">
            <v>70</v>
          </cell>
          <cell r="M1212">
            <v>332</v>
          </cell>
          <cell r="P1212">
            <v>402</v>
          </cell>
          <cell r="X1212">
            <v>402</v>
          </cell>
          <cell r="Z1212">
            <v>402</v>
          </cell>
          <cell r="AA1212">
            <v>0</v>
          </cell>
          <cell r="AB1212">
            <v>402</v>
          </cell>
        </row>
        <row r="1213">
          <cell r="C1213">
            <v>2</v>
          </cell>
          <cell r="D1213" t="str">
            <v>jóváhagyott pénzmaradvány</v>
          </cell>
          <cell r="N1213">
            <v>5304</v>
          </cell>
          <cell r="P1213">
            <v>5304</v>
          </cell>
          <cell r="Q1213">
            <v>387</v>
          </cell>
          <cell r="R1213">
            <v>118</v>
          </cell>
          <cell r="Y1213">
            <v>4799</v>
          </cell>
          <cell r="Z1213">
            <v>5304</v>
          </cell>
          <cell r="AA1213">
            <v>0</v>
          </cell>
          <cell r="AB1213">
            <v>5304</v>
          </cell>
        </row>
        <row r="1214">
          <cell r="C1214">
            <v>3</v>
          </cell>
          <cell r="D1214" t="str">
            <v>pm.terhelő bef.kötelezettség</v>
          </cell>
          <cell r="N1214">
            <v>533</v>
          </cell>
          <cell r="P1214">
            <v>533</v>
          </cell>
          <cell r="S1214">
            <v>533</v>
          </cell>
          <cell r="Z1214">
            <v>533</v>
          </cell>
          <cell r="AA1214">
            <v>0</v>
          </cell>
          <cell r="AB1214">
            <v>533</v>
          </cell>
        </row>
        <row r="1215">
          <cell r="C1215">
            <v>9</v>
          </cell>
          <cell r="D1215" t="str">
            <v>ped.szakkönyv</v>
          </cell>
          <cell r="I1215">
            <v>484</v>
          </cell>
          <cell r="P1215">
            <v>484</v>
          </cell>
          <cell r="Q1215">
            <v>484</v>
          </cell>
          <cell r="Z1215">
            <v>484</v>
          </cell>
          <cell r="AA1215">
            <v>0</v>
          </cell>
          <cell r="AB1215">
            <v>484</v>
          </cell>
        </row>
        <row r="1216">
          <cell r="C1216">
            <v>12</v>
          </cell>
          <cell r="D1216" t="str">
            <v>elvonás</v>
          </cell>
          <cell r="I1216">
            <v>-373</v>
          </cell>
          <cell r="P1216">
            <v>-373</v>
          </cell>
          <cell r="S1216">
            <v>-373</v>
          </cell>
          <cell r="Z1216">
            <v>-373</v>
          </cell>
          <cell r="AA1216">
            <v>0</v>
          </cell>
          <cell r="AB1216">
            <v>-373</v>
          </cell>
        </row>
        <row r="1217">
          <cell r="C1217">
            <v>13</v>
          </cell>
          <cell r="D1217" t="str">
            <v>bérfejlesztés</v>
          </cell>
          <cell r="I1217">
            <v>454</v>
          </cell>
          <cell r="P1217">
            <v>454</v>
          </cell>
          <cell r="Q1217">
            <v>334</v>
          </cell>
          <cell r="R1217">
            <v>120</v>
          </cell>
          <cell r="Z1217">
            <v>454</v>
          </cell>
          <cell r="AA1217">
            <v>0</v>
          </cell>
          <cell r="AB1217">
            <v>454</v>
          </cell>
        </row>
        <row r="1218">
          <cell r="C1218">
            <v>14</v>
          </cell>
          <cell r="D1218" t="str">
            <v>4% bérfejlesztés</v>
          </cell>
          <cell r="I1218">
            <v>-125</v>
          </cell>
          <cell r="P1218">
            <v>-125</v>
          </cell>
          <cell r="Q1218">
            <v>-92</v>
          </cell>
          <cell r="R1218">
            <v>-33</v>
          </cell>
          <cell r="Z1218">
            <v>-125</v>
          </cell>
          <cell r="AA1218">
            <v>0</v>
          </cell>
          <cell r="AB1218">
            <v>-125</v>
          </cell>
        </row>
        <row r="1219">
          <cell r="P1219">
            <v>0</v>
          </cell>
          <cell r="Z1219">
            <v>0</v>
          </cell>
          <cell r="AA1219">
            <v>0</v>
          </cell>
          <cell r="AB1219">
            <v>0</v>
          </cell>
        </row>
        <row r="1220">
          <cell r="P1220">
            <v>0</v>
          </cell>
          <cell r="Z1220">
            <v>0</v>
          </cell>
          <cell r="AA1220">
            <v>0</v>
          </cell>
          <cell r="AB1220">
            <v>0</v>
          </cell>
        </row>
        <row r="1221">
          <cell r="P1221">
            <v>0</v>
          </cell>
          <cell r="Z1221">
            <v>0</v>
          </cell>
          <cell r="AA1221">
            <v>0</v>
          </cell>
          <cell r="AB1221">
            <v>0</v>
          </cell>
        </row>
        <row r="1222">
          <cell r="P1222">
            <v>0</v>
          </cell>
          <cell r="Z1222">
            <v>0</v>
          </cell>
          <cell r="AA1222">
            <v>0</v>
          </cell>
          <cell r="AB1222">
            <v>0</v>
          </cell>
        </row>
        <row r="1223">
          <cell r="P1223">
            <v>0</v>
          </cell>
          <cell r="Z1223">
            <v>0</v>
          </cell>
          <cell r="AA1223">
            <v>0</v>
          </cell>
          <cell r="AB1223">
            <v>0</v>
          </cell>
        </row>
        <row r="1224">
          <cell r="P1224">
            <v>0</v>
          </cell>
          <cell r="Z1224">
            <v>0</v>
          </cell>
          <cell r="AA1224">
            <v>0</v>
          </cell>
          <cell r="AB1224">
            <v>0</v>
          </cell>
        </row>
        <row r="1225">
          <cell r="P1225">
            <v>0</v>
          </cell>
          <cell r="Z1225">
            <v>0</v>
          </cell>
          <cell r="AA1225">
            <v>0</v>
          </cell>
          <cell r="AB1225">
            <v>0</v>
          </cell>
        </row>
        <row r="1226">
          <cell r="P1226">
            <v>0</v>
          </cell>
          <cell r="Z1226">
            <v>0</v>
          </cell>
          <cell r="AA1226">
            <v>0</v>
          </cell>
          <cell r="AB1226">
            <v>0</v>
          </cell>
        </row>
        <row r="1227">
          <cell r="P1227">
            <v>0</v>
          </cell>
          <cell r="Z1227">
            <v>0</v>
          </cell>
          <cell r="AA1227">
            <v>0</v>
          </cell>
          <cell r="AB1227">
            <v>0</v>
          </cell>
        </row>
        <row r="1228">
          <cell r="P1228">
            <v>0</v>
          </cell>
          <cell r="Z1228">
            <v>0</v>
          </cell>
          <cell r="AA1228">
            <v>0</v>
          </cell>
          <cell r="AB1228">
            <v>0</v>
          </cell>
        </row>
        <row r="1229">
          <cell r="P1229">
            <v>0</v>
          </cell>
          <cell r="Z1229">
            <v>0</v>
          </cell>
          <cell r="AA1229">
            <v>0</v>
          </cell>
          <cell r="AB1229">
            <v>0</v>
          </cell>
        </row>
        <row r="1230">
          <cell r="P1230">
            <v>0</v>
          </cell>
          <cell r="Z1230">
            <v>0</v>
          </cell>
          <cell r="AA1230">
            <v>0</v>
          </cell>
          <cell r="AB1230">
            <v>0</v>
          </cell>
        </row>
        <row r="1231">
          <cell r="P1231">
            <v>0</v>
          </cell>
          <cell r="Z1231">
            <v>0</v>
          </cell>
          <cell r="AA1231">
            <v>0</v>
          </cell>
          <cell r="AB1231">
            <v>0</v>
          </cell>
        </row>
        <row r="1232">
          <cell r="P1232">
            <v>0</v>
          </cell>
          <cell r="Z1232">
            <v>0</v>
          </cell>
          <cell r="AA1232">
            <v>0</v>
          </cell>
          <cell r="AB1232">
            <v>0</v>
          </cell>
        </row>
        <row r="1233">
          <cell r="P1233">
            <v>0</v>
          </cell>
          <cell r="Z1233">
            <v>0</v>
          </cell>
          <cell r="AA1233">
            <v>0</v>
          </cell>
          <cell r="AB1233">
            <v>0</v>
          </cell>
        </row>
        <row r="1234">
          <cell r="P1234">
            <v>0</v>
          </cell>
          <cell r="Z1234">
            <v>0</v>
          </cell>
          <cell r="AA1234">
            <v>0</v>
          </cell>
          <cell r="AB1234">
            <v>0</v>
          </cell>
        </row>
        <row r="1235">
          <cell r="P1235">
            <v>0</v>
          </cell>
          <cell r="Z1235">
            <v>0</v>
          </cell>
          <cell r="AA1235">
            <v>0</v>
          </cell>
          <cell r="AB1235">
            <v>0</v>
          </cell>
        </row>
        <row r="1236">
          <cell r="P1236">
            <v>0</v>
          </cell>
          <cell r="Z1236">
            <v>0</v>
          </cell>
          <cell r="AA1236">
            <v>0</v>
          </cell>
          <cell r="AB1236">
            <v>0</v>
          </cell>
        </row>
        <row r="1237">
          <cell r="P1237">
            <v>0</v>
          </cell>
          <cell r="Z1237">
            <v>0</v>
          </cell>
          <cell r="AA1237">
            <v>0</v>
          </cell>
          <cell r="AB1237">
            <v>0</v>
          </cell>
        </row>
        <row r="1238">
          <cell r="B1238" t="str">
            <v>Összesen</v>
          </cell>
          <cell r="D1238" t="str">
            <v>Radnóti M.Közgazd.Szakk.</v>
          </cell>
          <cell r="E1238">
            <v>2300</v>
          </cell>
          <cell r="F1238">
            <v>0</v>
          </cell>
          <cell r="G1238">
            <v>1340</v>
          </cell>
          <cell r="H1238">
            <v>70</v>
          </cell>
          <cell r="I1238">
            <v>85344</v>
          </cell>
          <cell r="J1238">
            <v>0</v>
          </cell>
          <cell r="K1238">
            <v>0</v>
          </cell>
          <cell r="L1238">
            <v>0</v>
          </cell>
          <cell r="M1238">
            <v>332</v>
          </cell>
          <cell r="N1238">
            <v>5837</v>
          </cell>
          <cell r="O1238">
            <v>0</v>
          </cell>
          <cell r="P1238">
            <v>95223</v>
          </cell>
          <cell r="Q1238">
            <v>54913</v>
          </cell>
          <cell r="R1238">
            <v>22168</v>
          </cell>
          <cell r="S1238">
            <v>12543</v>
          </cell>
          <cell r="T1238">
            <v>0</v>
          </cell>
          <cell r="U1238">
            <v>0</v>
          </cell>
          <cell r="V1238">
            <v>0</v>
          </cell>
          <cell r="W1238">
            <v>398</v>
          </cell>
          <cell r="X1238">
            <v>402</v>
          </cell>
          <cell r="Y1238">
            <v>4799</v>
          </cell>
          <cell r="Z1238">
            <v>95223</v>
          </cell>
          <cell r="AA1238">
            <v>0</v>
          </cell>
          <cell r="AB1238">
            <v>95223</v>
          </cell>
        </row>
        <row r="1239">
          <cell r="A1239">
            <v>33</v>
          </cell>
          <cell r="B1239" t="str">
            <v>Művészeti Szakközépiskola</v>
          </cell>
          <cell r="C1239">
            <v>1</v>
          </cell>
          <cell r="D1239" t="str">
            <v>00előirányzat</v>
          </cell>
          <cell r="G1239">
            <v>1100</v>
          </cell>
          <cell r="I1239">
            <v>118534</v>
          </cell>
          <cell r="P1239">
            <v>119634</v>
          </cell>
          <cell r="Q1239">
            <v>74452</v>
          </cell>
          <cell r="R1239">
            <v>29849</v>
          </cell>
          <cell r="S1239">
            <v>14214</v>
          </cell>
          <cell r="W1239">
            <v>19</v>
          </cell>
          <cell r="Y1239">
            <v>1100</v>
          </cell>
          <cell r="Z1239">
            <v>119634</v>
          </cell>
          <cell r="AA1239">
            <v>0</v>
          </cell>
          <cell r="AB1239">
            <v>119634</v>
          </cell>
        </row>
        <row r="1240">
          <cell r="C1240">
            <v>2</v>
          </cell>
          <cell r="D1240" t="str">
            <v>jóváhagyott pénzmaradvány</v>
          </cell>
          <cell r="N1240">
            <v>3785</v>
          </cell>
          <cell r="P1240">
            <v>3785</v>
          </cell>
          <cell r="Q1240">
            <v>50</v>
          </cell>
          <cell r="R1240">
            <v>18</v>
          </cell>
          <cell r="Y1240">
            <v>3717</v>
          </cell>
          <cell r="Z1240">
            <v>3785</v>
          </cell>
          <cell r="AA1240">
            <v>0</v>
          </cell>
          <cell r="AB1240">
            <v>3785</v>
          </cell>
        </row>
        <row r="1241">
          <cell r="C1241">
            <v>3</v>
          </cell>
          <cell r="D1241" t="str">
            <v>pm.terhelő bef.kötelezettség</v>
          </cell>
          <cell r="N1241">
            <v>2029</v>
          </cell>
          <cell r="P1241">
            <v>2029</v>
          </cell>
          <cell r="S1241">
            <v>2029</v>
          </cell>
          <cell r="Z1241">
            <v>2029</v>
          </cell>
          <cell r="AA1241">
            <v>0</v>
          </cell>
          <cell r="AB1241">
            <v>2029</v>
          </cell>
        </row>
        <row r="1242">
          <cell r="C1242">
            <v>9</v>
          </cell>
          <cell r="D1242" t="str">
            <v>ped.szakkönyv</v>
          </cell>
          <cell r="I1242">
            <v>833</v>
          </cell>
          <cell r="P1242">
            <v>833</v>
          </cell>
          <cell r="Q1242">
            <v>833</v>
          </cell>
          <cell r="Z1242">
            <v>833</v>
          </cell>
          <cell r="AA1242">
            <v>0</v>
          </cell>
          <cell r="AB1242">
            <v>833</v>
          </cell>
        </row>
        <row r="1243">
          <cell r="C1243">
            <v>12</v>
          </cell>
          <cell r="D1243" t="str">
            <v>elvonás</v>
          </cell>
          <cell r="I1243">
            <v>-775</v>
          </cell>
          <cell r="P1243">
            <v>-775</v>
          </cell>
          <cell r="S1243">
            <v>-775</v>
          </cell>
          <cell r="Z1243">
            <v>-775</v>
          </cell>
          <cell r="AA1243">
            <v>0</v>
          </cell>
          <cell r="AB1243">
            <v>-775</v>
          </cell>
        </row>
        <row r="1244">
          <cell r="C1244">
            <v>13</v>
          </cell>
          <cell r="D1244" t="str">
            <v>bérfejlesztés</v>
          </cell>
          <cell r="I1244">
            <v>597</v>
          </cell>
          <cell r="P1244">
            <v>597</v>
          </cell>
          <cell r="Q1244">
            <v>439</v>
          </cell>
          <cell r="R1244">
            <v>158</v>
          </cell>
          <cell r="Z1244">
            <v>597</v>
          </cell>
          <cell r="AA1244">
            <v>0</v>
          </cell>
          <cell r="AB1244">
            <v>597</v>
          </cell>
        </row>
        <row r="1245">
          <cell r="C1245">
            <v>14</v>
          </cell>
          <cell r="D1245" t="str">
            <v>4% bérfejlesztés</v>
          </cell>
          <cell r="I1245">
            <v>-165</v>
          </cell>
          <cell r="P1245">
            <v>-165</v>
          </cell>
          <cell r="Q1245">
            <v>-121</v>
          </cell>
          <cell r="R1245">
            <v>-44</v>
          </cell>
          <cell r="Z1245">
            <v>-165</v>
          </cell>
          <cell r="AA1245">
            <v>0</v>
          </cell>
          <cell r="AB1245">
            <v>-165</v>
          </cell>
        </row>
        <row r="1246">
          <cell r="P1246">
            <v>0</v>
          </cell>
          <cell r="Z1246">
            <v>0</v>
          </cell>
          <cell r="AA1246">
            <v>0</v>
          </cell>
          <cell r="AB1246">
            <v>0</v>
          </cell>
        </row>
        <row r="1247">
          <cell r="P1247">
            <v>0</v>
          </cell>
          <cell r="Z1247">
            <v>0</v>
          </cell>
          <cell r="AA1247">
            <v>0</v>
          </cell>
          <cell r="AB1247">
            <v>0</v>
          </cell>
        </row>
        <row r="1248">
          <cell r="P1248">
            <v>0</v>
          </cell>
          <cell r="Z1248">
            <v>0</v>
          </cell>
          <cell r="AA1248">
            <v>0</v>
          </cell>
          <cell r="AB1248">
            <v>0</v>
          </cell>
        </row>
        <row r="1249">
          <cell r="P1249">
            <v>0</v>
          </cell>
          <cell r="Z1249">
            <v>0</v>
          </cell>
          <cell r="AA1249">
            <v>0</v>
          </cell>
          <cell r="AB1249">
            <v>0</v>
          </cell>
        </row>
        <row r="1250">
          <cell r="P1250">
            <v>0</v>
          </cell>
          <cell r="Z1250">
            <v>0</v>
          </cell>
          <cell r="AA1250">
            <v>0</v>
          </cell>
          <cell r="AB1250">
            <v>0</v>
          </cell>
        </row>
        <row r="1251">
          <cell r="P1251">
            <v>0</v>
          </cell>
          <cell r="Z1251">
            <v>0</v>
          </cell>
          <cell r="AA1251">
            <v>0</v>
          </cell>
          <cell r="AB1251">
            <v>0</v>
          </cell>
        </row>
        <row r="1252">
          <cell r="P1252">
            <v>0</v>
          </cell>
          <cell r="Z1252">
            <v>0</v>
          </cell>
          <cell r="AA1252">
            <v>0</v>
          </cell>
          <cell r="AB1252">
            <v>0</v>
          </cell>
        </row>
        <row r="1253">
          <cell r="P1253">
            <v>0</v>
          </cell>
          <cell r="Z1253">
            <v>0</v>
          </cell>
          <cell r="AA1253">
            <v>0</v>
          </cell>
          <cell r="AB1253">
            <v>0</v>
          </cell>
        </row>
        <row r="1254">
          <cell r="P1254">
            <v>0</v>
          </cell>
          <cell r="Z1254">
            <v>0</v>
          </cell>
          <cell r="AA1254">
            <v>0</v>
          </cell>
          <cell r="AB1254">
            <v>0</v>
          </cell>
        </row>
        <row r="1255">
          <cell r="P1255">
            <v>0</v>
          </cell>
          <cell r="Z1255">
            <v>0</v>
          </cell>
          <cell r="AA1255">
            <v>0</v>
          </cell>
          <cell r="AB1255">
            <v>0</v>
          </cell>
        </row>
        <row r="1256">
          <cell r="P1256">
            <v>0</v>
          </cell>
          <cell r="Z1256">
            <v>0</v>
          </cell>
          <cell r="AA1256">
            <v>0</v>
          </cell>
          <cell r="AB1256">
            <v>0</v>
          </cell>
        </row>
        <row r="1257">
          <cell r="P1257">
            <v>0</v>
          </cell>
          <cell r="Z1257">
            <v>0</v>
          </cell>
          <cell r="AA1257">
            <v>0</v>
          </cell>
          <cell r="AB1257">
            <v>0</v>
          </cell>
        </row>
        <row r="1258">
          <cell r="P1258">
            <v>0</v>
          </cell>
          <cell r="Z1258">
            <v>0</v>
          </cell>
          <cell r="AA1258">
            <v>0</v>
          </cell>
          <cell r="AB1258">
            <v>0</v>
          </cell>
        </row>
        <row r="1259">
          <cell r="P1259">
            <v>0</v>
          </cell>
          <cell r="Z1259">
            <v>0</v>
          </cell>
          <cell r="AA1259">
            <v>0</v>
          </cell>
          <cell r="AB1259">
            <v>0</v>
          </cell>
        </row>
        <row r="1260">
          <cell r="P1260">
            <v>0</v>
          </cell>
          <cell r="Z1260">
            <v>0</v>
          </cell>
          <cell r="AA1260">
            <v>0</v>
          </cell>
          <cell r="AB1260">
            <v>0</v>
          </cell>
        </row>
        <row r="1261">
          <cell r="P1261">
            <v>0</v>
          </cell>
          <cell r="Z1261">
            <v>0</v>
          </cell>
          <cell r="AA1261">
            <v>0</v>
          </cell>
          <cell r="AB1261">
            <v>0</v>
          </cell>
        </row>
        <row r="1262">
          <cell r="P1262">
            <v>0</v>
          </cell>
          <cell r="Z1262">
            <v>0</v>
          </cell>
          <cell r="AA1262">
            <v>0</v>
          </cell>
          <cell r="AB1262">
            <v>0</v>
          </cell>
        </row>
        <row r="1263">
          <cell r="P1263">
            <v>0</v>
          </cell>
          <cell r="Z1263">
            <v>0</v>
          </cell>
          <cell r="AA1263">
            <v>0</v>
          </cell>
          <cell r="AB1263">
            <v>0</v>
          </cell>
        </row>
        <row r="1264">
          <cell r="P1264">
            <v>0</v>
          </cell>
          <cell r="Z1264">
            <v>0</v>
          </cell>
          <cell r="AA1264">
            <v>0</v>
          </cell>
          <cell r="AB1264">
            <v>0</v>
          </cell>
        </row>
        <row r="1265">
          <cell r="P1265">
            <v>0</v>
          </cell>
          <cell r="Z1265">
            <v>0</v>
          </cell>
          <cell r="AA1265">
            <v>0</v>
          </cell>
          <cell r="AB1265">
            <v>0</v>
          </cell>
        </row>
        <row r="1266">
          <cell r="P1266">
            <v>0</v>
          </cell>
          <cell r="Z1266">
            <v>0</v>
          </cell>
          <cell r="AA1266">
            <v>0</v>
          </cell>
          <cell r="AB1266">
            <v>0</v>
          </cell>
        </row>
        <row r="1267">
          <cell r="B1267" t="str">
            <v>Összesen</v>
          </cell>
          <cell r="D1267" t="str">
            <v>Művészeti Szakközépiskola</v>
          </cell>
          <cell r="E1267">
            <v>0</v>
          </cell>
          <cell r="F1267">
            <v>0</v>
          </cell>
          <cell r="G1267">
            <v>1100</v>
          </cell>
          <cell r="H1267">
            <v>0</v>
          </cell>
          <cell r="I1267">
            <v>119024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5814</v>
          </cell>
          <cell r="O1267">
            <v>0</v>
          </cell>
          <cell r="P1267">
            <v>125938</v>
          </cell>
          <cell r="Q1267">
            <v>75653</v>
          </cell>
          <cell r="R1267">
            <v>29981</v>
          </cell>
          <cell r="S1267">
            <v>15468</v>
          </cell>
          <cell r="T1267">
            <v>0</v>
          </cell>
          <cell r="U1267">
            <v>0</v>
          </cell>
          <cell r="V1267">
            <v>0</v>
          </cell>
          <cell r="W1267">
            <v>19</v>
          </cell>
          <cell r="X1267">
            <v>0</v>
          </cell>
          <cell r="Y1267">
            <v>4817</v>
          </cell>
          <cell r="Z1267">
            <v>125938</v>
          </cell>
          <cell r="AA1267">
            <v>0</v>
          </cell>
          <cell r="AB1267">
            <v>125938</v>
          </cell>
        </row>
        <row r="1268">
          <cell r="A1268">
            <v>34</v>
          </cell>
          <cell r="B1268" t="str">
            <v>Janus P.Gimn.és Szakk.</v>
          </cell>
          <cell r="C1268">
            <v>1</v>
          </cell>
          <cell r="D1268" t="str">
            <v>00előirányzat</v>
          </cell>
          <cell r="G1268">
            <v>1000</v>
          </cell>
          <cell r="I1268">
            <v>104361</v>
          </cell>
          <cell r="P1268">
            <v>105361</v>
          </cell>
          <cell r="Q1268">
            <v>62252</v>
          </cell>
          <cell r="R1268">
            <v>25528</v>
          </cell>
          <cell r="S1268">
            <v>17437</v>
          </cell>
          <cell r="W1268">
            <v>24</v>
          </cell>
          <cell r="Y1268">
            <v>120</v>
          </cell>
          <cell r="Z1268">
            <v>105361</v>
          </cell>
          <cell r="AA1268">
            <v>0</v>
          </cell>
          <cell r="AB1268">
            <v>105361</v>
          </cell>
        </row>
        <row r="1269">
          <cell r="C1269">
            <v>2</v>
          </cell>
          <cell r="D1269" t="str">
            <v>jóváhagyott pénzmaradvány</v>
          </cell>
          <cell r="N1269">
            <v>1082</v>
          </cell>
          <cell r="P1269">
            <v>1082</v>
          </cell>
          <cell r="Q1269">
            <v>112</v>
          </cell>
          <cell r="R1269">
            <v>18</v>
          </cell>
          <cell r="Y1269">
            <v>952</v>
          </cell>
          <cell r="Z1269">
            <v>1082</v>
          </cell>
          <cell r="AA1269">
            <v>0</v>
          </cell>
          <cell r="AB1269">
            <v>1082</v>
          </cell>
        </row>
        <row r="1270">
          <cell r="C1270">
            <v>3</v>
          </cell>
          <cell r="D1270" t="str">
            <v>pm.terhelő bef.kötelezettség</v>
          </cell>
          <cell r="N1270">
            <v>954</v>
          </cell>
          <cell r="P1270">
            <v>954</v>
          </cell>
          <cell r="S1270">
            <v>954</v>
          </cell>
          <cell r="Z1270">
            <v>954</v>
          </cell>
          <cell r="AA1270">
            <v>0</v>
          </cell>
          <cell r="AB1270">
            <v>954</v>
          </cell>
        </row>
        <row r="1271">
          <cell r="C1271">
            <v>9</v>
          </cell>
          <cell r="D1271" t="str">
            <v>ped.szakkönyv</v>
          </cell>
          <cell r="I1271">
            <v>518</v>
          </cell>
          <cell r="P1271">
            <v>518</v>
          </cell>
          <cell r="Q1271">
            <v>518</v>
          </cell>
          <cell r="Z1271">
            <v>518</v>
          </cell>
          <cell r="AA1271">
            <v>0</v>
          </cell>
          <cell r="AB1271">
            <v>518</v>
          </cell>
        </row>
        <row r="1272">
          <cell r="C1272">
            <v>12</v>
          </cell>
          <cell r="D1272" t="str">
            <v>elvonás</v>
          </cell>
          <cell r="I1272">
            <v>-261</v>
          </cell>
          <cell r="P1272">
            <v>-261</v>
          </cell>
          <cell r="S1272">
            <v>-261</v>
          </cell>
          <cell r="Z1272">
            <v>-261</v>
          </cell>
          <cell r="AA1272">
            <v>0</v>
          </cell>
          <cell r="AB1272">
            <v>-261</v>
          </cell>
        </row>
        <row r="1273">
          <cell r="C1273">
            <v>13</v>
          </cell>
          <cell r="D1273" t="str">
            <v>bérfejlesztés</v>
          </cell>
          <cell r="I1273">
            <v>540</v>
          </cell>
          <cell r="P1273">
            <v>540</v>
          </cell>
          <cell r="Q1273">
            <v>397</v>
          </cell>
          <cell r="R1273">
            <v>143</v>
          </cell>
          <cell r="Z1273">
            <v>540</v>
          </cell>
          <cell r="AA1273">
            <v>0</v>
          </cell>
          <cell r="AB1273">
            <v>540</v>
          </cell>
        </row>
        <row r="1274">
          <cell r="C1274">
            <v>14</v>
          </cell>
          <cell r="D1274" t="str">
            <v>4% bérfejlesztés</v>
          </cell>
          <cell r="I1274">
            <v>-150</v>
          </cell>
          <cell r="P1274">
            <v>-150</v>
          </cell>
          <cell r="Q1274">
            <v>-110</v>
          </cell>
          <cell r="R1274">
            <v>-40</v>
          </cell>
          <cell r="Z1274">
            <v>-150</v>
          </cell>
          <cell r="AA1274">
            <v>0</v>
          </cell>
          <cell r="AB1274">
            <v>-150</v>
          </cell>
        </row>
        <row r="1275">
          <cell r="P1275">
            <v>0</v>
          </cell>
          <cell r="Z1275">
            <v>0</v>
          </cell>
          <cell r="AA1275">
            <v>0</v>
          </cell>
          <cell r="AB1275">
            <v>0</v>
          </cell>
        </row>
        <row r="1276">
          <cell r="P1276">
            <v>0</v>
          </cell>
          <cell r="Z1276">
            <v>0</v>
          </cell>
          <cell r="AA1276">
            <v>0</v>
          </cell>
          <cell r="AB1276">
            <v>0</v>
          </cell>
        </row>
        <row r="1277">
          <cell r="P1277">
            <v>0</v>
          </cell>
          <cell r="Z1277">
            <v>0</v>
          </cell>
          <cell r="AA1277">
            <v>0</v>
          </cell>
          <cell r="AB1277">
            <v>0</v>
          </cell>
        </row>
        <row r="1278">
          <cell r="P1278">
            <v>0</v>
          </cell>
          <cell r="Z1278">
            <v>0</v>
          </cell>
          <cell r="AA1278">
            <v>0</v>
          </cell>
          <cell r="AB1278">
            <v>0</v>
          </cell>
        </row>
        <row r="1279">
          <cell r="P1279">
            <v>0</v>
          </cell>
          <cell r="Z1279">
            <v>0</v>
          </cell>
          <cell r="AA1279">
            <v>0</v>
          </cell>
          <cell r="AB1279">
            <v>0</v>
          </cell>
        </row>
        <row r="1280">
          <cell r="P1280">
            <v>0</v>
          </cell>
          <cell r="Z1280">
            <v>0</v>
          </cell>
          <cell r="AA1280">
            <v>0</v>
          </cell>
          <cell r="AB1280">
            <v>0</v>
          </cell>
        </row>
        <row r="1281">
          <cell r="P1281">
            <v>0</v>
          </cell>
          <cell r="Z1281">
            <v>0</v>
          </cell>
          <cell r="AA1281">
            <v>0</v>
          </cell>
          <cell r="AB1281">
            <v>0</v>
          </cell>
        </row>
        <row r="1282">
          <cell r="P1282">
            <v>0</v>
          </cell>
          <cell r="Z1282">
            <v>0</v>
          </cell>
          <cell r="AA1282">
            <v>0</v>
          </cell>
          <cell r="AB1282">
            <v>0</v>
          </cell>
        </row>
        <row r="1283">
          <cell r="P1283">
            <v>0</v>
          </cell>
          <cell r="Z1283">
            <v>0</v>
          </cell>
          <cell r="AA1283">
            <v>0</v>
          </cell>
          <cell r="AB1283">
            <v>0</v>
          </cell>
        </row>
        <row r="1284">
          <cell r="P1284">
            <v>0</v>
          </cell>
          <cell r="Z1284">
            <v>0</v>
          </cell>
          <cell r="AA1284">
            <v>0</v>
          </cell>
          <cell r="AB1284">
            <v>0</v>
          </cell>
        </row>
        <row r="1285">
          <cell r="P1285">
            <v>0</v>
          </cell>
          <cell r="Z1285">
            <v>0</v>
          </cell>
          <cell r="AA1285">
            <v>0</v>
          </cell>
          <cell r="AB1285">
            <v>0</v>
          </cell>
        </row>
        <row r="1286">
          <cell r="P1286">
            <v>0</v>
          </cell>
          <cell r="Z1286">
            <v>0</v>
          </cell>
          <cell r="AA1286">
            <v>0</v>
          </cell>
          <cell r="AB1286">
            <v>0</v>
          </cell>
        </row>
        <row r="1287">
          <cell r="P1287">
            <v>0</v>
          </cell>
          <cell r="Z1287">
            <v>0</v>
          </cell>
          <cell r="AA1287">
            <v>0</v>
          </cell>
          <cell r="AB1287">
            <v>0</v>
          </cell>
        </row>
        <row r="1288">
          <cell r="P1288">
            <v>0</v>
          </cell>
          <cell r="Z1288">
            <v>0</v>
          </cell>
          <cell r="AA1288">
            <v>0</v>
          </cell>
          <cell r="AB1288">
            <v>0</v>
          </cell>
        </row>
        <row r="1289">
          <cell r="P1289">
            <v>0</v>
          </cell>
          <cell r="Z1289">
            <v>0</v>
          </cell>
          <cell r="AA1289">
            <v>0</v>
          </cell>
          <cell r="AB1289">
            <v>0</v>
          </cell>
        </row>
        <row r="1290">
          <cell r="P1290">
            <v>0</v>
          </cell>
          <cell r="Z1290">
            <v>0</v>
          </cell>
          <cell r="AA1290">
            <v>0</v>
          </cell>
          <cell r="AB1290">
            <v>0</v>
          </cell>
        </row>
        <row r="1291">
          <cell r="P1291">
            <v>0</v>
          </cell>
          <cell r="Z1291">
            <v>0</v>
          </cell>
          <cell r="AA1291">
            <v>0</v>
          </cell>
          <cell r="AB1291">
            <v>0</v>
          </cell>
        </row>
        <row r="1292">
          <cell r="P1292">
            <v>0</v>
          </cell>
          <cell r="Z1292">
            <v>0</v>
          </cell>
          <cell r="AA1292">
            <v>0</v>
          </cell>
          <cell r="AB1292">
            <v>0</v>
          </cell>
        </row>
        <row r="1293">
          <cell r="B1293" t="str">
            <v>Összesen</v>
          </cell>
          <cell r="D1293" t="str">
            <v>Janus P.Gimn.és Szakk.</v>
          </cell>
          <cell r="E1293">
            <v>0</v>
          </cell>
          <cell r="F1293">
            <v>0</v>
          </cell>
          <cell r="G1293">
            <v>1000</v>
          </cell>
          <cell r="H1293">
            <v>0</v>
          </cell>
          <cell r="I1293">
            <v>105008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2036</v>
          </cell>
          <cell r="O1293">
            <v>0</v>
          </cell>
          <cell r="P1293">
            <v>108044</v>
          </cell>
          <cell r="Q1293">
            <v>63169</v>
          </cell>
          <cell r="R1293">
            <v>25649</v>
          </cell>
          <cell r="S1293">
            <v>18130</v>
          </cell>
          <cell r="T1293">
            <v>0</v>
          </cell>
          <cell r="U1293">
            <v>0</v>
          </cell>
          <cell r="V1293">
            <v>0</v>
          </cell>
          <cell r="W1293">
            <v>24</v>
          </cell>
          <cell r="X1293">
            <v>0</v>
          </cell>
          <cell r="Y1293">
            <v>1072</v>
          </cell>
          <cell r="Z1293">
            <v>108044</v>
          </cell>
          <cell r="AA1293">
            <v>0</v>
          </cell>
          <cell r="AB1293">
            <v>108044</v>
          </cell>
        </row>
        <row r="1294">
          <cell r="A1294">
            <v>35</v>
          </cell>
          <cell r="B1294" t="str">
            <v>Pécsi Szociális és Eü. Szakképző Isk.</v>
          </cell>
          <cell r="C1294">
            <v>1</v>
          </cell>
          <cell r="D1294" t="str">
            <v>00előirányzat</v>
          </cell>
          <cell r="E1294">
            <v>4200</v>
          </cell>
          <cell r="I1294">
            <v>76872</v>
          </cell>
          <cell r="P1294">
            <v>81072</v>
          </cell>
          <cell r="Q1294">
            <v>50285</v>
          </cell>
          <cell r="R1294">
            <v>20025</v>
          </cell>
          <cell r="S1294">
            <v>10051</v>
          </cell>
          <cell r="W1294">
            <v>711</v>
          </cell>
          <cell r="Z1294">
            <v>81072</v>
          </cell>
          <cell r="AA1294">
            <v>0</v>
          </cell>
          <cell r="AB1294">
            <v>81072</v>
          </cell>
        </row>
        <row r="1295">
          <cell r="C1295">
            <v>2</v>
          </cell>
          <cell r="D1295" t="str">
            <v>jóváhagyott pénzmaradvány</v>
          </cell>
          <cell r="N1295">
            <v>3098</v>
          </cell>
          <cell r="P1295">
            <v>3098</v>
          </cell>
          <cell r="Q1295">
            <v>2278</v>
          </cell>
          <cell r="R1295">
            <v>820</v>
          </cell>
          <cell r="Z1295">
            <v>3098</v>
          </cell>
          <cell r="AA1295">
            <v>0</v>
          </cell>
          <cell r="AB1295">
            <v>3098</v>
          </cell>
        </row>
        <row r="1296">
          <cell r="C1296">
            <v>3</v>
          </cell>
          <cell r="D1296" t="str">
            <v>pm.terhelő bef.kötelezettség</v>
          </cell>
          <cell r="N1296">
            <v>2373</v>
          </cell>
          <cell r="P1296">
            <v>2373</v>
          </cell>
          <cell r="S1296">
            <v>2373</v>
          </cell>
          <cell r="Z1296">
            <v>2373</v>
          </cell>
          <cell r="AA1296">
            <v>0</v>
          </cell>
          <cell r="AB1296">
            <v>2373</v>
          </cell>
        </row>
        <row r="1297">
          <cell r="C1297">
            <v>9</v>
          </cell>
          <cell r="D1297" t="str">
            <v>ped.szakkönyv</v>
          </cell>
          <cell r="I1297">
            <v>338</v>
          </cell>
          <cell r="P1297">
            <v>338</v>
          </cell>
          <cell r="Q1297">
            <v>338</v>
          </cell>
          <cell r="Z1297">
            <v>338</v>
          </cell>
          <cell r="AA1297">
            <v>0</v>
          </cell>
          <cell r="AB1297">
            <v>338</v>
          </cell>
        </row>
        <row r="1298">
          <cell r="C1298">
            <v>12</v>
          </cell>
          <cell r="D1298" t="str">
            <v>elvonás</v>
          </cell>
          <cell r="I1298">
            <v>-711</v>
          </cell>
          <cell r="P1298">
            <v>-711</v>
          </cell>
          <cell r="S1298">
            <v>-711</v>
          </cell>
          <cell r="Z1298">
            <v>-711</v>
          </cell>
          <cell r="AA1298">
            <v>0</v>
          </cell>
          <cell r="AB1298">
            <v>-711</v>
          </cell>
        </row>
        <row r="1299">
          <cell r="C1299">
            <v>13</v>
          </cell>
          <cell r="D1299" t="str">
            <v>bérfejlesztés</v>
          </cell>
          <cell r="I1299">
            <v>891</v>
          </cell>
          <cell r="P1299">
            <v>891</v>
          </cell>
          <cell r="Q1299">
            <v>655</v>
          </cell>
          <cell r="R1299">
            <v>236</v>
          </cell>
          <cell r="Z1299">
            <v>891</v>
          </cell>
          <cell r="AA1299">
            <v>0</v>
          </cell>
          <cell r="AB1299">
            <v>891</v>
          </cell>
        </row>
        <row r="1300">
          <cell r="C1300">
            <v>14</v>
          </cell>
          <cell r="D1300" t="str">
            <v>4% bérfejlesztés</v>
          </cell>
          <cell r="I1300">
            <v>-246</v>
          </cell>
          <cell r="P1300">
            <v>-246</v>
          </cell>
          <cell r="Q1300">
            <v>-181</v>
          </cell>
          <cell r="R1300">
            <v>-65</v>
          </cell>
          <cell r="Z1300">
            <v>-246</v>
          </cell>
          <cell r="AA1300">
            <v>0</v>
          </cell>
          <cell r="AB1300">
            <v>-246</v>
          </cell>
        </row>
        <row r="1301">
          <cell r="P1301">
            <v>0</v>
          </cell>
          <cell r="Z1301">
            <v>0</v>
          </cell>
          <cell r="AA1301">
            <v>0</v>
          </cell>
          <cell r="AB1301">
            <v>0</v>
          </cell>
        </row>
        <row r="1302">
          <cell r="P1302">
            <v>0</v>
          </cell>
          <cell r="Z1302">
            <v>0</v>
          </cell>
          <cell r="AA1302">
            <v>0</v>
          </cell>
          <cell r="AB1302">
            <v>0</v>
          </cell>
        </row>
        <row r="1303">
          <cell r="P1303">
            <v>0</v>
          </cell>
          <cell r="Z1303">
            <v>0</v>
          </cell>
          <cell r="AA1303">
            <v>0</v>
          </cell>
          <cell r="AB1303">
            <v>0</v>
          </cell>
        </row>
        <row r="1304">
          <cell r="P1304">
            <v>0</v>
          </cell>
          <cell r="Z1304">
            <v>0</v>
          </cell>
          <cell r="AA1304">
            <v>0</v>
          </cell>
          <cell r="AB1304">
            <v>0</v>
          </cell>
        </row>
        <row r="1305">
          <cell r="P1305">
            <v>0</v>
          </cell>
          <cell r="Z1305">
            <v>0</v>
          </cell>
          <cell r="AA1305">
            <v>0</v>
          </cell>
          <cell r="AB1305">
            <v>0</v>
          </cell>
        </row>
        <row r="1306">
          <cell r="P1306">
            <v>0</v>
          </cell>
          <cell r="Z1306">
            <v>0</v>
          </cell>
          <cell r="AA1306">
            <v>0</v>
          </cell>
          <cell r="AB1306">
            <v>0</v>
          </cell>
        </row>
        <row r="1307">
          <cell r="P1307">
            <v>0</v>
          </cell>
          <cell r="Z1307">
            <v>0</v>
          </cell>
          <cell r="AA1307">
            <v>0</v>
          </cell>
          <cell r="AB1307">
            <v>0</v>
          </cell>
        </row>
        <row r="1308">
          <cell r="P1308">
            <v>0</v>
          </cell>
          <cell r="Z1308">
            <v>0</v>
          </cell>
          <cell r="AA1308">
            <v>0</v>
          </cell>
          <cell r="AB1308">
            <v>0</v>
          </cell>
        </row>
        <row r="1309">
          <cell r="P1309">
            <v>0</v>
          </cell>
          <cell r="Z1309">
            <v>0</v>
          </cell>
          <cell r="AA1309">
            <v>0</v>
          </cell>
          <cell r="AB1309">
            <v>0</v>
          </cell>
        </row>
        <row r="1310">
          <cell r="P1310">
            <v>0</v>
          </cell>
          <cell r="Z1310">
            <v>0</v>
          </cell>
          <cell r="AA1310">
            <v>0</v>
          </cell>
          <cell r="AB1310">
            <v>0</v>
          </cell>
        </row>
        <row r="1311">
          <cell r="P1311">
            <v>0</v>
          </cell>
          <cell r="Z1311">
            <v>0</v>
          </cell>
          <cell r="AA1311">
            <v>0</v>
          </cell>
          <cell r="AB1311">
            <v>0</v>
          </cell>
        </row>
        <row r="1312">
          <cell r="P1312">
            <v>0</v>
          </cell>
          <cell r="Z1312">
            <v>0</v>
          </cell>
          <cell r="AA1312">
            <v>0</v>
          </cell>
          <cell r="AB1312">
            <v>0</v>
          </cell>
        </row>
        <row r="1313">
          <cell r="P1313">
            <v>0</v>
          </cell>
          <cell r="Z1313">
            <v>0</v>
          </cell>
          <cell r="AA1313">
            <v>0</v>
          </cell>
          <cell r="AB1313">
            <v>0</v>
          </cell>
        </row>
        <row r="1314">
          <cell r="B1314" t="str">
            <v>Összesen</v>
          </cell>
          <cell r="D1314" t="str">
            <v>Pécsi Szociális és Eü. Szakképző Isk.</v>
          </cell>
          <cell r="E1314">
            <v>4200</v>
          </cell>
          <cell r="F1314">
            <v>0</v>
          </cell>
          <cell r="G1314">
            <v>0</v>
          </cell>
          <cell r="H1314">
            <v>0</v>
          </cell>
          <cell r="I1314">
            <v>77144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5471</v>
          </cell>
          <cell r="O1314">
            <v>0</v>
          </cell>
          <cell r="P1314">
            <v>86815</v>
          </cell>
          <cell r="Q1314">
            <v>53375</v>
          </cell>
          <cell r="R1314">
            <v>21016</v>
          </cell>
          <cell r="S1314">
            <v>11713</v>
          </cell>
          <cell r="T1314">
            <v>0</v>
          </cell>
          <cell r="U1314">
            <v>0</v>
          </cell>
          <cell r="V1314">
            <v>0</v>
          </cell>
          <cell r="W1314">
            <v>711</v>
          </cell>
          <cell r="X1314">
            <v>0</v>
          </cell>
          <cell r="Y1314">
            <v>0</v>
          </cell>
          <cell r="Z1314">
            <v>86815</v>
          </cell>
          <cell r="AA1314">
            <v>0</v>
          </cell>
          <cell r="AB1314">
            <v>86815</v>
          </cell>
        </row>
        <row r="1315">
          <cell r="A1315">
            <v>36</v>
          </cell>
          <cell r="B1315" t="str">
            <v>Teleki B.K.-isk. Kollégium</v>
          </cell>
          <cell r="C1315">
            <v>1</v>
          </cell>
          <cell r="D1315" t="str">
            <v>00előirányzat</v>
          </cell>
          <cell r="E1315">
            <v>11910</v>
          </cell>
          <cell r="G1315">
            <v>7953</v>
          </cell>
          <cell r="I1315">
            <v>68798</v>
          </cell>
          <cell r="P1315">
            <v>88661</v>
          </cell>
          <cell r="Q1315">
            <v>36620</v>
          </cell>
          <cell r="R1315">
            <v>15074</v>
          </cell>
          <cell r="S1315">
            <v>36882</v>
          </cell>
          <cell r="W1315">
            <v>85</v>
          </cell>
          <cell r="Z1315">
            <v>88661</v>
          </cell>
          <cell r="AA1315">
            <v>0</v>
          </cell>
          <cell r="AB1315">
            <v>88661</v>
          </cell>
        </row>
        <row r="1316">
          <cell r="C1316">
            <v>2</v>
          </cell>
          <cell r="D1316" t="str">
            <v>jóváhagyott pénzmaradvány</v>
          </cell>
          <cell r="N1316">
            <v>334</v>
          </cell>
          <cell r="P1316">
            <v>334</v>
          </cell>
          <cell r="Q1316">
            <v>330</v>
          </cell>
          <cell r="R1316">
            <v>18</v>
          </cell>
          <cell r="S1316">
            <v>-14</v>
          </cell>
          <cell r="Z1316">
            <v>334</v>
          </cell>
          <cell r="AA1316">
            <v>0</v>
          </cell>
          <cell r="AB1316">
            <v>334</v>
          </cell>
        </row>
        <row r="1317">
          <cell r="C1317">
            <v>3</v>
          </cell>
          <cell r="D1317" t="str">
            <v>pm.terhelő bef.kötelezettség</v>
          </cell>
          <cell r="N1317">
            <v>25</v>
          </cell>
          <cell r="P1317">
            <v>25</v>
          </cell>
          <cell r="S1317">
            <v>25</v>
          </cell>
          <cell r="Z1317">
            <v>25</v>
          </cell>
          <cell r="AA1317">
            <v>0</v>
          </cell>
          <cell r="AB1317">
            <v>25</v>
          </cell>
        </row>
        <row r="1318">
          <cell r="C1318">
            <v>9</v>
          </cell>
          <cell r="D1318" t="str">
            <v>ped.szakkönyv</v>
          </cell>
          <cell r="I1318">
            <v>180</v>
          </cell>
          <cell r="P1318">
            <v>180</v>
          </cell>
          <cell r="Q1318">
            <v>180</v>
          </cell>
          <cell r="Z1318">
            <v>180</v>
          </cell>
          <cell r="AA1318">
            <v>0</v>
          </cell>
          <cell r="AB1318">
            <v>180</v>
          </cell>
        </row>
        <row r="1319">
          <cell r="C1319">
            <v>12</v>
          </cell>
          <cell r="D1319" t="str">
            <v>elvonás</v>
          </cell>
          <cell r="I1319">
            <v>-900</v>
          </cell>
          <cell r="P1319">
            <v>-900</v>
          </cell>
          <cell r="S1319">
            <v>-900</v>
          </cell>
          <cell r="Z1319">
            <v>-900</v>
          </cell>
          <cell r="AA1319">
            <v>0</v>
          </cell>
          <cell r="AB1319">
            <v>-900</v>
          </cell>
        </row>
        <row r="1320">
          <cell r="C1320">
            <v>13</v>
          </cell>
          <cell r="D1320" t="str">
            <v>bérfejlesztés</v>
          </cell>
          <cell r="I1320">
            <v>1099</v>
          </cell>
          <cell r="P1320">
            <v>1099</v>
          </cell>
          <cell r="Q1320">
            <v>808</v>
          </cell>
          <cell r="R1320">
            <v>291</v>
          </cell>
          <cell r="Z1320">
            <v>1099</v>
          </cell>
          <cell r="AA1320">
            <v>0</v>
          </cell>
          <cell r="AB1320">
            <v>1099</v>
          </cell>
        </row>
        <row r="1321">
          <cell r="C1321">
            <v>14</v>
          </cell>
          <cell r="D1321" t="str">
            <v>4% bérfejlesztés</v>
          </cell>
          <cell r="I1321">
            <v>-303</v>
          </cell>
          <cell r="P1321">
            <v>-303</v>
          </cell>
          <cell r="Q1321">
            <v>-223</v>
          </cell>
          <cell r="R1321">
            <v>-80</v>
          </cell>
          <cell r="Z1321">
            <v>-303</v>
          </cell>
          <cell r="AA1321">
            <v>0</v>
          </cell>
          <cell r="AB1321">
            <v>-303</v>
          </cell>
        </row>
        <row r="1322">
          <cell r="P1322">
            <v>0</v>
          </cell>
          <cell r="Z1322">
            <v>0</v>
          </cell>
          <cell r="AA1322">
            <v>0</v>
          </cell>
          <cell r="AB1322">
            <v>0</v>
          </cell>
        </row>
        <row r="1323">
          <cell r="P1323">
            <v>0</v>
          </cell>
          <cell r="Z1323">
            <v>0</v>
          </cell>
          <cell r="AA1323">
            <v>0</v>
          </cell>
          <cell r="AB1323">
            <v>0</v>
          </cell>
        </row>
        <row r="1324">
          <cell r="P1324">
            <v>0</v>
          </cell>
          <cell r="Z1324">
            <v>0</v>
          </cell>
          <cell r="AA1324">
            <v>0</v>
          </cell>
          <cell r="AB1324">
            <v>0</v>
          </cell>
        </row>
        <row r="1325">
          <cell r="P1325">
            <v>0</v>
          </cell>
          <cell r="Z1325">
            <v>0</v>
          </cell>
          <cell r="AA1325">
            <v>0</v>
          </cell>
          <cell r="AB1325">
            <v>0</v>
          </cell>
        </row>
        <row r="1326">
          <cell r="P1326">
            <v>0</v>
          </cell>
          <cell r="Z1326">
            <v>0</v>
          </cell>
          <cell r="AA1326">
            <v>0</v>
          </cell>
          <cell r="AB1326">
            <v>0</v>
          </cell>
        </row>
        <row r="1327">
          <cell r="P1327">
            <v>0</v>
          </cell>
          <cell r="Z1327">
            <v>0</v>
          </cell>
          <cell r="AA1327">
            <v>0</v>
          </cell>
          <cell r="AB1327">
            <v>0</v>
          </cell>
        </row>
        <row r="1328">
          <cell r="P1328">
            <v>0</v>
          </cell>
          <cell r="Z1328">
            <v>0</v>
          </cell>
          <cell r="AA1328">
            <v>0</v>
          </cell>
          <cell r="AB1328">
            <v>0</v>
          </cell>
        </row>
        <row r="1329">
          <cell r="P1329">
            <v>0</v>
          </cell>
          <cell r="Z1329">
            <v>0</v>
          </cell>
          <cell r="AA1329">
            <v>0</v>
          </cell>
          <cell r="AB1329">
            <v>0</v>
          </cell>
        </row>
        <row r="1330">
          <cell r="P1330">
            <v>0</v>
          </cell>
          <cell r="Z1330">
            <v>0</v>
          </cell>
          <cell r="AA1330">
            <v>0</v>
          </cell>
          <cell r="AB1330">
            <v>0</v>
          </cell>
        </row>
        <row r="1331">
          <cell r="P1331">
            <v>0</v>
          </cell>
          <cell r="Z1331">
            <v>0</v>
          </cell>
          <cell r="AA1331">
            <v>0</v>
          </cell>
          <cell r="AB1331">
            <v>0</v>
          </cell>
        </row>
        <row r="1332">
          <cell r="P1332">
            <v>0</v>
          </cell>
          <cell r="Z1332">
            <v>0</v>
          </cell>
          <cell r="AA1332">
            <v>0</v>
          </cell>
          <cell r="AB1332">
            <v>0</v>
          </cell>
        </row>
        <row r="1333">
          <cell r="P1333">
            <v>0</v>
          </cell>
          <cell r="Z1333">
            <v>0</v>
          </cell>
          <cell r="AA1333">
            <v>0</v>
          </cell>
          <cell r="AB1333">
            <v>0</v>
          </cell>
        </row>
        <row r="1334">
          <cell r="P1334">
            <v>0</v>
          </cell>
          <cell r="Z1334">
            <v>0</v>
          </cell>
          <cell r="AA1334">
            <v>0</v>
          </cell>
          <cell r="AB1334">
            <v>0</v>
          </cell>
        </row>
        <row r="1335">
          <cell r="P1335">
            <v>0</v>
          </cell>
          <cell r="Z1335">
            <v>0</v>
          </cell>
          <cell r="AA1335">
            <v>0</v>
          </cell>
          <cell r="AB1335">
            <v>0</v>
          </cell>
        </row>
        <row r="1336">
          <cell r="P1336">
            <v>0</v>
          </cell>
          <cell r="Z1336">
            <v>0</v>
          </cell>
          <cell r="AA1336">
            <v>0</v>
          </cell>
          <cell r="AB1336">
            <v>0</v>
          </cell>
        </row>
        <row r="1337">
          <cell r="P1337">
            <v>0</v>
          </cell>
          <cell r="Z1337">
            <v>0</v>
          </cell>
          <cell r="AA1337">
            <v>0</v>
          </cell>
          <cell r="AB1337">
            <v>0</v>
          </cell>
        </row>
        <row r="1338">
          <cell r="P1338">
            <v>0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</row>
        <row r="1339">
          <cell r="B1339" t="str">
            <v>Összesen</v>
          </cell>
          <cell r="D1339" t="str">
            <v>Teleki B.K.-isk. Kollégium</v>
          </cell>
          <cell r="E1339">
            <v>11910</v>
          </cell>
          <cell r="F1339">
            <v>0</v>
          </cell>
          <cell r="G1339">
            <v>7953</v>
          </cell>
          <cell r="H1339">
            <v>0</v>
          </cell>
          <cell r="I1339">
            <v>68874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359</v>
          </cell>
          <cell r="O1339">
            <v>0</v>
          </cell>
          <cell r="P1339">
            <v>89096</v>
          </cell>
          <cell r="Q1339">
            <v>37715</v>
          </cell>
          <cell r="R1339">
            <v>15303</v>
          </cell>
          <cell r="S1339">
            <v>35993</v>
          </cell>
          <cell r="T1339">
            <v>0</v>
          </cell>
          <cell r="U1339">
            <v>0</v>
          </cell>
          <cell r="V1339">
            <v>0</v>
          </cell>
          <cell r="W1339">
            <v>85</v>
          </cell>
          <cell r="X1339">
            <v>0</v>
          </cell>
          <cell r="Y1339">
            <v>0</v>
          </cell>
          <cell r="Z1339">
            <v>89096</v>
          </cell>
          <cell r="AA1339">
            <v>0</v>
          </cell>
          <cell r="AB1339">
            <v>89096</v>
          </cell>
        </row>
        <row r="1340">
          <cell r="A1340">
            <v>38</v>
          </cell>
          <cell r="B1340" t="str">
            <v>Kodály Z.uti Középisk.Koll.</v>
          </cell>
          <cell r="C1340">
            <v>1</v>
          </cell>
          <cell r="D1340" t="str">
            <v>00előirányzat</v>
          </cell>
          <cell r="E1340">
            <v>14139</v>
          </cell>
          <cell r="G1340">
            <v>7137</v>
          </cell>
          <cell r="I1340">
            <v>77210</v>
          </cell>
          <cell r="P1340">
            <v>98486</v>
          </cell>
          <cell r="Q1340">
            <v>38102</v>
          </cell>
          <cell r="R1340">
            <v>15851</v>
          </cell>
          <cell r="S1340">
            <v>43403</v>
          </cell>
          <cell r="W1340">
            <v>144</v>
          </cell>
          <cell r="Y1340">
            <v>986</v>
          </cell>
          <cell r="Z1340">
            <v>98486</v>
          </cell>
          <cell r="AA1340">
            <v>0</v>
          </cell>
          <cell r="AB1340">
            <v>98486</v>
          </cell>
        </row>
        <row r="1341">
          <cell r="C1341">
            <v>2</v>
          </cell>
          <cell r="D1341" t="str">
            <v>jóváhagyott pénzmaradvány</v>
          </cell>
          <cell r="N1341">
            <v>-1185</v>
          </cell>
          <cell r="P1341">
            <v>-1185</v>
          </cell>
          <cell r="Q1341">
            <v>50</v>
          </cell>
          <cell r="R1341">
            <v>18</v>
          </cell>
          <cell r="S1341">
            <v>-1253</v>
          </cell>
          <cell r="Z1341">
            <v>-1185</v>
          </cell>
          <cell r="AA1341">
            <v>0</v>
          </cell>
          <cell r="AB1341">
            <v>-1185</v>
          </cell>
        </row>
        <row r="1342">
          <cell r="C1342">
            <v>3</v>
          </cell>
          <cell r="D1342" t="str">
            <v>pm.terhelő bef.kötelezettség</v>
          </cell>
          <cell r="N1342">
            <v>1436</v>
          </cell>
          <cell r="P1342">
            <v>1436</v>
          </cell>
          <cell r="S1342">
            <v>1436</v>
          </cell>
          <cell r="Z1342">
            <v>1436</v>
          </cell>
          <cell r="AA1342">
            <v>0</v>
          </cell>
          <cell r="AB1342">
            <v>1436</v>
          </cell>
        </row>
        <row r="1343">
          <cell r="C1343">
            <v>9</v>
          </cell>
          <cell r="D1343" t="str">
            <v>ped.szakkönyv</v>
          </cell>
          <cell r="I1343">
            <v>225</v>
          </cell>
          <cell r="P1343">
            <v>225</v>
          </cell>
          <cell r="Q1343">
            <v>225</v>
          </cell>
          <cell r="Z1343">
            <v>225</v>
          </cell>
          <cell r="AA1343">
            <v>0</v>
          </cell>
          <cell r="AB1343">
            <v>225</v>
          </cell>
        </row>
        <row r="1344">
          <cell r="C1344">
            <v>12</v>
          </cell>
          <cell r="D1344" t="str">
            <v>elvonás</v>
          </cell>
          <cell r="I1344">
            <v>-1562</v>
          </cell>
          <cell r="P1344">
            <v>-1562</v>
          </cell>
          <cell r="S1344">
            <v>-1562</v>
          </cell>
          <cell r="Z1344">
            <v>-1562</v>
          </cell>
          <cell r="AA1344">
            <v>0</v>
          </cell>
          <cell r="AB1344">
            <v>-1562</v>
          </cell>
        </row>
        <row r="1345">
          <cell r="C1345">
            <v>13</v>
          </cell>
          <cell r="D1345" t="str">
            <v>bérfejlesztés</v>
          </cell>
          <cell r="I1345">
            <v>1244</v>
          </cell>
          <cell r="P1345">
            <v>1244</v>
          </cell>
          <cell r="Q1345">
            <v>915</v>
          </cell>
          <cell r="R1345">
            <v>329</v>
          </cell>
          <cell r="Z1345">
            <v>1244</v>
          </cell>
          <cell r="AA1345">
            <v>0</v>
          </cell>
          <cell r="AB1345">
            <v>1244</v>
          </cell>
        </row>
        <row r="1346">
          <cell r="C1346">
            <v>14</v>
          </cell>
          <cell r="D1346" t="str">
            <v>4% bérfejlesztés</v>
          </cell>
          <cell r="I1346">
            <v>-344</v>
          </cell>
          <cell r="P1346">
            <v>-344</v>
          </cell>
          <cell r="Q1346">
            <v>-253</v>
          </cell>
          <cell r="R1346">
            <v>-91</v>
          </cell>
          <cell r="Z1346">
            <v>-344</v>
          </cell>
          <cell r="AA1346">
            <v>0</v>
          </cell>
          <cell r="AB1346">
            <v>-344</v>
          </cell>
        </row>
        <row r="1347">
          <cell r="P1347">
            <v>0</v>
          </cell>
          <cell r="Z1347">
            <v>0</v>
          </cell>
          <cell r="AA1347">
            <v>0</v>
          </cell>
          <cell r="AB1347">
            <v>0</v>
          </cell>
        </row>
        <row r="1348">
          <cell r="P1348">
            <v>0</v>
          </cell>
          <cell r="Z1348">
            <v>0</v>
          </cell>
          <cell r="AA1348">
            <v>0</v>
          </cell>
          <cell r="AB1348">
            <v>0</v>
          </cell>
        </row>
        <row r="1349">
          <cell r="P1349">
            <v>0</v>
          </cell>
          <cell r="Z1349">
            <v>0</v>
          </cell>
          <cell r="AA1349">
            <v>0</v>
          </cell>
          <cell r="AB1349">
            <v>0</v>
          </cell>
        </row>
        <row r="1350">
          <cell r="P1350">
            <v>0</v>
          </cell>
          <cell r="Z1350">
            <v>0</v>
          </cell>
          <cell r="AA1350">
            <v>0</v>
          </cell>
          <cell r="AB1350">
            <v>0</v>
          </cell>
        </row>
        <row r="1351">
          <cell r="P1351">
            <v>0</v>
          </cell>
          <cell r="Z1351">
            <v>0</v>
          </cell>
          <cell r="AA1351">
            <v>0</v>
          </cell>
          <cell r="AB1351">
            <v>0</v>
          </cell>
        </row>
        <row r="1352">
          <cell r="P1352">
            <v>0</v>
          </cell>
          <cell r="Z1352">
            <v>0</v>
          </cell>
          <cell r="AA1352">
            <v>0</v>
          </cell>
          <cell r="AB1352">
            <v>0</v>
          </cell>
        </row>
        <row r="1353">
          <cell r="P1353">
            <v>0</v>
          </cell>
          <cell r="Z1353">
            <v>0</v>
          </cell>
          <cell r="AA1353">
            <v>0</v>
          </cell>
          <cell r="AB1353">
            <v>0</v>
          </cell>
        </row>
        <row r="1354">
          <cell r="P1354">
            <v>0</v>
          </cell>
          <cell r="Z1354">
            <v>0</v>
          </cell>
          <cell r="AA1354">
            <v>0</v>
          </cell>
          <cell r="AB1354">
            <v>0</v>
          </cell>
        </row>
        <row r="1355">
          <cell r="P1355">
            <v>0</v>
          </cell>
          <cell r="Z1355">
            <v>0</v>
          </cell>
          <cell r="AA1355">
            <v>0</v>
          </cell>
          <cell r="AB1355">
            <v>0</v>
          </cell>
        </row>
        <row r="1356">
          <cell r="P1356">
            <v>0</v>
          </cell>
          <cell r="Z1356">
            <v>0</v>
          </cell>
          <cell r="AA1356">
            <v>0</v>
          </cell>
          <cell r="AB1356">
            <v>0</v>
          </cell>
        </row>
        <row r="1357">
          <cell r="P1357">
            <v>0</v>
          </cell>
          <cell r="Z1357">
            <v>0</v>
          </cell>
          <cell r="AA1357">
            <v>0</v>
          </cell>
          <cell r="AB1357">
            <v>0</v>
          </cell>
        </row>
        <row r="1358">
          <cell r="P1358">
            <v>0</v>
          </cell>
          <cell r="Z1358">
            <v>0</v>
          </cell>
          <cell r="AA1358">
            <v>0</v>
          </cell>
          <cell r="AB1358">
            <v>0</v>
          </cell>
        </row>
        <row r="1359">
          <cell r="B1359" t="str">
            <v>Összesen</v>
          </cell>
          <cell r="D1359" t="str">
            <v>Kodály Z.uti Középisk.Koll.</v>
          </cell>
          <cell r="E1359">
            <v>14139</v>
          </cell>
          <cell r="F1359">
            <v>0</v>
          </cell>
          <cell r="G1359">
            <v>7137</v>
          </cell>
          <cell r="H1359">
            <v>0</v>
          </cell>
          <cell r="I1359">
            <v>76773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251</v>
          </cell>
          <cell r="O1359">
            <v>0</v>
          </cell>
          <cell r="P1359">
            <v>98300</v>
          </cell>
          <cell r="Q1359">
            <v>39039</v>
          </cell>
          <cell r="R1359">
            <v>16107</v>
          </cell>
          <cell r="S1359">
            <v>42024</v>
          </cell>
          <cell r="T1359">
            <v>0</v>
          </cell>
          <cell r="U1359">
            <v>0</v>
          </cell>
          <cell r="V1359">
            <v>0</v>
          </cell>
          <cell r="W1359">
            <v>144</v>
          </cell>
          <cell r="X1359">
            <v>0</v>
          </cell>
          <cell r="Y1359">
            <v>986</v>
          </cell>
          <cell r="Z1359">
            <v>98300</v>
          </cell>
          <cell r="AA1359">
            <v>0</v>
          </cell>
          <cell r="AB1359">
            <v>98300</v>
          </cell>
        </row>
        <row r="1360">
          <cell r="A1360">
            <v>39</v>
          </cell>
          <cell r="B1360" t="str">
            <v>Hajnóczy J.Középiskolai Koll.</v>
          </cell>
          <cell r="C1360">
            <v>1</v>
          </cell>
          <cell r="D1360" t="str">
            <v>00előirányzat</v>
          </cell>
          <cell r="E1360">
            <v>21580</v>
          </cell>
          <cell r="G1360">
            <v>18000</v>
          </cell>
          <cell r="I1360">
            <v>132154</v>
          </cell>
          <cell r="P1360">
            <v>171734</v>
          </cell>
          <cell r="Q1360">
            <v>71426</v>
          </cell>
          <cell r="R1360">
            <v>29793</v>
          </cell>
          <cell r="S1360">
            <v>70390</v>
          </cell>
          <cell r="W1360">
            <v>125</v>
          </cell>
          <cell r="Z1360">
            <v>171734</v>
          </cell>
          <cell r="AA1360">
            <v>0</v>
          </cell>
          <cell r="AB1360">
            <v>171734</v>
          </cell>
        </row>
        <row r="1361">
          <cell r="C1361">
            <v>2</v>
          </cell>
          <cell r="D1361" t="str">
            <v>jóváhagyott pénzmaradvány</v>
          </cell>
          <cell r="N1361">
            <v>3036</v>
          </cell>
          <cell r="P1361">
            <v>3036</v>
          </cell>
          <cell r="Q1361">
            <v>1373</v>
          </cell>
          <cell r="R1361">
            <v>347</v>
          </cell>
          <cell r="Y1361">
            <v>1316</v>
          </cell>
          <cell r="Z1361">
            <v>3036</v>
          </cell>
          <cell r="AA1361">
            <v>0</v>
          </cell>
          <cell r="AB1361">
            <v>3036</v>
          </cell>
        </row>
        <row r="1362">
          <cell r="C1362">
            <v>4</v>
          </cell>
          <cell r="D1362" t="str">
            <v>tárgyévi eir.mód.korrekció</v>
          </cell>
          <cell r="I1362">
            <v>765</v>
          </cell>
          <cell r="P1362">
            <v>765</v>
          </cell>
          <cell r="Y1362">
            <v>765</v>
          </cell>
          <cell r="Z1362">
            <v>765</v>
          </cell>
          <cell r="AA1362">
            <v>0</v>
          </cell>
          <cell r="AB1362">
            <v>765</v>
          </cell>
        </row>
        <row r="1363">
          <cell r="C1363">
            <v>9</v>
          </cell>
          <cell r="D1363" t="str">
            <v>ped.szakkönyv</v>
          </cell>
          <cell r="I1363">
            <v>360</v>
          </cell>
          <cell r="P1363">
            <v>360</v>
          </cell>
          <cell r="Q1363">
            <v>360</v>
          </cell>
          <cell r="Z1363">
            <v>360</v>
          </cell>
          <cell r="AA1363">
            <v>0</v>
          </cell>
          <cell r="AB1363">
            <v>360</v>
          </cell>
        </row>
        <row r="1364">
          <cell r="D1364" t="str">
            <v>sh.</v>
          </cell>
          <cell r="J1364">
            <v>829</v>
          </cell>
          <cell r="M1364">
            <v>56</v>
          </cell>
          <cell r="P1364">
            <v>885</v>
          </cell>
          <cell r="S1364">
            <v>829</v>
          </cell>
          <cell r="X1364">
            <v>56</v>
          </cell>
          <cell r="Z1364">
            <v>885</v>
          </cell>
          <cell r="AA1364">
            <v>0</v>
          </cell>
          <cell r="AB1364">
            <v>885</v>
          </cell>
        </row>
        <row r="1365">
          <cell r="C1365">
            <v>12</v>
          </cell>
          <cell r="D1365" t="str">
            <v>elvonás</v>
          </cell>
          <cell r="I1365">
            <v>-1391</v>
          </cell>
          <cell r="P1365">
            <v>-1391</v>
          </cell>
          <cell r="S1365">
            <v>-1391</v>
          </cell>
          <cell r="Z1365">
            <v>-1391</v>
          </cell>
          <cell r="AA1365">
            <v>0</v>
          </cell>
          <cell r="AB1365">
            <v>-1391</v>
          </cell>
        </row>
        <row r="1366">
          <cell r="C1366">
            <v>13</v>
          </cell>
          <cell r="D1366" t="str">
            <v>bérfejlesztés</v>
          </cell>
          <cell r="I1366">
            <v>2625</v>
          </cell>
          <cell r="P1366">
            <v>2625</v>
          </cell>
          <cell r="Q1366">
            <v>1930</v>
          </cell>
          <cell r="R1366">
            <v>695</v>
          </cell>
          <cell r="Z1366">
            <v>2625</v>
          </cell>
          <cell r="AA1366">
            <v>0</v>
          </cell>
          <cell r="AB1366">
            <v>2625</v>
          </cell>
        </row>
        <row r="1367">
          <cell r="C1367">
            <v>14</v>
          </cell>
          <cell r="D1367" t="str">
            <v>4% bérfejlesztés</v>
          </cell>
          <cell r="I1367">
            <v>-725</v>
          </cell>
          <cell r="P1367">
            <v>-725</v>
          </cell>
          <cell r="Q1367">
            <v>-533</v>
          </cell>
          <cell r="R1367">
            <v>-192</v>
          </cell>
          <cell r="Z1367">
            <v>-725</v>
          </cell>
          <cell r="AA1367">
            <v>0</v>
          </cell>
          <cell r="AB1367">
            <v>-725</v>
          </cell>
        </row>
        <row r="1368">
          <cell r="P1368">
            <v>0</v>
          </cell>
          <cell r="Z1368">
            <v>0</v>
          </cell>
          <cell r="AA1368">
            <v>0</v>
          </cell>
          <cell r="AB1368">
            <v>0</v>
          </cell>
        </row>
        <row r="1369">
          <cell r="P1369">
            <v>0</v>
          </cell>
          <cell r="Z1369">
            <v>0</v>
          </cell>
          <cell r="AA1369">
            <v>0</v>
          </cell>
          <cell r="AB1369">
            <v>0</v>
          </cell>
        </row>
        <row r="1370">
          <cell r="P1370">
            <v>0</v>
          </cell>
          <cell r="Z1370">
            <v>0</v>
          </cell>
          <cell r="AA1370">
            <v>0</v>
          </cell>
          <cell r="AB1370">
            <v>0</v>
          </cell>
        </row>
        <row r="1371">
          <cell r="P1371">
            <v>0</v>
          </cell>
          <cell r="Z1371">
            <v>0</v>
          </cell>
          <cell r="AA1371">
            <v>0</v>
          </cell>
          <cell r="AB1371">
            <v>0</v>
          </cell>
        </row>
        <row r="1372">
          <cell r="P1372">
            <v>0</v>
          </cell>
          <cell r="Z1372">
            <v>0</v>
          </cell>
          <cell r="AA1372">
            <v>0</v>
          </cell>
          <cell r="AB1372">
            <v>0</v>
          </cell>
        </row>
        <row r="1373">
          <cell r="P1373">
            <v>0</v>
          </cell>
          <cell r="Z1373">
            <v>0</v>
          </cell>
          <cell r="AA1373">
            <v>0</v>
          </cell>
          <cell r="AB1373">
            <v>0</v>
          </cell>
        </row>
        <row r="1374">
          <cell r="P1374">
            <v>0</v>
          </cell>
          <cell r="Z1374">
            <v>0</v>
          </cell>
          <cell r="AA1374">
            <v>0</v>
          </cell>
          <cell r="AB1374">
            <v>0</v>
          </cell>
        </row>
        <row r="1375">
          <cell r="P1375">
            <v>0</v>
          </cell>
          <cell r="Z1375">
            <v>0</v>
          </cell>
          <cell r="AA1375">
            <v>0</v>
          </cell>
          <cell r="AB1375">
            <v>0</v>
          </cell>
        </row>
        <row r="1376">
          <cell r="P1376">
            <v>0</v>
          </cell>
          <cell r="Z1376">
            <v>0</v>
          </cell>
          <cell r="AA1376">
            <v>0</v>
          </cell>
          <cell r="AB1376">
            <v>0</v>
          </cell>
        </row>
        <row r="1377">
          <cell r="P1377">
            <v>0</v>
          </cell>
          <cell r="Z1377">
            <v>0</v>
          </cell>
          <cell r="AA1377">
            <v>0</v>
          </cell>
          <cell r="AB1377">
            <v>0</v>
          </cell>
        </row>
        <row r="1378">
          <cell r="P1378">
            <v>0</v>
          </cell>
          <cell r="Z1378">
            <v>0</v>
          </cell>
          <cell r="AA1378">
            <v>0</v>
          </cell>
          <cell r="AB1378">
            <v>0</v>
          </cell>
        </row>
        <row r="1379">
          <cell r="P1379">
            <v>0</v>
          </cell>
          <cell r="Z1379">
            <v>0</v>
          </cell>
          <cell r="AA1379">
            <v>0</v>
          </cell>
          <cell r="AB1379">
            <v>0</v>
          </cell>
        </row>
        <row r="1380">
          <cell r="P1380">
            <v>0</v>
          </cell>
          <cell r="Z1380">
            <v>0</v>
          </cell>
          <cell r="AA1380">
            <v>0</v>
          </cell>
          <cell r="AB1380">
            <v>0</v>
          </cell>
        </row>
        <row r="1381">
          <cell r="P1381">
            <v>0</v>
          </cell>
          <cell r="Z1381">
            <v>0</v>
          </cell>
          <cell r="AA1381">
            <v>0</v>
          </cell>
          <cell r="AB1381">
            <v>0</v>
          </cell>
        </row>
        <row r="1382">
          <cell r="P1382">
            <v>0</v>
          </cell>
          <cell r="Z1382">
            <v>0</v>
          </cell>
          <cell r="AA1382">
            <v>0</v>
          </cell>
          <cell r="AB1382">
            <v>0</v>
          </cell>
        </row>
        <row r="1383">
          <cell r="P1383">
            <v>0</v>
          </cell>
          <cell r="Z1383">
            <v>0</v>
          </cell>
          <cell r="AA1383">
            <v>0</v>
          </cell>
          <cell r="AB1383">
            <v>0</v>
          </cell>
        </row>
        <row r="1384">
          <cell r="P1384">
            <v>0</v>
          </cell>
          <cell r="Z1384">
            <v>0</v>
          </cell>
          <cell r="AA1384">
            <v>0</v>
          </cell>
          <cell r="AB1384">
            <v>0</v>
          </cell>
        </row>
        <row r="1385">
          <cell r="P1385">
            <v>0</v>
          </cell>
          <cell r="Z1385">
            <v>0</v>
          </cell>
          <cell r="AA1385">
            <v>0</v>
          </cell>
          <cell r="AB1385">
            <v>0</v>
          </cell>
        </row>
        <row r="1386">
          <cell r="P1386">
            <v>0</v>
          </cell>
          <cell r="Z1386">
            <v>0</v>
          </cell>
          <cell r="AA1386">
            <v>0</v>
          </cell>
          <cell r="AB1386">
            <v>0</v>
          </cell>
        </row>
        <row r="1387">
          <cell r="P1387">
            <v>0</v>
          </cell>
          <cell r="Z1387">
            <v>0</v>
          </cell>
          <cell r="AA1387">
            <v>0</v>
          </cell>
          <cell r="AB1387">
            <v>0</v>
          </cell>
        </row>
        <row r="1388">
          <cell r="P1388">
            <v>0</v>
          </cell>
          <cell r="Z1388">
            <v>0</v>
          </cell>
          <cell r="AA1388">
            <v>0</v>
          </cell>
          <cell r="AB1388">
            <v>0</v>
          </cell>
        </row>
        <row r="1389">
          <cell r="P1389">
            <v>0</v>
          </cell>
          <cell r="Z1389">
            <v>0</v>
          </cell>
          <cell r="AA1389">
            <v>0</v>
          </cell>
          <cell r="AB1389">
            <v>0</v>
          </cell>
        </row>
        <row r="1390">
          <cell r="P1390">
            <v>0</v>
          </cell>
          <cell r="Z1390">
            <v>0</v>
          </cell>
          <cell r="AA1390">
            <v>0</v>
          </cell>
          <cell r="AB1390">
            <v>0</v>
          </cell>
        </row>
        <row r="1391">
          <cell r="P1391">
            <v>0</v>
          </cell>
          <cell r="Z1391">
            <v>0</v>
          </cell>
          <cell r="AA1391">
            <v>0</v>
          </cell>
          <cell r="AB1391">
            <v>0</v>
          </cell>
        </row>
        <row r="1392">
          <cell r="B1392" t="str">
            <v>Összesen</v>
          </cell>
          <cell r="D1392" t="str">
            <v>Hajnóczy J.Középisk. Koll.</v>
          </cell>
          <cell r="E1392">
            <v>21580</v>
          </cell>
          <cell r="F1392">
            <v>0</v>
          </cell>
          <cell r="G1392">
            <v>18000</v>
          </cell>
          <cell r="H1392">
            <v>0</v>
          </cell>
          <cell r="I1392">
            <v>133788</v>
          </cell>
          <cell r="J1392">
            <v>829</v>
          </cell>
          <cell r="K1392">
            <v>0</v>
          </cell>
          <cell r="L1392">
            <v>0</v>
          </cell>
          <cell r="M1392">
            <v>56</v>
          </cell>
          <cell r="N1392">
            <v>3036</v>
          </cell>
          <cell r="O1392">
            <v>0</v>
          </cell>
          <cell r="P1392">
            <v>177289</v>
          </cell>
          <cell r="Q1392">
            <v>74556</v>
          </cell>
          <cell r="R1392">
            <v>30643</v>
          </cell>
          <cell r="S1392">
            <v>69828</v>
          </cell>
          <cell r="T1392">
            <v>0</v>
          </cell>
          <cell r="U1392">
            <v>0</v>
          </cell>
          <cell r="V1392">
            <v>0</v>
          </cell>
          <cell r="W1392">
            <v>125</v>
          </cell>
          <cell r="X1392">
            <v>56</v>
          </cell>
          <cell r="Y1392">
            <v>2081</v>
          </cell>
          <cell r="Z1392">
            <v>177289</v>
          </cell>
          <cell r="AA1392">
            <v>0</v>
          </cell>
          <cell r="AB1392">
            <v>177289</v>
          </cell>
        </row>
        <row r="1393">
          <cell r="A1393">
            <v>40</v>
          </cell>
          <cell r="B1393" t="str">
            <v>Középiskolai Kp.MENZA</v>
          </cell>
          <cell r="C1393">
            <v>1</v>
          </cell>
          <cell r="D1393" t="str">
            <v>00előirányzat</v>
          </cell>
          <cell r="E1393">
            <v>6249</v>
          </cell>
          <cell r="G1393">
            <v>21010</v>
          </cell>
          <cell r="I1393">
            <v>28592</v>
          </cell>
          <cell r="P1393">
            <v>55851</v>
          </cell>
          <cell r="Q1393">
            <v>13974</v>
          </cell>
          <cell r="R1393">
            <v>6352</v>
          </cell>
          <cell r="S1393">
            <v>30451</v>
          </cell>
          <cell r="W1393">
            <v>807</v>
          </cell>
          <cell r="Y1393">
            <v>4267</v>
          </cell>
          <cell r="Z1393">
            <v>55851</v>
          </cell>
          <cell r="AA1393">
            <v>0</v>
          </cell>
          <cell r="AB1393">
            <v>55851</v>
          </cell>
        </row>
        <row r="1394">
          <cell r="D1394" t="str">
            <v>sh.</v>
          </cell>
          <cell r="P1394">
            <v>0</v>
          </cell>
          <cell r="S1394">
            <v>-55</v>
          </cell>
          <cell r="X1394">
            <v>55</v>
          </cell>
          <cell r="Z1394">
            <v>0</v>
          </cell>
          <cell r="AA1394">
            <v>0</v>
          </cell>
          <cell r="AB1394">
            <v>0</v>
          </cell>
        </row>
        <row r="1395">
          <cell r="C1395">
            <v>2</v>
          </cell>
          <cell r="D1395" t="str">
            <v>jóváhagyott pénzmaradvány</v>
          </cell>
          <cell r="N1395">
            <v>902</v>
          </cell>
          <cell r="P1395">
            <v>902</v>
          </cell>
          <cell r="Q1395">
            <v>310</v>
          </cell>
          <cell r="R1395">
            <v>122</v>
          </cell>
          <cell r="Y1395">
            <v>470</v>
          </cell>
          <cell r="Z1395">
            <v>902</v>
          </cell>
          <cell r="AA1395">
            <v>0</v>
          </cell>
          <cell r="AB1395">
            <v>902</v>
          </cell>
        </row>
        <row r="1396">
          <cell r="C1396">
            <v>3</v>
          </cell>
          <cell r="D1396" t="str">
            <v>pm.terhelő bef.kötelezettség</v>
          </cell>
          <cell r="N1396">
            <v>1032</v>
          </cell>
          <cell r="P1396">
            <v>1032</v>
          </cell>
          <cell r="S1396">
            <v>1032</v>
          </cell>
          <cell r="Z1396">
            <v>1032</v>
          </cell>
          <cell r="AA1396">
            <v>0</v>
          </cell>
          <cell r="AB1396">
            <v>1032</v>
          </cell>
        </row>
        <row r="1397">
          <cell r="C1397">
            <v>12</v>
          </cell>
          <cell r="D1397" t="str">
            <v>elvonás</v>
          </cell>
          <cell r="I1397">
            <v>-153</v>
          </cell>
          <cell r="P1397">
            <v>-153</v>
          </cell>
          <cell r="S1397">
            <v>-153</v>
          </cell>
          <cell r="Z1397">
            <v>-153</v>
          </cell>
          <cell r="AA1397">
            <v>0</v>
          </cell>
          <cell r="AB1397">
            <v>-153</v>
          </cell>
        </row>
        <row r="1398">
          <cell r="C1398">
            <v>13</v>
          </cell>
          <cell r="D1398" t="str">
            <v>bérfejlesztés</v>
          </cell>
          <cell r="I1398">
            <v>998</v>
          </cell>
          <cell r="P1398">
            <v>998</v>
          </cell>
          <cell r="Q1398">
            <v>734</v>
          </cell>
          <cell r="R1398">
            <v>264</v>
          </cell>
          <cell r="Z1398">
            <v>998</v>
          </cell>
          <cell r="AA1398">
            <v>0</v>
          </cell>
          <cell r="AB1398">
            <v>998</v>
          </cell>
        </row>
        <row r="1399">
          <cell r="C1399">
            <v>14</v>
          </cell>
          <cell r="D1399" t="str">
            <v>4% bérfejlesztés</v>
          </cell>
          <cell r="I1399">
            <v>-276</v>
          </cell>
          <cell r="P1399">
            <v>-276</v>
          </cell>
          <cell r="Q1399">
            <v>-203</v>
          </cell>
          <cell r="R1399">
            <v>-73</v>
          </cell>
          <cell r="Z1399">
            <v>-276</v>
          </cell>
          <cell r="AA1399">
            <v>0</v>
          </cell>
          <cell r="AB1399">
            <v>-276</v>
          </cell>
        </row>
        <row r="1400">
          <cell r="P1400">
            <v>0</v>
          </cell>
          <cell r="Z1400">
            <v>0</v>
          </cell>
          <cell r="AA1400">
            <v>0</v>
          </cell>
          <cell r="AB1400">
            <v>0</v>
          </cell>
        </row>
        <row r="1401">
          <cell r="P1401">
            <v>0</v>
          </cell>
          <cell r="Z1401">
            <v>0</v>
          </cell>
          <cell r="AA1401">
            <v>0</v>
          </cell>
          <cell r="AB1401">
            <v>0</v>
          </cell>
        </row>
        <row r="1402">
          <cell r="P1402">
            <v>0</v>
          </cell>
          <cell r="Z1402">
            <v>0</v>
          </cell>
          <cell r="AA1402">
            <v>0</v>
          </cell>
          <cell r="AB1402">
            <v>0</v>
          </cell>
        </row>
        <row r="1403">
          <cell r="P1403">
            <v>0</v>
          </cell>
          <cell r="Z1403">
            <v>0</v>
          </cell>
          <cell r="AA1403">
            <v>0</v>
          </cell>
          <cell r="AB1403">
            <v>0</v>
          </cell>
        </row>
        <row r="1404">
          <cell r="P1404">
            <v>0</v>
          </cell>
          <cell r="Z1404">
            <v>0</v>
          </cell>
          <cell r="AA1404">
            <v>0</v>
          </cell>
          <cell r="AB1404">
            <v>0</v>
          </cell>
        </row>
        <row r="1405">
          <cell r="P1405">
            <v>0</v>
          </cell>
          <cell r="Z1405">
            <v>0</v>
          </cell>
          <cell r="AA1405">
            <v>0</v>
          </cell>
          <cell r="AB1405">
            <v>0</v>
          </cell>
        </row>
        <row r="1406">
          <cell r="B1406" t="str">
            <v>Összesen</v>
          </cell>
          <cell r="D1406" t="str">
            <v>Középiskolai Kp.MENZA</v>
          </cell>
          <cell r="E1406">
            <v>6249</v>
          </cell>
          <cell r="F1406">
            <v>0</v>
          </cell>
          <cell r="G1406">
            <v>21010</v>
          </cell>
          <cell r="H1406">
            <v>0</v>
          </cell>
          <cell r="I1406">
            <v>29161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1934</v>
          </cell>
          <cell r="O1406">
            <v>0</v>
          </cell>
          <cell r="P1406">
            <v>58354</v>
          </cell>
          <cell r="Q1406">
            <v>14815</v>
          </cell>
          <cell r="R1406">
            <v>6665</v>
          </cell>
          <cell r="S1406">
            <v>31275</v>
          </cell>
          <cell r="T1406">
            <v>0</v>
          </cell>
          <cell r="U1406">
            <v>0</v>
          </cell>
          <cell r="V1406">
            <v>0</v>
          </cell>
          <cell r="W1406">
            <v>807</v>
          </cell>
          <cell r="X1406">
            <v>55</v>
          </cell>
          <cell r="Y1406">
            <v>4737</v>
          </cell>
          <cell r="Z1406">
            <v>58354</v>
          </cell>
          <cell r="AA1406">
            <v>0</v>
          </cell>
          <cell r="AB1406">
            <v>58354</v>
          </cell>
        </row>
        <row r="1407">
          <cell r="A1407">
            <v>42</v>
          </cell>
          <cell r="B1407" t="str">
            <v>Városi Könyvtár</v>
          </cell>
          <cell r="C1407">
            <v>1</v>
          </cell>
          <cell r="D1407" t="str">
            <v>00előirányzat</v>
          </cell>
          <cell r="G1407">
            <v>1490</v>
          </cell>
          <cell r="H1407">
            <v>1980</v>
          </cell>
          <cell r="I1407">
            <v>52481</v>
          </cell>
          <cell r="M1407">
            <v>900</v>
          </cell>
          <cell r="P1407">
            <v>56851</v>
          </cell>
          <cell r="Q1407">
            <v>30655</v>
          </cell>
          <cell r="R1407">
            <v>12340</v>
          </cell>
          <cell r="S1407">
            <v>10976</v>
          </cell>
          <cell r="X1407">
            <v>2880</v>
          </cell>
          <cell r="Z1407">
            <v>56851</v>
          </cell>
          <cell r="AA1407">
            <v>0</v>
          </cell>
          <cell r="AB1407">
            <v>56851</v>
          </cell>
        </row>
        <row r="1408">
          <cell r="C1408">
            <v>2</v>
          </cell>
          <cell r="D1408" t="str">
            <v>jóváhagyott pénzmaradvány</v>
          </cell>
          <cell r="N1408">
            <v>888</v>
          </cell>
          <cell r="P1408">
            <v>888</v>
          </cell>
          <cell r="Q1408">
            <v>336</v>
          </cell>
          <cell r="R1408">
            <v>121</v>
          </cell>
          <cell r="Y1408">
            <v>431</v>
          </cell>
          <cell r="Z1408">
            <v>888</v>
          </cell>
          <cell r="AA1408">
            <v>0</v>
          </cell>
          <cell r="AB1408">
            <v>888</v>
          </cell>
        </row>
        <row r="1409">
          <cell r="C1409">
            <v>3</v>
          </cell>
          <cell r="D1409" t="str">
            <v>pm.terhelő bef.kötelezettség</v>
          </cell>
          <cell r="N1409">
            <v>30</v>
          </cell>
          <cell r="P1409">
            <v>30</v>
          </cell>
          <cell r="S1409">
            <v>30</v>
          </cell>
          <cell r="Z1409">
            <v>30</v>
          </cell>
          <cell r="AA1409">
            <v>0</v>
          </cell>
          <cell r="AB1409">
            <v>30</v>
          </cell>
        </row>
        <row r="1410">
          <cell r="B1410" t="str">
            <v>Újvári keret 40.évforduló</v>
          </cell>
          <cell r="D1410" t="str">
            <v>pót1(2)</v>
          </cell>
          <cell r="I1410">
            <v>70</v>
          </cell>
          <cell r="P1410">
            <v>70</v>
          </cell>
          <cell r="S1410">
            <v>70</v>
          </cell>
          <cell r="Z1410">
            <v>70</v>
          </cell>
          <cell r="AA1410">
            <v>0</v>
          </cell>
          <cell r="AB1410">
            <v>70</v>
          </cell>
        </row>
        <row r="1411">
          <cell r="C1411">
            <v>12</v>
          </cell>
          <cell r="D1411" t="str">
            <v>elvonás</v>
          </cell>
          <cell r="I1411">
            <v>-138</v>
          </cell>
          <cell r="P1411">
            <v>-138</v>
          </cell>
          <cell r="S1411">
            <v>-138</v>
          </cell>
          <cell r="Z1411">
            <v>-138</v>
          </cell>
          <cell r="AA1411">
            <v>0</v>
          </cell>
          <cell r="AB1411">
            <v>-138</v>
          </cell>
        </row>
        <row r="1412">
          <cell r="C1412">
            <v>13</v>
          </cell>
          <cell r="D1412" t="str">
            <v>bérfejlesztés</v>
          </cell>
          <cell r="I1412">
            <v>2353</v>
          </cell>
          <cell r="P1412">
            <v>2353</v>
          </cell>
          <cell r="Q1412">
            <v>1730</v>
          </cell>
          <cell r="R1412">
            <v>623</v>
          </cell>
          <cell r="Z1412">
            <v>2353</v>
          </cell>
          <cell r="AA1412">
            <v>0</v>
          </cell>
          <cell r="AB1412">
            <v>2353</v>
          </cell>
        </row>
        <row r="1413">
          <cell r="C1413">
            <v>14</v>
          </cell>
          <cell r="D1413" t="str">
            <v>4% bérfejlesztés</v>
          </cell>
          <cell r="I1413">
            <v>-650</v>
          </cell>
          <cell r="P1413">
            <v>-650</v>
          </cell>
          <cell r="Q1413">
            <v>-478</v>
          </cell>
          <cell r="R1413">
            <v>-172</v>
          </cell>
          <cell r="Z1413">
            <v>-650</v>
          </cell>
          <cell r="AA1413">
            <v>0</v>
          </cell>
          <cell r="AB1413">
            <v>-650</v>
          </cell>
        </row>
        <row r="1414">
          <cell r="P1414">
            <v>0</v>
          </cell>
          <cell r="Z1414">
            <v>0</v>
          </cell>
          <cell r="AA1414">
            <v>0</v>
          </cell>
          <cell r="AB1414">
            <v>0</v>
          </cell>
        </row>
        <row r="1415">
          <cell r="P1415">
            <v>0</v>
          </cell>
          <cell r="Z1415">
            <v>0</v>
          </cell>
          <cell r="AA1415">
            <v>0</v>
          </cell>
          <cell r="AB1415">
            <v>0</v>
          </cell>
        </row>
        <row r="1416">
          <cell r="P1416">
            <v>0</v>
          </cell>
          <cell r="Z1416">
            <v>0</v>
          </cell>
          <cell r="AA1416">
            <v>0</v>
          </cell>
          <cell r="AB1416">
            <v>0</v>
          </cell>
        </row>
        <row r="1417">
          <cell r="P1417">
            <v>0</v>
          </cell>
          <cell r="Z1417">
            <v>0</v>
          </cell>
          <cell r="AA1417">
            <v>0</v>
          </cell>
          <cell r="AB1417">
            <v>0</v>
          </cell>
        </row>
        <row r="1418">
          <cell r="P1418">
            <v>0</v>
          </cell>
          <cell r="Z1418">
            <v>0</v>
          </cell>
          <cell r="AA1418">
            <v>0</v>
          </cell>
          <cell r="AB1418">
            <v>0</v>
          </cell>
        </row>
        <row r="1419">
          <cell r="P1419">
            <v>0</v>
          </cell>
          <cell r="Z1419">
            <v>0</v>
          </cell>
          <cell r="AA1419">
            <v>0</v>
          </cell>
          <cell r="AB1419">
            <v>0</v>
          </cell>
        </row>
        <row r="1420">
          <cell r="P1420">
            <v>0</v>
          </cell>
          <cell r="Z1420">
            <v>0</v>
          </cell>
          <cell r="AA1420">
            <v>0</v>
          </cell>
          <cell r="AB1420">
            <v>0</v>
          </cell>
        </row>
        <row r="1421">
          <cell r="P1421">
            <v>0</v>
          </cell>
          <cell r="Z1421">
            <v>0</v>
          </cell>
          <cell r="AA1421">
            <v>0</v>
          </cell>
          <cell r="AB1421">
            <v>0</v>
          </cell>
        </row>
        <row r="1422">
          <cell r="P1422">
            <v>0</v>
          </cell>
          <cell r="Z1422">
            <v>0</v>
          </cell>
          <cell r="AA1422">
            <v>0</v>
          </cell>
          <cell r="AB1422">
            <v>0</v>
          </cell>
        </row>
        <row r="1423">
          <cell r="B1423" t="str">
            <v>Összesen</v>
          </cell>
          <cell r="D1423" t="str">
            <v>Városi Könyvtár</v>
          </cell>
          <cell r="E1423">
            <v>0</v>
          </cell>
          <cell r="F1423">
            <v>0</v>
          </cell>
          <cell r="G1423">
            <v>1490</v>
          </cell>
          <cell r="H1423">
            <v>1980</v>
          </cell>
          <cell r="I1423">
            <v>54116</v>
          </cell>
          <cell r="J1423">
            <v>0</v>
          </cell>
          <cell r="K1423">
            <v>0</v>
          </cell>
          <cell r="L1423">
            <v>0</v>
          </cell>
          <cell r="M1423">
            <v>900</v>
          </cell>
          <cell r="N1423">
            <v>918</v>
          </cell>
          <cell r="O1423">
            <v>0</v>
          </cell>
          <cell r="P1423">
            <v>59404</v>
          </cell>
          <cell r="Q1423">
            <v>32243</v>
          </cell>
          <cell r="R1423">
            <v>12912</v>
          </cell>
          <cell r="S1423">
            <v>10938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2880</v>
          </cell>
          <cell r="Y1423">
            <v>431</v>
          </cell>
          <cell r="Z1423">
            <v>59404</v>
          </cell>
          <cell r="AA1423">
            <v>0</v>
          </cell>
          <cell r="AB1423">
            <v>59404</v>
          </cell>
        </row>
        <row r="1424">
          <cell r="A1424">
            <v>43</v>
          </cell>
          <cell r="B1424" t="str">
            <v>Pécsi Galéria és Grafikai Műhely</v>
          </cell>
          <cell r="C1424">
            <v>1</v>
          </cell>
          <cell r="D1424" t="str">
            <v>00előirányzat</v>
          </cell>
          <cell r="G1424">
            <v>1020</v>
          </cell>
          <cell r="I1424">
            <v>16552</v>
          </cell>
          <cell r="J1424">
            <v>1300</v>
          </cell>
          <cell r="P1424">
            <v>18872</v>
          </cell>
          <cell r="Q1424">
            <v>6772</v>
          </cell>
          <cell r="R1424">
            <v>2953</v>
          </cell>
          <cell r="S1424">
            <v>9147</v>
          </cell>
          <cell r="Z1424">
            <v>18872</v>
          </cell>
          <cell r="AA1424">
            <v>0</v>
          </cell>
          <cell r="AB1424">
            <v>18872</v>
          </cell>
        </row>
        <row r="1425">
          <cell r="C1425">
            <v>2</v>
          </cell>
          <cell r="D1425" t="str">
            <v>jóváhagyott pénzmaradvány</v>
          </cell>
          <cell r="N1425">
            <v>503</v>
          </cell>
          <cell r="P1425">
            <v>503</v>
          </cell>
          <cell r="Y1425">
            <v>503</v>
          </cell>
          <cell r="Z1425">
            <v>503</v>
          </cell>
          <cell r="AA1425">
            <v>0</v>
          </cell>
          <cell r="AB1425">
            <v>503</v>
          </cell>
        </row>
        <row r="1426">
          <cell r="C1426">
            <v>4</v>
          </cell>
          <cell r="D1426" t="str">
            <v>tárgyévi eir.mód.korrekció</v>
          </cell>
          <cell r="I1426">
            <v>397</v>
          </cell>
          <cell r="P1426">
            <v>397</v>
          </cell>
          <cell r="Y1426">
            <v>397</v>
          </cell>
          <cell r="Z1426">
            <v>397</v>
          </cell>
          <cell r="AA1426">
            <v>0</v>
          </cell>
          <cell r="AB1426">
            <v>397</v>
          </cell>
        </row>
        <row r="1427">
          <cell r="C1427">
            <v>12</v>
          </cell>
          <cell r="D1427" t="str">
            <v>elvonás</v>
          </cell>
          <cell r="I1427">
            <v>-72</v>
          </cell>
          <cell r="P1427">
            <v>-72</v>
          </cell>
          <cell r="S1427">
            <v>-72</v>
          </cell>
          <cell r="Z1427">
            <v>-72</v>
          </cell>
          <cell r="AA1427">
            <v>0</v>
          </cell>
          <cell r="AB1427">
            <v>-72</v>
          </cell>
        </row>
        <row r="1428">
          <cell r="C1428">
            <v>13</v>
          </cell>
          <cell r="D1428" t="str">
            <v>bérfejlesztés</v>
          </cell>
          <cell r="I1428">
            <v>135</v>
          </cell>
          <cell r="P1428">
            <v>135</v>
          </cell>
          <cell r="Q1428">
            <v>99</v>
          </cell>
          <cell r="R1428">
            <v>36</v>
          </cell>
          <cell r="Z1428">
            <v>135</v>
          </cell>
          <cell r="AA1428">
            <v>0</v>
          </cell>
          <cell r="AB1428">
            <v>135</v>
          </cell>
        </row>
        <row r="1429">
          <cell r="C1429">
            <v>14</v>
          </cell>
          <cell r="D1429" t="str">
            <v>4% bérfejlesztés</v>
          </cell>
          <cell r="I1429">
            <v>-37</v>
          </cell>
          <cell r="P1429">
            <v>-37</v>
          </cell>
          <cell r="Q1429">
            <v>-27</v>
          </cell>
          <cell r="R1429">
            <v>-10</v>
          </cell>
          <cell r="Z1429">
            <v>-37</v>
          </cell>
          <cell r="AA1429">
            <v>0</v>
          </cell>
          <cell r="AB1429">
            <v>-37</v>
          </cell>
        </row>
        <row r="1430">
          <cell r="P1430">
            <v>0</v>
          </cell>
          <cell r="Z1430">
            <v>0</v>
          </cell>
          <cell r="AA1430">
            <v>0</v>
          </cell>
          <cell r="AB1430">
            <v>0</v>
          </cell>
        </row>
        <row r="1431">
          <cell r="P1431">
            <v>0</v>
          </cell>
          <cell r="Z1431">
            <v>0</v>
          </cell>
          <cell r="AA1431">
            <v>0</v>
          </cell>
          <cell r="AB1431">
            <v>0</v>
          </cell>
        </row>
        <row r="1432">
          <cell r="P1432">
            <v>0</v>
          </cell>
          <cell r="Z1432">
            <v>0</v>
          </cell>
          <cell r="AA1432">
            <v>0</v>
          </cell>
          <cell r="AB1432">
            <v>0</v>
          </cell>
        </row>
        <row r="1433">
          <cell r="P1433">
            <v>0</v>
          </cell>
          <cell r="Z1433">
            <v>0</v>
          </cell>
          <cell r="AA1433">
            <v>0</v>
          </cell>
          <cell r="AB1433">
            <v>0</v>
          </cell>
        </row>
        <row r="1434">
          <cell r="P1434">
            <v>0</v>
          </cell>
          <cell r="Z1434">
            <v>0</v>
          </cell>
          <cell r="AA1434">
            <v>0</v>
          </cell>
          <cell r="AB1434">
            <v>0</v>
          </cell>
        </row>
        <row r="1435">
          <cell r="P1435">
            <v>0</v>
          </cell>
          <cell r="Z1435">
            <v>0</v>
          </cell>
          <cell r="AA1435">
            <v>0</v>
          </cell>
          <cell r="AB1435">
            <v>0</v>
          </cell>
        </row>
        <row r="1436">
          <cell r="P1436">
            <v>0</v>
          </cell>
          <cell r="Z1436">
            <v>0</v>
          </cell>
          <cell r="AA1436">
            <v>0</v>
          </cell>
          <cell r="AB1436">
            <v>0</v>
          </cell>
        </row>
        <row r="1437">
          <cell r="P1437">
            <v>0</v>
          </cell>
          <cell r="Z1437">
            <v>0</v>
          </cell>
          <cell r="AA1437">
            <v>0</v>
          </cell>
          <cell r="AB1437">
            <v>0</v>
          </cell>
        </row>
        <row r="1438">
          <cell r="P1438">
            <v>0</v>
          </cell>
          <cell r="Z1438">
            <v>0</v>
          </cell>
          <cell r="AA1438">
            <v>0</v>
          </cell>
          <cell r="AB1438">
            <v>0</v>
          </cell>
        </row>
        <row r="1439">
          <cell r="B1439" t="str">
            <v>Összesen</v>
          </cell>
          <cell r="D1439" t="str">
            <v>Pécsi Galéria és Graf. M.</v>
          </cell>
          <cell r="E1439">
            <v>0</v>
          </cell>
          <cell r="F1439">
            <v>0</v>
          </cell>
          <cell r="G1439">
            <v>1020</v>
          </cell>
          <cell r="H1439">
            <v>0</v>
          </cell>
          <cell r="I1439">
            <v>16975</v>
          </cell>
          <cell r="J1439">
            <v>1300</v>
          </cell>
          <cell r="K1439">
            <v>0</v>
          </cell>
          <cell r="L1439">
            <v>0</v>
          </cell>
          <cell r="M1439">
            <v>0</v>
          </cell>
          <cell r="N1439">
            <v>503</v>
          </cell>
          <cell r="O1439">
            <v>0</v>
          </cell>
          <cell r="P1439">
            <v>19798</v>
          </cell>
          <cell r="Q1439">
            <v>6844</v>
          </cell>
          <cell r="R1439">
            <v>2979</v>
          </cell>
          <cell r="S1439">
            <v>9075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900</v>
          </cell>
          <cell r="Z1439">
            <v>19798</v>
          </cell>
          <cell r="AA1439">
            <v>0</v>
          </cell>
          <cell r="AB1439">
            <v>19798</v>
          </cell>
        </row>
        <row r="1440">
          <cell r="A1440">
            <v>44</v>
          </cell>
          <cell r="B1440" t="str">
            <v>Pécsi Kulturális Központ</v>
          </cell>
          <cell r="C1440">
            <v>1</v>
          </cell>
          <cell r="D1440" t="str">
            <v>00előirányzat</v>
          </cell>
          <cell r="G1440">
            <v>22500</v>
          </cell>
          <cell r="I1440">
            <v>55119</v>
          </cell>
          <cell r="J1440">
            <v>12600</v>
          </cell>
          <cell r="P1440">
            <v>90219</v>
          </cell>
          <cell r="Q1440">
            <v>36180</v>
          </cell>
          <cell r="R1440">
            <v>14886</v>
          </cell>
          <cell r="S1440">
            <v>39153</v>
          </cell>
          <cell r="Z1440">
            <v>90219</v>
          </cell>
          <cell r="AA1440">
            <v>0</v>
          </cell>
          <cell r="AB1440">
            <v>90219</v>
          </cell>
        </row>
        <row r="1441">
          <cell r="C1441">
            <v>2</v>
          </cell>
          <cell r="D1441" t="str">
            <v>jóváhagyott pénzmaradvány</v>
          </cell>
          <cell r="N1441">
            <v>1358</v>
          </cell>
          <cell r="P1441">
            <v>1358</v>
          </cell>
          <cell r="Q1441">
            <v>320</v>
          </cell>
          <cell r="R1441">
            <v>108</v>
          </cell>
          <cell r="Y1441">
            <v>930</v>
          </cell>
          <cell r="Z1441">
            <v>1358</v>
          </cell>
          <cell r="AA1441">
            <v>0</v>
          </cell>
          <cell r="AB1441">
            <v>1358</v>
          </cell>
        </row>
        <row r="1442">
          <cell r="C1442">
            <v>3</v>
          </cell>
          <cell r="D1442" t="str">
            <v>pm.terhelő bef.kötelezettség</v>
          </cell>
          <cell r="N1442">
            <v>2</v>
          </cell>
          <cell r="P1442">
            <v>2</v>
          </cell>
          <cell r="S1442">
            <v>2</v>
          </cell>
          <cell r="Z1442">
            <v>2</v>
          </cell>
          <cell r="AA1442">
            <v>0</v>
          </cell>
          <cell r="AB1442">
            <v>2</v>
          </cell>
        </row>
        <row r="1443">
          <cell r="C1443">
            <v>4</v>
          </cell>
          <cell r="D1443" t="str">
            <v>tárgyévi eir.mód.korrekció</v>
          </cell>
          <cell r="I1443">
            <v>860</v>
          </cell>
          <cell r="P1443">
            <v>860</v>
          </cell>
          <cell r="Y1443">
            <v>860</v>
          </cell>
          <cell r="Z1443">
            <v>860</v>
          </cell>
          <cell r="AA1443">
            <v>0</v>
          </cell>
          <cell r="AB1443">
            <v>860</v>
          </cell>
        </row>
        <row r="1444">
          <cell r="B1444" t="str">
            <v>promóció</v>
          </cell>
          <cell r="D1444" t="str">
            <v>pót1(7)</v>
          </cell>
          <cell r="I1444">
            <v>700</v>
          </cell>
          <cell r="P1444">
            <v>700</v>
          </cell>
          <cell r="S1444">
            <v>700</v>
          </cell>
          <cell r="Z1444">
            <v>700</v>
          </cell>
          <cell r="AA1444">
            <v>0</v>
          </cell>
          <cell r="AB1444">
            <v>700</v>
          </cell>
        </row>
        <row r="1445">
          <cell r="B1445" t="str">
            <v>projektor</v>
          </cell>
          <cell r="D1445" t="str">
            <v>pót1(10)</v>
          </cell>
          <cell r="I1445">
            <v>1000</v>
          </cell>
          <cell r="P1445">
            <v>1000</v>
          </cell>
          <cell r="X1445">
            <v>1000</v>
          </cell>
          <cell r="Z1445">
            <v>1000</v>
          </cell>
          <cell r="AA1445">
            <v>0</v>
          </cell>
          <cell r="AB1445">
            <v>1000</v>
          </cell>
        </row>
        <row r="1446">
          <cell r="B1446" t="str">
            <v>vetítővászon városmarketingből</v>
          </cell>
          <cell r="D1446" t="str">
            <v>pót1(11)</v>
          </cell>
          <cell r="I1446">
            <v>50</v>
          </cell>
          <cell r="P1446">
            <v>50</v>
          </cell>
          <cell r="X1446">
            <v>50</v>
          </cell>
          <cell r="Z1446">
            <v>50</v>
          </cell>
          <cell r="AA1446">
            <v>0</v>
          </cell>
          <cell r="AB1446">
            <v>50</v>
          </cell>
        </row>
        <row r="1447">
          <cell r="B1447" t="str">
            <v>220/2000 Önkormányzati hírekre</v>
          </cell>
          <cell r="D1447" t="str">
            <v>pót1(17)</v>
          </cell>
          <cell r="I1447">
            <v>-4600</v>
          </cell>
          <cell r="P1447">
            <v>-4600</v>
          </cell>
          <cell r="S1447">
            <v>-4600</v>
          </cell>
          <cell r="Z1447">
            <v>-4600</v>
          </cell>
          <cell r="AA1447">
            <v>0</v>
          </cell>
          <cell r="AB1447">
            <v>-4600</v>
          </cell>
        </row>
        <row r="1448">
          <cell r="B1448" t="str">
            <v>Boldogság Háza 66/2000 Jogi</v>
          </cell>
          <cell r="D1448" t="str">
            <v>pót1(23)</v>
          </cell>
          <cell r="I1448">
            <v>1400</v>
          </cell>
          <cell r="P1448">
            <v>1400</v>
          </cell>
          <cell r="S1448">
            <v>1400</v>
          </cell>
          <cell r="Z1448">
            <v>1400</v>
          </cell>
          <cell r="AA1448">
            <v>0</v>
          </cell>
          <cell r="AB1448">
            <v>1400</v>
          </cell>
        </row>
        <row r="1449">
          <cell r="C1449">
            <v>12</v>
          </cell>
          <cell r="D1449" t="str">
            <v>elvonás</v>
          </cell>
          <cell r="I1449">
            <v>-2665</v>
          </cell>
          <cell r="P1449">
            <v>-2665</v>
          </cell>
          <cell r="S1449">
            <v>-2665</v>
          </cell>
          <cell r="Z1449">
            <v>-2665</v>
          </cell>
          <cell r="AA1449">
            <v>0</v>
          </cell>
          <cell r="AB1449">
            <v>-2665</v>
          </cell>
        </row>
        <row r="1450">
          <cell r="C1450">
            <v>13</v>
          </cell>
          <cell r="D1450" t="str">
            <v>bérfejlesztés</v>
          </cell>
          <cell r="I1450">
            <v>1847</v>
          </cell>
          <cell r="P1450">
            <v>1847</v>
          </cell>
          <cell r="Q1450">
            <v>1358</v>
          </cell>
          <cell r="R1450">
            <v>489</v>
          </cell>
          <cell r="Z1450">
            <v>1847</v>
          </cell>
          <cell r="AA1450">
            <v>0</v>
          </cell>
          <cell r="AB1450">
            <v>1847</v>
          </cell>
        </row>
        <row r="1451">
          <cell r="C1451">
            <v>14</v>
          </cell>
          <cell r="D1451" t="str">
            <v>4% bérfejlesztés</v>
          </cell>
          <cell r="I1451">
            <v>-510</v>
          </cell>
          <cell r="P1451">
            <v>-510</v>
          </cell>
          <cell r="Q1451">
            <v>-375</v>
          </cell>
          <cell r="R1451">
            <v>-135</v>
          </cell>
          <cell r="Z1451">
            <v>-510</v>
          </cell>
          <cell r="AA1451">
            <v>0</v>
          </cell>
          <cell r="AB1451">
            <v>-510</v>
          </cell>
        </row>
        <row r="1452">
          <cell r="P1452">
            <v>0</v>
          </cell>
          <cell r="Z1452">
            <v>0</v>
          </cell>
          <cell r="AA1452">
            <v>0</v>
          </cell>
          <cell r="AB1452">
            <v>0</v>
          </cell>
        </row>
        <row r="1453">
          <cell r="P1453">
            <v>0</v>
          </cell>
          <cell r="Z1453">
            <v>0</v>
          </cell>
          <cell r="AA1453">
            <v>0</v>
          </cell>
          <cell r="AB1453">
            <v>0</v>
          </cell>
        </row>
        <row r="1454">
          <cell r="P1454">
            <v>0</v>
          </cell>
          <cell r="Z1454">
            <v>0</v>
          </cell>
          <cell r="AA1454">
            <v>0</v>
          </cell>
          <cell r="AB1454">
            <v>0</v>
          </cell>
        </row>
        <row r="1455">
          <cell r="P1455">
            <v>0</v>
          </cell>
          <cell r="Z1455">
            <v>0</v>
          </cell>
          <cell r="AA1455">
            <v>0</v>
          </cell>
          <cell r="AB1455">
            <v>0</v>
          </cell>
        </row>
        <row r="1456">
          <cell r="P1456">
            <v>0</v>
          </cell>
          <cell r="Z1456">
            <v>0</v>
          </cell>
          <cell r="AA1456">
            <v>0</v>
          </cell>
          <cell r="AB1456">
            <v>0</v>
          </cell>
        </row>
        <row r="1457">
          <cell r="P1457">
            <v>0</v>
          </cell>
          <cell r="Z1457">
            <v>0</v>
          </cell>
          <cell r="AA1457">
            <v>0</v>
          </cell>
          <cell r="AB1457">
            <v>0</v>
          </cell>
        </row>
        <row r="1458">
          <cell r="P1458">
            <v>0</v>
          </cell>
          <cell r="Z1458">
            <v>0</v>
          </cell>
          <cell r="AA1458">
            <v>0</v>
          </cell>
          <cell r="AB1458">
            <v>0</v>
          </cell>
        </row>
        <row r="1459">
          <cell r="P1459">
            <v>0</v>
          </cell>
          <cell r="Z1459">
            <v>0</v>
          </cell>
          <cell r="AA1459">
            <v>0</v>
          </cell>
          <cell r="AB1459">
            <v>0</v>
          </cell>
        </row>
        <row r="1460">
          <cell r="P1460">
            <v>0</v>
          </cell>
          <cell r="Z1460">
            <v>0</v>
          </cell>
          <cell r="AA1460">
            <v>0</v>
          </cell>
          <cell r="AB1460">
            <v>0</v>
          </cell>
        </row>
        <row r="1461">
          <cell r="P1461">
            <v>0</v>
          </cell>
          <cell r="Z1461">
            <v>0</v>
          </cell>
          <cell r="AA1461">
            <v>0</v>
          </cell>
          <cell r="AB1461">
            <v>0</v>
          </cell>
        </row>
        <row r="1462">
          <cell r="P1462">
            <v>0</v>
          </cell>
          <cell r="Z1462">
            <v>0</v>
          </cell>
          <cell r="AA1462">
            <v>0</v>
          </cell>
          <cell r="AB1462">
            <v>0</v>
          </cell>
        </row>
        <row r="1463">
          <cell r="P1463">
            <v>0</v>
          </cell>
          <cell r="Z1463">
            <v>0</v>
          </cell>
          <cell r="AA1463">
            <v>0</v>
          </cell>
          <cell r="AB1463">
            <v>0</v>
          </cell>
        </row>
        <row r="1464">
          <cell r="P1464">
            <v>0</v>
          </cell>
          <cell r="Z1464">
            <v>0</v>
          </cell>
          <cell r="AA1464">
            <v>0</v>
          </cell>
          <cell r="AB1464">
            <v>0</v>
          </cell>
        </row>
        <row r="1465">
          <cell r="P1465">
            <v>0</v>
          </cell>
          <cell r="Z1465">
            <v>0</v>
          </cell>
          <cell r="AA1465">
            <v>0</v>
          </cell>
          <cell r="AB1465">
            <v>0</v>
          </cell>
        </row>
        <row r="1466">
          <cell r="P1466">
            <v>0</v>
          </cell>
          <cell r="Z1466">
            <v>0</v>
          </cell>
          <cell r="AA1466">
            <v>0</v>
          </cell>
          <cell r="AB1466">
            <v>0</v>
          </cell>
        </row>
        <row r="1467">
          <cell r="P1467">
            <v>0</v>
          </cell>
          <cell r="Z1467">
            <v>0</v>
          </cell>
          <cell r="AA1467">
            <v>0</v>
          </cell>
          <cell r="AB1467">
            <v>0</v>
          </cell>
        </row>
        <row r="1468">
          <cell r="P1468">
            <v>0</v>
          </cell>
          <cell r="Z1468">
            <v>0</v>
          </cell>
          <cell r="AA1468">
            <v>0</v>
          </cell>
          <cell r="AB1468">
            <v>0</v>
          </cell>
        </row>
        <row r="1469">
          <cell r="P1469">
            <v>0</v>
          </cell>
          <cell r="Z1469">
            <v>0</v>
          </cell>
          <cell r="AA1469">
            <v>0</v>
          </cell>
          <cell r="AB1469">
            <v>0</v>
          </cell>
        </row>
        <row r="1470">
          <cell r="P1470">
            <v>0</v>
          </cell>
          <cell r="Z1470">
            <v>0</v>
          </cell>
          <cell r="AA1470">
            <v>0</v>
          </cell>
          <cell r="AB1470">
            <v>0</v>
          </cell>
        </row>
        <row r="1471">
          <cell r="B1471" t="str">
            <v>Összesen</v>
          </cell>
          <cell r="D1471" t="str">
            <v>Pécsi Kulturális Központ</v>
          </cell>
          <cell r="E1471">
            <v>0</v>
          </cell>
          <cell r="F1471">
            <v>0</v>
          </cell>
          <cell r="G1471">
            <v>22500</v>
          </cell>
          <cell r="H1471">
            <v>0</v>
          </cell>
          <cell r="I1471">
            <v>53201</v>
          </cell>
          <cell r="J1471">
            <v>12600</v>
          </cell>
          <cell r="K1471">
            <v>0</v>
          </cell>
          <cell r="L1471">
            <v>0</v>
          </cell>
          <cell r="M1471">
            <v>0</v>
          </cell>
          <cell r="N1471">
            <v>1360</v>
          </cell>
          <cell r="O1471">
            <v>0</v>
          </cell>
          <cell r="P1471">
            <v>89661</v>
          </cell>
          <cell r="Q1471">
            <v>37483</v>
          </cell>
          <cell r="R1471">
            <v>15348</v>
          </cell>
          <cell r="S1471">
            <v>33990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1050</v>
          </cell>
          <cell r="Y1471">
            <v>1790</v>
          </cell>
          <cell r="Z1471">
            <v>89661</v>
          </cell>
          <cell r="AA1471">
            <v>0</v>
          </cell>
          <cell r="AB1471">
            <v>89661</v>
          </cell>
        </row>
        <row r="1472">
          <cell r="A1472">
            <v>45</v>
          </cell>
          <cell r="B1472" t="str">
            <v xml:space="preserve">Harmadik Szinház </v>
          </cell>
          <cell r="C1472">
            <v>1</v>
          </cell>
          <cell r="D1472" t="str">
            <v>00előirányzat</v>
          </cell>
          <cell r="G1472">
            <v>4916</v>
          </cell>
          <cell r="I1472">
            <v>22558</v>
          </cell>
          <cell r="J1472">
            <v>1500</v>
          </cell>
          <cell r="P1472">
            <v>28974</v>
          </cell>
          <cell r="Q1472">
            <v>7714</v>
          </cell>
          <cell r="R1472">
            <v>3140</v>
          </cell>
          <cell r="S1472">
            <v>18120</v>
          </cell>
          <cell r="Z1472">
            <v>28974</v>
          </cell>
          <cell r="AA1472">
            <v>0</v>
          </cell>
          <cell r="AB1472">
            <v>28974</v>
          </cell>
        </row>
        <row r="1473">
          <cell r="C1473">
            <v>2</v>
          </cell>
          <cell r="D1473" t="str">
            <v>jóváhagyott pénzmaradvány</v>
          </cell>
          <cell r="N1473">
            <v>245</v>
          </cell>
          <cell r="P1473">
            <v>245</v>
          </cell>
          <cell r="Y1473">
            <v>245</v>
          </cell>
          <cell r="Z1473">
            <v>245</v>
          </cell>
          <cell r="AA1473">
            <v>0</v>
          </cell>
          <cell r="AB1473">
            <v>245</v>
          </cell>
        </row>
        <row r="1474">
          <cell r="C1474">
            <v>3</v>
          </cell>
          <cell r="D1474" t="str">
            <v>pm.terhelő bef.kötelezettség</v>
          </cell>
          <cell r="N1474">
            <v>619</v>
          </cell>
          <cell r="P1474">
            <v>619</v>
          </cell>
          <cell r="S1474">
            <v>619</v>
          </cell>
          <cell r="Z1474">
            <v>619</v>
          </cell>
          <cell r="AA1474">
            <v>0</v>
          </cell>
          <cell r="AB1474">
            <v>619</v>
          </cell>
        </row>
        <row r="1475">
          <cell r="B1475" t="str">
            <v>művészeti támogatás</v>
          </cell>
          <cell r="D1475" t="str">
            <v>pót1(21)</v>
          </cell>
          <cell r="I1475">
            <v>6385</v>
          </cell>
          <cell r="P1475">
            <v>6385</v>
          </cell>
          <cell r="S1475">
            <v>6385</v>
          </cell>
          <cell r="Z1475">
            <v>6385</v>
          </cell>
          <cell r="AA1475">
            <v>0</v>
          </cell>
          <cell r="AB1475">
            <v>6385</v>
          </cell>
        </row>
        <row r="1476">
          <cell r="P1476">
            <v>0</v>
          </cell>
          <cell r="Z1476">
            <v>0</v>
          </cell>
          <cell r="AA1476">
            <v>0</v>
          </cell>
          <cell r="AB1476">
            <v>0</v>
          </cell>
        </row>
        <row r="1477">
          <cell r="P1477">
            <v>0</v>
          </cell>
          <cell r="Z1477">
            <v>0</v>
          </cell>
          <cell r="AA1477">
            <v>0</v>
          </cell>
          <cell r="AB1477">
            <v>0</v>
          </cell>
        </row>
        <row r="1478">
          <cell r="P1478">
            <v>0</v>
          </cell>
          <cell r="Z1478">
            <v>0</v>
          </cell>
          <cell r="AA1478">
            <v>0</v>
          </cell>
          <cell r="AB1478">
            <v>0</v>
          </cell>
        </row>
        <row r="1479">
          <cell r="P1479">
            <v>0</v>
          </cell>
          <cell r="Z1479">
            <v>0</v>
          </cell>
          <cell r="AA1479">
            <v>0</v>
          </cell>
          <cell r="AB1479">
            <v>0</v>
          </cell>
        </row>
        <row r="1480">
          <cell r="P1480">
            <v>0</v>
          </cell>
          <cell r="Z1480">
            <v>0</v>
          </cell>
          <cell r="AA1480">
            <v>0</v>
          </cell>
          <cell r="AB1480">
            <v>0</v>
          </cell>
        </row>
        <row r="1481">
          <cell r="P1481">
            <v>0</v>
          </cell>
          <cell r="Z1481">
            <v>0</v>
          </cell>
          <cell r="AA1481">
            <v>0</v>
          </cell>
          <cell r="AB1481">
            <v>0</v>
          </cell>
        </row>
        <row r="1482">
          <cell r="P1482">
            <v>0</v>
          </cell>
          <cell r="Z1482">
            <v>0</v>
          </cell>
          <cell r="AA1482">
            <v>0</v>
          </cell>
          <cell r="AB1482">
            <v>0</v>
          </cell>
        </row>
        <row r="1483">
          <cell r="P1483">
            <v>0</v>
          </cell>
          <cell r="Z1483">
            <v>0</v>
          </cell>
          <cell r="AA1483">
            <v>0</v>
          </cell>
          <cell r="AB1483">
            <v>0</v>
          </cell>
        </row>
        <row r="1484">
          <cell r="P1484">
            <v>0</v>
          </cell>
          <cell r="Z1484">
            <v>0</v>
          </cell>
          <cell r="AA1484">
            <v>0</v>
          </cell>
          <cell r="AB1484">
            <v>0</v>
          </cell>
        </row>
        <row r="1485">
          <cell r="P1485">
            <v>0</v>
          </cell>
          <cell r="Z1485">
            <v>0</v>
          </cell>
          <cell r="AA1485">
            <v>0</v>
          </cell>
          <cell r="AB1485">
            <v>0</v>
          </cell>
        </row>
        <row r="1486">
          <cell r="P1486">
            <v>0</v>
          </cell>
          <cell r="Z1486">
            <v>0</v>
          </cell>
          <cell r="AA1486">
            <v>0</v>
          </cell>
          <cell r="AB1486">
            <v>0</v>
          </cell>
        </row>
        <row r="1487">
          <cell r="P1487">
            <v>0</v>
          </cell>
          <cell r="Z1487">
            <v>0</v>
          </cell>
          <cell r="AA1487">
            <v>0</v>
          </cell>
          <cell r="AB1487">
            <v>0</v>
          </cell>
        </row>
        <row r="1488">
          <cell r="P1488">
            <v>0</v>
          </cell>
          <cell r="Z1488">
            <v>0</v>
          </cell>
          <cell r="AA1488">
            <v>0</v>
          </cell>
          <cell r="AB1488">
            <v>0</v>
          </cell>
        </row>
        <row r="1489">
          <cell r="B1489" t="str">
            <v>Összesen</v>
          </cell>
          <cell r="D1489" t="str">
            <v>Harmadik Szinház</v>
          </cell>
          <cell r="E1489">
            <v>0</v>
          </cell>
          <cell r="F1489">
            <v>0</v>
          </cell>
          <cell r="G1489">
            <v>4916</v>
          </cell>
          <cell r="H1489">
            <v>0</v>
          </cell>
          <cell r="I1489">
            <v>28943</v>
          </cell>
          <cell r="J1489">
            <v>1500</v>
          </cell>
          <cell r="K1489">
            <v>0</v>
          </cell>
          <cell r="L1489">
            <v>0</v>
          </cell>
          <cell r="M1489">
            <v>0</v>
          </cell>
          <cell r="N1489">
            <v>864</v>
          </cell>
          <cell r="O1489">
            <v>0</v>
          </cell>
          <cell r="P1489">
            <v>36223</v>
          </cell>
          <cell r="Q1489">
            <v>7714</v>
          </cell>
          <cell r="R1489">
            <v>3140</v>
          </cell>
          <cell r="S1489">
            <v>25124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0</v>
          </cell>
          <cell r="Y1489">
            <v>245</v>
          </cell>
          <cell r="Z1489">
            <v>36223</v>
          </cell>
          <cell r="AA1489">
            <v>0</v>
          </cell>
          <cell r="AB1489">
            <v>36223</v>
          </cell>
        </row>
        <row r="1490">
          <cell r="B1490" t="str">
            <v>Kulturális + HarmadikSz.</v>
          </cell>
          <cell r="E1490">
            <v>0</v>
          </cell>
          <cell r="F1490">
            <v>0</v>
          </cell>
          <cell r="G1490">
            <v>27416</v>
          </cell>
          <cell r="H1490">
            <v>0</v>
          </cell>
          <cell r="I1490">
            <v>82144</v>
          </cell>
          <cell r="J1490">
            <v>14100</v>
          </cell>
          <cell r="K1490">
            <v>0</v>
          </cell>
          <cell r="L1490">
            <v>0</v>
          </cell>
          <cell r="M1490">
            <v>0</v>
          </cell>
          <cell r="N1490">
            <v>2224</v>
          </cell>
          <cell r="O1490">
            <v>0</v>
          </cell>
          <cell r="P1490">
            <v>125884</v>
          </cell>
          <cell r="Q1490">
            <v>45197</v>
          </cell>
          <cell r="R1490">
            <v>18488</v>
          </cell>
          <cell r="S1490">
            <v>59114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1050</v>
          </cell>
          <cell r="Y1490">
            <v>2035</v>
          </cell>
          <cell r="Z1490">
            <v>125884</v>
          </cell>
          <cell r="AA1490">
            <v>0</v>
          </cell>
          <cell r="AB1490">
            <v>125884</v>
          </cell>
        </row>
        <row r="1491">
          <cell r="A1491">
            <v>45</v>
          </cell>
          <cell r="B1491" t="str">
            <v>Mecseki Kultúrpark</v>
          </cell>
          <cell r="C1491">
            <v>1</v>
          </cell>
          <cell r="D1491" t="str">
            <v>00előirányzat</v>
          </cell>
          <cell r="G1491">
            <v>27029</v>
          </cell>
          <cell r="I1491">
            <v>21286</v>
          </cell>
          <cell r="P1491">
            <v>48315</v>
          </cell>
          <cell r="Q1491">
            <v>27131</v>
          </cell>
          <cell r="R1491">
            <v>12217</v>
          </cell>
          <cell r="S1491">
            <v>8967</v>
          </cell>
          <cell r="Z1491">
            <v>48315</v>
          </cell>
          <cell r="AA1491">
            <v>0</v>
          </cell>
          <cell r="AB1491">
            <v>48315</v>
          </cell>
        </row>
        <row r="1492">
          <cell r="C1492">
            <v>2</v>
          </cell>
          <cell r="D1492" t="str">
            <v>jóváhagyott pénzmaradvány</v>
          </cell>
          <cell r="N1492">
            <v>916</v>
          </cell>
          <cell r="P1492">
            <v>916</v>
          </cell>
          <cell r="Q1492">
            <v>674</v>
          </cell>
          <cell r="R1492">
            <v>242</v>
          </cell>
          <cell r="Z1492">
            <v>916</v>
          </cell>
          <cell r="AA1492">
            <v>0</v>
          </cell>
          <cell r="AB1492">
            <v>916</v>
          </cell>
        </row>
        <row r="1493">
          <cell r="C1493">
            <v>3</v>
          </cell>
          <cell r="D1493" t="str">
            <v>pm.terhelő bef.kötelezettség</v>
          </cell>
          <cell r="N1493">
            <v>798</v>
          </cell>
          <cell r="P1493">
            <v>798</v>
          </cell>
          <cell r="S1493">
            <v>798</v>
          </cell>
          <cell r="Z1493">
            <v>798</v>
          </cell>
          <cell r="AA1493">
            <v>0</v>
          </cell>
          <cell r="AB1493">
            <v>798</v>
          </cell>
        </row>
        <row r="1494">
          <cell r="B1494" t="str">
            <v>171/2000 Kgy.hat.</v>
          </cell>
          <cell r="D1494" t="str">
            <v>pót1(9)</v>
          </cell>
          <cell r="I1494">
            <v>10000</v>
          </cell>
          <cell r="P1494">
            <v>10000</v>
          </cell>
          <cell r="S1494">
            <v>10000</v>
          </cell>
          <cell r="Z1494">
            <v>10000</v>
          </cell>
          <cell r="AA1494">
            <v>0</v>
          </cell>
          <cell r="AB1494">
            <v>10000</v>
          </cell>
        </row>
        <row r="1495">
          <cell r="B1495" t="str">
            <v>58/2000 KUBI keret</v>
          </cell>
          <cell r="D1495" t="str">
            <v>pót1(12)</v>
          </cell>
          <cell r="I1495">
            <v>130</v>
          </cell>
          <cell r="P1495">
            <v>130</v>
          </cell>
          <cell r="X1495">
            <v>130</v>
          </cell>
          <cell r="Z1495">
            <v>130</v>
          </cell>
          <cell r="AA1495">
            <v>0</v>
          </cell>
          <cell r="AB1495">
            <v>130</v>
          </cell>
        </row>
        <row r="1496">
          <cell r="C1496">
            <v>13</v>
          </cell>
          <cell r="D1496" t="str">
            <v>bérfejlesztés</v>
          </cell>
          <cell r="I1496">
            <v>565</v>
          </cell>
          <cell r="P1496">
            <v>565</v>
          </cell>
          <cell r="Q1496">
            <v>416</v>
          </cell>
          <cell r="R1496">
            <v>149</v>
          </cell>
          <cell r="Z1496">
            <v>565</v>
          </cell>
          <cell r="AA1496">
            <v>0</v>
          </cell>
          <cell r="AB1496">
            <v>565</v>
          </cell>
        </row>
        <row r="1497">
          <cell r="D1497" t="str">
            <v>pót1(25)</v>
          </cell>
          <cell r="I1497">
            <v>5000</v>
          </cell>
          <cell r="P1497">
            <v>5000</v>
          </cell>
          <cell r="S1497">
            <v>5000</v>
          </cell>
          <cell r="Z1497">
            <v>5000</v>
          </cell>
          <cell r="AA1497">
            <v>0</v>
          </cell>
          <cell r="AB1497">
            <v>5000</v>
          </cell>
        </row>
        <row r="1498">
          <cell r="C1498">
            <v>14</v>
          </cell>
          <cell r="D1498" t="str">
            <v>4% bérfejlesztés</v>
          </cell>
          <cell r="I1498">
            <v>-156</v>
          </cell>
          <cell r="P1498">
            <v>-156</v>
          </cell>
          <cell r="Q1498">
            <v>-115</v>
          </cell>
          <cell r="R1498">
            <v>-41</v>
          </cell>
          <cell r="Z1498">
            <v>-156</v>
          </cell>
          <cell r="AA1498">
            <v>0</v>
          </cell>
          <cell r="AB1498">
            <v>-156</v>
          </cell>
        </row>
        <row r="1499">
          <cell r="P1499">
            <v>0</v>
          </cell>
          <cell r="Z1499">
            <v>0</v>
          </cell>
          <cell r="AA1499">
            <v>0</v>
          </cell>
          <cell r="AB1499">
            <v>0</v>
          </cell>
        </row>
        <row r="1500">
          <cell r="P1500">
            <v>0</v>
          </cell>
          <cell r="Z1500">
            <v>0</v>
          </cell>
          <cell r="AA1500">
            <v>0</v>
          </cell>
          <cell r="AB1500">
            <v>0</v>
          </cell>
        </row>
        <row r="1501">
          <cell r="P1501">
            <v>0</v>
          </cell>
          <cell r="Z1501">
            <v>0</v>
          </cell>
          <cell r="AA1501">
            <v>0</v>
          </cell>
          <cell r="AB1501">
            <v>0</v>
          </cell>
        </row>
        <row r="1502">
          <cell r="P1502">
            <v>0</v>
          </cell>
          <cell r="Z1502">
            <v>0</v>
          </cell>
          <cell r="AA1502">
            <v>0</v>
          </cell>
          <cell r="AB1502">
            <v>0</v>
          </cell>
        </row>
        <row r="1503">
          <cell r="P1503">
            <v>0</v>
          </cell>
          <cell r="Z1503">
            <v>0</v>
          </cell>
          <cell r="AA1503">
            <v>0</v>
          </cell>
          <cell r="AB1503">
            <v>0</v>
          </cell>
        </row>
        <row r="1504">
          <cell r="P1504">
            <v>0</v>
          </cell>
          <cell r="Z1504">
            <v>0</v>
          </cell>
          <cell r="AA1504">
            <v>0</v>
          </cell>
          <cell r="AB1504">
            <v>0</v>
          </cell>
        </row>
        <row r="1505">
          <cell r="P1505">
            <v>0</v>
          </cell>
          <cell r="Z1505">
            <v>0</v>
          </cell>
          <cell r="AA1505">
            <v>0</v>
          </cell>
          <cell r="AB1505">
            <v>0</v>
          </cell>
        </row>
        <row r="1506">
          <cell r="P1506">
            <v>0</v>
          </cell>
          <cell r="Z1506">
            <v>0</v>
          </cell>
          <cell r="AA1506">
            <v>0</v>
          </cell>
          <cell r="AB1506">
            <v>0</v>
          </cell>
        </row>
        <row r="1507">
          <cell r="B1507" t="str">
            <v>Összesen</v>
          </cell>
          <cell r="D1507" t="str">
            <v>Mecseki Kultúrpark</v>
          </cell>
          <cell r="E1507">
            <v>0</v>
          </cell>
          <cell r="F1507">
            <v>0</v>
          </cell>
          <cell r="G1507">
            <v>27029</v>
          </cell>
          <cell r="H1507">
            <v>0</v>
          </cell>
          <cell r="I1507">
            <v>36825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1714</v>
          </cell>
          <cell r="O1507">
            <v>0</v>
          </cell>
          <cell r="P1507">
            <v>65568</v>
          </cell>
          <cell r="Q1507">
            <v>28106</v>
          </cell>
          <cell r="R1507">
            <v>12567</v>
          </cell>
          <cell r="S1507">
            <v>24765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130</v>
          </cell>
          <cell r="Y1507">
            <v>0</v>
          </cell>
          <cell r="Z1507">
            <v>65568</v>
          </cell>
          <cell r="AA1507">
            <v>0</v>
          </cell>
          <cell r="AB1507">
            <v>65568</v>
          </cell>
        </row>
        <row r="1508">
          <cell r="A1508">
            <v>46</v>
          </cell>
          <cell r="B1508" t="str">
            <v>Pécsi Nemzeti Szinház</v>
          </cell>
          <cell r="C1508">
            <v>1</v>
          </cell>
          <cell r="D1508" t="str">
            <v>00előirányzat</v>
          </cell>
          <cell r="E1508">
            <v>100</v>
          </cell>
          <cell r="G1508">
            <v>108000</v>
          </cell>
          <cell r="I1508">
            <v>294900</v>
          </cell>
          <cell r="P1508">
            <v>403000</v>
          </cell>
          <cell r="Q1508">
            <v>212000</v>
          </cell>
          <cell r="R1508">
            <v>82900</v>
          </cell>
          <cell r="S1508">
            <v>98100</v>
          </cell>
          <cell r="X1508">
            <v>10000</v>
          </cell>
          <cell r="Z1508">
            <v>403000</v>
          </cell>
          <cell r="AA1508">
            <v>0</v>
          </cell>
          <cell r="AB1508">
            <v>403000</v>
          </cell>
        </row>
        <row r="1509">
          <cell r="C1509">
            <v>2</v>
          </cell>
          <cell r="D1509" t="str">
            <v>jóváhagyott pénzmaradvány</v>
          </cell>
          <cell r="N1509">
            <v>24405</v>
          </cell>
          <cell r="P1509">
            <v>24405</v>
          </cell>
          <cell r="Q1509">
            <v>332</v>
          </cell>
          <cell r="R1509">
            <v>120</v>
          </cell>
          <cell r="Y1509">
            <v>23953</v>
          </cell>
          <cell r="Z1509">
            <v>24405</v>
          </cell>
          <cell r="AA1509">
            <v>0</v>
          </cell>
          <cell r="AB1509">
            <v>24405</v>
          </cell>
        </row>
        <row r="1510">
          <cell r="C1510">
            <v>4</v>
          </cell>
          <cell r="D1510" t="str">
            <v>tárgyévi eir.mód.korrekció</v>
          </cell>
          <cell r="I1510">
            <v>417</v>
          </cell>
          <cell r="P1510">
            <v>417</v>
          </cell>
          <cell r="Y1510">
            <v>417</v>
          </cell>
          <cell r="Z1510">
            <v>417</v>
          </cell>
          <cell r="AA1510">
            <v>0</v>
          </cell>
          <cell r="AB1510">
            <v>417</v>
          </cell>
        </row>
        <row r="1511">
          <cell r="B1511" t="str">
            <v>művészeti támogatás</v>
          </cell>
          <cell r="D1511" t="str">
            <v>pót1(20)</v>
          </cell>
          <cell r="I1511">
            <v>105167</v>
          </cell>
          <cell r="P1511">
            <v>105167</v>
          </cell>
          <cell r="S1511">
            <v>105167</v>
          </cell>
          <cell r="Z1511">
            <v>105167</v>
          </cell>
          <cell r="AA1511">
            <v>0</v>
          </cell>
          <cell r="AB1511">
            <v>105167</v>
          </cell>
        </row>
        <row r="1512">
          <cell r="D1512" t="str">
            <v>sh1(17)</v>
          </cell>
          <cell r="P1512">
            <v>0</v>
          </cell>
          <cell r="S1512">
            <v>7953</v>
          </cell>
          <cell r="X1512">
            <v>16000</v>
          </cell>
          <cell r="Y1512">
            <v>-23953</v>
          </cell>
          <cell r="Z1512">
            <v>0</v>
          </cell>
          <cell r="AA1512">
            <v>0</v>
          </cell>
          <cell r="AB1512">
            <v>0</v>
          </cell>
        </row>
        <row r="1513">
          <cell r="P1513">
            <v>0</v>
          </cell>
          <cell r="Z1513">
            <v>0</v>
          </cell>
          <cell r="AA1513">
            <v>0</v>
          </cell>
          <cell r="AB1513">
            <v>0</v>
          </cell>
        </row>
        <row r="1514">
          <cell r="P1514">
            <v>0</v>
          </cell>
          <cell r="Z1514">
            <v>0</v>
          </cell>
          <cell r="AA1514">
            <v>0</v>
          </cell>
          <cell r="AB1514">
            <v>0</v>
          </cell>
        </row>
        <row r="1515">
          <cell r="P1515">
            <v>0</v>
          </cell>
          <cell r="Z1515">
            <v>0</v>
          </cell>
          <cell r="AA1515">
            <v>0</v>
          </cell>
          <cell r="AB1515">
            <v>0</v>
          </cell>
        </row>
        <row r="1516">
          <cell r="P1516">
            <v>0</v>
          </cell>
          <cell r="Z1516">
            <v>0</v>
          </cell>
          <cell r="AA1516">
            <v>0</v>
          </cell>
          <cell r="AB1516">
            <v>0</v>
          </cell>
        </row>
        <row r="1517">
          <cell r="P1517">
            <v>0</v>
          </cell>
          <cell r="Z1517">
            <v>0</v>
          </cell>
          <cell r="AA1517">
            <v>0</v>
          </cell>
          <cell r="AB1517">
            <v>0</v>
          </cell>
        </row>
        <row r="1518">
          <cell r="P1518">
            <v>0</v>
          </cell>
          <cell r="Z1518">
            <v>0</v>
          </cell>
          <cell r="AA1518">
            <v>0</v>
          </cell>
          <cell r="AB1518">
            <v>0</v>
          </cell>
        </row>
        <row r="1519">
          <cell r="P1519">
            <v>0</v>
          </cell>
          <cell r="Z1519">
            <v>0</v>
          </cell>
          <cell r="AA1519">
            <v>0</v>
          </cell>
          <cell r="AB1519">
            <v>0</v>
          </cell>
        </row>
        <row r="1520">
          <cell r="P1520">
            <v>0</v>
          </cell>
          <cell r="Z1520">
            <v>0</v>
          </cell>
          <cell r="AA1520">
            <v>0</v>
          </cell>
          <cell r="AB1520">
            <v>0</v>
          </cell>
        </row>
        <row r="1521">
          <cell r="P1521">
            <v>0</v>
          </cell>
          <cell r="Z1521">
            <v>0</v>
          </cell>
          <cell r="AA1521">
            <v>0</v>
          </cell>
          <cell r="AB1521">
            <v>0</v>
          </cell>
        </row>
        <row r="1522">
          <cell r="P1522">
            <v>0</v>
          </cell>
          <cell r="Z1522">
            <v>0</v>
          </cell>
          <cell r="AA1522">
            <v>0</v>
          </cell>
          <cell r="AB1522">
            <v>0</v>
          </cell>
        </row>
        <row r="1523">
          <cell r="P1523">
            <v>0</v>
          </cell>
          <cell r="Z1523">
            <v>0</v>
          </cell>
          <cell r="AA1523">
            <v>0</v>
          </cell>
          <cell r="AB1523">
            <v>0</v>
          </cell>
        </row>
        <row r="1524">
          <cell r="P1524">
            <v>0</v>
          </cell>
          <cell r="Z1524">
            <v>0</v>
          </cell>
          <cell r="AA1524">
            <v>0</v>
          </cell>
          <cell r="AB1524">
            <v>0</v>
          </cell>
        </row>
        <row r="1525">
          <cell r="P1525">
            <v>0</v>
          </cell>
          <cell r="Z1525">
            <v>0</v>
          </cell>
          <cell r="AA1525">
            <v>0</v>
          </cell>
          <cell r="AB1525">
            <v>0</v>
          </cell>
        </row>
        <row r="1526">
          <cell r="B1526" t="str">
            <v>Összesen</v>
          </cell>
          <cell r="D1526" t="str">
            <v>Pécsi Nemzeti Szinház</v>
          </cell>
          <cell r="E1526">
            <v>100</v>
          </cell>
          <cell r="F1526">
            <v>0</v>
          </cell>
          <cell r="G1526">
            <v>108000</v>
          </cell>
          <cell r="H1526">
            <v>0</v>
          </cell>
          <cell r="I1526">
            <v>400484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24405</v>
          </cell>
          <cell r="O1526">
            <v>0</v>
          </cell>
          <cell r="P1526">
            <v>532989</v>
          </cell>
          <cell r="Q1526">
            <v>212332</v>
          </cell>
          <cell r="R1526">
            <v>83020</v>
          </cell>
          <cell r="S1526">
            <v>211220</v>
          </cell>
          <cell r="T1526">
            <v>0</v>
          </cell>
          <cell r="U1526">
            <v>0</v>
          </cell>
          <cell r="V1526">
            <v>0</v>
          </cell>
          <cell r="W1526">
            <v>0</v>
          </cell>
          <cell r="X1526">
            <v>26000</v>
          </cell>
          <cell r="Y1526">
            <v>417</v>
          </cell>
          <cell r="Z1526">
            <v>532989</v>
          </cell>
          <cell r="AA1526">
            <v>0</v>
          </cell>
          <cell r="AB1526">
            <v>532989</v>
          </cell>
        </row>
        <row r="1527">
          <cell r="A1527">
            <v>47</v>
          </cell>
          <cell r="B1527" t="str">
            <v>Pécsi Horvát Szinház</v>
          </cell>
          <cell r="C1527">
            <v>1</v>
          </cell>
          <cell r="D1527" t="str">
            <v>00előirányzat</v>
          </cell>
          <cell r="G1527">
            <v>4621</v>
          </cell>
          <cell r="I1527">
            <v>11297</v>
          </cell>
          <cell r="P1527">
            <v>15918</v>
          </cell>
          <cell r="Q1527">
            <v>8570</v>
          </cell>
          <cell r="R1527">
            <v>3451</v>
          </cell>
          <cell r="S1527">
            <v>3897</v>
          </cell>
          <cell r="Z1527">
            <v>15918</v>
          </cell>
          <cell r="AA1527">
            <v>0</v>
          </cell>
          <cell r="AB1527">
            <v>15918</v>
          </cell>
        </row>
        <row r="1528">
          <cell r="C1528">
            <v>2</v>
          </cell>
          <cell r="D1528" t="str">
            <v>jóváhagyott pénzmaradvány</v>
          </cell>
          <cell r="N1528">
            <v>937</v>
          </cell>
          <cell r="P1528">
            <v>937</v>
          </cell>
          <cell r="Q1528">
            <v>882</v>
          </cell>
          <cell r="R1528">
            <v>318</v>
          </cell>
          <cell r="S1528">
            <v>-263</v>
          </cell>
          <cell r="Z1528">
            <v>937</v>
          </cell>
          <cell r="AA1528">
            <v>0</v>
          </cell>
          <cell r="AB1528">
            <v>937</v>
          </cell>
        </row>
        <row r="1529">
          <cell r="C1529">
            <v>4</v>
          </cell>
          <cell r="D1529" t="str">
            <v>tárgyévi eir.mód.korrekció</v>
          </cell>
          <cell r="I1529">
            <v>982</v>
          </cell>
          <cell r="P1529">
            <v>982</v>
          </cell>
          <cell r="S1529">
            <v>263</v>
          </cell>
          <cell r="Y1529">
            <v>719</v>
          </cell>
          <cell r="Z1529">
            <v>982</v>
          </cell>
          <cell r="AA1529">
            <v>0</v>
          </cell>
          <cell r="AB1529">
            <v>982</v>
          </cell>
        </row>
        <row r="1530">
          <cell r="B1530" t="str">
            <v>művészeti támogatás</v>
          </cell>
          <cell r="D1530" t="str">
            <v>pót1(4)</v>
          </cell>
          <cell r="I1530">
            <v>25200</v>
          </cell>
          <cell r="P1530">
            <v>25200</v>
          </cell>
          <cell r="Q1530">
            <v>4500</v>
          </cell>
          <cell r="S1530">
            <v>18900</v>
          </cell>
          <cell r="X1530">
            <v>1800</v>
          </cell>
          <cell r="Z1530">
            <v>25200</v>
          </cell>
          <cell r="AA1530">
            <v>0</v>
          </cell>
          <cell r="AB1530">
            <v>25200</v>
          </cell>
        </row>
        <row r="1531">
          <cell r="P1531">
            <v>0</v>
          </cell>
          <cell r="Z1531">
            <v>0</v>
          </cell>
          <cell r="AA1531">
            <v>0</v>
          </cell>
          <cell r="AB1531">
            <v>0</v>
          </cell>
        </row>
        <row r="1532">
          <cell r="P1532">
            <v>0</v>
          </cell>
          <cell r="Z1532">
            <v>0</v>
          </cell>
          <cell r="AA1532">
            <v>0</v>
          </cell>
          <cell r="AB1532">
            <v>0</v>
          </cell>
        </row>
        <row r="1533">
          <cell r="P1533">
            <v>0</v>
          </cell>
          <cell r="Z1533">
            <v>0</v>
          </cell>
          <cell r="AA1533">
            <v>0</v>
          </cell>
          <cell r="AB1533">
            <v>0</v>
          </cell>
        </row>
        <row r="1534">
          <cell r="P1534">
            <v>0</v>
          </cell>
          <cell r="Z1534">
            <v>0</v>
          </cell>
          <cell r="AA1534">
            <v>0</v>
          </cell>
          <cell r="AB1534">
            <v>0</v>
          </cell>
        </row>
        <row r="1535">
          <cell r="P1535">
            <v>0</v>
          </cell>
          <cell r="Z1535">
            <v>0</v>
          </cell>
          <cell r="AA1535">
            <v>0</v>
          </cell>
          <cell r="AB1535">
            <v>0</v>
          </cell>
        </row>
        <row r="1536">
          <cell r="P1536">
            <v>0</v>
          </cell>
          <cell r="Z1536">
            <v>0</v>
          </cell>
          <cell r="AA1536">
            <v>0</v>
          </cell>
          <cell r="AB1536">
            <v>0</v>
          </cell>
        </row>
        <row r="1537">
          <cell r="P1537">
            <v>0</v>
          </cell>
          <cell r="Z1537">
            <v>0</v>
          </cell>
          <cell r="AA1537">
            <v>0</v>
          </cell>
          <cell r="AB1537">
            <v>0</v>
          </cell>
        </row>
        <row r="1538">
          <cell r="P1538">
            <v>0</v>
          </cell>
          <cell r="Z1538">
            <v>0</v>
          </cell>
          <cell r="AA1538">
            <v>0</v>
          </cell>
          <cell r="AB1538">
            <v>0</v>
          </cell>
        </row>
        <row r="1539">
          <cell r="P1539">
            <v>0</v>
          </cell>
          <cell r="Z1539">
            <v>0</v>
          </cell>
          <cell r="AA1539">
            <v>0</v>
          </cell>
          <cell r="AB1539">
            <v>0</v>
          </cell>
        </row>
        <row r="1540">
          <cell r="P1540">
            <v>0</v>
          </cell>
          <cell r="Z1540">
            <v>0</v>
          </cell>
          <cell r="AA1540">
            <v>0</v>
          </cell>
          <cell r="AB1540">
            <v>0</v>
          </cell>
        </row>
        <row r="1541">
          <cell r="P1541">
            <v>0</v>
          </cell>
          <cell r="Z1541">
            <v>0</v>
          </cell>
          <cell r="AA1541">
            <v>0</v>
          </cell>
          <cell r="AB1541">
            <v>0</v>
          </cell>
        </row>
        <row r="1542">
          <cell r="B1542" t="str">
            <v>Összesen</v>
          </cell>
          <cell r="D1542" t="str">
            <v>Pécsi Horvát Szinház</v>
          </cell>
          <cell r="E1542">
            <v>0</v>
          </cell>
          <cell r="F1542">
            <v>0</v>
          </cell>
          <cell r="G1542">
            <v>4621</v>
          </cell>
          <cell r="H1542">
            <v>0</v>
          </cell>
          <cell r="I1542">
            <v>37479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937</v>
          </cell>
          <cell r="O1542">
            <v>0</v>
          </cell>
          <cell r="P1542">
            <v>43037</v>
          </cell>
          <cell r="Q1542">
            <v>13952</v>
          </cell>
          <cell r="R1542">
            <v>3769</v>
          </cell>
          <cell r="S1542">
            <v>22797</v>
          </cell>
          <cell r="T1542">
            <v>0</v>
          </cell>
          <cell r="U1542">
            <v>0</v>
          </cell>
          <cell r="V1542">
            <v>0</v>
          </cell>
          <cell r="W1542">
            <v>0</v>
          </cell>
          <cell r="X1542">
            <v>1800</v>
          </cell>
          <cell r="Y1542">
            <v>719</v>
          </cell>
          <cell r="Z1542">
            <v>43037</v>
          </cell>
          <cell r="AA1542">
            <v>0</v>
          </cell>
          <cell r="AB1542">
            <v>43037</v>
          </cell>
        </row>
        <row r="1543">
          <cell r="A1543">
            <v>49</v>
          </cell>
          <cell r="B1543" t="str">
            <v>Pécsi Szimfónikus Zenekar</v>
          </cell>
          <cell r="C1543">
            <v>1</v>
          </cell>
          <cell r="D1543" t="str">
            <v>00előirányzat</v>
          </cell>
          <cell r="G1543">
            <v>25000</v>
          </cell>
          <cell r="I1543">
            <v>99328</v>
          </cell>
          <cell r="P1543">
            <v>124328</v>
          </cell>
          <cell r="Q1543">
            <v>78590</v>
          </cell>
          <cell r="R1543">
            <v>32112</v>
          </cell>
          <cell r="S1543">
            <v>7476</v>
          </cell>
          <cell r="U1543">
            <v>150</v>
          </cell>
          <cell r="X1543">
            <v>6000</v>
          </cell>
          <cell r="Z1543">
            <v>124328</v>
          </cell>
          <cell r="AA1543">
            <v>0</v>
          </cell>
          <cell r="AB1543">
            <v>124328</v>
          </cell>
        </row>
        <row r="1544">
          <cell r="C1544">
            <v>2</v>
          </cell>
          <cell r="D1544" t="str">
            <v>jóváhagyott pénzmaradvány</v>
          </cell>
          <cell r="N1544">
            <v>-9100</v>
          </cell>
          <cell r="P1544">
            <v>-9100</v>
          </cell>
          <cell r="S1544">
            <v>-9100</v>
          </cell>
          <cell r="Z1544">
            <v>-9100</v>
          </cell>
          <cell r="AA1544">
            <v>0</v>
          </cell>
          <cell r="AB1544">
            <v>-9100</v>
          </cell>
        </row>
        <row r="1545">
          <cell r="C1545">
            <v>3</v>
          </cell>
          <cell r="D1545" t="str">
            <v>pm.terhelő bef.kötelezettség</v>
          </cell>
          <cell r="N1545">
            <v>9299</v>
          </cell>
          <cell r="P1545">
            <v>9299</v>
          </cell>
          <cell r="S1545">
            <v>9299</v>
          </cell>
          <cell r="Z1545">
            <v>9299</v>
          </cell>
          <cell r="AA1545">
            <v>0</v>
          </cell>
          <cell r="AB1545">
            <v>9299</v>
          </cell>
        </row>
        <row r="1546">
          <cell r="B1546" t="str">
            <v>központi támogatás</v>
          </cell>
          <cell r="D1546" t="str">
            <v>pót1(3)</v>
          </cell>
          <cell r="I1546">
            <v>44000</v>
          </cell>
          <cell r="P1546">
            <v>44000</v>
          </cell>
          <cell r="Q1546">
            <v>4600</v>
          </cell>
          <cell r="S1546">
            <v>35400</v>
          </cell>
          <cell r="X1546">
            <v>4000</v>
          </cell>
          <cell r="Z1546">
            <v>44000</v>
          </cell>
          <cell r="AA1546">
            <v>0</v>
          </cell>
          <cell r="AB1546">
            <v>44000</v>
          </cell>
        </row>
        <row r="1547">
          <cell r="D1547" t="str">
            <v>sh1(10)</v>
          </cell>
          <cell r="J1547">
            <v>1000</v>
          </cell>
          <cell r="P1547">
            <v>1000</v>
          </cell>
          <cell r="S1547">
            <v>1000</v>
          </cell>
          <cell r="Z1547">
            <v>1000</v>
          </cell>
          <cell r="AA1547">
            <v>0</v>
          </cell>
          <cell r="AB1547">
            <v>1000</v>
          </cell>
        </row>
        <row r="1548">
          <cell r="C1548">
            <v>12</v>
          </cell>
          <cell r="D1548" t="str">
            <v>elvonás</v>
          </cell>
          <cell r="I1548">
            <v>-18</v>
          </cell>
          <cell r="P1548">
            <v>-18</v>
          </cell>
          <cell r="S1548">
            <v>-18</v>
          </cell>
          <cell r="Z1548">
            <v>-18</v>
          </cell>
          <cell r="AA1548">
            <v>0</v>
          </cell>
          <cell r="AB1548">
            <v>-18</v>
          </cell>
        </row>
        <row r="1549">
          <cell r="C1549">
            <v>13</v>
          </cell>
          <cell r="D1549" t="str">
            <v>bérfejlesztés</v>
          </cell>
          <cell r="I1549">
            <v>5429</v>
          </cell>
          <cell r="P1549">
            <v>5429</v>
          </cell>
          <cell r="Q1549">
            <v>3992</v>
          </cell>
          <cell r="R1549">
            <v>1437</v>
          </cell>
          <cell r="Z1549">
            <v>5429</v>
          </cell>
          <cell r="AA1549">
            <v>0</v>
          </cell>
          <cell r="AB1549">
            <v>5429</v>
          </cell>
        </row>
        <row r="1550">
          <cell r="C1550">
            <v>14</v>
          </cell>
          <cell r="D1550" t="str">
            <v>4% bérfejlesztés</v>
          </cell>
          <cell r="I1550">
            <v>-1500</v>
          </cell>
          <cell r="P1550">
            <v>-1500</v>
          </cell>
          <cell r="Q1550">
            <v>-1103</v>
          </cell>
          <cell r="R1550">
            <v>-397</v>
          </cell>
          <cell r="Z1550">
            <v>-1500</v>
          </cell>
          <cell r="AA1550">
            <v>0</v>
          </cell>
          <cell r="AB1550">
            <v>-1500</v>
          </cell>
        </row>
        <row r="1551">
          <cell r="P1551">
            <v>0</v>
          </cell>
          <cell r="Z1551">
            <v>0</v>
          </cell>
          <cell r="AA1551">
            <v>0</v>
          </cell>
          <cell r="AB1551">
            <v>0</v>
          </cell>
        </row>
        <row r="1552">
          <cell r="P1552">
            <v>0</v>
          </cell>
          <cell r="Z1552">
            <v>0</v>
          </cell>
          <cell r="AA1552">
            <v>0</v>
          </cell>
          <cell r="AB1552">
            <v>0</v>
          </cell>
        </row>
        <row r="1553">
          <cell r="P1553">
            <v>0</v>
          </cell>
          <cell r="Z1553">
            <v>0</v>
          </cell>
          <cell r="AA1553">
            <v>0</v>
          </cell>
          <cell r="AB1553">
            <v>0</v>
          </cell>
        </row>
        <row r="1554">
          <cell r="P1554">
            <v>0</v>
          </cell>
          <cell r="Z1554">
            <v>0</v>
          </cell>
          <cell r="AA1554">
            <v>0</v>
          </cell>
          <cell r="AB1554">
            <v>0</v>
          </cell>
        </row>
        <row r="1555">
          <cell r="P1555">
            <v>0</v>
          </cell>
          <cell r="Z1555">
            <v>0</v>
          </cell>
          <cell r="AA1555">
            <v>0</v>
          </cell>
          <cell r="AB1555">
            <v>0</v>
          </cell>
        </row>
        <row r="1556">
          <cell r="P1556">
            <v>0</v>
          </cell>
          <cell r="Z1556">
            <v>0</v>
          </cell>
          <cell r="AA1556">
            <v>0</v>
          </cell>
          <cell r="AB1556">
            <v>0</v>
          </cell>
        </row>
        <row r="1557">
          <cell r="P1557">
            <v>0</v>
          </cell>
          <cell r="Z1557">
            <v>0</v>
          </cell>
          <cell r="AA1557">
            <v>0</v>
          </cell>
          <cell r="AB1557">
            <v>0</v>
          </cell>
        </row>
        <row r="1558">
          <cell r="B1558" t="str">
            <v>Összesen</v>
          </cell>
          <cell r="D1558" t="str">
            <v>Pécsi Szimf. Zenekar</v>
          </cell>
          <cell r="E1558">
            <v>0</v>
          </cell>
          <cell r="F1558">
            <v>0</v>
          </cell>
          <cell r="G1558">
            <v>25000</v>
          </cell>
          <cell r="H1558">
            <v>0</v>
          </cell>
          <cell r="I1558">
            <v>147239</v>
          </cell>
          <cell r="J1558">
            <v>1000</v>
          </cell>
          <cell r="K1558">
            <v>0</v>
          </cell>
          <cell r="L1558">
            <v>0</v>
          </cell>
          <cell r="M1558">
            <v>0</v>
          </cell>
          <cell r="N1558">
            <v>199</v>
          </cell>
          <cell r="O1558">
            <v>0</v>
          </cell>
          <cell r="P1558">
            <v>173438</v>
          </cell>
          <cell r="Q1558">
            <v>86079</v>
          </cell>
          <cell r="R1558">
            <v>33152</v>
          </cell>
          <cell r="S1558">
            <v>44057</v>
          </cell>
          <cell r="T1558">
            <v>0</v>
          </cell>
          <cell r="U1558">
            <v>150</v>
          </cell>
          <cell r="V1558">
            <v>0</v>
          </cell>
          <cell r="W1558">
            <v>0</v>
          </cell>
          <cell r="X1558">
            <v>10000</v>
          </cell>
          <cell r="Y1558">
            <v>0</v>
          </cell>
          <cell r="Z1558">
            <v>173438</v>
          </cell>
          <cell r="AA1558">
            <v>0</v>
          </cell>
          <cell r="AB1558">
            <v>173438</v>
          </cell>
        </row>
        <row r="1559">
          <cell r="A1559">
            <v>50</v>
          </cell>
          <cell r="B1559" t="str">
            <v>Ifjúsági Ház</v>
          </cell>
          <cell r="C1559">
            <v>1</v>
          </cell>
          <cell r="D1559" t="str">
            <v>00előirányzat</v>
          </cell>
          <cell r="G1559">
            <v>8500</v>
          </cell>
          <cell r="I1559">
            <v>19155</v>
          </cell>
          <cell r="J1559">
            <v>300</v>
          </cell>
          <cell r="P1559">
            <v>27955</v>
          </cell>
          <cell r="Q1559">
            <v>10000</v>
          </cell>
          <cell r="R1559">
            <v>4170</v>
          </cell>
          <cell r="S1559">
            <v>13785</v>
          </cell>
          <cell r="Z1559">
            <v>27955</v>
          </cell>
          <cell r="AA1559">
            <v>0</v>
          </cell>
          <cell r="AB1559">
            <v>27955</v>
          </cell>
        </row>
        <row r="1560">
          <cell r="C1560">
            <v>2</v>
          </cell>
          <cell r="D1560" t="str">
            <v>jóváhagyott pénzmaradvány</v>
          </cell>
          <cell r="N1560">
            <v>633</v>
          </cell>
          <cell r="P1560">
            <v>633</v>
          </cell>
          <cell r="Q1560">
            <v>137</v>
          </cell>
          <cell r="R1560">
            <v>49</v>
          </cell>
          <cell r="Y1560">
            <v>447</v>
          </cell>
          <cell r="Z1560">
            <v>633</v>
          </cell>
          <cell r="AA1560">
            <v>0</v>
          </cell>
          <cell r="AB1560">
            <v>633</v>
          </cell>
        </row>
        <row r="1561">
          <cell r="C1561">
            <v>4</v>
          </cell>
          <cell r="D1561" t="str">
            <v>tárgyévi eir.mód.korrekció</v>
          </cell>
          <cell r="I1561">
            <v>15</v>
          </cell>
          <cell r="P1561">
            <v>15</v>
          </cell>
          <cell r="Y1561">
            <v>15</v>
          </cell>
          <cell r="Z1561">
            <v>15</v>
          </cell>
          <cell r="AA1561">
            <v>0</v>
          </cell>
          <cell r="AB1561">
            <v>15</v>
          </cell>
        </row>
        <row r="1562">
          <cell r="C1562">
            <v>12</v>
          </cell>
          <cell r="D1562" t="str">
            <v>elvonás</v>
          </cell>
          <cell r="I1562">
            <v>-608</v>
          </cell>
          <cell r="P1562">
            <v>-608</v>
          </cell>
          <cell r="S1562">
            <v>-608</v>
          </cell>
          <cell r="Z1562">
            <v>-608</v>
          </cell>
          <cell r="AA1562">
            <v>0</v>
          </cell>
          <cell r="AB1562">
            <v>-608</v>
          </cell>
        </row>
        <row r="1563">
          <cell r="C1563">
            <v>13</v>
          </cell>
          <cell r="D1563" t="str">
            <v>bérfejlesztés</v>
          </cell>
          <cell r="I1563">
            <v>674</v>
          </cell>
          <cell r="P1563">
            <v>674</v>
          </cell>
          <cell r="Q1563">
            <v>496</v>
          </cell>
          <cell r="R1563">
            <v>178</v>
          </cell>
          <cell r="Z1563">
            <v>674</v>
          </cell>
          <cell r="AA1563">
            <v>0</v>
          </cell>
          <cell r="AB1563">
            <v>674</v>
          </cell>
        </row>
        <row r="1564">
          <cell r="C1564">
            <v>14</v>
          </cell>
          <cell r="D1564" t="str">
            <v>4% bérfejlesztés</v>
          </cell>
          <cell r="I1564">
            <v>-186</v>
          </cell>
          <cell r="P1564">
            <v>-186</v>
          </cell>
          <cell r="Q1564">
            <v>-137</v>
          </cell>
          <cell r="R1564">
            <v>-49</v>
          </cell>
          <cell r="Z1564">
            <v>-186</v>
          </cell>
          <cell r="AA1564">
            <v>0</v>
          </cell>
          <cell r="AB1564">
            <v>-186</v>
          </cell>
        </row>
        <row r="1565">
          <cell r="P1565">
            <v>0</v>
          </cell>
          <cell r="Z1565">
            <v>0</v>
          </cell>
          <cell r="AA1565">
            <v>0</v>
          </cell>
          <cell r="AB1565">
            <v>0</v>
          </cell>
        </row>
        <row r="1566">
          <cell r="P1566">
            <v>0</v>
          </cell>
          <cell r="Z1566">
            <v>0</v>
          </cell>
          <cell r="AA1566">
            <v>0</v>
          </cell>
          <cell r="AB1566">
            <v>0</v>
          </cell>
        </row>
        <row r="1567">
          <cell r="P1567">
            <v>0</v>
          </cell>
          <cell r="Z1567">
            <v>0</v>
          </cell>
          <cell r="AA1567">
            <v>0</v>
          </cell>
          <cell r="AB1567">
            <v>0</v>
          </cell>
        </row>
        <row r="1568">
          <cell r="P1568">
            <v>0</v>
          </cell>
          <cell r="Z1568">
            <v>0</v>
          </cell>
          <cell r="AA1568">
            <v>0</v>
          </cell>
          <cell r="AB1568">
            <v>0</v>
          </cell>
        </row>
        <row r="1569">
          <cell r="P1569">
            <v>0</v>
          </cell>
          <cell r="Z1569">
            <v>0</v>
          </cell>
          <cell r="AA1569">
            <v>0</v>
          </cell>
          <cell r="AB1569">
            <v>0</v>
          </cell>
        </row>
        <row r="1570">
          <cell r="P1570">
            <v>0</v>
          </cell>
          <cell r="Z1570">
            <v>0</v>
          </cell>
          <cell r="AA1570">
            <v>0</v>
          </cell>
          <cell r="AB1570">
            <v>0</v>
          </cell>
        </row>
        <row r="1571">
          <cell r="P1571">
            <v>0</v>
          </cell>
          <cell r="Z1571">
            <v>0</v>
          </cell>
          <cell r="AA1571">
            <v>0</v>
          </cell>
          <cell r="AB1571">
            <v>0</v>
          </cell>
        </row>
        <row r="1572">
          <cell r="P1572">
            <v>0</v>
          </cell>
          <cell r="Z1572">
            <v>0</v>
          </cell>
          <cell r="AA1572">
            <v>0</v>
          </cell>
          <cell r="AB1572">
            <v>0</v>
          </cell>
        </row>
        <row r="1573">
          <cell r="P1573">
            <v>0</v>
          </cell>
          <cell r="Z1573">
            <v>0</v>
          </cell>
          <cell r="AA1573">
            <v>0</v>
          </cell>
          <cell r="AB1573">
            <v>0</v>
          </cell>
        </row>
        <row r="1574">
          <cell r="P1574">
            <v>0</v>
          </cell>
          <cell r="Z1574">
            <v>0</v>
          </cell>
          <cell r="AA1574">
            <v>0</v>
          </cell>
          <cell r="AB1574">
            <v>0</v>
          </cell>
        </row>
        <row r="1575">
          <cell r="B1575" t="str">
            <v>Összesen</v>
          </cell>
          <cell r="D1575" t="str">
            <v>Ifjúsági Ház</v>
          </cell>
          <cell r="E1575">
            <v>0</v>
          </cell>
          <cell r="F1575">
            <v>0</v>
          </cell>
          <cell r="G1575">
            <v>8500</v>
          </cell>
          <cell r="H1575">
            <v>0</v>
          </cell>
          <cell r="I1575">
            <v>19050</v>
          </cell>
          <cell r="J1575">
            <v>300</v>
          </cell>
          <cell r="K1575">
            <v>0</v>
          </cell>
          <cell r="L1575">
            <v>0</v>
          </cell>
          <cell r="M1575">
            <v>0</v>
          </cell>
          <cell r="N1575">
            <v>633</v>
          </cell>
          <cell r="O1575">
            <v>0</v>
          </cell>
          <cell r="P1575">
            <v>28483</v>
          </cell>
          <cell r="Q1575">
            <v>10496</v>
          </cell>
          <cell r="R1575">
            <v>4348</v>
          </cell>
          <cell r="S1575">
            <v>13177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462</v>
          </cell>
          <cell r="Z1575">
            <v>28483</v>
          </cell>
          <cell r="AA1575">
            <v>0</v>
          </cell>
          <cell r="AB1575">
            <v>28483</v>
          </cell>
        </row>
        <row r="1576">
          <cell r="B1576" t="str">
            <v xml:space="preserve">Szivárvány Gyermekház </v>
          </cell>
          <cell r="C1576">
            <v>1</v>
          </cell>
          <cell r="D1576" t="str">
            <v>00előirányzat</v>
          </cell>
          <cell r="G1576">
            <v>4000</v>
          </cell>
          <cell r="I1576">
            <v>20247</v>
          </cell>
          <cell r="J1576">
            <v>300</v>
          </cell>
          <cell r="P1576">
            <v>24547</v>
          </cell>
          <cell r="Q1576">
            <v>10097</v>
          </cell>
          <cell r="R1576">
            <v>4756</v>
          </cell>
          <cell r="S1576">
            <v>9694</v>
          </cell>
          <cell r="Z1576">
            <v>24547</v>
          </cell>
          <cell r="AA1576">
            <v>0</v>
          </cell>
          <cell r="AB1576">
            <v>24547</v>
          </cell>
        </row>
        <row r="1577">
          <cell r="C1577">
            <v>2</v>
          </cell>
          <cell r="D1577" t="str">
            <v>jóváhagyott pénzmaradvány</v>
          </cell>
          <cell r="N1577">
            <v>194</v>
          </cell>
          <cell r="P1577">
            <v>194</v>
          </cell>
          <cell r="Q1577">
            <v>80</v>
          </cell>
          <cell r="R1577">
            <v>29</v>
          </cell>
          <cell r="Y1577">
            <v>85</v>
          </cell>
          <cell r="Z1577">
            <v>194</v>
          </cell>
          <cell r="AA1577">
            <v>0</v>
          </cell>
          <cell r="AB1577">
            <v>194</v>
          </cell>
        </row>
        <row r="1578">
          <cell r="C1578">
            <v>3</v>
          </cell>
          <cell r="D1578" t="str">
            <v>pm.terhelő bef.kötelezettség</v>
          </cell>
          <cell r="N1578">
            <v>263</v>
          </cell>
          <cell r="P1578">
            <v>263</v>
          </cell>
          <cell r="S1578">
            <v>263</v>
          </cell>
          <cell r="Z1578">
            <v>263</v>
          </cell>
          <cell r="AA1578">
            <v>0</v>
          </cell>
          <cell r="AB1578">
            <v>263</v>
          </cell>
        </row>
        <row r="1579">
          <cell r="B1579" t="str">
            <v>dr.Gáspár Gabriella gyermeknap</v>
          </cell>
          <cell r="D1579" t="str">
            <v>pót1(8)</v>
          </cell>
          <cell r="I1579">
            <v>50</v>
          </cell>
          <cell r="P1579">
            <v>50</v>
          </cell>
          <cell r="S1579">
            <v>50</v>
          </cell>
          <cell r="Z1579">
            <v>50</v>
          </cell>
          <cell r="AA1579">
            <v>0</v>
          </cell>
          <cell r="AB1579">
            <v>50</v>
          </cell>
        </row>
        <row r="1580">
          <cell r="B1580" t="str">
            <v>Kablár keret</v>
          </cell>
          <cell r="D1580" t="str">
            <v>pót1(19)</v>
          </cell>
          <cell r="I1580">
            <v>184</v>
          </cell>
          <cell r="P1580">
            <v>184</v>
          </cell>
          <cell r="S1580">
            <v>184</v>
          </cell>
          <cell r="Z1580">
            <v>184</v>
          </cell>
          <cell r="AA1580">
            <v>0</v>
          </cell>
          <cell r="AB1580">
            <v>184</v>
          </cell>
        </row>
        <row r="1581">
          <cell r="C1581">
            <v>12</v>
          </cell>
          <cell r="D1581" t="str">
            <v>elvonás</v>
          </cell>
          <cell r="I1581">
            <v>-338</v>
          </cell>
          <cell r="P1581">
            <v>-338</v>
          </cell>
          <cell r="S1581">
            <v>-338</v>
          </cell>
          <cell r="Z1581">
            <v>-338</v>
          </cell>
          <cell r="AA1581">
            <v>0</v>
          </cell>
          <cell r="AB1581">
            <v>-338</v>
          </cell>
        </row>
        <row r="1582">
          <cell r="C1582">
            <v>13</v>
          </cell>
          <cell r="D1582" t="str">
            <v>bérfejlesztés</v>
          </cell>
          <cell r="I1582">
            <v>674</v>
          </cell>
          <cell r="P1582">
            <v>674</v>
          </cell>
          <cell r="Q1582">
            <v>496</v>
          </cell>
          <cell r="R1582">
            <v>178</v>
          </cell>
          <cell r="Z1582">
            <v>674</v>
          </cell>
          <cell r="AA1582">
            <v>0</v>
          </cell>
          <cell r="AB1582">
            <v>674</v>
          </cell>
        </row>
        <row r="1583">
          <cell r="C1583">
            <v>14</v>
          </cell>
          <cell r="D1583" t="str">
            <v>4% bérfejlesztés</v>
          </cell>
          <cell r="I1583">
            <v>-186</v>
          </cell>
          <cell r="P1583">
            <v>-186</v>
          </cell>
          <cell r="Q1583">
            <v>-137</v>
          </cell>
          <cell r="R1583">
            <v>-49</v>
          </cell>
          <cell r="Z1583">
            <v>-186</v>
          </cell>
          <cell r="AA1583">
            <v>0</v>
          </cell>
          <cell r="AB1583">
            <v>-186</v>
          </cell>
        </row>
        <row r="1584">
          <cell r="P1584">
            <v>0</v>
          </cell>
          <cell r="Z1584">
            <v>0</v>
          </cell>
          <cell r="AA1584">
            <v>0</v>
          </cell>
          <cell r="AB1584">
            <v>0</v>
          </cell>
        </row>
        <row r="1585">
          <cell r="P1585">
            <v>0</v>
          </cell>
          <cell r="Z1585">
            <v>0</v>
          </cell>
          <cell r="AA1585">
            <v>0</v>
          </cell>
          <cell r="AB1585">
            <v>0</v>
          </cell>
        </row>
        <row r="1586">
          <cell r="P1586">
            <v>0</v>
          </cell>
          <cell r="Z1586">
            <v>0</v>
          </cell>
          <cell r="AA1586">
            <v>0</v>
          </cell>
          <cell r="AB1586">
            <v>0</v>
          </cell>
        </row>
        <row r="1587">
          <cell r="P1587">
            <v>0</v>
          </cell>
          <cell r="Z1587">
            <v>0</v>
          </cell>
          <cell r="AA1587">
            <v>0</v>
          </cell>
          <cell r="AB1587">
            <v>0</v>
          </cell>
        </row>
        <row r="1588">
          <cell r="P1588">
            <v>0</v>
          </cell>
          <cell r="Z1588">
            <v>0</v>
          </cell>
          <cell r="AA1588">
            <v>0</v>
          </cell>
          <cell r="AB1588">
            <v>0</v>
          </cell>
        </row>
        <row r="1589">
          <cell r="P1589">
            <v>0</v>
          </cell>
          <cell r="Z1589">
            <v>0</v>
          </cell>
          <cell r="AA1589">
            <v>0</v>
          </cell>
          <cell r="AB1589">
            <v>0</v>
          </cell>
        </row>
        <row r="1590">
          <cell r="P1590">
            <v>0</v>
          </cell>
          <cell r="Z1590">
            <v>0</v>
          </cell>
          <cell r="AA1590">
            <v>0</v>
          </cell>
          <cell r="AB1590">
            <v>0</v>
          </cell>
        </row>
        <row r="1591">
          <cell r="P1591">
            <v>0</v>
          </cell>
          <cell r="Z1591">
            <v>0</v>
          </cell>
          <cell r="AA1591">
            <v>0</v>
          </cell>
          <cell r="AB1591">
            <v>0</v>
          </cell>
        </row>
        <row r="1592">
          <cell r="P1592">
            <v>0</v>
          </cell>
          <cell r="Z1592">
            <v>0</v>
          </cell>
          <cell r="AA1592">
            <v>0</v>
          </cell>
          <cell r="AB1592">
            <v>0</v>
          </cell>
        </row>
        <row r="1593">
          <cell r="B1593" t="str">
            <v>Összesen</v>
          </cell>
          <cell r="D1593" t="str">
            <v>Szivárvány Gyermekház</v>
          </cell>
          <cell r="E1593">
            <v>0</v>
          </cell>
          <cell r="F1593">
            <v>0</v>
          </cell>
          <cell r="G1593">
            <v>4000</v>
          </cell>
          <cell r="H1593">
            <v>0</v>
          </cell>
          <cell r="I1593">
            <v>20631</v>
          </cell>
          <cell r="J1593">
            <v>300</v>
          </cell>
          <cell r="K1593">
            <v>0</v>
          </cell>
          <cell r="L1593">
            <v>0</v>
          </cell>
          <cell r="M1593">
            <v>0</v>
          </cell>
          <cell r="N1593">
            <v>457</v>
          </cell>
          <cell r="O1593">
            <v>0</v>
          </cell>
          <cell r="P1593">
            <v>25388</v>
          </cell>
          <cell r="Q1593">
            <v>10536</v>
          </cell>
          <cell r="R1593">
            <v>4914</v>
          </cell>
          <cell r="S1593">
            <v>9853</v>
          </cell>
          <cell r="T1593">
            <v>0</v>
          </cell>
          <cell r="U1593">
            <v>0</v>
          </cell>
          <cell r="V1593">
            <v>0</v>
          </cell>
          <cell r="W1593">
            <v>0</v>
          </cell>
          <cell r="X1593">
            <v>0</v>
          </cell>
          <cell r="Y1593">
            <v>85</v>
          </cell>
          <cell r="Z1593">
            <v>25388</v>
          </cell>
          <cell r="AA1593">
            <v>0</v>
          </cell>
          <cell r="AB1593">
            <v>25388</v>
          </cell>
        </row>
        <row r="1594">
          <cell r="B1594" t="str">
            <v>Ifjúsági + Szivárvány</v>
          </cell>
          <cell r="E1594">
            <v>0</v>
          </cell>
          <cell r="F1594">
            <v>0</v>
          </cell>
          <cell r="G1594">
            <v>12500</v>
          </cell>
          <cell r="H1594">
            <v>0</v>
          </cell>
          <cell r="I1594">
            <v>39681</v>
          </cell>
          <cell r="J1594">
            <v>600</v>
          </cell>
          <cell r="K1594">
            <v>0</v>
          </cell>
          <cell r="L1594">
            <v>0</v>
          </cell>
          <cell r="M1594">
            <v>0</v>
          </cell>
          <cell r="N1594">
            <v>1090</v>
          </cell>
          <cell r="O1594">
            <v>0</v>
          </cell>
          <cell r="P1594">
            <v>53871</v>
          </cell>
          <cell r="Q1594">
            <v>21032</v>
          </cell>
          <cell r="R1594">
            <v>9262</v>
          </cell>
          <cell r="S1594">
            <v>23030</v>
          </cell>
          <cell r="T1594">
            <v>0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547</v>
          </cell>
          <cell r="Z1594">
            <v>53871</v>
          </cell>
          <cell r="AA1594">
            <v>0</v>
          </cell>
          <cell r="AB1594">
            <v>53871</v>
          </cell>
        </row>
        <row r="1595">
          <cell r="A1595">
            <v>52</v>
          </cell>
          <cell r="B1595" t="str">
            <v>Sportlétesitmények Igazgatósága</v>
          </cell>
          <cell r="C1595">
            <v>1</v>
          </cell>
          <cell r="D1595" t="str">
            <v>00előirányzat</v>
          </cell>
          <cell r="G1595">
            <v>23700</v>
          </cell>
          <cell r="I1595">
            <v>61257</v>
          </cell>
          <cell r="P1595">
            <v>84957</v>
          </cell>
          <cell r="Q1595">
            <v>28197</v>
          </cell>
          <cell r="R1595">
            <v>11716</v>
          </cell>
          <cell r="S1595">
            <v>45044</v>
          </cell>
          <cell r="Z1595">
            <v>84957</v>
          </cell>
          <cell r="AA1595">
            <v>0</v>
          </cell>
          <cell r="AB1595">
            <v>84957</v>
          </cell>
        </row>
        <row r="1596">
          <cell r="C1596">
            <v>2</v>
          </cell>
          <cell r="D1596" t="str">
            <v>jóváhagyott pénzmaradvány</v>
          </cell>
          <cell r="N1596">
            <v>606</v>
          </cell>
          <cell r="P1596">
            <v>606</v>
          </cell>
          <cell r="Q1596">
            <v>1876</v>
          </cell>
          <cell r="R1596">
            <v>675</v>
          </cell>
          <cell r="S1596">
            <v>-1945</v>
          </cell>
          <cell r="Z1596">
            <v>606</v>
          </cell>
          <cell r="AA1596">
            <v>0</v>
          </cell>
          <cell r="AB1596">
            <v>606</v>
          </cell>
        </row>
        <row r="1597">
          <cell r="C1597">
            <v>4</v>
          </cell>
          <cell r="D1597" t="str">
            <v>tárgyévi eir.mód.korrekció</v>
          </cell>
          <cell r="I1597">
            <v>1945</v>
          </cell>
          <cell r="P1597">
            <v>1945</v>
          </cell>
          <cell r="S1597">
            <v>1945</v>
          </cell>
          <cell r="Z1597">
            <v>1945</v>
          </cell>
          <cell r="AA1597">
            <v>0</v>
          </cell>
          <cell r="AB1597">
            <v>1945</v>
          </cell>
        </row>
        <row r="1598">
          <cell r="D1598" t="str">
            <v>sh1(11)</v>
          </cell>
          <cell r="G1598">
            <v>1629</v>
          </cell>
          <cell r="P1598">
            <v>1629</v>
          </cell>
          <cell r="S1598">
            <v>1629</v>
          </cell>
          <cell r="Z1598">
            <v>1629</v>
          </cell>
          <cell r="AA1598">
            <v>0</v>
          </cell>
          <cell r="AB1598">
            <v>1629</v>
          </cell>
        </row>
        <row r="1599">
          <cell r="B1599" t="str">
            <v>Sport felújítási keret</v>
          </cell>
          <cell r="D1599" t="str">
            <v>pót1(24)</v>
          </cell>
          <cell r="I1599">
            <v>488</v>
          </cell>
          <cell r="P1599">
            <v>488</v>
          </cell>
          <cell r="X1599">
            <v>488</v>
          </cell>
          <cell r="Z1599">
            <v>488</v>
          </cell>
          <cell r="AA1599">
            <v>0</v>
          </cell>
          <cell r="AB1599">
            <v>488</v>
          </cell>
        </row>
        <row r="1600">
          <cell r="C1600">
            <v>12</v>
          </cell>
          <cell r="D1600" t="str">
            <v>elvonás</v>
          </cell>
          <cell r="I1600">
            <v>-1726</v>
          </cell>
          <cell r="P1600">
            <v>-1726</v>
          </cell>
          <cell r="S1600">
            <v>-1726</v>
          </cell>
          <cell r="Z1600">
            <v>-1726</v>
          </cell>
          <cell r="AA1600">
            <v>0</v>
          </cell>
          <cell r="AB1600">
            <v>-1726</v>
          </cell>
        </row>
        <row r="1601">
          <cell r="C1601">
            <v>13</v>
          </cell>
          <cell r="D1601" t="str">
            <v>bérfejlesztés</v>
          </cell>
          <cell r="I1601">
            <v>2002</v>
          </cell>
          <cell r="P1601">
            <v>2002</v>
          </cell>
          <cell r="Q1601">
            <v>1472</v>
          </cell>
          <cell r="R1601">
            <v>530</v>
          </cell>
          <cell r="Z1601">
            <v>2002</v>
          </cell>
          <cell r="AA1601">
            <v>0</v>
          </cell>
          <cell r="AB1601">
            <v>2002</v>
          </cell>
        </row>
        <row r="1602">
          <cell r="C1602">
            <v>14</v>
          </cell>
          <cell r="D1602" t="str">
            <v>4% bérfejlesztés</v>
          </cell>
          <cell r="I1602">
            <v>-554</v>
          </cell>
          <cell r="P1602">
            <v>-554</v>
          </cell>
          <cell r="Q1602">
            <v>-407</v>
          </cell>
          <cell r="R1602">
            <v>-147</v>
          </cell>
          <cell r="Z1602">
            <v>-554</v>
          </cell>
          <cell r="AA1602">
            <v>0</v>
          </cell>
          <cell r="AB1602">
            <v>-554</v>
          </cell>
        </row>
        <row r="1603">
          <cell r="P1603">
            <v>0</v>
          </cell>
          <cell r="Z1603">
            <v>0</v>
          </cell>
          <cell r="AA1603">
            <v>0</v>
          </cell>
          <cell r="AB1603">
            <v>0</v>
          </cell>
        </row>
        <row r="1604">
          <cell r="P1604">
            <v>0</v>
          </cell>
          <cell r="Z1604">
            <v>0</v>
          </cell>
          <cell r="AA1604">
            <v>0</v>
          </cell>
          <cell r="AB1604">
            <v>0</v>
          </cell>
        </row>
        <row r="1605">
          <cell r="P1605">
            <v>0</v>
          </cell>
          <cell r="Z1605">
            <v>0</v>
          </cell>
          <cell r="AA1605">
            <v>0</v>
          </cell>
          <cell r="AB1605">
            <v>0</v>
          </cell>
        </row>
        <row r="1606">
          <cell r="P1606">
            <v>0</v>
          </cell>
          <cell r="Z1606">
            <v>0</v>
          </cell>
          <cell r="AA1606">
            <v>0</v>
          </cell>
          <cell r="AB1606">
            <v>0</v>
          </cell>
        </row>
        <row r="1607">
          <cell r="P1607">
            <v>0</v>
          </cell>
          <cell r="Z1607">
            <v>0</v>
          </cell>
          <cell r="AA1607">
            <v>0</v>
          </cell>
          <cell r="AB1607">
            <v>0</v>
          </cell>
        </row>
        <row r="1608">
          <cell r="P1608">
            <v>0</v>
          </cell>
          <cell r="Z1608">
            <v>0</v>
          </cell>
          <cell r="AA1608">
            <v>0</v>
          </cell>
          <cell r="AB1608">
            <v>0</v>
          </cell>
        </row>
        <row r="1609">
          <cell r="P1609">
            <v>0</v>
          </cell>
          <cell r="Z1609">
            <v>0</v>
          </cell>
          <cell r="AA1609">
            <v>0</v>
          </cell>
          <cell r="AB1609">
            <v>0</v>
          </cell>
        </row>
        <row r="1610">
          <cell r="P1610">
            <v>0</v>
          </cell>
          <cell r="Z1610">
            <v>0</v>
          </cell>
          <cell r="AA1610">
            <v>0</v>
          </cell>
          <cell r="AB1610">
            <v>0</v>
          </cell>
        </row>
        <row r="1611">
          <cell r="P1611">
            <v>0</v>
          </cell>
          <cell r="Z1611">
            <v>0</v>
          </cell>
          <cell r="AA1611">
            <v>0</v>
          </cell>
          <cell r="AB1611">
            <v>0</v>
          </cell>
        </row>
        <row r="1612">
          <cell r="P1612">
            <v>0</v>
          </cell>
          <cell r="Z1612">
            <v>0</v>
          </cell>
          <cell r="AA1612">
            <v>0</v>
          </cell>
          <cell r="AB1612">
            <v>0</v>
          </cell>
        </row>
        <row r="1613">
          <cell r="P1613">
            <v>0</v>
          </cell>
          <cell r="Z1613">
            <v>0</v>
          </cell>
          <cell r="AA1613">
            <v>0</v>
          </cell>
          <cell r="AB1613">
            <v>0</v>
          </cell>
        </row>
        <row r="1614">
          <cell r="P1614">
            <v>0</v>
          </cell>
          <cell r="Z1614">
            <v>0</v>
          </cell>
          <cell r="AA1614">
            <v>0</v>
          </cell>
          <cell r="AB1614">
            <v>0</v>
          </cell>
        </row>
        <row r="1615">
          <cell r="P1615">
            <v>0</v>
          </cell>
          <cell r="Z1615">
            <v>0</v>
          </cell>
          <cell r="AA1615">
            <v>0</v>
          </cell>
          <cell r="AB1615">
            <v>0</v>
          </cell>
        </row>
        <row r="1616">
          <cell r="P1616">
            <v>0</v>
          </cell>
          <cell r="Z1616">
            <v>0</v>
          </cell>
          <cell r="AA1616">
            <v>0</v>
          </cell>
          <cell r="AB1616">
            <v>0</v>
          </cell>
        </row>
        <row r="1617">
          <cell r="P1617">
            <v>0</v>
          </cell>
          <cell r="Z1617">
            <v>0</v>
          </cell>
          <cell r="AA1617">
            <v>0</v>
          </cell>
          <cell r="AB1617">
            <v>0</v>
          </cell>
        </row>
        <row r="1618">
          <cell r="P1618">
            <v>0</v>
          </cell>
          <cell r="Z1618">
            <v>0</v>
          </cell>
          <cell r="AA1618">
            <v>0</v>
          </cell>
          <cell r="AB1618">
            <v>0</v>
          </cell>
        </row>
        <row r="1619">
          <cell r="B1619" t="str">
            <v>Összesen</v>
          </cell>
          <cell r="D1619" t="str">
            <v>Sportl. Igazgatósága</v>
          </cell>
          <cell r="E1619">
            <v>0</v>
          </cell>
          <cell r="F1619">
            <v>0</v>
          </cell>
          <cell r="G1619">
            <v>25329</v>
          </cell>
          <cell r="H1619">
            <v>0</v>
          </cell>
          <cell r="I1619">
            <v>63412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606</v>
          </cell>
          <cell r="O1619">
            <v>0</v>
          </cell>
          <cell r="P1619">
            <v>89347</v>
          </cell>
          <cell r="Q1619">
            <v>31138</v>
          </cell>
          <cell r="R1619">
            <v>12774</v>
          </cell>
          <cell r="S1619">
            <v>44947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488</v>
          </cell>
          <cell r="Y1619">
            <v>0</v>
          </cell>
          <cell r="Z1619">
            <v>89347</v>
          </cell>
          <cell r="AA1619">
            <v>0</v>
          </cell>
          <cell r="AB1619">
            <v>89347</v>
          </cell>
        </row>
        <row r="1620">
          <cell r="B1620" t="str">
            <v>Sportl.vállalkozás</v>
          </cell>
          <cell r="C1620">
            <v>1</v>
          </cell>
          <cell r="D1620" t="str">
            <v>00előirányzat</v>
          </cell>
          <cell r="F1620">
            <v>1469</v>
          </cell>
          <cell r="P1620">
            <v>1469</v>
          </cell>
          <cell r="S1620">
            <v>1469</v>
          </cell>
          <cell r="Z1620">
            <v>1469</v>
          </cell>
          <cell r="AA1620">
            <v>0</v>
          </cell>
          <cell r="AB1620">
            <v>1469</v>
          </cell>
        </row>
        <row r="1621">
          <cell r="P1621">
            <v>0</v>
          </cell>
          <cell r="Z1621">
            <v>0</v>
          </cell>
          <cell r="AA1621">
            <v>0</v>
          </cell>
          <cell r="AB1621">
            <v>0</v>
          </cell>
        </row>
        <row r="1622">
          <cell r="P1622">
            <v>0</v>
          </cell>
          <cell r="Z1622">
            <v>0</v>
          </cell>
          <cell r="AA1622">
            <v>0</v>
          </cell>
          <cell r="AB1622">
            <v>0</v>
          </cell>
        </row>
        <row r="1623">
          <cell r="P1623">
            <v>0</v>
          </cell>
          <cell r="Z1623">
            <v>0</v>
          </cell>
          <cell r="AA1623">
            <v>0</v>
          </cell>
          <cell r="AB1623">
            <v>0</v>
          </cell>
        </row>
        <row r="1624">
          <cell r="P1624">
            <v>0</v>
          </cell>
          <cell r="Z1624">
            <v>0</v>
          </cell>
          <cell r="AA1624">
            <v>0</v>
          </cell>
          <cell r="AB1624">
            <v>0</v>
          </cell>
        </row>
        <row r="1625">
          <cell r="P1625">
            <v>0</v>
          </cell>
          <cell r="Z1625">
            <v>0</v>
          </cell>
          <cell r="AA1625">
            <v>0</v>
          </cell>
          <cell r="AB1625">
            <v>0</v>
          </cell>
        </row>
        <row r="1626">
          <cell r="P1626">
            <v>0</v>
          </cell>
          <cell r="Z1626">
            <v>0</v>
          </cell>
          <cell r="AA1626">
            <v>0</v>
          </cell>
          <cell r="AB1626">
            <v>0</v>
          </cell>
        </row>
        <row r="1627">
          <cell r="P1627">
            <v>0</v>
          </cell>
          <cell r="Z1627">
            <v>0</v>
          </cell>
          <cell r="AA1627">
            <v>0</v>
          </cell>
          <cell r="AB1627">
            <v>0</v>
          </cell>
        </row>
        <row r="1628">
          <cell r="P1628">
            <v>0</v>
          </cell>
          <cell r="Z1628">
            <v>0</v>
          </cell>
          <cell r="AA1628">
            <v>0</v>
          </cell>
          <cell r="AB1628">
            <v>0</v>
          </cell>
        </row>
        <row r="1629">
          <cell r="P1629">
            <v>0</v>
          </cell>
          <cell r="Z1629">
            <v>0</v>
          </cell>
          <cell r="AA1629">
            <v>0</v>
          </cell>
          <cell r="AB1629">
            <v>0</v>
          </cell>
        </row>
        <row r="1630">
          <cell r="B1630" t="str">
            <v>Összesen</v>
          </cell>
          <cell r="D1630" t="str">
            <v>Sportl.vállalkozás</v>
          </cell>
          <cell r="E1630">
            <v>0</v>
          </cell>
          <cell r="F1630">
            <v>1469</v>
          </cell>
          <cell r="G1630">
            <v>0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1469</v>
          </cell>
          <cell r="Q1630">
            <v>0</v>
          </cell>
          <cell r="R1630">
            <v>0</v>
          </cell>
          <cell r="S1630">
            <v>1469</v>
          </cell>
          <cell r="T1630">
            <v>0</v>
          </cell>
          <cell r="U1630">
            <v>0</v>
          </cell>
          <cell r="V1630">
            <v>0</v>
          </cell>
          <cell r="W1630">
            <v>0</v>
          </cell>
          <cell r="X1630">
            <v>0</v>
          </cell>
          <cell r="Y1630">
            <v>0</v>
          </cell>
          <cell r="Z1630">
            <v>1469</v>
          </cell>
          <cell r="AA1630">
            <v>0</v>
          </cell>
          <cell r="AB1630">
            <v>1469</v>
          </cell>
        </row>
        <row r="1631">
          <cell r="B1631" t="str">
            <v>Sportl. + vállalkozás</v>
          </cell>
          <cell r="E1631">
            <v>0</v>
          </cell>
          <cell r="F1631">
            <v>1469</v>
          </cell>
          <cell r="G1631">
            <v>25329</v>
          </cell>
          <cell r="H1631">
            <v>0</v>
          </cell>
          <cell r="I1631">
            <v>63412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606</v>
          </cell>
          <cell r="O1631">
            <v>0</v>
          </cell>
          <cell r="P1631">
            <v>90816</v>
          </cell>
          <cell r="Q1631">
            <v>31138</v>
          </cell>
          <cell r="R1631">
            <v>12774</v>
          </cell>
          <cell r="S1631">
            <v>46416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488</v>
          </cell>
          <cell r="Y1631">
            <v>0</v>
          </cell>
          <cell r="Z1631">
            <v>90816</v>
          </cell>
          <cell r="AA1631">
            <v>0</v>
          </cell>
          <cell r="AB1631">
            <v>90816</v>
          </cell>
        </row>
        <row r="1632">
          <cell r="A1632">
            <v>53</v>
          </cell>
          <cell r="B1632" t="str">
            <v>Gazd.Ell.-és Szolg.Szerv.</v>
          </cell>
          <cell r="C1632">
            <v>1</v>
          </cell>
          <cell r="D1632" t="str">
            <v>00előirányzat</v>
          </cell>
          <cell r="E1632">
            <v>300</v>
          </cell>
          <cell r="G1632">
            <v>24625</v>
          </cell>
          <cell r="I1632">
            <v>409279</v>
          </cell>
          <cell r="P1632">
            <v>434204</v>
          </cell>
          <cell r="Q1632">
            <v>75439</v>
          </cell>
          <cell r="R1632">
            <v>28962</v>
          </cell>
          <cell r="S1632">
            <v>275143</v>
          </cell>
          <cell r="T1632">
            <v>500</v>
          </cell>
          <cell r="X1632">
            <v>54160</v>
          </cell>
          <cell r="Z1632">
            <v>434204</v>
          </cell>
          <cell r="AA1632">
            <v>0</v>
          </cell>
          <cell r="AB1632">
            <v>434204</v>
          </cell>
        </row>
        <row r="1633">
          <cell r="C1633">
            <v>2</v>
          </cell>
          <cell r="D1633" t="str">
            <v>jóváhagyott pénzmaradvány</v>
          </cell>
          <cell r="N1633">
            <v>20467</v>
          </cell>
          <cell r="P1633">
            <v>20467</v>
          </cell>
          <cell r="Q1633">
            <v>3144</v>
          </cell>
          <cell r="R1633">
            <v>1132</v>
          </cell>
          <cell r="Y1633">
            <v>16191</v>
          </cell>
          <cell r="Z1633">
            <v>20467</v>
          </cell>
          <cell r="AA1633">
            <v>0</v>
          </cell>
          <cell r="AB1633">
            <v>20467</v>
          </cell>
        </row>
        <row r="1634">
          <cell r="C1634">
            <v>3</v>
          </cell>
          <cell r="D1634" t="str">
            <v>pm.terhelő bef.kötelezettség</v>
          </cell>
          <cell r="N1634">
            <v>1280</v>
          </cell>
          <cell r="P1634">
            <v>1280</v>
          </cell>
          <cell r="S1634">
            <v>1280</v>
          </cell>
          <cell r="Z1634">
            <v>1280</v>
          </cell>
          <cell r="AA1634">
            <v>0</v>
          </cell>
          <cell r="AB1634">
            <v>1280</v>
          </cell>
        </row>
        <row r="1635">
          <cell r="B1635" t="str">
            <v>Közter pénzmaradvány</v>
          </cell>
          <cell r="D1635" t="str">
            <v>pót1(22)</v>
          </cell>
          <cell r="I1635">
            <v>-2561</v>
          </cell>
          <cell r="P1635">
            <v>-2561</v>
          </cell>
          <cell r="Q1635">
            <v>-1883</v>
          </cell>
          <cell r="R1635">
            <v>-678</v>
          </cell>
          <cell r="Z1635">
            <v>-2561</v>
          </cell>
          <cell r="AA1635">
            <v>0</v>
          </cell>
          <cell r="AB1635">
            <v>-2561</v>
          </cell>
        </row>
        <row r="1636">
          <cell r="C1636">
            <v>12</v>
          </cell>
          <cell r="D1636" t="str">
            <v>elvonás</v>
          </cell>
          <cell r="I1636">
            <v>-5460</v>
          </cell>
          <cell r="P1636">
            <v>-5460</v>
          </cell>
          <cell r="S1636">
            <v>-5460</v>
          </cell>
          <cell r="Z1636">
            <v>-5460</v>
          </cell>
          <cell r="AA1636">
            <v>0</v>
          </cell>
          <cell r="AB1636">
            <v>-5460</v>
          </cell>
        </row>
        <row r="1637">
          <cell r="P1637">
            <v>0</v>
          </cell>
          <cell r="Z1637">
            <v>0</v>
          </cell>
          <cell r="AA1637">
            <v>0</v>
          </cell>
          <cell r="AB1637">
            <v>0</v>
          </cell>
        </row>
        <row r="1638">
          <cell r="P1638">
            <v>0</v>
          </cell>
          <cell r="Z1638">
            <v>0</v>
          </cell>
          <cell r="AA1638">
            <v>0</v>
          </cell>
          <cell r="AB1638">
            <v>0</v>
          </cell>
        </row>
        <row r="1639">
          <cell r="P1639">
            <v>0</v>
          </cell>
          <cell r="Z1639">
            <v>0</v>
          </cell>
          <cell r="AA1639">
            <v>0</v>
          </cell>
          <cell r="AB1639">
            <v>0</v>
          </cell>
        </row>
        <row r="1640">
          <cell r="P1640">
            <v>0</v>
          </cell>
          <cell r="Z1640">
            <v>0</v>
          </cell>
          <cell r="AA1640">
            <v>0</v>
          </cell>
          <cell r="AB1640">
            <v>0</v>
          </cell>
        </row>
        <row r="1641">
          <cell r="P1641">
            <v>0</v>
          </cell>
          <cell r="Z1641">
            <v>0</v>
          </cell>
          <cell r="AA1641">
            <v>0</v>
          </cell>
          <cell r="AB1641">
            <v>0</v>
          </cell>
        </row>
        <row r="1642">
          <cell r="P1642">
            <v>0</v>
          </cell>
          <cell r="Z1642">
            <v>0</v>
          </cell>
          <cell r="AA1642">
            <v>0</v>
          </cell>
          <cell r="AB1642">
            <v>0</v>
          </cell>
        </row>
        <row r="1643">
          <cell r="P1643">
            <v>0</v>
          </cell>
          <cell r="Z1643">
            <v>0</v>
          </cell>
          <cell r="AA1643">
            <v>0</v>
          </cell>
          <cell r="AB1643">
            <v>0</v>
          </cell>
        </row>
        <row r="1644">
          <cell r="P1644">
            <v>0</v>
          </cell>
          <cell r="Z1644">
            <v>0</v>
          </cell>
          <cell r="AA1644">
            <v>0</v>
          </cell>
          <cell r="AB1644">
            <v>0</v>
          </cell>
        </row>
        <row r="1645">
          <cell r="P1645">
            <v>0</v>
          </cell>
          <cell r="Z1645">
            <v>0</v>
          </cell>
          <cell r="AA1645">
            <v>0</v>
          </cell>
          <cell r="AB1645">
            <v>0</v>
          </cell>
        </row>
        <row r="1646">
          <cell r="P1646">
            <v>0</v>
          </cell>
          <cell r="Z1646">
            <v>0</v>
          </cell>
          <cell r="AA1646">
            <v>0</v>
          </cell>
          <cell r="AB1646">
            <v>0</v>
          </cell>
        </row>
        <row r="1647">
          <cell r="P1647">
            <v>0</v>
          </cell>
          <cell r="Z1647">
            <v>0</v>
          </cell>
          <cell r="AA1647">
            <v>0</v>
          </cell>
          <cell r="AB1647">
            <v>0</v>
          </cell>
        </row>
        <row r="1648">
          <cell r="P1648">
            <v>0</v>
          </cell>
          <cell r="Z1648">
            <v>0</v>
          </cell>
          <cell r="AA1648">
            <v>0</v>
          </cell>
          <cell r="AB1648">
            <v>0</v>
          </cell>
        </row>
        <row r="1649">
          <cell r="P1649">
            <v>0</v>
          </cell>
          <cell r="Z1649">
            <v>0</v>
          </cell>
          <cell r="AA1649">
            <v>0</v>
          </cell>
          <cell r="AB1649">
            <v>0</v>
          </cell>
        </row>
        <row r="1650">
          <cell r="P1650">
            <v>0</v>
          </cell>
          <cell r="Z1650">
            <v>0</v>
          </cell>
          <cell r="AA1650">
            <v>0</v>
          </cell>
          <cell r="AB1650">
            <v>0</v>
          </cell>
        </row>
        <row r="1651">
          <cell r="P1651">
            <v>0</v>
          </cell>
          <cell r="Z1651">
            <v>0</v>
          </cell>
          <cell r="AA1651">
            <v>0</v>
          </cell>
          <cell r="AB1651">
            <v>0</v>
          </cell>
        </row>
        <row r="1652">
          <cell r="P1652">
            <v>0</v>
          </cell>
          <cell r="Z1652">
            <v>0</v>
          </cell>
          <cell r="AA1652">
            <v>0</v>
          </cell>
          <cell r="AB1652">
            <v>0</v>
          </cell>
        </row>
        <row r="1653">
          <cell r="P1653">
            <v>0</v>
          </cell>
          <cell r="Z1653">
            <v>0</v>
          </cell>
          <cell r="AA1653">
            <v>0</v>
          </cell>
          <cell r="AB1653">
            <v>0</v>
          </cell>
        </row>
        <row r="1654">
          <cell r="P1654">
            <v>0</v>
          </cell>
          <cell r="Z1654">
            <v>0</v>
          </cell>
          <cell r="AA1654">
            <v>0</v>
          </cell>
          <cell r="AB1654">
            <v>0</v>
          </cell>
        </row>
        <row r="1655">
          <cell r="B1655" t="str">
            <v>Összesen</v>
          </cell>
          <cell r="D1655" t="str">
            <v>Gazd.Ell.-és Szolg.Szerv.</v>
          </cell>
          <cell r="E1655">
            <v>300</v>
          </cell>
          <cell r="F1655">
            <v>0</v>
          </cell>
          <cell r="G1655">
            <v>24625</v>
          </cell>
          <cell r="H1655">
            <v>0</v>
          </cell>
          <cell r="I1655">
            <v>401258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21747</v>
          </cell>
          <cell r="O1655">
            <v>0</v>
          </cell>
          <cell r="P1655">
            <v>447930</v>
          </cell>
          <cell r="Q1655">
            <v>76700</v>
          </cell>
          <cell r="R1655">
            <v>29416</v>
          </cell>
          <cell r="S1655">
            <v>270963</v>
          </cell>
          <cell r="T1655">
            <v>500</v>
          </cell>
          <cell r="U1655">
            <v>0</v>
          </cell>
          <cell r="V1655">
            <v>0</v>
          </cell>
          <cell r="W1655">
            <v>0</v>
          </cell>
          <cell r="X1655">
            <v>54160</v>
          </cell>
          <cell r="Y1655">
            <v>16191</v>
          </cell>
          <cell r="Z1655">
            <v>447930</v>
          </cell>
          <cell r="AA1655">
            <v>0</v>
          </cell>
          <cell r="AB1655">
            <v>447930</v>
          </cell>
        </row>
        <row r="1656">
          <cell r="A1656">
            <v>54</v>
          </cell>
          <cell r="B1656" t="str">
            <v>Hivatásos Önk.Tűzoltóság</v>
          </cell>
          <cell r="C1656">
            <v>1</v>
          </cell>
          <cell r="D1656" t="str">
            <v>00előirányzat</v>
          </cell>
          <cell r="E1656">
            <v>2160</v>
          </cell>
          <cell r="I1656">
            <v>233463</v>
          </cell>
          <cell r="P1656">
            <v>235623</v>
          </cell>
          <cell r="Q1656">
            <v>151388</v>
          </cell>
          <cell r="R1656">
            <v>58454</v>
          </cell>
          <cell r="S1656">
            <v>25781</v>
          </cell>
          <cell r="Z1656">
            <v>235623</v>
          </cell>
          <cell r="AA1656">
            <v>0</v>
          </cell>
          <cell r="AB1656">
            <v>235623</v>
          </cell>
        </row>
        <row r="1657">
          <cell r="C1657">
            <v>2</v>
          </cell>
          <cell r="D1657" t="str">
            <v>jóváhagyott pénzmaradvány</v>
          </cell>
          <cell r="N1657">
            <v>-10461</v>
          </cell>
          <cell r="P1657">
            <v>-10461</v>
          </cell>
          <cell r="S1657">
            <v>-10461</v>
          </cell>
          <cell r="Z1657">
            <v>-10461</v>
          </cell>
          <cell r="AA1657">
            <v>0</v>
          </cell>
          <cell r="AB1657">
            <v>-10461</v>
          </cell>
        </row>
        <row r="1658">
          <cell r="C1658">
            <v>3</v>
          </cell>
          <cell r="D1658" t="str">
            <v>pm.terhelő bef.kötelezettség</v>
          </cell>
          <cell r="N1658">
            <v>12551</v>
          </cell>
          <cell r="P1658">
            <v>12551</v>
          </cell>
          <cell r="S1658">
            <v>12551</v>
          </cell>
          <cell r="Z1658">
            <v>12551</v>
          </cell>
          <cell r="AA1658">
            <v>0</v>
          </cell>
          <cell r="AB1658">
            <v>12551</v>
          </cell>
        </row>
        <row r="1659">
          <cell r="C1659">
            <v>4</v>
          </cell>
          <cell r="D1659" t="str">
            <v>tárgyévi eir.mód.korrekció</v>
          </cell>
          <cell r="I1659">
            <v>240</v>
          </cell>
          <cell r="P1659">
            <v>240</v>
          </cell>
          <cell r="S1659">
            <v>240</v>
          </cell>
          <cell r="Z1659">
            <v>240</v>
          </cell>
          <cell r="AA1659">
            <v>0</v>
          </cell>
          <cell r="AB1659">
            <v>240</v>
          </cell>
        </row>
        <row r="1660">
          <cell r="P1660">
            <v>0</v>
          </cell>
          <cell r="Z1660">
            <v>0</v>
          </cell>
          <cell r="AA1660">
            <v>0</v>
          </cell>
          <cell r="AB1660">
            <v>0</v>
          </cell>
        </row>
        <row r="1661">
          <cell r="P1661">
            <v>0</v>
          </cell>
          <cell r="Z1661">
            <v>0</v>
          </cell>
          <cell r="AA1661">
            <v>0</v>
          </cell>
          <cell r="AB1661">
            <v>0</v>
          </cell>
        </row>
        <row r="1662">
          <cell r="P1662">
            <v>0</v>
          </cell>
          <cell r="Z1662">
            <v>0</v>
          </cell>
          <cell r="AA1662">
            <v>0</v>
          </cell>
          <cell r="AB1662">
            <v>0</v>
          </cell>
        </row>
        <row r="1663">
          <cell r="P1663">
            <v>0</v>
          </cell>
          <cell r="Z1663">
            <v>0</v>
          </cell>
          <cell r="AA1663">
            <v>0</v>
          </cell>
          <cell r="AB1663">
            <v>0</v>
          </cell>
        </row>
        <row r="1664">
          <cell r="P1664">
            <v>0</v>
          </cell>
          <cell r="Z1664">
            <v>0</v>
          </cell>
          <cell r="AA1664">
            <v>0</v>
          </cell>
          <cell r="AB1664">
            <v>0</v>
          </cell>
        </row>
        <row r="1665">
          <cell r="P1665">
            <v>0</v>
          </cell>
          <cell r="Z1665">
            <v>0</v>
          </cell>
          <cell r="AA1665">
            <v>0</v>
          </cell>
          <cell r="AB1665">
            <v>0</v>
          </cell>
        </row>
        <row r="1666">
          <cell r="P1666">
            <v>0</v>
          </cell>
          <cell r="Z1666">
            <v>0</v>
          </cell>
          <cell r="AA1666">
            <v>0</v>
          </cell>
          <cell r="AB1666">
            <v>0</v>
          </cell>
        </row>
        <row r="1667">
          <cell r="B1667" t="str">
            <v>Összesen</v>
          </cell>
          <cell r="D1667" t="str">
            <v>Hivatásos Önk.Tűzoltóság</v>
          </cell>
          <cell r="E1667">
            <v>2160</v>
          </cell>
          <cell r="F1667">
            <v>0</v>
          </cell>
          <cell r="G1667">
            <v>0</v>
          </cell>
          <cell r="H1667">
            <v>0</v>
          </cell>
          <cell r="I1667">
            <v>233703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2090</v>
          </cell>
          <cell r="O1667">
            <v>0</v>
          </cell>
          <cell r="P1667">
            <v>237953</v>
          </cell>
          <cell r="Q1667">
            <v>151388</v>
          </cell>
          <cell r="R1667">
            <v>58454</v>
          </cell>
          <cell r="S1667">
            <v>28111</v>
          </cell>
          <cell r="T1667">
            <v>0</v>
          </cell>
          <cell r="U1667">
            <v>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>
            <v>237953</v>
          </cell>
          <cell r="AA1667">
            <v>0</v>
          </cell>
          <cell r="AB1667">
            <v>237953</v>
          </cell>
        </row>
        <row r="1668">
          <cell r="B1668" t="str">
            <v>INTÉZMÉNY ÖSSZESEN</v>
          </cell>
          <cell r="E1668">
            <v>802232</v>
          </cell>
          <cell r="F1668">
            <v>0</v>
          </cell>
          <cell r="G1668">
            <v>1008060</v>
          </cell>
          <cell r="H1668">
            <v>2250</v>
          </cell>
          <cell r="I1668">
            <v>9365515</v>
          </cell>
          <cell r="J1668">
            <v>33023</v>
          </cell>
          <cell r="K1668">
            <v>804497</v>
          </cell>
          <cell r="L1668">
            <v>0</v>
          </cell>
          <cell r="M1668">
            <v>19640</v>
          </cell>
          <cell r="N1668">
            <v>447760</v>
          </cell>
          <cell r="O1668">
            <v>0</v>
          </cell>
          <cell r="P1668">
            <v>12482977</v>
          </cell>
          <cell r="Q1668">
            <v>5860675</v>
          </cell>
          <cell r="R1668">
            <v>2369727</v>
          </cell>
          <cell r="S1668">
            <v>3689260</v>
          </cell>
          <cell r="T1668">
            <v>142000</v>
          </cell>
          <cell r="U1668">
            <v>150</v>
          </cell>
          <cell r="V1668">
            <v>0</v>
          </cell>
          <cell r="W1668">
            <v>36582</v>
          </cell>
          <cell r="X1668">
            <v>182197</v>
          </cell>
          <cell r="Y1668">
            <v>202386</v>
          </cell>
          <cell r="Z1668">
            <v>12482977</v>
          </cell>
          <cell r="AA1668">
            <v>0</v>
          </cell>
          <cell r="AB1668">
            <v>12482977</v>
          </cell>
        </row>
        <row r="1669">
          <cell r="B1669" t="str">
            <v>Sportl. Igazg.vállalkozás</v>
          </cell>
          <cell r="R1669">
            <v>0</v>
          </cell>
          <cell r="S1669">
            <v>1469</v>
          </cell>
          <cell r="T1669">
            <v>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0</v>
          </cell>
          <cell r="Z1669">
            <v>1469</v>
          </cell>
          <cell r="AA1669">
            <v>0</v>
          </cell>
        </row>
        <row r="1670">
          <cell r="B1670" t="str">
            <v>V É G Ö S S Z E S E N</v>
          </cell>
          <cell r="R1670">
            <v>2369727</v>
          </cell>
          <cell r="S1670">
            <v>3690729</v>
          </cell>
          <cell r="T1670">
            <v>142000</v>
          </cell>
          <cell r="U1670">
            <v>150</v>
          </cell>
          <cell r="V1670">
            <v>0</v>
          </cell>
          <cell r="W1670">
            <v>36582</v>
          </cell>
          <cell r="X1670">
            <v>182197</v>
          </cell>
          <cell r="Y1670">
            <v>202386</v>
          </cell>
          <cell r="Z1670">
            <v>12484446</v>
          </cell>
          <cell r="AA1670">
            <v>0</v>
          </cell>
        </row>
        <row r="1683">
          <cell r="D1683" t="str">
            <v xml:space="preserve"> 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v.00induló"/>
      <sheetName val="összesen"/>
      <sheetName val="ágazatos összesen"/>
      <sheetName val="kritérium98"/>
      <sheetName val="Intézm.bevét"/>
      <sheetName val="Intézm.kiadás"/>
      <sheetName val="PMH.bevétel "/>
      <sheetName val="PMH.kiadás "/>
      <sheetName val="Ö. mérleg  "/>
      <sheetName val="címrend 00 költségvetéshez"/>
      <sheetName val="dologi előirányzat"/>
      <sheetName val="Beruházás 2000 "/>
      <sheetName val="Bizottsági igények"/>
    </sheetNames>
    <sheetDataSet>
      <sheetData sheetId="0" refreshError="1">
        <row r="1">
          <cell r="J1" t="str">
            <v xml:space="preserve"> </v>
          </cell>
          <cell r="K1" t="str">
            <v xml:space="preserve"> </v>
          </cell>
          <cell r="M1" t="str">
            <v xml:space="preserve"> </v>
          </cell>
          <cell r="N1" t="str">
            <v xml:space="preserve"> </v>
          </cell>
          <cell r="T1" t="str">
            <v>PÉNZESZK.</v>
          </cell>
          <cell r="U1" t="str">
            <v>ÁTADÁSA</v>
          </cell>
          <cell r="V1" t="str">
            <v xml:space="preserve"> </v>
          </cell>
        </row>
        <row r="2">
          <cell r="A2" t="str">
            <v>SOR</v>
          </cell>
          <cell r="D2" t="str">
            <v>Megnevezés</v>
          </cell>
          <cell r="E2" t="str">
            <v>Alaptev.</v>
          </cell>
          <cell r="F2" t="str">
            <v>Vállalkozási</v>
          </cell>
          <cell r="G2" t="str">
            <v>Egyéb</v>
          </cell>
          <cell r="H2" t="str">
            <v>Felhalm.</v>
          </cell>
          <cell r="I2" t="str">
            <v>Intézm.</v>
          </cell>
          <cell r="J2" t="str">
            <v>Működési</v>
          </cell>
          <cell r="K2" t="str">
            <v>TB.alapok</v>
          </cell>
          <cell r="L2" t="str">
            <v>Előző évi</v>
          </cell>
          <cell r="M2" t="str">
            <v>Felhalm.</v>
          </cell>
          <cell r="N2" t="str">
            <v>E.évi</v>
          </cell>
          <cell r="O2" t="str">
            <v>E.évi váll.</v>
          </cell>
          <cell r="P2" t="str">
            <v>BEVÉTEL</v>
          </cell>
          <cell r="Q2" t="str">
            <v>Személyi</v>
          </cell>
          <cell r="R2" t="str">
            <v>TB.</v>
          </cell>
          <cell r="S2" t="str">
            <v xml:space="preserve">Dologi </v>
          </cell>
          <cell r="W2" t="str">
            <v>Ellátottak</v>
          </cell>
          <cell r="X2" t="str">
            <v>Felújitás+</v>
          </cell>
          <cell r="Y2" t="str">
            <v>Egyéb kiadás</v>
          </cell>
          <cell r="Z2" t="str">
            <v>KIADÁS</v>
          </cell>
          <cell r="AB2" t="str">
            <v>BEVÉTEL</v>
          </cell>
        </row>
        <row r="3">
          <cell r="A3" t="str">
            <v>SZ</v>
          </cell>
          <cell r="C3" t="str">
            <v>kod</v>
          </cell>
          <cell r="D3" t="str">
            <v xml:space="preserve"> </v>
          </cell>
          <cell r="E3" t="str">
            <v>bevét.</v>
          </cell>
          <cell r="F3" t="str">
            <v>bev.</v>
          </cell>
          <cell r="G3" t="str">
            <v>különf.bev.</v>
          </cell>
          <cell r="H3" t="str">
            <v>és tőkej.</v>
          </cell>
          <cell r="I3" t="str">
            <v>finansz.</v>
          </cell>
          <cell r="J3" t="str">
            <v>célra átv.</v>
          </cell>
          <cell r="K3" t="str">
            <v>támog.</v>
          </cell>
          <cell r="L3" t="str">
            <v>visszatérülések</v>
          </cell>
          <cell r="M3" t="str">
            <v>átvett pe.</v>
          </cell>
          <cell r="N3" t="str">
            <v>pénz marad.</v>
          </cell>
          <cell r="O3" t="str">
            <v>eredm.</v>
          </cell>
          <cell r="P3" t="str">
            <v>ÖSSZESEN</v>
          </cell>
          <cell r="Q3" t="str">
            <v>juttatás</v>
          </cell>
          <cell r="R3" t="str">
            <v>járulék</v>
          </cell>
          <cell r="S3" t="str">
            <v>kiadás</v>
          </cell>
          <cell r="T3" t="str">
            <v>Működés</v>
          </cell>
          <cell r="U3" t="str">
            <v>Feljesztés</v>
          </cell>
          <cell r="V3" t="str">
            <v>Egyéb támog.</v>
          </cell>
          <cell r="W3" t="str">
            <v>pénzb.jutt.</v>
          </cell>
          <cell r="X3" t="str">
            <v>Beruházás</v>
          </cell>
          <cell r="Y3" t="str">
            <v xml:space="preserve"> (tartalék)</v>
          </cell>
          <cell r="Z3" t="str">
            <v>ÖSSZESEN</v>
          </cell>
          <cell r="AA3" t="str">
            <v>KONTROLL</v>
          </cell>
          <cell r="AB3" t="str">
            <v>ÖSSZESEN</v>
          </cell>
        </row>
        <row r="4">
          <cell r="A4">
            <v>1</v>
          </cell>
          <cell r="B4" t="str">
            <v>Kényszervágó Húsüzem</v>
          </cell>
          <cell r="C4">
            <v>1</v>
          </cell>
          <cell r="D4" t="str">
            <v>00előirányzat</v>
          </cell>
          <cell r="P4">
            <v>0</v>
          </cell>
          <cell r="Z4">
            <v>0</v>
          </cell>
          <cell r="AA4">
            <v>0</v>
          </cell>
          <cell r="AB4">
            <v>0</v>
          </cell>
        </row>
        <row r="5">
          <cell r="P5">
            <v>0</v>
          </cell>
          <cell r="Z5">
            <v>0</v>
          </cell>
          <cell r="AA5">
            <v>0</v>
          </cell>
          <cell r="AB5">
            <v>0</v>
          </cell>
        </row>
        <row r="6">
          <cell r="P6">
            <v>0</v>
          </cell>
          <cell r="Z6">
            <v>0</v>
          </cell>
          <cell r="AA6">
            <v>0</v>
          </cell>
          <cell r="AB6">
            <v>0</v>
          </cell>
        </row>
        <row r="7">
          <cell r="P7">
            <v>0</v>
          </cell>
          <cell r="Z7">
            <v>0</v>
          </cell>
          <cell r="AA7">
            <v>0</v>
          </cell>
          <cell r="AB7">
            <v>0</v>
          </cell>
        </row>
        <row r="8">
          <cell r="P8">
            <v>0</v>
          </cell>
          <cell r="Z8">
            <v>0</v>
          </cell>
          <cell r="AA8">
            <v>0</v>
          </cell>
          <cell r="AB8">
            <v>0</v>
          </cell>
        </row>
        <row r="9">
          <cell r="P9">
            <v>0</v>
          </cell>
          <cell r="Z9">
            <v>0</v>
          </cell>
          <cell r="AA9">
            <v>0</v>
          </cell>
          <cell r="AB9">
            <v>0</v>
          </cell>
        </row>
        <row r="10">
          <cell r="P10">
            <v>0</v>
          </cell>
          <cell r="Z10">
            <v>0</v>
          </cell>
          <cell r="AA10">
            <v>0</v>
          </cell>
          <cell r="AB10">
            <v>0</v>
          </cell>
        </row>
        <row r="11">
          <cell r="P11">
            <v>0</v>
          </cell>
          <cell r="Z11">
            <v>0</v>
          </cell>
          <cell r="AA11">
            <v>0</v>
          </cell>
          <cell r="AB11">
            <v>0</v>
          </cell>
        </row>
        <row r="12">
          <cell r="P12">
            <v>0</v>
          </cell>
          <cell r="Z12">
            <v>0</v>
          </cell>
          <cell r="AA12">
            <v>0</v>
          </cell>
          <cell r="AB12">
            <v>0</v>
          </cell>
        </row>
        <row r="13">
          <cell r="P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B14" t="str">
            <v>Összesen</v>
          </cell>
          <cell r="D14" t="str">
            <v>Kényszervágó Húsüzem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</row>
        <row r="15">
          <cell r="A15">
            <v>2</v>
          </cell>
          <cell r="B15" t="str">
            <v>Piac-és Vásárcsarnok</v>
          </cell>
          <cell r="C15">
            <v>1</v>
          </cell>
          <cell r="D15" t="str">
            <v>00előirányzat</v>
          </cell>
          <cell r="P15">
            <v>0</v>
          </cell>
          <cell r="Z15">
            <v>0</v>
          </cell>
          <cell r="AA15">
            <v>0</v>
          </cell>
          <cell r="AB15">
            <v>0</v>
          </cell>
        </row>
        <row r="16">
          <cell r="P16">
            <v>0</v>
          </cell>
          <cell r="Z16">
            <v>0</v>
          </cell>
          <cell r="AA16">
            <v>0</v>
          </cell>
          <cell r="AB16">
            <v>0</v>
          </cell>
        </row>
        <row r="17">
          <cell r="P17">
            <v>0</v>
          </cell>
          <cell r="Z17">
            <v>0</v>
          </cell>
          <cell r="AA17">
            <v>0</v>
          </cell>
          <cell r="AB17">
            <v>0</v>
          </cell>
        </row>
        <row r="18">
          <cell r="P18">
            <v>0</v>
          </cell>
          <cell r="Z18">
            <v>0</v>
          </cell>
          <cell r="AA18">
            <v>0</v>
          </cell>
          <cell r="AB18">
            <v>0</v>
          </cell>
        </row>
        <row r="19">
          <cell r="P19">
            <v>0</v>
          </cell>
          <cell r="Z19">
            <v>0</v>
          </cell>
          <cell r="AA19">
            <v>0</v>
          </cell>
          <cell r="AB19">
            <v>0</v>
          </cell>
        </row>
        <row r="20">
          <cell r="P20">
            <v>0</v>
          </cell>
          <cell r="Z20">
            <v>0</v>
          </cell>
          <cell r="AA20">
            <v>0</v>
          </cell>
          <cell r="AB20">
            <v>0</v>
          </cell>
        </row>
        <row r="21">
          <cell r="P21">
            <v>0</v>
          </cell>
          <cell r="Z21">
            <v>0</v>
          </cell>
          <cell r="AA21">
            <v>0</v>
          </cell>
          <cell r="AB21">
            <v>0</v>
          </cell>
        </row>
        <row r="22">
          <cell r="P22">
            <v>0</v>
          </cell>
          <cell r="Z22">
            <v>0</v>
          </cell>
          <cell r="AA22">
            <v>0</v>
          </cell>
          <cell r="AB22">
            <v>0</v>
          </cell>
        </row>
        <row r="23">
          <cell r="P23">
            <v>0</v>
          </cell>
          <cell r="Z23">
            <v>0</v>
          </cell>
          <cell r="AA23">
            <v>0</v>
          </cell>
          <cell r="AB23">
            <v>0</v>
          </cell>
        </row>
        <row r="24">
          <cell r="P24">
            <v>0</v>
          </cell>
          <cell r="Z24">
            <v>0</v>
          </cell>
          <cell r="AA24">
            <v>0</v>
          </cell>
          <cell r="AB24">
            <v>0</v>
          </cell>
        </row>
        <row r="25">
          <cell r="B25" t="str">
            <v>Összesen</v>
          </cell>
          <cell r="D25" t="str">
            <v>Piac-és Vásárcsarnok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</row>
        <row r="26">
          <cell r="A26">
            <v>3</v>
          </cell>
          <cell r="B26" t="str">
            <v>Egyesitett Eü.Int.Igazg.</v>
          </cell>
          <cell r="C26">
            <v>1</v>
          </cell>
          <cell r="D26" t="str">
            <v>00előirányzat</v>
          </cell>
          <cell r="P26">
            <v>0</v>
          </cell>
          <cell r="Z26">
            <v>0</v>
          </cell>
          <cell r="AA26">
            <v>0</v>
          </cell>
          <cell r="AB26">
            <v>0</v>
          </cell>
        </row>
        <row r="27">
          <cell r="P27">
            <v>0</v>
          </cell>
          <cell r="Z27">
            <v>0</v>
          </cell>
          <cell r="AA27">
            <v>0</v>
          </cell>
          <cell r="AB27">
            <v>0</v>
          </cell>
        </row>
        <row r="28">
          <cell r="P28">
            <v>0</v>
          </cell>
          <cell r="Z28">
            <v>0</v>
          </cell>
          <cell r="AA28">
            <v>0</v>
          </cell>
          <cell r="AB28">
            <v>0</v>
          </cell>
        </row>
        <row r="29">
          <cell r="P29">
            <v>0</v>
          </cell>
          <cell r="Z29">
            <v>0</v>
          </cell>
          <cell r="AA29">
            <v>0</v>
          </cell>
          <cell r="AB29">
            <v>0</v>
          </cell>
        </row>
        <row r="30">
          <cell r="P30">
            <v>0</v>
          </cell>
          <cell r="Z30">
            <v>0</v>
          </cell>
          <cell r="AA30">
            <v>0</v>
          </cell>
          <cell r="AB30">
            <v>0</v>
          </cell>
        </row>
        <row r="31">
          <cell r="P31">
            <v>0</v>
          </cell>
          <cell r="Z31">
            <v>0</v>
          </cell>
          <cell r="AA31">
            <v>0</v>
          </cell>
          <cell r="AB31">
            <v>0</v>
          </cell>
        </row>
        <row r="32">
          <cell r="P32">
            <v>0</v>
          </cell>
          <cell r="Z32">
            <v>0</v>
          </cell>
          <cell r="AA32">
            <v>0</v>
          </cell>
          <cell r="AB32">
            <v>0</v>
          </cell>
        </row>
        <row r="33">
          <cell r="P33">
            <v>0</v>
          </cell>
          <cell r="Z33">
            <v>0</v>
          </cell>
          <cell r="AA33">
            <v>0</v>
          </cell>
          <cell r="AB33">
            <v>0</v>
          </cell>
        </row>
        <row r="34">
          <cell r="P34">
            <v>0</v>
          </cell>
          <cell r="Z34">
            <v>0</v>
          </cell>
          <cell r="AA34">
            <v>0</v>
          </cell>
          <cell r="AB34">
            <v>0</v>
          </cell>
        </row>
        <row r="35">
          <cell r="P35">
            <v>0</v>
          </cell>
          <cell r="Z35">
            <v>0</v>
          </cell>
          <cell r="AA35">
            <v>0</v>
          </cell>
          <cell r="AB35">
            <v>0</v>
          </cell>
        </row>
        <row r="36">
          <cell r="P36">
            <v>0</v>
          </cell>
          <cell r="Z36">
            <v>0</v>
          </cell>
          <cell r="AA36">
            <v>0</v>
          </cell>
          <cell r="AB36">
            <v>0</v>
          </cell>
        </row>
        <row r="37">
          <cell r="P37">
            <v>0</v>
          </cell>
          <cell r="Z37">
            <v>0</v>
          </cell>
          <cell r="AA37">
            <v>0</v>
          </cell>
          <cell r="AB37">
            <v>0</v>
          </cell>
        </row>
        <row r="38">
          <cell r="P38">
            <v>0</v>
          </cell>
          <cell r="Z38">
            <v>0</v>
          </cell>
          <cell r="AA38">
            <v>0</v>
          </cell>
          <cell r="AB38">
            <v>0</v>
          </cell>
        </row>
        <row r="39">
          <cell r="P39">
            <v>0</v>
          </cell>
          <cell r="Z39">
            <v>0</v>
          </cell>
          <cell r="AA39">
            <v>0</v>
          </cell>
          <cell r="AB39">
            <v>0</v>
          </cell>
        </row>
        <row r="40">
          <cell r="P40">
            <v>0</v>
          </cell>
          <cell r="Z40">
            <v>0</v>
          </cell>
          <cell r="AA40">
            <v>0</v>
          </cell>
          <cell r="AB40">
            <v>0</v>
          </cell>
        </row>
        <row r="41">
          <cell r="P41">
            <v>0</v>
          </cell>
          <cell r="Z41">
            <v>0</v>
          </cell>
          <cell r="AA41">
            <v>0</v>
          </cell>
          <cell r="AB41">
            <v>0</v>
          </cell>
        </row>
        <row r="42">
          <cell r="P42">
            <v>0</v>
          </cell>
          <cell r="Z42">
            <v>0</v>
          </cell>
          <cell r="AA42">
            <v>0</v>
          </cell>
          <cell r="AB42">
            <v>0</v>
          </cell>
        </row>
        <row r="43">
          <cell r="P43">
            <v>0</v>
          </cell>
          <cell r="Z43">
            <v>0</v>
          </cell>
          <cell r="AA43">
            <v>0</v>
          </cell>
          <cell r="AB43">
            <v>0</v>
          </cell>
        </row>
        <row r="44">
          <cell r="P44">
            <v>0</v>
          </cell>
          <cell r="Z44">
            <v>0</v>
          </cell>
          <cell r="AA44">
            <v>0</v>
          </cell>
          <cell r="AB44">
            <v>0</v>
          </cell>
        </row>
        <row r="45">
          <cell r="P45">
            <v>0</v>
          </cell>
          <cell r="Z45">
            <v>0</v>
          </cell>
          <cell r="AA45">
            <v>0</v>
          </cell>
          <cell r="AB45">
            <v>0</v>
          </cell>
        </row>
        <row r="46">
          <cell r="B46" t="str">
            <v>Összesen</v>
          </cell>
          <cell r="D46" t="str">
            <v>Egyesitett Eü.Int.Igazg.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</row>
        <row r="47">
          <cell r="A47">
            <v>4</v>
          </cell>
          <cell r="B47" t="str">
            <v>Kisgyermek Szoc.Int.Igazg.</v>
          </cell>
          <cell r="C47">
            <v>1</v>
          </cell>
          <cell r="D47" t="str">
            <v>00előirányzat</v>
          </cell>
          <cell r="P47">
            <v>0</v>
          </cell>
          <cell r="Z47">
            <v>0</v>
          </cell>
          <cell r="AA47">
            <v>0</v>
          </cell>
          <cell r="AB47">
            <v>0</v>
          </cell>
        </row>
        <row r="48">
          <cell r="P48">
            <v>0</v>
          </cell>
          <cell r="Z48">
            <v>0</v>
          </cell>
          <cell r="AA48">
            <v>0</v>
          </cell>
          <cell r="AB48">
            <v>0</v>
          </cell>
        </row>
        <row r="49">
          <cell r="P49">
            <v>0</v>
          </cell>
          <cell r="Z49">
            <v>0</v>
          </cell>
          <cell r="AA49">
            <v>0</v>
          </cell>
          <cell r="AB49">
            <v>0</v>
          </cell>
        </row>
        <row r="50">
          <cell r="P50">
            <v>0</v>
          </cell>
          <cell r="Z50">
            <v>0</v>
          </cell>
          <cell r="AA50">
            <v>0</v>
          </cell>
          <cell r="AB50">
            <v>0</v>
          </cell>
        </row>
        <row r="51">
          <cell r="P51">
            <v>0</v>
          </cell>
          <cell r="Z51">
            <v>0</v>
          </cell>
          <cell r="AA51">
            <v>0</v>
          </cell>
          <cell r="AB51">
            <v>0</v>
          </cell>
        </row>
        <row r="52">
          <cell r="P52">
            <v>0</v>
          </cell>
          <cell r="Z52">
            <v>0</v>
          </cell>
          <cell r="AA52">
            <v>0</v>
          </cell>
          <cell r="AB52">
            <v>0</v>
          </cell>
        </row>
        <row r="53">
          <cell r="P53">
            <v>0</v>
          </cell>
          <cell r="Z53">
            <v>0</v>
          </cell>
          <cell r="AA53">
            <v>0</v>
          </cell>
          <cell r="AB53">
            <v>0</v>
          </cell>
        </row>
        <row r="54">
          <cell r="P54">
            <v>0</v>
          </cell>
          <cell r="Z54">
            <v>0</v>
          </cell>
          <cell r="AA54">
            <v>0</v>
          </cell>
          <cell r="AB54">
            <v>0</v>
          </cell>
        </row>
        <row r="55">
          <cell r="P55">
            <v>0</v>
          </cell>
          <cell r="Z55">
            <v>0</v>
          </cell>
          <cell r="AA55">
            <v>0</v>
          </cell>
          <cell r="AB55">
            <v>0</v>
          </cell>
        </row>
        <row r="56">
          <cell r="P56">
            <v>0</v>
          </cell>
          <cell r="Z56">
            <v>0</v>
          </cell>
          <cell r="AA56">
            <v>0</v>
          </cell>
          <cell r="AB56">
            <v>0</v>
          </cell>
        </row>
        <row r="57">
          <cell r="P57">
            <v>0</v>
          </cell>
          <cell r="Z57">
            <v>0</v>
          </cell>
          <cell r="AA57">
            <v>0</v>
          </cell>
          <cell r="AB57">
            <v>0</v>
          </cell>
        </row>
        <row r="58">
          <cell r="P58">
            <v>0</v>
          </cell>
          <cell r="Z58">
            <v>0</v>
          </cell>
          <cell r="AA58">
            <v>0</v>
          </cell>
          <cell r="AB58">
            <v>0</v>
          </cell>
        </row>
        <row r="59">
          <cell r="P59">
            <v>0</v>
          </cell>
          <cell r="Z59">
            <v>0</v>
          </cell>
          <cell r="AA59">
            <v>0</v>
          </cell>
          <cell r="AB59">
            <v>0</v>
          </cell>
        </row>
        <row r="60">
          <cell r="P60">
            <v>0</v>
          </cell>
          <cell r="Z60">
            <v>0</v>
          </cell>
          <cell r="AA60">
            <v>0</v>
          </cell>
          <cell r="AB60">
            <v>0</v>
          </cell>
        </row>
        <row r="61">
          <cell r="P61">
            <v>0</v>
          </cell>
          <cell r="Z61">
            <v>0</v>
          </cell>
          <cell r="AA61">
            <v>0</v>
          </cell>
          <cell r="AB61">
            <v>0</v>
          </cell>
        </row>
        <row r="62">
          <cell r="P62">
            <v>0</v>
          </cell>
          <cell r="Z62">
            <v>0</v>
          </cell>
          <cell r="AA62">
            <v>0</v>
          </cell>
          <cell r="AB62">
            <v>0</v>
          </cell>
        </row>
        <row r="63">
          <cell r="P63">
            <v>0</v>
          </cell>
          <cell r="Z63">
            <v>0</v>
          </cell>
          <cell r="AA63">
            <v>0</v>
          </cell>
          <cell r="AB63">
            <v>0</v>
          </cell>
        </row>
        <row r="64">
          <cell r="P64">
            <v>0</v>
          </cell>
          <cell r="Z64">
            <v>0</v>
          </cell>
          <cell r="AA64">
            <v>0</v>
          </cell>
          <cell r="AB64">
            <v>0</v>
          </cell>
        </row>
        <row r="65">
          <cell r="P65">
            <v>0</v>
          </cell>
          <cell r="Z65">
            <v>0</v>
          </cell>
          <cell r="AA65">
            <v>0</v>
          </cell>
          <cell r="AB65">
            <v>0</v>
          </cell>
        </row>
        <row r="66">
          <cell r="P66">
            <v>0</v>
          </cell>
          <cell r="Z66">
            <v>0</v>
          </cell>
          <cell r="AA66">
            <v>0</v>
          </cell>
          <cell r="AB66">
            <v>0</v>
          </cell>
        </row>
        <row r="67">
          <cell r="P67">
            <v>0</v>
          </cell>
          <cell r="Z67">
            <v>0</v>
          </cell>
          <cell r="AA67">
            <v>0</v>
          </cell>
          <cell r="AB67">
            <v>0</v>
          </cell>
        </row>
        <row r="68">
          <cell r="P68">
            <v>0</v>
          </cell>
          <cell r="Z68">
            <v>0</v>
          </cell>
          <cell r="AA68">
            <v>0</v>
          </cell>
          <cell r="AB68">
            <v>0</v>
          </cell>
        </row>
        <row r="69">
          <cell r="P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P70">
            <v>0</v>
          </cell>
          <cell r="Z70">
            <v>0</v>
          </cell>
          <cell r="AA70">
            <v>0</v>
          </cell>
          <cell r="AB70">
            <v>0</v>
          </cell>
        </row>
        <row r="71">
          <cell r="B71" t="str">
            <v>Összesen</v>
          </cell>
          <cell r="D71" t="str">
            <v>Kisgyermek Szoc.Int.Igazg.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</row>
        <row r="72">
          <cell r="A72">
            <v>401</v>
          </cell>
          <cell r="B72" t="str">
            <v>Családsegitő Intézet</v>
          </cell>
          <cell r="C72">
            <v>1</v>
          </cell>
          <cell r="D72" t="str">
            <v>00előirányzat</v>
          </cell>
          <cell r="P72">
            <v>0</v>
          </cell>
          <cell r="Z72">
            <v>0</v>
          </cell>
          <cell r="AA72">
            <v>0</v>
          </cell>
          <cell r="AB72">
            <v>0</v>
          </cell>
        </row>
        <row r="73">
          <cell r="P73">
            <v>0</v>
          </cell>
          <cell r="Z73">
            <v>0</v>
          </cell>
          <cell r="AA73">
            <v>0</v>
          </cell>
          <cell r="AB73">
            <v>0</v>
          </cell>
        </row>
        <row r="74">
          <cell r="P74">
            <v>0</v>
          </cell>
          <cell r="Z74">
            <v>0</v>
          </cell>
          <cell r="AA74">
            <v>0</v>
          </cell>
          <cell r="AB74">
            <v>0</v>
          </cell>
        </row>
        <row r="75">
          <cell r="P75">
            <v>0</v>
          </cell>
          <cell r="Z75">
            <v>0</v>
          </cell>
          <cell r="AA75">
            <v>0</v>
          </cell>
          <cell r="AB75">
            <v>0</v>
          </cell>
        </row>
        <row r="76">
          <cell r="P76">
            <v>0</v>
          </cell>
          <cell r="Z76">
            <v>0</v>
          </cell>
          <cell r="AA76">
            <v>0</v>
          </cell>
          <cell r="AB76">
            <v>0</v>
          </cell>
        </row>
        <row r="77">
          <cell r="P77">
            <v>0</v>
          </cell>
          <cell r="Z77">
            <v>0</v>
          </cell>
          <cell r="AA77">
            <v>0</v>
          </cell>
          <cell r="AB77">
            <v>0</v>
          </cell>
        </row>
        <row r="78">
          <cell r="P78">
            <v>0</v>
          </cell>
          <cell r="Z78">
            <v>0</v>
          </cell>
          <cell r="AA78">
            <v>0</v>
          </cell>
          <cell r="AB78">
            <v>0</v>
          </cell>
        </row>
        <row r="79">
          <cell r="P79">
            <v>0</v>
          </cell>
          <cell r="Z79">
            <v>0</v>
          </cell>
          <cell r="AA79">
            <v>0</v>
          </cell>
          <cell r="AB79">
            <v>0</v>
          </cell>
        </row>
        <row r="80">
          <cell r="P80">
            <v>0</v>
          </cell>
          <cell r="Z80">
            <v>0</v>
          </cell>
          <cell r="AA80">
            <v>0</v>
          </cell>
          <cell r="AB80">
            <v>0</v>
          </cell>
        </row>
        <row r="81">
          <cell r="P81">
            <v>0</v>
          </cell>
          <cell r="Z81">
            <v>0</v>
          </cell>
          <cell r="AA81">
            <v>0</v>
          </cell>
          <cell r="AB81">
            <v>0</v>
          </cell>
        </row>
        <row r="82">
          <cell r="P82">
            <v>0</v>
          </cell>
          <cell r="Z82">
            <v>0</v>
          </cell>
          <cell r="AA82">
            <v>0</v>
          </cell>
          <cell r="AB82">
            <v>0</v>
          </cell>
        </row>
        <row r="83">
          <cell r="P83">
            <v>0</v>
          </cell>
          <cell r="Z83">
            <v>0</v>
          </cell>
          <cell r="AA83">
            <v>0</v>
          </cell>
          <cell r="AB83">
            <v>0</v>
          </cell>
        </row>
        <row r="84">
          <cell r="P84">
            <v>0</v>
          </cell>
          <cell r="Z84">
            <v>0</v>
          </cell>
          <cell r="AA84">
            <v>0</v>
          </cell>
          <cell r="AB84">
            <v>0</v>
          </cell>
        </row>
        <row r="85">
          <cell r="P85">
            <v>0</v>
          </cell>
          <cell r="Z85">
            <v>0</v>
          </cell>
          <cell r="AA85">
            <v>0</v>
          </cell>
          <cell r="AB85">
            <v>0</v>
          </cell>
        </row>
        <row r="86">
          <cell r="P86">
            <v>0</v>
          </cell>
          <cell r="Z86">
            <v>0</v>
          </cell>
          <cell r="AA86">
            <v>0</v>
          </cell>
          <cell r="AB86">
            <v>0</v>
          </cell>
        </row>
        <row r="87">
          <cell r="P87">
            <v>0</v>
          </cell>
          <cell r="Z87">
            <v>0</v>
          </cell>
          <cell r="AA87">
            <v>0</v>
          </cell>
          <cell r="AB87">
            <v>0</v>
          </cell>
        </row>
        <row r="88">
          <cell r="B88" t="str">
            <v>Összesen</v>
          </cell>
          <cell r="D88" t="str">
            <v>Családsegitő Intézet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</row>
        <row r="89">
          <cell r="B89" t="str">
            <v>Esztergár L.Családsegítő</v>
          </cell>
          <cell r="C89">
            <v>1</v>
          </cell>
          <cell r="D89" t="str">
            <v>00előirányzat</v>
          </cell>
          <cell r="P89">
            <v>0</v>
          </cell>
          <cell r="Z89">
            <v>0</v>
          </cell>
          <cell r="AA89">
            <v>0</v>
          </cell>
          <cell r="AB89">
            <v>0</v>
          </cell>
        </row>
        <row r="90">
          <cell r="P90">
            <v>0</v>
          </cell>
          <cell r="Z90">
            <v>0</v>
          </cell>
          <cell r="AA90">
            <v>0</v>
          </cell>
          <cell r="AB90">
            <v>0</v>
          </cell>
        </row>
        <row r="91">
          <cell r="P91">
            <v>0</v>
          </cell>
          <cell r="Z91">
            <v>0</v>
          </cell>
          <cell r="AA91">
            <v>0</v>
          </cell>
          <cell r="AB91">
            <v>0</v>
          </cell>
        </row>
        <row r="92">
          <cell r="P92">
            <v>0</v>
          </cell>
          <cell r="Z92">
            <v>0</v>
          </cell>
          <cell r="AA92">
            <v>0</v>
          </cell>
          <cell r="AB92">
            <v>0</v>
          </cell>
        </row>
        <row r="93">
          <cell r="P93">
            <v>0</v>
          </cell>
          <cell r="Z93">
            <v>0</v>
          </cell>
          <cell r="AA93">
            <v>0</v>
          </cell>
          <cell r="AB93">
            <v>0</v>
          </cell>
        </row>
        <row r="94">
          <cell r="P94">
            <v>0</v>
          </cell>
          <cell r="Z94">
            <v>0</v>
          </cell>
          <cell r="AA94">
            <v>0</v>
          </cell>
          <cell r="AB94">
            <v>0</v>
          </cell>
        </row>
        <row r="95">
          <cell r="P95">
            <v>0</v>
          </cell>
          <cell r="Z95">
            <v>0</v>
          </cell>
          <cell r="AA95">
            <v>0</v>
          </cell>
          <cell r="AB95">
            <v>0</v>
          </cell>
        </row>
        <row r="96">
          <cell r="P96">
            <v>0</v>
          </cell>
          <cell r="Z96">
            <v>0</v>
          </cell>
          <cell r="AA96">
            <v>0</v>
          </cell>
          <cell r="AB96">
            <v>0</v>
          </cell>
        </row>
        <row r="97">
          <cell r="P97">
            <v>0</v>
          </cell>
          <cell r="Z97">
            <v>0</v>
          </cell>
          <cell r="AA97">
            <v>0</v>
          </cell>
          <cell r="AB97">
            <v>0</v>
          </cell>
        </row>
        <row r="98">
          <cell r="P98">
            <v>0</v>
          </cell>
          <cell r="Z98">
            <v>0</v>
          </cell>
          <cell r="AA98">
            <v>0</v>
          </cell>
          <cell r="AB98">
            <v>0</v>
          </cell>
        </row>
        <row r="99">
          <cell r="P99">
            <v>0</v>
          </cell>
          <cell r="Z99">
            <v>0</v>
          </cell>
          <cell r="AA99">
            <v>0</v>
          </cell>
          <cell r="AB99">
            <v>0</v>
          </cell>
        </row>
        <row r="100">
          <cell r="P100">
            <v>0</v>
          </cell>
          <cell r="Z100">
            <v>0</v>
          </cell>
          <cell r="AA100">
            <v>0</v>
          </cell>
          <cell r="AB100">
            <v>0</v>
          </cell>
        </row>
        <row r="101">
          <cell r="P101">
            <v>0</v>
          </cell>
          <cell r="Z101">
            <v>0</v>
          </cell>
          <cell r="AA101">
            <v>0</v>
          </cell>
          <cell r="AB101">
            <v>0</v>
          </cell>
        </row>
        <row r="102">
          <cell r="P102">
            <v>0</v>
          </cell>
          <cell r="Z102">
            <v>0</v>
          </cell>
          <cell r="AA102">
            <v>0</v>
          </cell>
          <cell r="AB102">
            <v>0</v>
          </cell>
        </row>
        <row r="103">
          <cell r="P103">
            <v>0</v>
          </cell>
          <cell r="Z103">
            <v>0</v>
          </cell>
          <cell r="AA103">
            <v>0</v>
          </cell>
          <cell r="AB103">
            <v>0</v>
          </cell>
        </row>
        <row r="104">
          <cell r="P104">
            <v>0</v>
          </cell>
          <cell r="Z104">
            <v>0</v>
          </cell>
          <cell r="AA104">
            <v>0</v>
          </cell>
          <cell r="AB104">
            <v>0</v>
          </cell>
        </row>
        <row r="105">
          <cell r="P105">
            <v>0</v>
          </cell>
          <cell r="Z105">
            <v>0</v>
          </cell>
          <cell r="AA105">
            <v>0</v>
          </cell>
          <cell r="AB105">
            <v>0</v>
          </cell>
        </row>
        <row r="106">
          <cell r="P106">
            <v>0</v>
          </cell>
          <cell r="Z106">
            <v>0</v>
          </cell>
          <cell r="AA106">
            <v>0</v>
          </cell>
          <cell r="AB106">
            <v>0</v>
          </cell>
        </row>
        <row r="107">
          <cell r="P107">
            <v>0</v>
          </cell>
          <cell r="Z107">
            <v>0</v>
          </cell>
          <cell r="AA107">
            <v>0</v>
          </cell>
          <cell r="AB107">
            <v>0</v>
          </cell>
        </row>
        <row r="108">
          <cell r="P108">
            <v>0</v>
          </cell>
          <cell r="Z108">
            <v>0</v>
          </cell>
          <cell r="AA108">
            <v>0</v>
          </cell>
          <cell r="AB108">
            <v>0</v>
          </cell>
        </row>
        <row r="109">
          <cell r="B109" t="str">
            <v>Összesen</v>
          </cell>
          <cell r="D109" t="str">
            <v>Esztergár L.Családsegítő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</row>
        <row r="110">
          <cell r="B110" t="str">
            <v>Kisgyerm.+Családs.+Esztergár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</row>
        <row r="111">
          <cell r="A111">
            <v>5</v>
          </cell>
          <cell r="B111" t="str">
            <v>Értelmi Fogy.Nappali Int.</v>
          </cell>
          <cell r="C111">
            <v>1</v>
          </cell>
          <cell r="D111" t="str">
            <v>00előirányzat</v>
          </cell>
          <cell r="P111">
            <v>0</v>
          </cell>
          <cell r="Z111">
            <v>0</v>
          </cell>
          <cell r="AA111">
            <v>0</v>
          </cell>
          <cell r="AB111">
            <v>0</v>
          </cell>
        </row>
        <row r="112">
          <cell r="P112">
            <v>0</v>
          </cell>
          <cell r="Z112">
            <v>0</v>
          </cell>
          <cell r="AA112">
            <v>0</v>
          </cell>
          <cell r="AB112">
            <v>0</v>
          </cell>
        </row>
        <row r="113">
          <cell r="P113">
            <v>0</v>
          </cell>
          <cell r="Z113">
            <v>0</v>
          </cell>
          <cell r="AA113">
            <v>0</v>
          </cell>
          <cell r="AB113">
            <v>0</v>
          </cell>
        </row>
        <row r="114">
          <cell r="P114">
            <v>0</v>
          </cell>
          <cell r="Z114">
            <v>0</v>
          </cell>
          <cell r="AA114">
            <v>0</v>
          </cell>
          <cell r="AB114">
            <v>0</v>
          </cell>
        </row>
        <row r="115">
          <cell r="P115">
            <v>0</v>
          </cell>
          <cell r="Z115">
            <v>0</v>
          </cell>
          <cell r="AA115">
            <v>0</v>
          </cell>
          <cell r="AB115">
            <v>0</v>
          </cell>
        </row>
        <row r="116">
          <cell r="P116">
            <v>0</v>
          </cell>
          <cell r="Z116">
            <v>0</v>
          </cell>
          <cell r="AA116">
            <v>0</v>
          </cell>
          <cell r="AB116">
            <v>0</v>
          </cell>
        </row>
        <row r="117">
          <cell r="P117">
            <v>0</v>
          </cell>
          <cell r="Z117">
            <v>0</v>
          </cell>
          <cell r="AA117">
            <v>0</v>
          </cell>
          <cell r="AB117">
            <v>0</v>
          </cell>
        </row>
        <row r="118">
          <cell r="P118">
            <v>0</v>
          </cell>
          <cell r="Z118">
            <v>0</v>
          </cell>
          <cell r="AA118">
            <v>0</v>
          </cell>
          <cell r="AB118">
            <v>0</v>
          </cell>
        </row>
        <row r="119">
          <cell r="P119">
            <v>0</v>
          </cell>
          <cell r="Z119">
            <v>0</v>
          </cell>
          <cell r="AA119">
            <v>0</v>
          </cell>
          <cell r="AB119">
            <v>0</v>
          </cell>
        </row>
        <row r="120">
          <cell r="P120">
            <v>0</v>
          </cell>
          <cell r="Z120">
            <v>0</v>
          </cell>
          <cell r="AA120">
            <v>0</v>
          </cell>
          <cell r="AB120">
            <v>0</v>
          </cell>
        </row>
        <row r="121">
          <cell r="P121">
            <v>0</v>
          </cell>
          <cell r="Z121">
            <v>0</v>
          </cell>
          <cell r="AA121">
            <v>0</v>
          </cell>
          <cell r="AB121">
            <v>0</v>
          </cell>
        </row>
        <row r="122">
          <cell r="P122">
            <v>0</v>
          </cell>
          <cell r="Z122">
            <v>0</v>
          </cell>
          <cell r="AA122">
            <v>0</v>
          </cell>
          <cell r="AB122">
            <v>0</v>
          </cell>
        </row>
        <row r="123">
          <cell r="P123">
            <v>0</v>
          </cell>
          <cell r="Z123">
            <v>0</v>
          </cell>
          <cell r="AA123">
            <v>0</v>
          </cell>
          <cell r="AB123">
            <v>0</v>
          </cell>
        </row>
        <row r="124">
          <cell r="P124">
            <v>0</v>
          </cell>
          <cell r="Z124">
            <v>0</v>
          </cell>
          <cell r="AA124">
            <v>0</v>
          </cell>
          <cell r="AB124">
            <v>0</v>
          </cell>
        </row>
        <row r="125">
          <cell r="P125">
            <v>0</v>
          </cell>
          <cell r="Z125">
            <v>0</v>
          </cell>
          <cell r="AA125">
            <v>0</v>
          </cell>
          <cell r="AB125">
            <v>0</v>
          </cell>
        </row>
        <row r="126">
          <cell r="P126">
            <v>0</v>
          </cell>
          <cell r="Z126">
            <v>0</v>
          </cell>
          <cell r="AA126">
            <v>0</v>
          </cell>
          <cell r="AB126">
            <v>0</v>
          </cell>
        </row>
        <row r="127">
          <cell r="P127">
            <v>0</v>
          </cell>
          <cell r="Z127">
            <v>0</v>
          </cell>
          <cell r="AA127">
            <v>0</v>
          </cell>
          <cell r="AB127">
            <v>0</v>
          </cell>
        </row>
        <row r="128">
          <cell r="P128">
            <v>0</v>
          </cell>
          <cell r="Z128">
            <v>0</v>
          </cell>
          <cell r="AA128">
            <v>0</v>
          </cell>
          <cell r="AB128">
            <v>0</v>
          </cell>
        </row>
        <row r="129">
          <cell r="P129">
            <v>0</v>
          </cell>
          <cell r="Z129">
            <v>0</v>
          </cell>
          <cell r="AA129">
            <v>0</v>
          </cell>
          <cell r="AB129">
            <v>0</v>
          </cell>
        </row>
        <row r="130">
          <cell r="B130" t="str">
            <v>Összesen</v>
          </cell>
          <cell r="D130" t="str">
            <v>Értelmi Fogy.Nappali Int.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</row>
        <row r="131">
          <cell r="A131">
            <v>6</v>
          </cell>
          <cell r="B131" t="str">
            <v>Xavér u.-i Egyes Szoc.Int.</v>
          </cell>
          <cell r="C131">
            <v>1</v>
          </cell>
          <cell r="D131" t="str">
            <v>00előirányzat</v>
          </cell>
          <cell r="P131">
            <v>0</v>
          </cell>
          <cell r="Z131">
            <v>0</v>
          </cell>
          <cell r="AA131">
            <v>0</v>
          </cell>
          <cell r="AB131">
            <v>0</v>
          </cell>
        </row>
        <row r="132">
          <cell r="P132">
            <v>0</v>
          </cell>
          <cell r="Z132">
            <v>0</v>
          </cell>
          <cell r="AA132">
            <v>0</v>
          </cell>
          <cell r="AB132">
            <v>0</v>
          </cell>
        </row>
        <row r="133">
          <cell r="P133">
            <v>0</v>
          </cell>
          <cell r="Z133">
            <v>0</v>
          </cell>
          <cell r="AA133">
            <v>0</v>
          </cell>
          <cell r="AB133">
            <v>0</v>
          </cell>
        </row>
        <row r="134">
          <cell r="P134">
            <v>0</v>
          </cell>
          <cell r="Z134">
            <v>0</v>
          </cell>
          <cell r="AA134">
            <v>0</v>
          </cell>
          <cell r="AB134">
            <v>0</v>
          </cell>
        </row>
        <row r="135">
          <cell r="P135">
            <v>0</v>
          </cell>
          <cell r="Z135">
            <v>0</v>
          </cell>
          <cell r="AA135">
            <v>0</v>
          </cell>
          <cell r="AB135">
            <v>0</v>
          </cell>
        </row>
        <row r="136">
          <cell r="P136">
            <v>0</v>
          </cell>
          <cell r="Z136">
            <v>0</v>
          </cell>
          <cell r="AA136">
            <v>0</v>
          </cell>
          <cell r="AB136">
            <v>0</v>
          </cell>
        </row>
        <row r="137">
          <cell r="P137">
            <v>0</v>
          </cell>
          <cell r="Z137">
            <v>0</v>
          </cell>
          <cell r="AA137">
            <v>0</v>
          </cell>
          <cell r="AB137">
            <v>0</v>
          </cell>
        </row>
        <row r="138">
          <cell r="P138">
            <v>0</v>
          </cell>
          <cell r="Z138">
            <v>0</v>
          </cell>
          <cell r="AA138">
            <v>0</v>
          </cell>
          <cell r="AB138">
            <v>0</v>
          </cell>
        </row>
        <row r="139">
          <cell r="P139">
            <v>0</v>
          </cell>
          <cell r="Z139">
            <v>0</v>
          </cell>
          <cell r="AA139">
            <v>0</v>
          </cell>
          <cell r="AB139">
            <v>0</v>
          </cell>
        </row>
        <row r="140">
          <cell r="P140">
            <v>0</v>
          </cell>
          <cell r="Z140">
            <v>0</v>
          </cell>
          <cell r="AA140">
            <v>0</v>
          </cell>
          <cell r="AB140">
            <v>0</v>
          </cell>
        </row>
        <row r="141">
          <cell r="P141">
            <v>0</v>
          </cell>
          <cell r="Z141">
            <v>0</v>
          </cell>
          <cell r="AA141">
            <v>0</v>
          </cell>
          <cell r="AB141">
            <v>0</v>
          </cell>
        </row>
        <row r="142">
          <cell r="P142">
            <v>0</v>
          </cell>
          <cell r="Z142">
            <v>0</v>
          </cell>
          <cell r="AA142">
            <v>0</v>
          </cell>
          <cell r="AB142">
            <v>0</v>
          </cell>
        </row>
        <row r="143">
          <cell r="P143">
            <v>0</v>
          </cell>
          <cell r="Z143">
            <v>0</v>
          </cell>
          <cell r="AA143">
            <v>0</v>
          </cell>
          <cell r="AB143">
            <v>0</v>
          </cell>
        </row>
        <row r="144">
          <cell r="P144">
            <v>0</v>
          </cell>
          <cell r="Z144">
            <v>0</v>
          </cell>
          <cell r="AA144">
            <v>0</v>
          </cell>
          <cell r="AB144">
            <v>0</v>
          </cell>
        </row>
        <row r="145">
          <cell r="P145">
            <v>0</v>
          </cell>
          <cell r="Z145">
            <v>0</v>
          </cell>
          <cell r="AA145">
            <v>0</v>
          </cell>
          <cell r="AB145">
            <v>0</v>
          </cell>
        </row>
        <row r="146">
          <cell r="P146">
            <v>0</v>
          </cell>
          <cell r="Z146">
            <v>0</v>
          </cell>
          <cell r="AA146">
            <v>0</v>
          </cell>
          <cell r="AB146">
            <v>0</v>
          </cell>
        </row>
        <row r="147">
          <cell r="P147">
            <v>0</v>
          </cell>
          <cell r="Z147">
            <v>0</v>
          </cell>
          <cell r="AA147">
            <v>0</v>
          </cell>
          <cell r="AB147">
            <v>0</v>
          </cell>
        </row>
        <row r="148">
          <cell r="P148">
            <v>0</v>
          </cell>
          <cell r="Z148">
            <v>0</v>
          </cell>
          <cell r="AA148">
            <v>0</v>
          </cell>
          <cell r="AB148">
            <v>0</v>
          </cell>
        </row>
        <row r="149">
          <cell r="P149">
            <v>0</v>
          </cell>
          <cell r="Z149">
            <v>0</v>
          </cell>
          <cell r="AA149">
            <v>0</v>
          </cell>
          <cell r="AB149">
            <v>0</v>
          </cell>
        </row>
        <row r="150">
          <cell r="P150">
            <v>0</v>
          </cell>
          <cell r="Z150">
            <v>0</v>
          </cell>
          <cell r="AA150">
            <v>0</v>
          </cell>
          <cell r="AB150">
            <v>0</v>
          </cell>
        </row>
        <row r="151">
          <cell r="B151" t="str">
            <v>Összesen</v>
          </cell>
          <cell r="D151" t="str">
            <v>Xavér u.-i Egyes Szoc.Int.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</row>
        <row r="152">
          <cell r="A152">
            <v>7</v>
          </cell>
          <cell r="B152" t="str">
            <v>Tüzér u.-i Egyes. Szoc.Int.</v>
          </cell>
          <cell r="C152">
            <v>1</v>
          </cell>
          <cell r="D152" t="str">
            <v>00előirányzat</v>
          </cell>
          <cell r="P152">
            <v>0</v>
          </cell>
          <cell r="Z152">
            <v>0</v>
          </cell>
          <cell r="AA152">
            <v>0</v>
          </cell>
          <cell r="AB152">
            <v>0</v>
          </cell>
        </row>
        <row r="153">
          <cell r="P153">
            <v>0</v>
          </cell>
          <cell r="Z153">
            <v>0</v>
          </cell>
          <cell r="AA153">
            <v>0</v>
          </cell>
          <cell r="AB153">
            <v>0</v>
          </cell>
        </row>
        <row r="154">
          <cell r="P154">
            <v>0</v>
          </cell>
          <cell r="Z154">
            <v>0</v>
          </cell>
          <cell r="AA154">
            <v>0</v>
          </cell>
          <cell r="AB154">
            <v>0</v>
          </cell>
        </row>
        <row r="155">
          <cell r="P155">
            <v>0</v>
          </cell>
          <cell r="Z155">
            <v>0</v>
          </cell>
          <cell r="AA155">
            <v>0</v>
          </cell>
          <cell r="AB155">
            <v>0</v>
          </cell>
        </row>
        <row r="156">
          <cell r="P156">
            <v>0</v>
          </cell>
          <cell r="Z156">
            <v>0</v>
          </cell>
          <cell r="AA156">
            <v>0</v>
          </cell>
          <cell r="AB156">
            <v>0</v>
          </cell>
        </row>
        <row r="157">
          <cell r="P157">
            <v>0</v>
          </cell>
          <cell r="Z157">
            <v>0</v>
          </cell>
          <cell r="AA157">
            <v>0</v>
          </cell>
          <cell r="AB157">
            <v>0</v>
          </cell>
        </row>
        <row r="158">
          <cell r="P158">
            <v>0</v>
          </cell>
          <cell r="Z158">
            <v>0</v>
          </cell>
          <cell r="AA158">
            <v>0</v>
          </cell>
          <cell r="AB158">
            <v>0</v>
          </cell>
        </row>
        <row r="159">
          <cell r="P159">
            <v>0</v>
          </cell>
          <cell r="Z159">
            <v>0</v>
          </cell>
          <cell r="AA159">
            <v>0</v>
          </cell>
          <cell r="AB159">
            <v>0</v>
          </cell>
        </row>
        <row r="160">
          <cell r="P160">
            <v>0</v>
          </cell>
          <cell r="Z160">
            <v>0</v>
          </cell>
          <cell r="AA160">
            <v>0</v>
          </cell>
          <cell r="AB160">
            <v>0</v>
          </cell>
        </row>
        <row r="161">
          <cell r="P161">
            <v>0</v>
          </cell>
          <cell r="Z161">
            <v>0</v>
          </cell>
          <cell r="AA161">
            <v>0</v>
          </cell>
          <cell r="AB161">
            <v>0</v>
          </cell>
        </row>
        <row r="162">
          <cell r="P162">
            <v>0</v>
          </cell>
          <cell r="Z162">
            <v>0</v>
          </cell>
          <cell r="AA162">
            <v>0</v>
          </cell>
          <cell r="AB162">
            <v>0</v>
          </cell>
        </row>
        <row r="163">
          <cell r="P163">
            <v>0</v>
          </cell>
          <cell r="Z163">
            <v>0</v>
          </cell>
          <cell r="AA163">
            <v>0</v>
          </cell>
          <cell r="AB163">
            <v>0</v>
          </cell>
        </row>
        <row r="164">
          <cell r="P164">
            <v>0</v>
          </cell>
          <cell r="Z164">
            <v>0</v>
          </cell>
          <cell r="AA164">
            <v>0</v>
          </cell>
          <cell r="AB164">
            <v>0</v>
          </cell>
        </row>
        <row r="165">
          <cell r="P165">
            <v>0</v>
          </cell>
          <cell r="Z165">
            <v>0</v>
          </cell>
          <cell r="AA165">
            <v>0</v>
          </cell>
          <cell r="AB165">
            <v>0</v>
          </cell>
        </row>
        <row r="166">
          <cell r="P166">
            <v>0</v>
          </cell>
          <cell r="Z166">
            <v>0</v>
          </cell>
          <cell r="AA166">
            <v>0</v>
          </cell>
          <cell r="AB166">
            <v>0</v>
          </cell>
        </row>
        <row r="167">
          <cell r="P167">
            <v>0</v>
          </cell>
          <cell r="Z167">
            <v>0</v>
          </cell>
          <cell r="AA167">
            <v>0</v>
          </cell>
          <cell r="AB167">
            <v>0</v>
          </cell>
        </row>
        <row r="168">
          <cell r="P168">
            <v>0</v>
          </cell>
          <cell r="Z168">
            <v>0</v>
          </cell>
          <cell r="AA168">
            <v>0</v>
          </cell>
          <cell r="AB168">
            <v>0</v>
          </cell>
        </row>
        <row r="169">
          <cell r="P169">
            <v>0</v>
          </cell>
          <cell r="Z169">
            <v>0</v>
          </cell>
          <cell r="AA169">
            <v>0</v>
          </cell>
          <cell r="AB169">
            <v>0</v>
          </cell>
        </row>
        <row r="170">
          <cell r="P170">
            <v>0</v>
          </cell>
          <cell r="Z170">
            <v>0</v>
          </cell>
          <cell r="AA170">
            <v>0</v>
          </cell>
          <cell r="AB170">
            <v>0</v>
          </cell>
        </row>
        <row r="171">
          <cell r="B171" t="str">
            <v>Összesen</v>
          </cell>
          <cell r="D171" t="str">
            <v>Tüzér u.-i Egyes. Szoc.Int.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</row>
        <row r="172">
          <cell r="A172">
            <v>8</v>
          </cell>
          <cell r="B172" t="str">
            <v>Timár u.-i Idősek Otthona</v>
          </cell>
          <cell r="C172">
            <v>1</v>
          </cell>
          <cell r="D172" t="str">
            <v>00előirányzat</v>
          </cell>
          <cell r="P172">
            <v>0</v>
          </cell>
          <cell r="Z172">
            <v>0</v>
          </cell>
          <cell r="AA172">
            <v>0</v>
          </cell>
          <cell r="AB172">
            <v>0</v>
          </cell>
        </row>
        <row r="173">
          <cell r="P173">
            <v>0</v>
          </cell>
          <cell r="Z173">
            <v>0</v>
          </cell>
          <cell r="AA173">
            <v>0</v>
          </cell>
          <cell r="AB173">
            <v>0</v>
          </cell>
        </row>
        <row r="174">
          <cell r="P174">
            <v>0</v>
          </cell>
          <cell r="Z174">
            <v>0</v>
          </cell>
          <cell r="AA174">
            <v>0</v>
          </cell>
          <cell r="AB174">
            <v>0</v>
          </cell>
        </row>
        <row r="175">
          <cell r="P175">
            <v>0</v>
          </cell>
          <cell r="Z175">
            <v>0</v>
          </cell>
          <cell r="AA175">
            <v>0</v>
          </cell>
          <cell r="AB175">
            <v>0</v>
          </cell>
        </row>
        <row r="176">
          <cell r="P176">
            <v>0</v>
          </cell>
          <cell r="Z176">
            <v>0</v>
          </cell>
          <cell r="AA176">
            <v>0</v>
          </cell>
          <cell r="AB176">
            <v>0</v>
          </cell>
        </row>
        <row r="177">
          <cell r="P177">
            <v>0</v>
          </cell>
          <cell r="Z177">
            <v>0</v>
          </cell>
          <cell r="AA177">
            <v>0</v>
          </cell>
          <cell r="AB177">
            <v>0</v>
          </cell>
        </row>
        <row r="178">
          <cell r="P178">
            <v>0</v>
          </cell>
          <cell r="Z178">
            <v>0</v>
          </cell>
          <cell r="AA178">
            <v>0</v>
          </cell>
          <cell r="AB178">
            <v>0</v>
          </cell>
        </row>
        <row r="179">
          <cell r="P179">
            <v>0</v>
          </cell>
          <cell r="Z179">
            <v>0</v>
          </cell>
          <cell r="AA179">
            <v>0</v>
          </cell>
          <cell r="AB179">
            <v>0</v>
          </cell>
        </row>
        <row r="180">
          <cell r="P180">
            <v>0</v>
          </cell>
          <cell r="Z180">
            <v>0</v>
          </cell>
          <cell r="AA180">
            <v>0</v>
          </cell>
          <cell r="AB180">
            <v>0</v>
          </cell>
        </row>
        <row r="181">
          <cell r="P181">
            <v>0</v>
          </cell>
          <cell r="Z181">
            <v>0</v>
          </cell>
          <cell r="AA181">
            <v>0</v>
          </cell>
          <cell r="AB181">
            <v>0</v>
          </cell>
        </row>
        <row r="182">
          <cell r="P182">
            <v>0</v>
          </cell>
          <cell r="Z182">
            <v>0</v>
          </cell>
          <cell r="AA182">
            <v>0</v>
          </cell>
          <cell r="AB182">
            <v>0</v>
          </cell>
        </row>
        <row r="183">
          <cell r="P183">
            <v>0</v>
          </cell>
          <cell r="Z183">
            <v>0</v>
          </cell>
          <cell r="AA183">
            <v>0</v>
          </cell>
          <cell r="AB183">
            <v>0</v>
          </cell>
        </row>
        <row r="184">
          <cell r="P184">
            <v>0</v>
          </cell>
          <cell r="Z184">
            <v>0</v>
          </cell>
          <cell r="AA184">
            <v>0</v>
          </cell>
          <cell r="AB184">
            <v>0</v>
          </cell>
        </row>
        <row r="185">
          <cell r="P185">
            <v>0</v>
          </cell>
          <cell r="Z185">
            <v>0</v>
          </cell>
          <cell r="AA185">
            <v>0</v>
          </cell>
          <cell r="AB185">
            <v>0</v>
          </cell>
        </row>
        <row r="186">
          <cell r="P186">
            <v>0</v>
          </cell>
          <cell r="Z186">
            <v>0</v>
          </cell>
          <cell r="AA186">
            <v>0</v>
          </cell>
          <cell r="AB186">
            <v>0</v>
          </cell>
        </row>
        <row r="187">
          <cell r="P187">
            <v>0</v>
          </cell>
          <cell r="Z187">
            <v>0</v>
          </cell>
          <cell r="AA187">
            <v>0</v>
          </cell>
          <cell r="AB187">
            <v>0</v>
          </cell>
        </row>
        <row r="188">
          <cell r="P188">
            <v>0</v>
          </cell>
          <cell r="Z188">
            <v>0</v>
          </cell>
          <cell r="AA188">
            <v>0</v>
          </cell>
          <cell r="AB188">
            <v>0</v>
          </cell>
        </row>
        <row r="189">
          <cell r="P189">
            <v>0</v>
          </cell>
          <cell r="Z189">
            <v>0</v>
          </cell>
          <cell r="AA189">
            <v>0</v>
          </cell>
          <cell r="AB189">
            <v>0</v>
          </cell>
        </row>
        <row r="190">
          <cell r="B190" t="str">
            <v>Összesen</v>
          </cell>
          <cell r="D190" t="str">
            <v>Timár u.-i Idősek Otthona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</row>
        <row r="191">
          <cell r="A191">
            <v>9</v>
          </cell>
          <cell r="B191" t="str">
            <v>Alkotmány u.-i Idősek Otthona</v>
          </cell>
          <cell r="C191">
            <v>1</v>
          </cell>
          <cell r="D191" t="str">
            <v>00előirányzat</v>
          </cell>
          <cell r="P191">
            <v>0</v>
          </cell>
          <cell r="Z191">
            <v>0</v>
          </cell>
          <cell r="AA191">
            <v>0</v>
          </cell>
          <cell r="AB191">
            <v>0</v>
          </cell>
        </row>
        <row r="192">
          <cell r="P192">
            <v>0</v>
          </cell>
          <cell r="Z192">
            <v>0</v>
          </cell>
          <cell r="AA192">
            <v>0</v>
          </cell>
          <cell r="AB192">
            <v>0</v>
          </cell>
        </row>
        <row r="193">
          <cell r="P193">
            <v>0</v>
          </cell>
          <cell r="Z193">
            <v>0</v>
          </cell>
          <cell r="AA193">
            <v>0</v>
          </cell>
          <cell r="AB193">
            <v>0</v>
          </cell>
        </row>
        <row r="194">
          <cell r="P194">
            <v>0</v>
          </cell>
          <cell r="Z194">
            <v>0</v>
          </cell>
          <cell r="AA194">
            <v>0</v>
          </cell>
          <cell r="AB194">
            <v>0</v>
          </cell>
        </row>
        <row r="195">
          <cell r="P195">
            <v>0</v>
          </cell>
          <cell r="Z195">
            <v>0</v>
          </cell>
          <cell r="AA195">
            <v>0</v>
          </cell>
          <cell r="AB195">
            <v>0</v>
          </cell>
        </row>
        <row r="196">
          <cell r="P196">
            <v>0</v>
          </cell>
          <cell r="Z196">
            <v>0</v>
          </cell>
          <cell r="AA196">
            <v>0</v>
          </cell>
          <cell r="AB196">
            <v>0</v>
          </cell>
        </row>
        <row r="197">
          <cell r="P197">
            <v>0</v>
          </cell>
          <cell r="Z197">
            <v>0</v>
          </cell>
          <cell r="AA197">
            <v>0</v>
          </cell>
          <cell r="AB197">
            <v>0</v>
          </cell>
        </row>
        <row r="198">
          <cell r="P198">
            <v>0</v>
          </cell>
          <cell r="Z198">
            <v>0</v>
          </cell>
          <cell r="AA198">
            <v>0</v>
          </cell>
          <cell r="AB198">
            <v>0</v>
          </cell>
        </row>
        <row r="199">
          <cell r="P199">
            <v>0</v>
          </cell>
          <cell r="Z199">
            <v>0</v>
          </cell>
          <cell r="AA199">
            <v>0</v>
          </cell>
          <cell r="AB199">
            <v>0</v>
          </cell>
        </row>
        <row r="200">
          <cell r="P200">
            <v>0</v>
          </cell>
          <cell r="Z200">
            <v>0</v>
          </cell>
          <cell r="AA200">
            <v>0</v>
          </cell>
          <cell r="AB200">
            <v>0</v>
          </cell>
        </row>
        <row r="201">
          <cell r="P201">
            <v>0</v>
          </cell>
          <cell r="Z201">
            <v>0</v>
          </cell>
          <cell r="AA201">
            <v>0</v>
          </cell>
          <cell r="AB201">
            <v>0</v>
          </cell>
        </row>
        <row r="202">
          <cell r="P202">
            <v>0</v>
          </cell>
          <cell r="Z202">
            <v>0</v>
          </cell>
          <cell r="AA202">
            <v>0</v>
          </cell>
          <cell r="AB202">
            <v>0</v>
          </cell>
        </row>
        <row r="203">
          <cell r="P203">
            <v>0</v>
          </cell>
          <cell r="Z203">
            <v>0</v>
          </cell>
          <cell r="AA203">
            <v>0</v>
          </cell>
          <cell r="AB203">
            <v>0</v>
          </cell>
        </row>
        <row r="204">
          <cell r="P204">
            <v>0</v>
          </cell>
          <cell r="Z204">
            <v>0</v>
          </cell>
          <cell r="AA204">
            <v>0</v>
          </cell>
          <cell r="AB204">
            <v>0</v>
          </cell>
        </row>
        <row r="205">
          <cell r="P205">
            <v>0</v>
          </cell>
          <cell r="Z205">
            <v>0</v>
          </cell>
          <cell r="AA205">
            <v>0</v>
          </cell>
          <cell r="AB205">
            <v>0</v>
          </cell>
        </row>
        <row r="206">
          <cell r="P206">
            <v>0</v>
          </cell>
          <cell r="Z206">
            <v>0</v>
          </cell>
          <cell r="AA206">
            <v>0</v>
          </cell>
          <cell r="AB206">
            <v>0</v>
          </cell>
        </row>
        <row r="207">
          <cell r="P207">
            <v>0</v>
          </cell>
          <cell r="Z207">
            <v>0</v>
          </cell>
          <cell r="AA207">
            <v>0</v>
          </cell>
          <cell r="AB207">
            <v>0</v>
          </cell>
        </row>
        <row r="208">
          <cell r="P208">
            <v>0</v>
          </cell>
          <cell r="Z208">
            <v>0</v>
          </cell>
          <cell r="AA208">
            <v>0</v>
          </cell>
          <cell r="AB208">
            <v>0</v>
          </cell>
        </row>
        <row r="209">
          <cell r="P209">
            <v>0</v>
          </cell>
          <cell r="Z209">
            <v>0</v>
          </cell>
          <cell r="AA209">
            <v>0</v>
          </cell>
          <cell r="AB209">
            <v>0</v>
          </cell>
        </row>
        <row r="210">
          <cell r="P210">
            <v>0</v>
          </cell>
          <cell r="Z210">
            <v>0</v>
          </cell>
          <cell r="AA210">
            <v>0</v>
          </cell>
          <cell r="AB210">
            <v>0</v>
          </cell>
        </row>
        <row r="211">
          <cell r="P211">
            <v>0</v>
          </cell>
          <cell r="Z211">
            <v>0</v>
          </cell>
          <cell r="AA211">
            <v>0</v>
          </cell>
          <cell r="AB211">
            <v>0</v>
          </cell>
        </row>
        <row r="212">
          <cell r="P212">
            <v>0</v>
          </cell>
          <cell r="Z212">
            <v>0</v>
          </cell>
          <cell r="AA212">
            <v>0</v>
          </cell>
          <cell r="AB212">
            <v>0</v>
          </cell>
        </row>
        <row r="213">
          <cell r="P213">
            <v>0</v>
          </cell>
          <cell r="Z213">
            <v>0</v>
          </cell>
          <cell r="AA213">
            <v>0</v>
          </cell>
          <cell r="AB213">
            <v>0</v>
          </cell>
        </row>
        <row r="214">
          <cell r="P214">
            <v>0</v>
          </cell>
          <cell r="Z214">
            <v>0</v>
          </cell>
          <cell r="AA214">
            <v>0</v>
          </cell>
          <cell r="AB214">
            <v>0</v>
          </cell>
        </row>
        <row r="215">
          <cell r="B215" t="str">
            <v>Összesen</v>
          </cell>
          <cell r="D215" t="str">
            <v>Alkotmány u.-i Idősek Otth.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</row>
        <row r="216">
          <cell r="A216">
            <v>10</v>
          </cell>
          <cell r="B216" t="str">
            <v>Integrált Szoc.Int.</v>
          </cell>
          <cell r="C216">
            <v>1</v>
          </cell>
          <cell r="D216" t="str">
            <v>00előirányzat</v>
          </cell>
          <cell r="P216">
            <v>0</v>
          </cell>
          <cell r="Z216">
            <v>0</v>
          </cell>
          <cell r="AA216">
            <v>0</v>
          </cell>
          <cell r="AB216">
            <v>0</v>
          </cell>
        </row>
        <row r="217">
          <cell r="P217">
            <v>0</v>
          </cell>
          <cell r="Z217">
            <v>0</v>
          </cell>
          <cell r="AA217">
            <v>0</v>
          </cell>
          <cell r="AB217">
            <v>0</v>
          </cell>
        </row>
        <row r="218">
          <cell r="P218">
            <v>0</v>
          </cell>
          <cell r="Z218">
            <v>0</v>
          </cell>
          <cell r="AA218">
            <v>0</v>
          </cell>
          <cell r="AB218">
            <v>0</v>
          </cell>
        </row>
        <row r="219">
          <cell r="P219">
            <v>0</v>
          </cell>
          <cell r="Z219">
            <v>0</v>
          </cell>
          <cell r="AA219">
            <v>0</v>
          </cell>
          <cell r="AB219">
            <v>0</v>
          </cell>
        </row>
        <row r="220">
          <cell r="P220">
            <v>0</v>
          </cell>
          <cell r="Z220">
            <v>0</v>
          </cell>
          <cell r="AA220">
            <v>0</v>
          </cell>
          <cell r="AB220">
            <v>0</v>
          </cell>
        </row>
        <row r="221">
          <cell r="P221">
            <v>0</v>
          </cell>
          <cell r="Z221">
            <v>0</v>
          </cell>
          <cell r="AA221">
            <v>0</v>
          </cell>
          <cell r="AB221">
            <v>0</v>
          </cell>
        </row>
        <row r="222">
          <cell r="P222">
            <v>0</v>
          </cell>
          <cell r="Z222">
            <v>0</v>
          </cell>
          <cell r="AA222">
            <v>0</v>
          </cell>
          <cell r="AB222">
            <v>0</v>
          </cell>
        </row>
        <row r="223">
          <cell r="P223">
            <v>0</v>
          </cell>
          <cell r="Z223">
            <v>0</v>
          </cell>
          <cell r="AA223">
            <v>0</v>
          </cell>
          <cell r="AB223">
            <v>0</v>
          </cell>
        </row>
        <row r="224">
          <cell r="P224">
            <v>0</v>
          </cell>
          <cell r="Z224">
            <v>0</v>
          </cell>
          <cell r="AA224">
            <v>0</v>
          </cell>
          <cell r="AB224">
            <v>0</v>
          </cell>
        </row>
        <row r="225">
          <cell r="P225">
            <v>0</v>
          </cell>
          <cell r="Z225">
            <v>0</v>
          </cell>
          <cell r="AA225">
            <v>0</v>
          </cell>
          <cell r="AB225">
            <v>0</v>
          </cell>
        </row>
        <row r="226">
          <cell r="P226">
            <v>0</v>
          </cell>
          <cell r="Z226">
            <v>0</v>
          </cell>
          <cell r="AA226">
            <v>0</v>
          </cell>
          <cell r="AB226">
            <v>0</v>
          </cell>
        </row>
        <row r="227">
          <cell r="P227">
            <v>0</v>
          </cell>
          <cell r="Z227">
            <v>0</v>
          </cell>
          <cell r="AA227">
            <v>0</v>
          </cell>
          <cell r="AB227">
            <v>0</v>
          </cell>
        </row>
        <row r="228">
          <cell r="P228">
            <v>0</v>
          </cell>
          <cell r="Z228">
            <v>0</v>
          </cell>
          <cell r="AA228">
            <v>0</v>
          </cell>
          <cell r="AB228">
            <v>0</v>
          </cell>
        </row>
        <row r="229">
          <cell r="P229">
            <v>0</v>
          </cell>
          <cell r="Z229">
            <v>0</v>
          </cell>
          <cell r="AA229">
            <v>0</v>
          </cell>
          <cell r="AB229">
            <v>0</v>
          </cell>
        </row>
        <row r="230">
          <cell r="P230">
            <v>0</v>
          </cell>
          <cell r="Z230">
            <v>0</v>
          </cell>
          <cell r="AA230">
            <v>0</v>
          </cell>
          <cell r="AB230">
            <v>0</v>
          </cell>
        </row>
        <row r="231">
          <cell r="P231">
            <v>0</v>
          </cell>
          <cell r="Z231">
            <v>0</v>
          </cell>
          <cell r="AA231">
            <v>0</v>
          </cell>
          <cell r="AB231">
            <v>0</v>
          </cell>
        </row>
        <row r="232">
          <cell r="P232">
            <v>0</v>
          </cell>
          <cell r="Z232">
            <v>0</v>
          </cell>
          <cell r="AA232">
            <v>0</v>
          </cell>
          <cell r="AB232">
            <v>0</v>
          </cell>
        </row>
        <row r="233">
          <cell r="P233">
            <v>0</v>
          </cell>
          <cell r="Z233">
            <v>0</v>
          </cell>
          <cell r="AA233">
            <v>0</v>
          </cell>
          <cell r="AB233">
            <v>0</v>
          </cell>
        </row>
        <row r="234">
          <cell r="P234">
            <v>0</v>
          </cell>
          <cell r="Z234">
            <v>0</v>
          </cell>
          <cell r="AA234">
            <v>0</v>
          </cell>
          <cell r="AB234">
            <v>0</v>
          </cell>
        </row>
        <row r="235">
          <cell r="P235">
            <v>0</v>
          </cell>
          <cell r="Z235">
            <v>0</v>
          </cell>
          <cell r="AA235">
            <v>0</v>
          </cell>
          <cell r="AB235">
            <v>0</v>
          </cell>
        </row>
        <row r="236">
          <cell r="B236" t="str">
            <v>Összesen</v>
          </cell>
          <cell r="D236" t="str">
            <v>Integrált Szoc.Int.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</row>
        <row r="237">
          <cell r="A237">
            <v>11</v>
          </cell>
          <cell r="B237" t="str">
            <v>Integrált Nappali Szoc.Int.</v>
          </cell>
          <cell r="C237">
            <v>1</v>
          </cell>
          <cell r="D237" t="str">
            <v>00előirányzat</v>
          </cell>
          <cell r="P237">
            <v>0</v>
          </cell>
          <cell r="Z237">
            <v>0</v>
          </cell>
          <cell r="AA237">
            <v>0</v>
          </cell>
          <cell r="AB237">
            <v>0</v>
          </cell>
        </row>
        <row r="238">
          <cell r="P238">
            <v>0</v>
          </cell>
          <cell r="Z238">
            <v>0</v>
          </cell>
          <cell r="AA238">
            <v>0</v>
          </cell>
          <cell r="AB238">
            <v>0</v>
          </cell>
        </row>
        <row r="239">
          <cell r="P239">
            <v>0</v>
          </cell>
          <cell r="Z239">
            <v>0</v>
          </cell>
          <cell r="AA239">
            <v>0</v>
          </cell>
          <cell r="AB239">
            <v>0</v>
          </cell>
        </row>
        <row r="240">
          <cell r="P240">
            <v>0</v>
          </cell>
          <cell r="Z240">
            <v>0</v>
          </cell>
          <cell r="AA240">
            <v>0</v>
          </cell>
          <cell r="AB240">
            <v>0</v>
          </cell>
        </row>
        <row r="241">
          <cell r="P241">
            <v>0</v>
          </cell>
          <cell r="Z241">
            <v>0</v>
          </cell>
          <cell r="AA241">
            <v>0</v>
          </cell>
          <cell r="AB241">
            <v>0</v>
          </cell>
        </row>
        <row r="242">
          <cell r="P242">
            <v>0</v>
          </cell>
          <cell r="Z242">
            <v>0</v>
          </cell>
          <cell r="AA242">
            <v>0</v>
          </cell>
          <cell r="AB242">
            <v>0</v>
          </cell>
        </row>
        <row r="243">
          <cell r="P243">
            <v>0</v>
          </cell>
          <cell r="Z243">
            <v>0</v>
          </cell>
          <cell r="AA243">
            <v>0</v>
          </cell>
          <cell r="AB243">
            <v>0</v>
          </cell>
        </row>
        <row r="244">
          <cell r="P244">
            <v>0</v>
          </cell>
          <cell r="Z244">
            <v>0</v>
          </cell>
          <cell r="AA244">
            <v>0</v>
          </cell>
          <cell r="AB244">
            <v>0</v>
          </cell>
        </row>
        <row r="245">
          <cell r="P245">
            <v>0</v>
          </cell>
          <cell r="Z245">
            <v>0</v>
          </cell>
          <cell r="AA245">
            <v>0</v>
          </cell>
          <cell r="AB245">
            <v>0</v>
          </cell>
        </row>
        <row r="246">
          <cell r="P246">
            <v>0</v>
          </cell>
          <cell r="Z246">
            <v>0</v>
          </cell>
          <cell r="AA246">
            <v>0</v>
          </cell>
          <cell r="AB246">
            <v>0</v>
          </cell>
        </row>
        <row r="247">
          <cell r="P247">
            <v>0</v>
          </cell>
          <cell r="Z247">
            <v>0</v>
          </cell>
          <cell r="AA247">
            <v>0</v>
          </cell>
          <cell r="AB247">
            <v>0</v>
          </cell>
        </row>
        <row r="248">
          <cell r="P248">
            <v>0</v>
          </cell>
          <cell r="Z248">
            <v>0</v>
          </cell>
          <cell r="AA248">
            <v>0</v>
          </cell>
          <cell r="AB248">
            <v>0</v>
          </cell>
        </row>
        <row r="249">
          <cell r="P249">
            <v>0</v>
          </cell>
          <cell r="Z249">
            <v>0</v>
          </cell>
          <cell r="AA249">
            <v>0</v>
          </cell>
          <cell r="AB249">
            <v>0</v>
          </cell>
        </row>
        <row r="250">
          <cell r="P250">
            <v>0</v>
          </cell>
          <cell r="Z250">
            <v>0</v>
          </cell>
          <cell r="AA250">
            <v>0</v>
          </cell>
          <cell r="AB250">
            <v>0</v>
          </cell>
        </row>
        <row r="251">
          <cell r="P251">
            <v>0</v>
          </cell>
          <cell r="Z251">
            <v>0</v>
          </cell>
          <cell r="AA251">
            <v>0</v>
          </cell>
          <cell r="AB251">
            <v>0</v>
          </cell>
        </row>
        <row r="252">
          <cell r="P252">
            <v>0</v>
          </cell>
          <cell r="Z252">
            <v>0</v>
          </cell>
          <cell r="AA252">
            <v>0</v>
          </cell>
          <cell r="AB252">
            <v>0</v>
          </cell>
        </row>
        <row r="253">
          <cell r="P253">
            <v>0</v>
          </cell>
          <cell r="Z253">
            <v>0</v>
          </cell>
          <cell r="AA253">
            <v>0</v>
          </cell>
          <cell r="AB253">
            <v>0</v>
          </cell>
        </row>
        <row r="254">
          <cell r="P254">
            <v>0</v>
          </cell>
          <cell r="Z254">
            <v>0</v>
          </cell>
          <cell r="AA254">
            <v>0</v>
          </cell>
          <cell r="AB254">
            <v>0</v>
          </cell>
        </row>
        <row r="255">
          <cell r="P255">
            <v>0</v>
          </cell>
          <cell r="Z255">
            <v>0</v>
          </cell>
          <cell r="AA255">
            <v>0</v>
          </cell>
          <cell r="AB255">
            <v>0</v>
          </cell>
        </row>
        <row r="256">
          <cell r="P256">
            <v>0</v>
          </cell>
          <cell r="Z256">
            <v>0</v>
          </cell>
          <cell r="AA256">
            <v>0</v>
          </cell>
          <cell r="AB256">
            <v>0</v>
          </cell>
        </row>
        <row r="257">
          <cell r="P257">
            <v>0</v>
          </cell>
          <cell r="Z257">
            <v>0</v>
          </cell>
          <cell r="AA257">
            <v>0</v>
          </cell>
          <cell r="AB257">
            <v>0</v>
          </cell>
        </row>
        <row r="258">
          <cell r="P258">
            <v>0</v>
          </cell>
          <cell r="Z258">
            <v>0</v>
          </cell>
          <cell r="AA258">
            <v>0</v>
          </cell>
          <cell r="AB258">
            <v>0</v>
          </cell>
        </row>
        <row r="259">
          <cell r="P259">
            <v>0</v>
          </cell>
          <cell r="Z259">
            <v>0</v>
          </cell>
          <cell r="AA259">
            <v>0</v>
          </cell>
          <cell r="AB259">
            <v>0</v>
          </cell>
        </row>
        <row r="260">
          <cell r="P260">
            <v>0</v>
          </cell>
          <cell r="Z260">
            <v>0</v>
          </cell>
          <cell r="AA260">
            <v>0</v>
          </cell>
          <cell r="AB260">
            <v>0</v>
          </cell>
        </row>
        <row r="261">
          <cell r="P261">
            <v>0</v>
          </cell>
          <cell r="Z261">
            <v>0</v>
          </cell>
          <cell r="AA261">
            <v>0</v>
          </cell>
          <cell r="AB261">
            <v>0</v>
          </cell>
        </row>
        <row r="262">
          <cell r="P262">
            <v>0</v>
          </cell>
          <cell r="Z262">
            <v>0</v>
          </cell>
          <cell r="AA262">
            <v>0</v>
          </cell>
          <cell r="AB262">
            <v>0</v>
          </cell>
        </row>
        <row r="263">
          <cell r="P263">
            <v>0</v>
          </cell>
          <cell r="Z263">
            <v>0</v>
          </cell>
          <cell r="AA263">
            <v>0</v>
          </cell>
          <cell r="AB263">
            <v>0</v>
          </cell>
        </row>
        <row r="264">
          <cell r="P264">
            <v>0</v>
          </cell>
          <cell r="Z264">
            <v>0</v>
          </cell>
          <cell r="AA264">
            <v>0</v>
          </cell>
          <cell r="AB264">
            <v>0</v>
          </cell>
        </row>
        <row r="265">
          <cell r="P265">
            <v>0</v>
          </cell>
          <cell r="Z265">
            <v>0</v>
          </cell>
          <cell r="AA265">
            <v>0</v>
          </cell>
          <cell r="AB265">
            <v>0</v>
          </cell>
        </row>
        <row r="266">
          <cell r="B266" t="str">
            <v>Összesen</v>
          </cell>
          <cell r="D266" t="str">
            <v>Integrált Nappali Szoc.Int.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</row>
        <row r="267">
          <cell r="A267">
            <v>12</v>
          </cell>
          <cell r="B267" t="str">
            <v>Pécsi Gyermekotthon</v>
          </cell>
          <cell r="C267">
            <v>1</v>
          </cell>
          <cell r="D267" t="str">
            <v>00előirányzat</v>
          </cell>
          <cell r="P267">
            <v>0</v>
          </cell>
          <cell r="Z267">
            <v>0</v>
          </cell>
          <cell r="AA267">
            <v>0</v>
          </cell>
          <cell r="AB267">
            <v>0</v>
          </cell>
        </row>
        <row r="268">
          <cell r="P268">
            <v>0</v>
          </cell>
          <cell r="Z268">
            <v>0</v>
          </cell>
          <cell r="AA268">
            <v>0</v>
          </cell>
          <cell r="AB268">
            <v>0</v>
          </cell>
        </row>
        <row r="269">
          <cell r="P269">
            <v>0</v>
          </cell>
          <cell r="Z269">
            <v>0</v>
          </cell>
          <cell r="AA269">
            <v>0</v>
          </cell>
          <cell r="AB269">
            <v>0</v>
          </cell>
        </row>
        <row r="270">
          <cell r="P270">
            <v>0</v>
          </cell>
          <cell r="Z270">
            <v>0</v>
          </cell>
          <cell r="AA270">
            <v>0</v>
          </cell>
          <cell r="AB270">
            <v>0</v>
          </cell>
        </row>
        <row r="271">
          <cell r="P271">
            <v>0</v>
          </cell>
          <cell r="Z271">
            <v>0</v>
          </cell>
          <cell r="AA271">
            <v>0</v>
          </cell>
          <cell r="AB271">
            <v>0</v>
          </cell>
        </row>
        <row r="272">
          <cell r="P272">
            <v>0</v>
          </cell>
          <cell r="Z272">
            <v>0</v>
          </cell>
          <cell r="AA272">
            <v>0</v>
          </cell>
          <cell r="AB272">
            <v>0</v>
          </cell>
        </row>
        <row r="273">
          <cell r="P273">
            <v>0</v>
          </cell>
          <cell r="Z273">
            <v>0</v>
          </cell>
          <cell r="AA273">
            <v>0</v>
          </cell>
          <cell r="AB273">
            <v>0</v>
          </cell>
        </row>
        <row r="274">
          <cell r="P274">
            <v>0</v>
          </cell>
          <cell r="Z274">
            <v>0</v>
          </cell>
          <cell r="AA274">
            <v>0</v>
          </cell>
          <cell r="AB274">
            <v>0</v>
          </cell>
        </row>
        <row r="275">
          <cell r="P275">
            <v>0</v>
          </cell>
          <cell r="Z275">
            <v>0</v>
          </cell>
          <cell r="AA275">
            <v>0</v>
          </cell>
          <cell r="AB275">
            <v>0</v>
          </cell>
        </row>
        <row r="276">
          <cell r="P276">
            <v>0</v>
          </cell>
          <cell r="Z276">
            <v>0</v>
          </cell>
          <cell r="AA276">
            <v>0</v>
          </cell>
          <cell r="AB276">
            <v>0</v>
          </cell>
        </row>
        <row r="277">
          <cell r="P277">
            <v>0</v>
          </cell>
          <cell r="Z277">
            <v>0</v>
          </cell>
          <cell r="AA277">
            <v>0</v>
          </cell>
          <cell r="AB277">
            <v>0</v>
          </cell>
        </row>
        <row r="278">
          <cell r="P278">
            <v>0</v>
          </cell>
          <cell r="Z278">
            <v>0</v>
          </cell>
          <cell r="AA278">
            <v>0</v>
          </cell>
          <cell r="AB278">
            <v>0</v>
          </cell>
        </row>
        <row r="279">
          <cell r="P279">
            <v>0</v>
          </cell>
          <cell r="Z279">
            <v>0</v>
          </cell>
          <cell r="AA279">
            <v>0</v>
          </cell>
          <cell r="AB279">
            <v>0</v>
          </cell>
        </row>
        <row r="280">
          <cell r="P280">
            <v>0</v>
          </cell>
          <cell r="Z280">
            <v>0</v>
          </cell>
          <cell r="AA280">
            <v>0</v>
          </cell>
          <cell r="AB280">
            <v>0</v>
          </cell>
        </row>
        <row r="281">
          <cell r="P281">
            <v>0</v>
          </cell>
          <cell r="Z281">
            <v>0</v>
          </cell>
          <cell r="AA281">
            <v>0</v>
          </cell>
          <cell r="AB281">
            <v>0</v>
          </cell>
        </row>
        <row r="282">
          <cell r="P282">
            <v>0</v>
          </cell>
          <cell r="Z282">
            <v>0</v>
          </cell>
          <cell r="AA282">
            <v>0</v>
          </cell>
          <cell r="AB282">
            <v>0</v>
          </cell>
        </row>
        <row r="283">
          <cell r="P283">
            <v>0</v>
          </cell>
          <cell r="Z283">
            <v>0</v>
          </cell>
          <cell r="AA283">
            <v>0</v>
          </cell>
          <cell r="AB283">
            <v>0</v>
          </cell>
        </row>
        <row r="284">
          <cell r="P284">
            <v>0</v>
          </cell>
          <cell r="Z284">
            <v>0</v>
          </cell>
          <cell r="AA284">
            <v>0</v>
          </cell>
          <cell r="AB284">
            <v>0</v>
          </cell>
        </row>
        <row r="285">
          <cell r="P285">
            <v>0</v>
          </cell>
          <cell r="Z285">
            <v>0</v>
          </cell>
          <cell r="AA285">
            <v>0</v>
          </cell>
          <cell r="AB285">
            <v>0</v>
          </cell>
        </row>
        <row r="286">
          <cell r="P286">
            <v>0</v>
          </cell>
          <cell r="Z286">
            <v>0</v>
          </cell>
          <cell r="AA286">
            <v>0</v>
          </cell>
          <cell r="AB286">
            <v>0</v>
          </cell>
        </row>
        <row r="287">
          <cell r="P287">
            <v>0</v>
          </cell>
          <cell r="Z287">
            <v>0</v>
          </cell>
          <cell r="AA287">
            <v>0</v>
          </cell>
          <cell r="AB287">
            <v>0</v>
          </cell>
        </row>
        <row r="288">
          <cell r="P288">
            <v>0</v>
          </cell>
          <cell r="Z288">
            <v>0</v>
          </cell>
          <cell r="AA288">
            <v>0</v>
          </cell>
          <cell r="AB288">
            <v>0</v>
          </cell>
        </row>
        <row r="289">
          <cell r="P289">
            <v>0</v>
          </cell>
          <cell r="Z289">
            <v>0</v>
          </cell>
          <cell r="AA289">
            <v>0</v>
          </cell>
          <cell r="AB289">
            <v>0</v>
          </cell>
        </row>
        <row r="290">
          <cell r="P290">
            <v>0</v>
          </cell>
          <cell r="Z290">
            <v>0</v>
          </cell>
          <cell r="AA290">
            <v>0</v>
          </cell>
          <cell r="AB290">
            <v>0</v>
          </cell>
        </row>
        <row r="291">
          <cell r="P291">
            <v>0</v>
          </cell>
          <cell r="Z291">
            <v>0</v>
          </cell>
          <cell r="AA291">
            <v>0</v>
          </cell>
          <cell r="AB291">
            <v>0</v>
          </cell>
        </row>
        <row r="292">
          <cell r="P292">
            <v>0</v>
          </cell>
          <cell r="Z292">
            <v>0</v>
          </cell>
          <cell r="AA292">
            <v>0</v>
          </cell>
          <cell r="AB292">
            <v>0</v>
          </cell>
        </row>
        <row r="293">
          <cell r="P293">
            <v>0</v>
          </cell>
          <cell r="Z293">
            <v>0</v>
          </cell>
          <cell r="AA293">
            <v>0</v>
          </cell>
          <cell r="AB293">
            <v>0</v>
          </cell>
        </row>
        <row r="294">
          <cell r="P294">
            <v>0</v>
          </cell>
          <cell r="Z294">
            <v>0</v>
          </cell>
          <cell r="AA294">
            <v>0</v>
          </cell>
          <cell r="AB294">
            <v>0</v>
          </cell>
        </row>
        <row r="295">
          <cell r="P295">
            <v>0</v>
          </cell>
          <cell r="Z295">
            <v>0</v>
          </cell>
          <cell r="AA295">
            <v>0</v>
          </cell>
          <cell r="AB295">
            <v>0</v>
          </cell>
        </row>
        <row r="296">
          <cell r="P296">
            <v>0</v>
          </cell>
          <cell r="Z296">
            <v>0</v>
          </cell>
          <cell r="AA296">
            <v>0</v>
          </cell>
          <cell r="AB296">
            <v>0</v>
          </cell>
        </row>
        <row r="297">
          <cell r="P297">
            <v>0</v>
          </cell>
          <cell r="Z297">
            <v>0</v>
          </cell>
          <cell r="AA297">
            <v>0</v>
          </cell>
          <cell r="AB297">
            <v>0</v>
          </cell>
        </row>
        <row r="298">
          <cell r="P298">
            <v>0</v>
          </cell>
          <cell r="Z298">
            <v>0</v>
          </cell>
          <cell r="AA298">
            <v>0</v>
          </cell>
          <cell r="AB298">
            <v>0</v>
          </cell>
        </row>
        <row r="299">
          <cell r="B299" t="str">
            <v>Összesen</v>
          </cell>
          <cell r="D299" t="str">
            <v>Pécsi Gyermekotthon és ...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</row>
        <row r="300">
          <cell r="A300">
            <v>14</v>
          </cell>
          <cell r="B300" t="str">
            <v>Oktátásügyi Szolgálat</v>
          </cell>
          <cell r="C300">
            <v>1</v>
          </cell>
          <cell r="D300" t="str">
            <v>00előirányzat</v>
          </cell>
          <cell r="P300">
            <v>0</v>
          </cell>
          <cell r="Z300">
            <v>0</v>
          </cell>
          <cell r="AA300">
            <v>0</v>
          </cell>
          <cell r="AB300">
            <v>0</v>
          </cell>
        </row>
        <row r="301">
          <cell r="P301">
            <v>0</v>
          </cell>
          <cell r="Z301">
            <v>0</v>
          </cell>
          <cell r="AA301">
            <v>0</v>
          </cell>
          <cell r="AB301">
            <v>0</v>
          </cell>
        </row>
        <row r="302">
          <cell r="P302">
            <v>0</v>
          </cell>
          <cell r="Z302">
            <v>0</v>
          </cell>
          <cell r="AA302">
            <v>0</v>
          </cell>
          <cell r="AB302">
            <v>0</v>
          </cell>
        </row>
        <row r="303">
          <cell r="P303">
            <v>0</v>
          </cell>
          <cell r="Z303">
            <v>0</v>
          </cell>
          <cell r="AA303">
            <v>0</v>
          </cell>
          <cell r="AB303">
            <v>0</v>
          </cell>
        </row>
        <row r="304">
          <cell r="P304">
            <v>0</v>
          </cell>
          <cell r="Z304">
            <v>0</v>
          </cell>
          <cell r="AA304">
            <v>0</v>
          </cell>
          <cell r="AB304">
            <v>0</v>
          </cell>
        </row>
        <row r="305">
          <cell r="P305">
            <v>0</v>
          </cell>
          <cell r="Z305">
            <v>0</v>
          </cell>
          <cell r="AA305">
            <v>0</v>
          </cell>
          <cell r="AB305">
            <v>0</v>
          </cell>
        </row>
        <row r="306">
          <cell r="P306">
            <v>0</v>
          </cell>
          <cell r="Z306">
            <v>0</v>
          </cell>
          <cell r="AA306">
            <v>0</v>
          </cell>
          <cell r="AB306">
            <v>0</v>
          </cell>
        </row>
        <row r="307">
          <cell r="P307">
            <v>0</v>
          </cell>
          <cell r="Z307">
            <v>0</v>
          </cell>
          <cell r="AA307">
            <v>0</v>
          </cell>
          <cell r="AB307">
            <v>0</v>
          </cell>
        </row>
        <row r="308">
          <cell r="P308">
            <v>0</v>
          </cell>
          <cell r="Z308">
            <v>0</v>
          </cell>
          <cell r="AA308">
            <v>0</v>
          </cell>
          <cell r="AB308">
            <v>0</v>
          </cell>
        </row>
        <row r="309">
          <cell r="P309">
            <v>0</v>
          </cell>
          <cell r="Z309">
            <v>0</v>
          </cell>
          <cell r="AA309">
            <v>0</v>
          </cell>
          <cell r="AB309">
            <v>0</v>
          </cell>
        </row>
        <row r="310">
          <cell r="P310">
            <v>0</v>
          </cell>
          <cell r="Z310">
            <v>0</v>
          </cell>
          <cell r="AA310">
            <v>0</v>
          </cell>
          <cell r="AB310">
            <v>0</v>
          </cell>
        </row>
        <row r="311">
          <cell r="P311">
            <v>0</v>
          </cell>
          <cell r="Z311">
            <v>0</v>
          </cell>
          <cell r="AA311">
            <v>0</v>
          </cell>
          <cell r="AB311">
            <v>0</v>
          </cell>
        </row>
        <row r="312">
          <cell r="P312">
            <v>0</v>
          </cell>
          <cell r="Z312">
            <v>0</v>
          </cell>
          <cell r="AA312">
            <v>0</v>
          </cell>
          <cell r="AB312">
            <v>0</v>
          </cell>
        </row>
        <row r="313">
          <cell r="P313">
            <v>0</v>
          </cell>
          <cell r="Z313">
            <v>0</v>
          </cell>
          <cell r="AA313">
            <v>0</v>
          </cell>
          <cell r="AB313">
            <v>0</v>
          </cell>
        </row>
        <row r="314">
          <cell r="P314">
            <v>0</v>
          </cell>
          <cell r="Z314">
            <v>0</v>
          </cell>
          <cell r="AA314">
            <v>0</v>
          </cell>
          <cell r="AB314">
            <v>0</v>
          </cell>
        </row>
        <row r="315">
          <cell r="P315">
            <v>0</v>
          </cell>
          <cell r="Z315">
            <v>0</v>
          </cell>
          <cell r="AA315">
            <v>0</v>
          </cell>
          <cell r="AB315">
            <v>0</v>
          </cell>
        </row>
        <row r="316">
          <cell r="P316">
            <v>0</v>
          </cell>
          <cell r="Z316">
            <v>0</v>
          </cell>
          <cell r="AA316">
            <v>0</v>
          </cell>
          <cell r="AB316">
            <v>0</v>
          </cell>
        </row>
        <row r="317">
          <cell r="P317">
            <v>0</v>
          </cell>
          <cell r="Z317">
            <v>0</v>
          </cell>
          <cell r="AA317">
            <v>0</v>
          </cell>
          <cell r="AB317">
            <v>0</v>
          </cell>
        </row>
        <row r="318">
          <cell r="P318">
            <v>0</v>
          </cell>
          <cell r="Z318">
            <v>0</v>
          </cell>
          <cell r="AA318">
            <v>0</v>
          </cell>
          <cell r="AB318">
            <v>0</v>
          </cell>
        </row>
        <row r="319">
          <cell r="P319">
            <v>0</v>
          </cell>
          <cell r="Z319">
            <v>0</v>
          </cell>
          <cell r="AA319">
            <v>0</v>
          </cell>
          <cell r="AB319">
            <v>0</v>
          </cell>
        </row>
        <row r="320">
          <cell r="P320">
            <v>0</v>
          </cell>
          <cell r="Z320">
            <v>0</v>
          </cell>
          <cell r="AA320">
            <v>0</v>
          </cell>
          <cell r="AB320">
            <v>0</v>
          </cell>
        </row>
        <row r="321">
          <cell r="P321">
            <v>0</v>
          </cell>
          <cell r="Z321">
            <v>0</v>
          </cell>
          <cell r="AA321">
            <v>0</v>
          </cell>
          <cell r="AB321">
            <v>0</v>
          </cell>
        </row>
        <row r="322">
          <cell r="P322">
            <v>0</v>
          </cell>
          <cell r="Z322">
            <v>0</v>
          </cell>
          <cell r="AA322">
            <v>0</v>
          </cell>
          <cell r="AB322">
            <v>0</v>
          </cell>
        </row>
        <row r="323">
          <cell r="P323">
            <v>0</v>
          </cell>
          <cell r="Z323">
            <v>0</v>
          </cell>
          <cell r="AA323">
            <v>0</v>
          </cell>
          <cell r="AB323">
            <v>0</v>
          </cell>
        </row>
        <row r="324">
          <cell r="P324">
            <v>0</v>
          </cell>
          <cell r="Z324">
            <v>0</v>
          </cell>
          <cell r="AA324">
            <v>0</v>
          </cell>
          <cell r="AB324">
            <v>0</v>
          </cell>
        </row>
        <row r="325">
          <cell r="P325">
            <v>0</v>
          </cell>
          <cell r="Z325">
            <v>0</v>
          </cell>
          <cell r="AA325">
            <v>0</v>
          </cell>
          <cell r="AB325">
            <v>0</v>
          </cell>
        </row>
        <row r="326">
          <cell r="P326">
            <v>0</v>
          </cell>
          <cell r="Z326">
            <v>0</v>
          </cell>
          <cell r="AA326">
            <v>0</v>
          </cell>
          <cell r="AB326">
            <v>0</v>
          </cell>
        </row>
        <row r="327">
          <cell r="P327">
            <v>0</v>
          </cell>
          <cell r="Z327">
            <v>0</v>
          </cell>
          <cell r="AA327">
            <v>0</v>
          </cell>
          <cell r="AB327">
            <v>0</v>
          </cell>
        </row>
        <row r="328">
          <cell r="P328">
            <v>0</v>
          </cell>
          <cell r="Z328">
            <v>0</v>
          </cell>
          <cell r="AA328">
            <v>0</v>
          </cell>
          <cell r="AB328">
            <v>0</v>
          </cell>
        </row>
        <row r="329">
          <cell r="P329">
            <v>0</v>
          </cell>
          <cell r="Z329">
            <v>0</v>
          </cell>
          <cell r="AA329">
            <v>0</v>
          </cell>
          <cell r="AB329">
            <v>0</v>
          </cell>
        </row>
        <row r="330">
          <cell r="P330">
            <v>0</v>
          </cell>
          <cell r="Z330">
            <v>0</v>
          </cell>
          <cell r="AA330">
            <v>0</v>
          </cell>
          <cell r="AB330">
            <v>0</v>
          </cell>
        </row>
        <row r="332">
          <cell r="P332">
            <v>0</v>
          </cell>
          <cell r="Z332">
            <v>0</v>
          </cell>
          <cell r="AA332">
            <v>0</v>
          </cell>
          <cell r="AB332">
            <v>0</v>
          </cell>
        </row>
        <row r="333">
          <cell r="P333">
            <v>0</v>
          </cell>
          <cell r="Z333">
            <v>0</v>
          </cell>
          <cell r="AA333">
            <v>0</v>
          </cell>
          <cell r="AB333">
            <v>0</v>
          </cell>
        </row>
        <row r="334">
          <cell r="P334">
            <v>0</v>
          </cell>
          <cell r="Z334">
            <v>0</v>
          </cell>
          <cell r="AA334">
            <v>0</v>
          </cell>
          <cell r="AB334">
            <v>0</v>
          </cell>
        </row>
        <row r="335">
          <cell r="P335">
            <v>0</v>
          </cell>
          <cell r="Z335">
            <v>0</v>
          </cell>
          <cell r="AA335">
            <v>0</v>
          </cell>
          <cell r="AB335">
            <v>0</v>
          </cell>
        </row>
        <row r="336">
          <cell r="P336">
            <v>0</v>
          </cell>
          <cell r="Z336">
            <v>0</v>
          </cell>
          <cell r="AA336">
            <v>0</v>
          </cell>
          <cell r="AB336">
            <v>0</v>
          </cell>
        </row>
        <row r="337">
          <cell r="P337">
            <v>0</v>
          </cell>
          <cell r="Z337">
            <v>0</v>
          </cell>
          <cell r="AA337">
            <v>0</v>
          </cell>
          <cell r="AB337">
            <v>0</v>
          </cell>
        </row>
        <row r="338">
          <cell r="A338" t="str">
            <v xml:space="preserve"> </v>
          </cell>
          <cell r="P338">
            <v>0</v>
          </cell>
          <cell r="Z338">
            <v>0</v>
          </cell>
          <cell r="AA338">
            <v>0</v>
          </cell>
          <cell r="AB338">
            <v>0</v>
          </cell>
        </row>
        <row r="339">
          <cell r="P339">
            <v>0</v>
          </cell>
          <cell r="Z339">
            <v>0</v>
          </cell>
          <cell r="AA339">
            <v>0</v>
          </cell>
          <cell r="AB339">
            <v>0</v>
          </cell>
        </row>
        <row r="340">
          <cell r="P340">
            <v>0</v>
          </cell>
          <cell r="Z340">
            <v>0</v>
          </cell>
          <cell r="AA340">
            <v>0</v>
          </cell>
          <cell r="AB340">
            <v>0</v>
          </cell>
        </row>
        <row r="341">
          <cell r="P341">
            <v>0</v>
          </cell>
          <cell r="Z341">
            <v>0</v>
          </cell>
          <cell r="AA341">
            <v>0</v>
          </cell>
          <cell r="AB341">
            <v>0</v>
          </cell>
        </row>
        <row r="342">
          <cell r="P342">
            <v>0</v>
          </cell>
          <cell r="Z342">
            <v>0</v>
          </cell>
          <cell r="AA342">
            <v>0</v>
          </cell>
          <cell r="AB342">
            <v>0</v>
          </cell>
        </row>
        <row r="343">
          <cell r="P343">
            <v>0</v>
          </cell>
          <cell r="Z343">
            <v>0</v>
          </cell>
          <cell r="AA343">
            <v>0</v>
          </cell>
          <cell r="AB343">
            <v>0</v>
          </cell>
        </row>
        <row r="344">
          <cell r="P344">
            <v>0</v>
          </cell>
          <cell r="Z344">
            <v>0</v>
          </cell>
          <cell r="AA344">
            <v>0</v>
          </cell>
          <cell r="AB344">
            <v>0</v>
          </cell>
        </row>
        <row r="345">
          <cell r="P345">
            <v>0</v>
          </cell>
          <cell r="Z345">
            <v>0</v>
          </cell>
          <cell r="AA345">
            <v>0</v>
          </cell>
          <cell r="AB345">
            <v>0</v>
          </cell>
        </row>
        <row r="346">
          <cell r="P346">
            <v>0</v>
          </cell>
          <cell r="Z346">
            <v>0</v>
          </cell>
          <cell r="AA346">
            <v>0</v>
          </cell>
          <cell r="AB346">
            <v>0</v>
          </cell>
        </row>
        <row r="347">
          <cell r="P347">
            <v>0</v>
          </cell>
          <cell r="Z347">
            <v>0</v>
          </cell>
          <cell r="AA347">
            <v>0</v>
          </cell>
          <cell r="AB347">
            <v>0</v>
          </cell>
        </row>
        <row r="348">
          <cell r="P348">
            <v>0</v>
          </cell>
          <cell r="Z348">
            <v>0</v>
          </cell>
          <cell r="AA348">
            <v>0</v>
          </cell>
          <cell r="AB348">
            <v>0</v>
          </cell>
        </row>
        <row r="349">
          <cell r="P349">
            <v>0</v>
          </cell>
          <cell r="Z349">
            <v>0</v>
          </cell>
          <cell r="AA349">
            <v>0</v>
          </cell>
          <cell r="AB349">
            <v>0</v>
          </cell>
        </row>
        <row r="350">
          <cell r="P350">
            <v>0</v>
          </cell>
          <cell r="Z350">
            <v>0</v>
          </cell>
          <cell r="AA350">
            <v>0</v>
          </cell>
          <cell r="AB350">
            <v>0</v>
          </cell>
        </row>
        <row r="351">
          <cell r="P351">
            <v>0</v>
          </cell>
          <cell r="Z351">
            <v>0</v>
          </cell>
          <cell r="AA351">
            <v>0</v>
          </cell>
          <cell r="AB351">
            <v>0</v>
          </cell>
        </row>
        <row r="352">
          <cell r="P352">
            <v>0</v>
          </cell>
          <cell r="Z352">
            <v>0</v>
          </cell>
          <cell r="AA352">
            <v>0</v>
          </cell>
          <cell r="AB352">
            <v>0</v>
          </cell>
        </row>
        <row r="353">
          <cell r="P353">
            <v>0</v>
          </cell>
          <cell r="Z353">
            <v>0</v>
          </cell>
          <cell r="AA353">
            <v>0</v>
          </cell>
          <cell r="AB353">
            <v>0</v>
          </cell>
        </row>
        <row r="354">
          <cell r="P354">
            <v>0</v>
          </cell>
          <cell r="Z354">
            <v>0</v>
          </cell>
          <cell r="AA354">
            <v>0</v>
          </cell>
          <cell r="AB354">
            <v>0</v>
          </cell>
        </row>
        <row r="355">
          <cell r="P355">
            <v>0</v>
          </cell>
          <cell r="Z355">
            <v>0</v>
          </cell>
          <cell r="AA355">
            <v>0</v>
          </cell>
          <cell r="AB355">
            <v>0</v>
          </cell>
        </row>
        <row r="356">
          <cell r="P356">
            <v>0</v>
          </cell>
          <cell r="Z356">
            <v>0</v>
          </cell>
          <cell r="AA356">
            <v>0</v>
          </cell>
          <cell r="AB356">
            <v>0</v>
          </cell>
        </row>
        <row r="357">
          <cell r="P357">
            <v>0</v>
          </cell>
          <cell r="Z357">
            <v>0</v>
          </cell>
          <cell r="AA357">
            <v>0</v>
          </cell>
          <cell r="AB357">
            <v>0</v>
          </cell>
        </row>
        <row r="358">
          <cell r="B358" t="str">
            <v>Összesen</v>
          </cell>
          <cell r="D358" t="str">
            <v>Oktatásügyi Szolgálat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</row>
        <row r="359">
          <cell r="A359">
            <v>1401</v>
          </cell>
          <cell r="B359" t="str">
            <v>Anikó utcai Általános Iskola</v>
          </cell>
          <cell r="C359">
            <v>1</v>
          </cell>
          <cell r="D359" t="str">
            <v>00előirányzat</v>
          </cell>
          <cell r="P359">
            <v>0</v>
          </cell>
          <cell r="Z359">
            <v>0</v>
          </cell>
          <cell r="AA359">
            <v>0</v>
          </cell>
          <cell r="AB359">
            <v>0</v>
          </cell>
        </row>
        <row r="360">
          <cell r="P360">
            <v>0</v>
          </cell>
          <cell r="Z360">
            <v>0</v>
          </cell>
          <cell r="AA360">
            <v>0</v>
          </cell>
          <cell r="AB360">
            <v>0</v>
          </cell>
        </row>
        <row r="361">
          <cell r="P361">
            <v>0</v>
          </cell>
          <cell r="Z361">
            <v>0</v>
          </cell>
          <cell r="AA361">
            <v>0</v>
          </cell>
          <cell r="AB361">
            <v>0</v>
          </cell>
        </row>
        <row r="362">
          <cell r="P362">
            <v>0</v>
          </cell>
          <cell r="Z362">
            <v>0</v>
          </cell>
          <cell r="AA362">
            <v>0</v>
          </cell>
          <cell r="AB362">
            <v>0</v>
          </cell>
        </row>
        <row r="363">
          <cell r="P363">
            <v>0</v>
          </cell>
          <cell r="Z363">
            <v>0</v>
          </cell>
          <cell r="AA363">
            <v>0</v>
          </cell>
          <cell r="AB363">
            <v>0</v>
          </cell>
        </row>
        <row r="364">
          <cell r="P364">
            <v>0</v>
          </cell>
          <cell r="Z364">
            <v>0</v>
          </cell>
          <cell r="AA364">
            <v>0</v>
          </cell>
          <cell r="AB364">
            <v>0</v>
          </cell>
        </row>
        <row r="365">
          <cell r="P365">
            <v>0</v>
          </cell>
          <cell r="Z365">
            <v>0</v>
          </cell>
          <cell r="AA365">
            <v>0</v>
          </cell>
          <cell r="AB365">
            <v>0</v>
          </cell>
        </row>
        <row r="366">
          <cell r="P366">
            <v>0</v>
          </cell>
          <cell r="Z366">
            <v>0</v>
          </cell>
          <cell r="AA366">
            <v>0</v>
          </cell>
          <cell r="AB366">
            <v>0</v>
          </cell>
        </row>
        <row r="367">
          <cell r="P367">
            <v>0</v>
          </cell>
          <cell r="Z367">
            <v>0</v>
          </cell>
          <cell r="AA367">
            <v>0</v>
          </cell>
          <cell r="AB367">
            <v>0</v>
          </cell>
        </row>
        <row r="368">
          <cell r="P368">
            <v>0</v>
          </cell>
          <cell r="Z368">
            <v>0</v>
          </cell>
          <cell r="AA368">
            <v>0</v>
          </cell>
          <cell r="AB368">
            <v>0</v>
          </cell>
        </row>
        <row r="369">
          <cell r="P369">
            <v>0</v>
          </cell>
          <cell r="Z369">
            <v>0</v>
          </cell>
          <cell r="AA369">
            <v>0</v>
          </cell>
          <cell r="AB369">
            <v>0</v>
          </cell>
        </row>
        <row r="370">
          <cell r="P370">
            <v>0</v>
          </cell>
          <cell r="Z370">
            <v>0</v>
          </cell>
          <cell r="AA370">
            <v>0</v>
          </cell>
          <cell r="AB370">
            <v>0</v>
          </cell>
        </row>
        <row r="371">
          <cell r="P371">
            <v>0</v>
          </cell>
          <cell r="Z371">
            <v>0</v>
          </cell>
          <cell r="AA371">
            <v>0</v>
          </cell>
          <cell r="AB371">
            <v>0</v>
          </cell>
        </row>
        <row r="372">
          <cell r="P372">
            <v>0</v>
          </cell>
          <cell r="Z372">
            <v>0</v>
          </cell>
          <cell r="AA372">
            <v>0</v>
          </cell>
          <cell r="AB372">
            <v>0</v>
          </cell>
        </row>
        <row r="373">
          <cell r="P373">
            <v>0</v>
          </cell>
          <cell r="Z373">
            <v>0</v>
          </cell>
          <cell r="AA373">
            <v>0</v>
          </cell>
          <cell r="AB373">
            <v>0</v>
          </cell>
        </row>
        <row r="374">
          <cell r="P374">
            <v>0</v>
          </cell>
          <cell r="Z374">
            <v>0</v>
          </cell>
          <cell r="AA374">
            <v>0</v>
          </cell>
          <cell r="AB374">
            <v>0</v>
          </cell>
        </row>
        <row r="375">
          <cell r="P375">
            <v>0</v>
          </cell>
          <cell r="Z375">
            <v>0</v>
          </cell>
          <cell r="AA375">
            <v>0</v>
          </cell>
          <cell r="AB375">
            <v>0</v>
          </cell>
        </row>
        <row r="376">
          <cell r="P376">
            <v>0</v>
          </cell>
          <cell r="Z376">
            <v>0</v>
          </cell>
          <cell r="AA376">
            <v>0</v>
          </cell>
          <cell r="AB376">
            <v>0</v>
          </cell>
        </row>
        <row r="377">
          <cell r="P377">
            <v>0</v>
          </cell>
          <cell r="Z377">
            <v>0</v>
          </cell>
          <cell r="AA377">
            <v>0</v>
          </cell>
          <cell r="AB377">
            <v>0</v>
          </cell>
        </row>
        <row r="378">
          <cell r="P378">
            <v>0</v>
          </cell>
          <cell r="Z378">
            <v>0</v>
          </cell>
          <cell r="AA378">
            <v>0</v>
          </cell>
          <cell r="AB378">
            <v>0</v>
          </cell>
        </row>
        <row r="379">
          <cell r="P379">
            <v>0</v>
          </cell>
          <cell r="Z379">
            <v>0</v>
          </cell>
          <cell r="AA379">
            <v>0</v>
          </cell>
          <cell r="AB379">
            <v>0</v>
          </cell>
        </row>
        <row r="380">
          <cell r="B380" t="str">
            <v>Összesen</v>
          </cell>
          <cell r="D380" t="str">
            <v>Anikó uti Általános Isk.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</row>
        <row r="381">
          <cell r="A381">
            <v>1402</v>
          </cell>
          <cell r="B381" t="str">
            <v>Bánki D.uti Általános Isk.</v>
          </cell>
          <cell r="C381">
            <v>1</v>
          </cell>
          <cell r="D381" t="str">
            <v>00előirányzat</v>
          </cell>
          <cell r="P381">
            <v>0</v>
          </cell>
          <cell r="Z381">
            <v>0</v>
          </cell>
          <cell r="AA381">
            <v>0</v>
          </cell>
          <cell r="AB381">
            <v>0</v>
          </cell>
        </row>
        <row r="382">
          <cell r="P382">
            <v>0</v>
          </cell>
          <cell r="Z382">
            <v>0</v>
          </cell>
          <cell r="AA382">
            <v>0</v>
          </cell>
          <cell r="AB382">
            <v>0</v>
          </cell>
        </row>
        <row r="383">
          <cell r="P383">
            <v>0</v>
          </cell>
          <cell r="Z383">
            <v>0</v>
          </cell>
          <cell r="AA383">
            <v>0</v>
          </cell>
          <cell r="AB383">
            <v>0</v>
          </cell>
        </row>
        <row r="384">
          <cell r="P384">
            <v>0</v>
          </cell>
          <cell r="Z384">
            <v>0</v>
          </cell>
          <cell r="AA384">
            <v>0</v>
          </cell>
          <cell r="AB384">
            <v>0</v>
          </cell>
        </row>
        <row r="385">
          <cell r="P385">
            <v>0</v>
          </cell>
          <cell r="Z385">
            <v>0</v>
          </cell>
          <cell r="AA385">
            <v>0</v>
          </cell>
          <cell r="AB385">
            <v>0</v>
          </cell>
        </row>
        <row r="386">
          <cell r="P386">
            <v>0</v>
          </cell>
          <cell r="Z386">
            <v>0</v>
          </cell>
          <cell r="AA386">
            <v>0</v>
          </cell>
          <cell r="AB386">
            <v>0</v>
          </cell>
        </row>
        <row r="387">
          <cell r="P387">
            <v>0</v>
          </cell>
          <cell r="Z387">
            <v>0</v>
          </cell>
          <cell r="AA387">
            <v>0</v>
          </cell>
          <cell r="AB387">
            <v>0</v>
          </cell>
        </row>
        <row r="388">
          <cell r="P388">
            <v>0</v>
          </cell>
          <cell r="Z388">
            <v>0</v>
          </cell>
          <cell r="AA388">
            <v>0</v>
          </cell>
          <cell r="AB388">
            <v>0</v>
          </cell>
        </row>
        <row r="389">
          <cell r="P389">
            <v>0</v>
          </cell>
          <cell r="Z389">
            <v>0</v>
          </cell>
          <cell r="AA389">
            <v>0</v>
          </cell>
          <cell r="AB389">
            <v>0</v>
          </cell>
        </row>
        <row r="390">
          <cell r="P390">
            <v>0</v>
          </cell>
          <cell r="Z390">
            <v>0</v>
          </cell>
          <cell r="AA390">
            <v>0</v>
          </cell>
          <cell r="AB390">
            <v>0</v>
          </cell>
        </row>
        <row r="391">
          <cell r="P391">
            <v>0</v>
          </cell>
          <cell r="Z391">
            <v>0</v>
          </cell>
          <cell r="AA391">
            <v>0</v>
          </cell>
          <cell r="AB391">
            <v>0</v>
          </cell>
        </row>
        <row r="392">
          <cell r="P392">
            <v>0</v>
          </cell>
          <cell r="Z392">
            <v>0</v>
          </cell>
          <cell r="AA392">
            <v>0</v>
          </cell>
          <cell r="AB392">
            <v>0</v>
          </cell>
        </row>
        <row r="393">
          <cell r="P393">
            <v>0</v>
          </cell>
          <cell r="Z393">
            <v>0</v>
          </cell>
          <cell r="AA393">
            <v>0</v>
          </cell>
          <cell r="AB393">
            <v>0</v>
          </cell>
        </row>
        <row r="394">
          <cell r="P394">
            <v>0</v>
          </cell>
          <cell r="Z394">
            <v>0</v>
          </cell>
          <cell r="AA394">
            <v>0</v>
          </cell>
          <cell r="AB394">
            <v>0</v>
          </cell>
        </row>
        <row r="395">
          <cell r="P395">
            <v>0</v>
          </cell>
          <cell r="Z395">
            <v>0</v>
          </cell>
          <cell r="AA395">
            <v>0</v>
          </cell>
          <cell r="AB395">
            <v>0</v>
          </cell>
        </row>
        <row r="396">
          <cell r="P396">
            <v>0</v>
          </cell>
          <cell r="Z396">
            <v>0</v>
          </cell>
          <cell r="AA396">
            <v>0</v>
          </cell>
          <cell r="AB396">
            <v>0</v>
          </cell>
        </row>
        <row r="397">
          <cell r="P397">
            <v>0</v>
          </cell>
          <cell r="Z397">
            <v>0</v>
          </cell>
          <cell r="AA397">
            <v>0</v>
          </cell>
          <cell r="AB397">
            <v>0</v>
          </cell>
        </row>
        <row r="398">
          <cell r="P398">
            <v>0</v>
          </cell>
          <cell r="Z398">
            <v>0</v>
          </cell>
          <cell r="AA398">
            <v>0</v>
          </cell>
          <cell r="AB398">
            <v>0</v>
          </cell>
        </row>
        <row r="399">
          <cell r="P399">
            <v>0</v>
          </cell>
          <cell r="Z399">
            <v>0</v>
          </cell>
          <cell r="AA399">
            <v>0</v>
          </cell>
          <cell r="AB399">
            <v>0</v>
          </cell>
        </row>
        <row r="400">
          <cell r="P400">
            <v>0</v>
          </cell>
          <cell r="Z400">
            <v>0</v>
          </cell>
          <cell r="AA400">
            <v>0</v>
          </cell>
          <cell r="AB400">
            <v>0</v>
          </cell>
        </row>
        <row r="401">
          <cell r="P401">
            <v>0</v>
          </cell>
          <cell r="Z401">
            <v>0</v>
          </cell>
          <cell r="AA401">
            <v>0</v>
          </cell>
          <cell r="AB401">
            <v>0</v>
          </cell>
        </row>
        <row r="402">
          <cell r="P402">
            <v>0</v>
          </cell>
          <cell r="Z402">
            <v>0</v>
          </cell>
          <cell r="AA402">
            <v>0</v>
          </cell>
          <cell r="AB402">
            <v>0</v>
          </cell>
        </row>
        <row r="403">
          <cell r="P403">
            <v>0</v>
          </cell>
          <cell r="Z403">
            <v>0</v>
          </cell>
          <cell r="AA403">
            <v>0</v>
          </cell>
          <cell r="AB403">
            <v>0</v>
          </cell>
        </row>
        <row r="404">
          <cell r="P404">
            <v>0</v>
          </cell>
          <cell r="Z404">
            <v>0</v>
          </cell>
          <cell r="AA404">
            <v>0</v>
          </cell>
          <cell r="AB404">
            <v>0</v>
          </cell>
        </row>
        <row r="405">
          <cell r="P405">
            <v>0</v>
          </cell>
          <cell r="Z405">
            <v>0</v>
          </cell>
          <cell r="AA405">
            <v>0</v>
          </cell>
          <cell r="AB405">
            <v>0</v>
          </cell>
        </row>
        <row r="406">
          <cell r="B406" t="str">
            <v>Összesen</v>
          </cell>
          <cell r="D406" t="str">
            <v>Bánki D.uti Általános Isk.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</row>
        <row r="407">
          <cell r="B407" t="str">
            <v>Kertváros utcai Ált.Isk.</v>
          </cell>
          <cell r="P407">
            <v>0</v>
          </cell>
          <cell r="Z407">
            <v>0</v>
          </cell>
          <cell r="AA407">
            <v>0</v>
          </cell>
          <cell r="AB407">
            <v>0</v>
          </cell>
        </row>
        <row r="408">
          <cell r="P408">
            <v>0</v>
          </cell>
          <cell r="Z408">
            <v>0</v>
          </cell>
          <cell r="AA408">
            <v>0</v>
          </cell>
          <cell r="AB408">
            <v>0</v>
          </cell>
        </row>
        <row r="409">
          <cell r="P409">
            <v>0</v>
          </cell>
          <cell r="Z409">
            <v>0</v>
          </cell>
          <cell r="AA409">
            <v>0</v>
          </cell>
          <cell r="AB409">
            <v>0</v>
          </cell>
        </row>
        <row r="410">
          <cell r="P410">
            <v>0</v>
          </cell>
          <cell r="Z410">
            <v>0</v>
          </cell>
          <cell r="AA410">
            <v>0</v>
          </cell>
          <cell r="AB410">
            <v>0</v>
          </cell>
        </row>
        <row r="411">
          <cell r="P411">
            <v>0</v>
          </cell>
          <cell r="Z411">
            <v>0</v>
          </cell>
          <cell r="AA411">
            <v>0</v>
          </cell>
          <cell r="AB411">
            <v>0</v>
          </cell>
        </row>
        <row r="412">
          <cell r="P412">
            <v>0</v>
          </cell>
          <cell r="Z412">
            <v>0</v>
          </cell>
          <cell r="AA412">
            <v>0</v>
          </cell>
          <cell r="AB412">
            <v>0</v>
          </cell>
        </row>
        <row r="413">
          <cell r="P413">
            <v>0</v>
          </cell>
          <cell r="Z413">
            <v>0</v>
          </cell>
          <cell r="AA413">
            <v>0</v>
          </cell>
          <cell r="AB413">
            <v>0</v>
          </cell>
        </row>
        <row r="414">
          <cell r="P414">
            <v>0</v>
          </cell>
          <cell r="Z414">
            <v>0</v>
          </cell>
          <cell r="AA414">
            <v>0</v>
          </cell>
          <cell r="AB414">
            <v>0</v>
          </cell>
        </row>
        <row r="415">
          <cell r="P415">
            <v>0</v>
          </cell>
          <cell r="Z415">
            <v>0</v>
          </cell>
          <cell r="AA415">
            <v>0</v>
          </cell>
          <cell r="AB415">
            <v>0</v>
          </cell>
        </row>
        <row r="416">
          <cell r="P416">
            <v>0</v>
          </cell>
          <cell r="Z416">
            <v>0</v>
          </cell>
          <cell r="AA416">
            <v>0</v>
          </cell>
          <cell r="AB416">
            <v>0</v>
          </cell>
        </row>
        <row r="417">
          <cell r="P417">
            <v>0</v>
          </cell>
          <cell r="Z417">
            <v>0</v>
          </cell>
          <cell r="AA417">
            <v>0</v>
          </cell>
          <cell r="AB417">
            <v>0</v>
          </cell>
        </row>
        <row r="418">
          <cell r="P418">
            <v>0</v>
          </cell>
          <cell r="Z418">
            <v>0</v>
          </cell>
          <cell r="AA418">
            <v>0</v>
          </cell>
          <cell r="AB418">
            <v>0</v>
          </cell>
        </row>
        <row r="419">
          <cell r="P419">
            <v>0</v>
          </cell>
          <cell r="Z419">
            <v>0</v>
          </cell>
          <cell r="AA419">
            <v>0</v>
          </cell>
          <cell r="AB419">
            <v>0</v>
          </cell>
        </row>
        <row r="420">
          <cell r="P420">
            <v>0</v>
          </cell>
          <cell r="Z420">
            <v>0</v>
          </cell>
          <cell r="AA420">
            <v>0</v>
          </cell>
          <cell r="AB420">
            <v>0</v>
          </cell>
        </row>
        <row r="421">
          <cell r="P421">
            <v>0</v>
          </cell>
          <cell r="Z421">
            <v>0</v>
          </cell>
          <cell r="AA421">
            <v>0</v>
          </cell>
          <cell r="AB421">
            <v>0</v>
          </cell>
        </row>
        <row r="422">
          <cell r="P422">
            <v>0</v>
          </cell>
          <cell r="Z422">
            <v>0</v>
          </cell>
          <cell r="AA422">
            <v>0</v>
          </cell>
          <cell r="AB422">
            <v>0</v>
          </cell>
        </row>
        <row r="423">
          <cell r="P423">
            <v>0</v>
          </cell>
          <cell r="Z423">
            <v>0</v>
          </cell>
          <cell r="AA423">
            <v>0</v>
          </cell>
          <cell r="AB423">
            <v>0</v>
          </cell>
        </row>
        <row r="424">
          <cell r="P424">
            <v>0</v>
          </cell>
          <cell r="Z424">
            <v>0</v>
          </cell>
          <cell r="AA424">
            <v>0</v>
          </cell>
          <cell r="AB424">
            <v>0</v>
          </cell>
        </row>
        <row r="425">
          <cell r="P425">
            <v>0</v>
          </cell>
          <cell r="Z425">
            <v>0</v>
          </cell>
          <cell r="AA425">
            <v>0</v>
          </cell>
          <cell r="AB425">
            <v>0</v>
          </cell>
        </row>
        <row r="426">
          <cell r="P426">
            <v>0</v>
          </cell>
          <cell r="Z426">
            <v>0</v>
          </cell>
          <cell r="AA426">
            <v>0</v>
          </cell>
          <cell r="AB426">
            <v>0</v>
          </cell>
        </row>
        <row r="427">
          <cell r="P427">
            <v>0</v>
          </cell>
          <cell r="Z427">
            <v>0</v>
          </cell>
          <cell r="AA427">
            <v>0</v>
          </cell>
          <cell r="AB427">
            <v>0</v>
          </cell>
        </row>
        <row r="428">
          <cell r="P428">
            <v>0</v>
          </cell>
          <cell r="Z428">
            <v>0</v>
          </cell>
          <cell r="AA428">
            <v>0</v>
          </cell>
          <cell r="AB428">
            <v>0</v>
          </cell>
        </row>
        <row r="429">
          <cell r="P429">
            <v>0</v>
          </cell>
          <cell r="Z429">
            <v>0</v>
          </cell>
          <cell r="AA429">
            <v>0</v>
          </cell>
          <cell r="AB429">
            <v>0</v>
          </cell>
        </row>
        <row r="430">
          <cell r="P430">
            <v>0</v>
          </cell>
          <cell r="Z430">
            <v>0</v>
          </cell>
          <cell r="AA430">
            <v>0</v>
          </cell>
          <cell r="AB430">
            <v>0</v>
          </cell>
        </row>
        <row r="431">
          <cell r="P431">
            <v>0</v>
          </cell>
          <cell r="Z431">
            <v>0</v>
          </cell>
          <cell r="AA431">
            <v>0</v>
          </cell>
          <cell r="AB431">
            <v>0</v>
          </cell>
        </row>
        <row r="432">
          <cell r="P432">
            <v>0</v>
          </cell>
          <cell r="Z432">
            <v>0</v>
          </cell>
          <cell r="AA432">
            <v>0</v>
          </cell>
          <cell r="AB432">
            <v>0</v>
          </cell>
        </row>
        <row r="433">
          <cell r="P433">
            <v>0</v>
          </cell>
          <cell r="Z433">
            <v>0</v>
          </cell>
          <cell r="AA433">
            <v>0</v>
          </cell>
          <cell r="AB433">
            <v>0</v>
          </cell>
        </row>
        <row r="434">
          <cell r="P434">
            <v>0</v>
          </cell>
          <cell r="Z434">
            <v>0</v>
          </cell>
          <cell r="AA434">
            <v>0</v>
          </cell>
          <cell r="AB434">
            <v>0</v>
          </cell>
        </row>
        <row r="435">
          <cell r="P435">
            <v>0</v>
          </cell>
          <cell r="Z435">
            <v>0</v>
          </cell>
          <cell r="AA435">
            <v>0</v>
          </cell>
          <cell r="AB435">
            <v>0</v>
          </cell>
        </row>
        <row r="436">
          <cell r="B436" t="str">
            <v>Összesen</v>
          </cell>
          <cell r="D436" t="str">
            <v>Kertváros utcai Ált.Isk.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</row>
        <row r="437">
          <cell r="A437">
            <v>1404</v>
          </cell>
          <cell r="B437" t="str">
            <v>Bártfa uti Általános Isk.</v>
          </cell>
          <cell r="C437">
            <v>1</v>
          </cell>
          <cell r="D437" t="str">
            <v>00előirányzat</v>
          </cell>
          <cell r="P437">
            <v>0</v>
          </cell>
          <cell r="Z437">
            <v>0</v>
          </cell>
          <cell r="AA437">
            <v>0</v>
          </cell>
          <cell r="AB437">
            <v>0</v>
          </cell>
        </row>
        <row r="438">
          <cell r="P438">
            <v>0</v>
          </cell>
          <cell r="Z438">
            <v>0</v>
          </cell>
          <cell r="AA438">
            <v>0</v>
          </cell>
          <cell r="AB438">
            <v>0</v>
          </cell>
        </row>
        <row r="439">
          <cell r="P439">
            <v>0</v>
          </cell>
          <cell r="Z439">
            <v>0</v>
          </cell>
          <cell r="AA439">
            <v>0</v>
          </cell>
          <cell r="AB439">
            <v>0</v>
          </cell>
        </row>
        <row r="440">
          <cell r="P440">
            <v>0</v>
          </cell>
          <cell r="Z440">
            <v>0</v>
          </cell>
          <cell r="AA440">
            <v>0</v>
          </cell>
          <cell r="AB440">
            <v>0</v>
          </cell>
        </row>
        <row r="441">
          <cell r="P441">
            <v>0</v>
          </cell>
          <cell r="Z441">
            <v>0</v>
          </cell>
          <cell r="AA441">
            <v>0</v>
          </cell>
          <cell r="AB441">
            <v>0</v>
          </cell>
        </row>
        <row r="442">
          <cell r="P442">
            <v>0</v>
          </cell>
          <cell r="Z442">
            <v>0</v>
          </cell>
          <cell r="AA442">
            <v>0</v>
          </cell>
          <cell r="AB442">
            <v>0</v>
          </cell>
        </row>
        <row r="443">
          <cell r="P443">
            <v>0</v>
          </cell>
          <cell r="Z443">
            <v>0</v>
          </cell>
          <cell r="AA443">
            <v>0</v>
          </cell>
          <cell r="AB443">
            <v>0</v>
          </cell>
        </row>
        <row r="444">
          <cell r="P444">
            <v>0</v>
          </cell>
          <cell r="Z444">
            <v>0</v>
          </cell>
          <cell r="AA444">
            <v>0</v>
          </cell>
          <cell r="AB444">
            <v>0</v>
          </cell>
        </row>
        <row r="445">
          <cell r="P445">
            <v>0</v>
          </cell>
          <cell r="Z445">
            <v>0</v>
          </cell>
          <cell r="AA445">
            <v>0</v>
          </cell>
          <cell r="AB445">
            <v>0</v>
          </cell>
        </row>
        <row r="446">
          <cell r="P446">
            <v>0</v>
          </cell>
          <cell r="Z446">
            <v>0</v>
          </cell>
          <cell r="AA446">
            <v>0</v>
          </cell>
          <cell r="AB446">
            <v>0</v>
          </cell>
        </row>
        <row r="447">
          <cell r="P447">
            <v>0</v>
          </cell>
          <cell r="Z447">
            <v>0</v>
          </cell>
          <cell r="AA447">
            <v>0</v>
          </cell>
          <cell r="AB447">
            <v>0</v>
          </cell>
        </row>
        <row r="448">
          <cell r="P448">
            <v>0</v>
          </cell>
          <cell r="Z448">
            <v>0</v>
          </cell>
          <cell r="AA448">
            <v>0</v>
          </cell>
          <cell r="AB448">
            <v>0</v>
          </cell>
        </row>
        <row r="449">
          <cell r="P449">
            <v>0</v>
          </cell>
          <cell r="Z449">
            <v>0</v>
          </cell>
          <cell r="AA449">
            <v>0</v>
          </cell>
          <cell r="AB449">
            <v>0</v>
          </cell>
        </row>
        <row r="450">
          <cell r="P450">
            <v>0</v>
          </cell>
          <cell r="Z450">
            <v>0</v>
          </cell>
          <cell r="AA450">
            <v>0</v>
          </cell>
          <cell r="AB450">
            <v>0</v>
          </cell>
        </row>
        <row r="451">
          <cell r="P451">
            <v>0</v>
          </cell>
          <cell r="Z451">
            <v>0</v>
          </cell>
          <cell r="AA451">
            <v>0</v>
          </cell>
          <cell r="AB451">
            <v>0</v>
          </cell>
        </row>
        <row r="452">
          <cell r="P452">
            <v>0</v>
          </cell>
          <cell r="Z452">
            <v>0</v>
          </cell>
          <cell r="AA452">
            <v>0</v>
          </cell>
          <cell r="AB452">
            <v>0</v>
          </cell>
        </row>
        <row r="453">
          <cell r="P453">
            <v>0</v>
          </cell>
          <cell r="Z453">
            <v>0</v>
          </cell>
          <cell r="AA453">
            <v>0</v>
          </cell>
          <cell r="AB453">
            <v>0</v>
          </cell>
        </row>
        <row r="454">
          <cell r="P454">
            <v>0</v>
          </cell>
          <cell r="Z454">
            <v>0</v>
          </cell>
          <cell r="AA454">
            <v>0</v>
          </cell>
          <cell r="AB454">
            <v>0</v>
          </cell>
        </row>
        <row r="455">
          <cell r="P455">
            <v>0</v>
          </cell>
          <cell r="Z455">
            <v>0</v>
          </cell>
          <cell r="AA455">
            <v>0</v>
          </cell>
          <cell r="AB455">
            <v>0</v>
          </cell>
        </row>
        <row r="456">
          <cell r="P456">
            <v>0</v>
          </cell>
          <cell r="Z456">
            <v>0</v>
          </cell>
          <cell r="AA456">
            <v>0</v>
          </cell>
          <cell r="AB456">
            <v>0</v>
          </cell>
        </row>
        <row r="457">
          <cell r="P457">
            <v>0</v>
          </cell>
          <cell r="Z457">
            <v>0</v>
          </cell>
          <cell r="AA457">
            <v>0</v>
          </cell>
          <cell r="AB457">
            <v>0</v>
          </cell>
        </row>
        <row r="458">
          <cell r="P458">
            <v>0</v>
          </cell>
          <cell r="Z458">
            <v>0</v>
          </cell>
          <cell r="AA458">
            <v>0</v>
          </cell>
          <cell r="AB458">
            <v>0</v>
          </cell>
        </row>
        <row r="459">
          <cell r="P459">
            <v>0</v>
          </cell>
          <cell r="Z459">
            <v>0</v>
          </cell>
          <cell r="AA459">
            <v>0</v>
          </cell>
          <cell r="AB459">
            <v>0</v>
          </cell>
        </row>
        <row r="460">
          <cell r="P460">
            <v>0</v>
          </cell>
          <cell r="Z460">
            <v>0</v>
          </cell>
          <cell r="AA460">
            <v>0</v>
          </cell>
          <cell r="AB460">
            <v>0</v>
          </cell>
        </row>
        <row r="461">
          <cell r="P461">
            <v>0</v>
          </cell>
          <cell r="Z461">
            <v>0</v>
          </cell>
          <cell r="AA461">
            <v>0</v>
          </cell>
          <cell r="AB461">
            <v>0</v>
          </cell>
        </row>
        <row r="462">
          <cell r="P462">
            <v>0</v>
          </cell>
          <cell r="Z462">
            <v>0</v>
          </cell>
          <cell r="AA462">
            <v>0</v>
          </cell>
          <cell r="AB462">
            <v>0</v>
          </cell>
        </row>
        <row r="463">
          <cell r="P463">
            <v>0</v>
          </cell>
          <cell r="Z463">
            <v>0</v>
          </cell>
          <cell r="AA463">
            <v>0</v>
          </cell>
          <cell r="AB463">
            <v>0</v>
          </cell>
        </row>
        <row r="464">
          <cell r="P464">
            <v>0</v>
          </cell>
          <cell r="Z464">
            <v>0</v>
          </cell>
          <cell r="AA464">
            <v>0</v>
          </cell>
          <cell r="AB464">
            <v>0</v>
          </cell>
        </row>
        <row r="465">
          <cell r="P465">
            <v>0</v>
          </cell>
          <cell r="Z465">
            <v>0</v>
          </cell>
          <cell r="AA465">
            <v>0</v>
          </cell>
          <cell r="AB465">
            <v>0</v>
          </cell>
        </row>
        <row r="466">
          <cell r="P466">
            <v>0</v>
          </cell>
          <cell r="Z466">
            <v>0</v>
          </cell>
          <cell r="AA466">
            <v>0</v>
          </cell>
          <cell r="AB466">
            <v>0</v>
          </cell>
        </row>
        <row r="467">
          <cell r="P467">
            <v>0</v>
          </cell>
          <cell r="Z467">
            <v>0</v>
          </cell>
          <cell r="AA467">
            <v>0</v>
          </cell>
          <cell r="AB467">
            <v>0</v>
          </cell>
        </row>
        <row r="468">
          <cell r="P468">
            <v>0</v>
          </cell>
          <cell r="Z468">
            <v>0</v>
          </cell>
          <cell r="AA468">
            <v>0</v>
          </cell>
          <cell r="AB468">
            <v>0</v>
          </cell>
        </row>
        <row r="469">
          <cell r="P469">
            <v>0</v>
          </cell>
          <cell r="Z469">
            <v>0</v>
          </cell>
          <cell r="AA469">
            <v>0</v>
          </cell>
          <cell r="AB469">
            <v>0</v>
          </cell>
        </row>
        <row r="470">
          <cell r="P470">
            <v>0</v>
          </cell>
          <cell r="Z470">
            <v>0</v>
          </cell>
          <cell r="AA470">
            <v>0</v>
          </cell>
          <cell r="AB470">
            <v>0</v>
          </cell>
        </row>
        <row r="471">
          <cell r="P471">
            <v>0</v>
          </cell>
          <cell r="Z471">
            <v>0</v>
          </cell>
          <cell r="AA471">
            <v>0</v>
          </cell>
          <cell r="AB471">
            <v>0</v>
          </cell>
        </row>
        <row r="472">
          <cell r="P472">
            <v>0</v>
          </cell>
          <cell r="Z472">
            <v>0</v>
          </cell>
          <cell r="AA472">
            <v>0</v>
          </cell>
          <cell r="AB472">
            <v>0</v>
          </cell>
        </row>
        <row r="473">
          <cell r="P473">
            <v>0</v>
          </cell>
          <cell r="Z473">
            <v>0</v>
          </cell>
          <cell r="AA473">
            <v>0</v>
          </cell>
          <cell r="AB473">
            <v>0</v>
          </cell>
        </row>
        <row r="474">
          <cell r="P474">
            <v>0</v>
          </cell>
          <cell r="Z474">
            <v>0</v>
          </cell>
          <cell r="AA474">
            <v>0</v>
          </cell>
          <cell r="AB474">
            <v>0</v>
          </cell>
        </row>
        <row r="475">
          <cell r="P475">
            <v>0</v>
          </cell>
          <cell r="Z475">
            <v>0</v>
          </cell>
          <cell r="AA475">
            <v>0</v>
          </cell>
          <cell r="AB475">
            <v>0</v>
          </cell>
        </row>
        <row r="476">
          <cell r="P476">
            <v>0</v>
          </cell>
          <cell r="Z476">
            <v>0</v>
          </cell>
          <cell r="AA476">
            <v>0</v>
          </cell>
          <cell r="AB476">
            <v>0</v>
          </cell>
        </row>
        <row r="477">
          <cell r="P477">
            <v>0</v>
          </cell>
          <cell r="Z477">
            <v>0</v>
          </cell>
          <cell r="AA477">
            <v>0</v>
          </cell>
          <cell r="AB477">
            <v>0</v>
          </cell>
        </row>
        <row r="478">
          <cell r="P478">
            <v>0</v>
          </cell>
          <cell r="Z478">
            <v>0</v>
          </cell>
          <cell r="AA478">
            <v>0</v>
          </cell>
          <cell r="AB478">
            <v>0</v>
          </cell>
        </row>
        <row r="479">
          <cell r="B479" t="str">
            <v>Összesen</v>
          </cell>
          <cell r="D479" t="str">
            <v>Bártfa uti Általános Isk.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</row>
        <row r="480">
          <cell r="A480">
            <v>1405</v>
          </cell>
          <cell r="B480" t="str">
            <v>Belvárosi Általános Isk.</v>
          </cell>
          <cell r="C480">
            <v>1</v>
          </cell>
          <cell r="D480" t="str">
            <v>00előirányzat</v>
          </cell>
          <cell r="P480">
            <v>0</v>
          </cell>
          <cell r="Z480">
            <v>0</v>
          </cell>
          <cell r="AA480">
            <v>0</v>
          </cell>
          <cell r="AB480">
            <v>0</v>
          </cell>
        </row>
        <row r="481">
          <cell r="P481">
            <v>0</v>
          </cell>
          <cell r="Z481">
            <v>0</v>
          </cell>
          <cell r="AA481">
            <v>0</v>
          </cell>
          <cell r="AB481">
            <v>0</v>
          </cell>
        </row>
        <row r="482">
          <cell r="P482">
            <v>0</v>
          </cell>
          <cell r="Z482">
            <v>0</v>
          </cell>
          <cell r="AA482">
            <v>0</v>
          </cell>
          <cell r="AB482">
            <v>0</v>
          </cell>
        </row>
        <row r="483">
          <cell r="P483">
            <v>0</v>
          </cell>
          <cell r="Z483">
            <v>0</v>
          </cell>
          <cell r="AA483">
            <v>0</v>
          </cell>
          <cell r="AB483">
            <v>0</v>
          </cell>
        </row>
        <row r="484">
          <cell r="P484">
            <v>0</v>
          </cell>
          <cell r="Z484">
            <v>0</v>
          </cell>
          <cell r="AA484">
            <v>0</v>
          </cell>
          <cell r="AB484">
            <v>0</v>
          </cell>
        </row>
        <row r="485">
          <cell r="P485">
            <v>0</v>
          </cell>
          <cell r="Z485">
            <v>0</v>
          </cell>
          <cell r="AA485">
            <v>0</v>
          </cell>
          <cell r="AB485">
            <v>0</v>
          </cell>
        </row>
        <row r="486">
          <cell r="P486">
            <v>0</v>
          </cell>
          <cell r="Z486">
            <v>0</v>
          </cell>
          <cell r="AA486">
            <v>0</v>
          </cell>
          <cell r="AB486">
            <v>0</v>
          </cell>
        </row>
        <row r="487">
          <cell r="P487">
            <v>0</v>
          </cell>
          <cell r="Z487">
            <v>0</v>
          </cell>
          <cell r="AA487">
            <v>0</v>
          </cell>
          <cell r="AB487">
            <v>0</v>
          </cell>
        </row>
        <row r="488">
          <cell r="P488">
            <v>0</v>
          </cell>
          <cell r="Z488">
            <v>0</v>
          </cell>
          <cell r="AA488">
            <v>0</v>
          </cell>
          <cell r="AB488">
            <v>0</v>
          </cell>
        </row>
        <row r="489">
          <cell r="P489">
            <v>0</v>
          </cell>
          <cell r="Z489">
            <v>0</v>
          </cell>
          <cell r="AA489">
            <v>0</v>
          </cell>
          <cell r="AB489">
            <v>0</v>
          </cell>
        </row>
        <row r="490">
          <cell r="P490">
            <v>0</v>
          </cell>
          <cell r="Z490">
            <v>0</v>
          </cell>
          <cell r="AA490">
            <v>0</v>
          </cell>
          <cell r="AB490">
            <v>0</v>
          </cell>
        </row>
        <row r="491">
          <cell r="P491">
            <v>0</v>
          </cell>
          <cell r="Z491">
            <v>0</v>
          </cell>
          <cell r="AA491">
            <v>0</v>
          </cell>
          <cell r="AB491">
            <v>0</v>
          </cell>
        </row>
        <row r="492">
          <cell r="P492">
            <v>0</v>
          </cell>
          <cell r="Z492">
            <v>0</v>
          </cell>
          <cell r="AA492">
            <v>0</v>
          </cell>
          <cell r="AB492">
            <v>0</v>
          </cell>
        </row>
        <row r="493">
          <cell r="P493">
            <v>0</v>
          </cell>
          <cell r="Z493">
            <v>0</v>
          </cell>
          <cell r="AA493">
            <v>0</v>
          </cell>
          <cell r="AB493">
            <v>0</v>
          </cell>
        </row>
        <row r="494">
          <cell r="P494">
            <v>0</v>
          </cell>
          <cell r="Z494">
            <v>0</v>
          </cell>
          <cell r="AA494">
            <v>0</v>
          </cell>
          <cell r="AB494">
            <v>0</v>
          </cell>
        </row>
        <row r="495">
          <cell r="P495">
            <v>0</v>
          </cell>
          <cell r="Z495">
            <v>0</v>
          </cell>
          <cell r="AA495">
            <v>0</v>
          </cell>
          <cell r="AB495">
            <v>0</v>
          </cell>
        </row>
        <row r="496">
          <cell r="P496">
            <v>0</v>
          </cell>
          <cell r="Z496">
            <v>0</v>
          </cell>
          <cell r="AA496">
            <v>0</v>
          </cell>
          <cell r="AB496">
            <v>0</v>
          </cell>
        </row>
        <row r="497">
          <cell r="P497">
            <v>0</v>
          </cell>
          <cell r="Z497">
            <v>0</v>
          </cell>
          <cell r="AA497">
            <v>0</v>
          </cell>
          <cell r="AB497">
            <v>0</v>
          </cell>
        </row>
        <row r="498">
          <cell r="P498">
            <v>0</v>
          </cell>
          <cell r="Z498">
            <v>0</v>
          </cell>
          <cell r="AA498">
            <v>0</v>
          </cell>
          <cell r="AB498">
            <v>0</v>
          </cell>
        </row>
        <row r="499">
          <cell r="P499">
            <v>0</v>
          </cell>
          <cell r="Z499">
            <v>0</v>
          </cell>
          <cell r="AA499">
            <v>0</v>
          </cell>
          <cell r="AB499">
            <v>0</v>
          </cell>
        </row>
        <row r="500">
          <cell r="P500">
            <v>0</v>
          </cell>
          <cell r="Z500">
            <v>0</v>
          </cell>
          <cell r="AA500">
            <v>0</v>
          </cell>
          <cell r="AB500">
            <v>0</v>
          </cell>
        </row>
        <row r="501">
          <cell r="P501">
            <v>0</v>
          </cell>
          <cell r="Z501">
            <v>0</v>
          </cell>
          <cell r="AA501">
            <v>0</v>
          </cell>
          <cell r="AB501">
            <v>0</v>
          </cell>
        </row>
        <row r="502">
          <cell r="P502">
            <v>0</v>
          </cell>
          <cell r="Z502">
            <v>0</v>
          </cell>
          <cell r="AA502">
            <v>0</v>
          </cell>
          <cell r="AB502">
            <v>0</v>
          </cell>
        </row>
        <row r="503">
          <cell r="B503" t="str">
            <v>Összesen</v>
          </cell>
          <cell r="D503" t="str">
            <v>Belvárosi Általános Isk.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</row>
        <row r="504">
          <cell r="A504">
            <v>1406</v>
          </cell>
          <cell r="B504" t="str">
            <v>Csokonai V.M.Ált.Isk.és Szakisk.</v>
          </cell>
          <cell r="C504">
            <v>1</v>
          </cell>
          <cell r="D504" t="str">
            <v>00előirányzat</v>
          </cell>
          <cell r="P504">
            <v>0</v>
          </cell>
          <cell r="Z504">
            <v>0</v>
          </cell>
          <cell r="AA504">
            <v>0</v>
          </cell>
          <cell r="AB504">
            <v>0</v>
          </cell>
        </row>
        <row r="505">
          <cell r="P505">
            <v>0</v>
          </cell>
          <cell r="Z505">
            <v>0</v>
          </cell>
          <cell r="AA505">
            <v>0</v>
          </cell>
          <cell r="AB505">
            <v>0</v>
          </cell>
        </row>
        <row r="506">
          <cell r="P506">
            <v>0</v>
          </cell>
          <cell r="Z506">
            <v>0</v>
          </cell>
          <cell r="AA506">
            <v>0</v>
          </cell>
          <cell r="AB506">
            <v>0</v>
          </cell>
        </row>
        <row r="507">
          <cell r="P507">
            <v>0</v>
          </cell>
          <cell r="Z507">
            <v>0</v>
          </cell>
          <cell r="AA507">
            <v>0</v>
          </cell>
          <cell r="AB507">
            <v>0</v>
          </cell>
        </row>
        <row r="508">
          <cell r="P508">
            <v>0</v>
          </cell>
          <cell r="Z508">
            <v>0</v>
          </cell>
          <cell r="AA508">
            <v>0</v>
          </cell>
          <cell r="AB508">
            <v>0</v>
          </cell>
        </row>
        <row r="509">
          <cell r="P509">
            <v>0</v>
          </cell>
          <cell r="Z509">
            <v>0</v>
          </cell>
          <cell r="AA509">
            <v>0</v>
          </cell>
          <cell r="AB509">
            <v>0</v>
          </cell>
        </row>
        <row r="510">
          <cell r="P510">
            <v>0</v>
          </cell>
          <cell r="Z510">
            <v>0</v>
          </cell>
          <cell r="AA510">
            <v>0</v>
          </cell>
          <cell r="AB510">
            <v>0</v>
          </cell>
        </row>
        <row r="511">
          <cell r="P511">
            <v>0</v>
          </cell>
          <cell r="Z511">
            <v>0</v>
          </cell>
          <cell r="AA511">
            <v>0</v>
          </cell>
          <cell r="AB511">
            <v>0</v>
          </cell>
        </row>
        <row r="512">
          <cell r="P512">
            <v>0</v>
          </cell>
          <cell r="Z512">
            <v>0</v>
          </cell>
          <cell r="AA512">
            <v>0</v>
          </cell>
          <cell r="AB512">
            <v>0</v>
          </cell>
        </row>
        <row r="513">
          <cell r="P513">
            <v>0</v>
          </cell>
          <cell r="Z513">
            <v>0</v>
          </cell>
          <cell r="AA513">
            <v>0</v>
          </cell>
          <cell r="AB513">
            <v>0</v>
          </cell>
        </row>
        <row r="514">
          <cell r="P514">
            <v>0</v>
          </cell>
          <cell r="Z514">
            <v>0</v>
          </cell>
          <cell r="AA514">
            <v>0</v>
          </cell>
          <cell r="AB514">
            <v>0</v>
          </cell>
        </row>
        <row r="515">
          <cell r="P515">
            <v>0</v>
          </cell>
          <cell r="Z515">
            <v>0</v>
          </cell>
          <cell r="AA515">
            <v>0</v>
          </cell>
          <cell r="AB515">
            <v>0</v>
          </cell>
        </row>
        <row r="516">
          <cell r="P516">
            <v>0</v>
          </cell>
          <cell r="Z516">
            <v>0</v>
          </cell>
          <cell r="AA516">
            <v>0</v>
          </cell>
          <cell r="AB516">
            <v>0</v>
          </cell>
        </row>
        <row r="517">
          <cell r="P517">
            <v>0</v>
          </cell>
          <cell r="Z517">
            <v>0</v>
          </cell>
          <cell r="AA517">
            <v>0</v>
          </cell>
          <cell r="AB517">
            <v>0</v>
          </cell>
        </row>
        <row r="518">
          <cell r="P518">
            <v>0</v>
          </cell>
          <cell r="Z518">
            <v>0</v>
          </cell>
          <cell r="AA518">
            <v>0</v>
          </cell>
          <cell r="AB518">
            <v>0</v>
          </cell>
        </row>
        <row r="519">
          <cell r="P519">
            <v>0</v>
          </cell>
          <cell r="Z519">
            <v>0</v>
          </cell>
          <cell r="AA519">
            <v>0</v>
          </cell>
          <cell r="AB519">
            <v>0</v>
          </cell>
        </row>
        <row r="520">
          <cell r="P520">
            <v>0</v>
          </cell>
          <cell r="Z520">
            <v>0</v>
          </cell>
          <cell r="AA520">
            <v>0</v>
          </cell>
          <cell r="AB520">
            <v>0</v>
          </cell>
        </row>
        <row r="521">
          <cell r="P521">
            <v>0</v>
          </cell>
          <cell r="Z521">
            <v>0</v>
          </cell>
          <cell r="AA521">
            <v>0</v>
          </cell>
          <cell r="AB521">
            <v>0</v>
          </cell>
        </row>
        <row r="522">
          <cell r="P522">
            <v>0</v>
          </cell>
          <cell r="Z522">
            <v>0</v>
          </cell>
          <cell r="AA522">
            <v>0</v>
          </cell>
          <cell r="AB522">
            <v>0</v>
          </cell>
        </row>
        <row r="523">
          <cell r="P523">
            <v>0</v>
          </cell>
          <cell r="Z523">
            <v>0</v>
          </cell>
          <cell r="AA523">
            <v>0</v>
          </cell>
          <cell r="AB523">
            <v>0</v>
          </cell>
        </row>
        <row r="524">
          <cell r="P524">
            <v>0</v>
          </cell>
          <cell r="Z524">
            <v>0</v>
          </cell>
          <cell r="AA524">
            <v>0</v>
          </cell>
          <cell r="AB524">
            <v>0</v>
          </cell>
        </row>
        <row r="525">
          <cell r="P525">
            <v>0</v>
          </cell>
          <cell r="Z525">
            <v>0</v>
          </cell>
          <cell r="AA525">
            <v>0</v>
          </cell>
          <cell r="AB525">
            <v>0</v>
          </cell>
        </row>
        <row r="526">
          <cell r="P526">
            <v>0</v>
          </cell>
          <cell r="Z526">
            <v>0</v>
          </cell>
          <cell r="AA526">
            <v>0</v>
          </cell>
          <cell r="AB526">
            <v>0</v>
          </cell>
        </row>
        <row r="527">
          <cell r="P527">
            <v>0</v>
          </cell>
          <cell r="Z527">
            <v>0</v>
          </cell>
          <cell r="AA527">
            <v>0</v>
          </cell>
          <cell r="AB527">
            <v>0</v>
          </cell>
        </row>
        <row r="528">
          <cell r="P528">
            <v>0</v>
          </cell>
          <cell r="Z528">
            <v>0</v>
          </cell>
          <cell r="AA528">
            <v>0</v>
          </cell>
          <cell r="AB528">
            <v>0</v>
          </cell>
        </row>
        <row r="529">
          <cell r="P529">
            <v>0</v>
          </cell>
          <cell r="Z529">
            <v>0</v>
          </cell>
          <cell r="AA529">
            <v>0</v>
          </cell>
          <cell r="AB529">
            <v>0</v>
          </cell>
        </row>
        <row r="530">
          <cell r="P530">
            <v>0</v>
          </cell>
          <cell r="Z530">
            <v>0</v>
          </cell>
          <cell r="AA530">
            <v>0</v>
          </cell>
          <cell r="AB530">
            <v>0</v>
          </cell>
        </row>
        <row r="531">
          <cell r="P531">
            <v>0</v>
          </cell>
          <cell r="Z531">
            <v>0</v>
          </cell>
          <cell r="AA531">
            <v>0</v>
          </cell>
          <cell r="AB531">
            <v>0</v>
          </cell>
        </row>
        <row r="532">
          <cell r="P532">
            <v>0</v>
          </cell>
          <cell r="Z532">
            <v>0</v>
          </cell>
          <cell r="AA532">
            <v>0</v>
          </cell>
          <cell r="AB532">
            <v>0</v>
          </cell>
        </row>
        <row r="533">
          <cell r="P533">
            <v>0</v>
          </cell>
          <cell r="Z533">
            <v>0</v>
          </cell>
          <cell r="AA533">
            <v>0</v>
          </cell>
          <cell r="AB533">
            <v>0</v>
          </cell>
        </row>
        <row r="534">
          <cell r="B534" t="str">
            <v>Összesen</v>
          </cell>
          <cell r="D534" t="str">
            <v>Csokonai V.M.Ált.Isk.és Szakisk.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</row>
        <row r="535">
          <cell r="A535">
            <v>1407</v>
          </cell>
          <cell r="B535" t="str">
            <v>Felsővámház uti Általános Isk.</v>
          </cell>
          <cell r="C535">
            <v>1</v>
          </cell>
          <cell r="D535" t="str">
            <v>00előirányzat</v>
          </cell>
          <cell r="P535">
            <v>0</v>
          </cell>
          <cell r="Z535">
            <v>0</v>
          </cell>
          <cell r="AA535">
            <v>0</v>
          </cell>
          <cell r="AB535">
            <v>0</v>
          </cell>
        </row>
        <row r="536">
          <cell r="P536">
            <v>0</v>
          </cell>
          <cell r="Z536">
            <v>0</v>
          </cell>
          <cell r="AA536">
            <v>0</v>
          </cell>
          <cell r="AB536">
            <v>0</v>
          </cell>
        </row>
        <row r="537">
          <cell r="P537">
            <v>0</v>
          </cell>
          <cell r="Z537">
            <v>0</v>
          </cell>
          <cell r="AA537">
            <v>0</v>
          </cell>
          <cell r="AB537">
            <v>0</v>
          </cell>
        </row>
        <row r="538">
          <cell r="P538">
            <v>0</v>
          </cell>
          <cell r="Z538">
            <v>0</v>
          </cell>
          <cell r="AA538">
            <v>0</v>
          </cell>
          <cell r="AB538">
            <v>0</v>
          </cell>
        </row>
        <row r="539">
          <cell r="P539">
            <v>0</v>
          </cell>
          <cell r="Z539">
            <v>0</v>
          </cell>
          <cell r="AA539">
            <v>0</v>
          </cell>
          <cell r="AB539">
            <v>0</v>
          </cell>
        </row>
        <row r="540">
          <cell r="P540">
            <v>0</v>
          </cell>
          <cell r="Z540">
            <v>0</v>
          </cell>
          <cell r="AA540">
            <v>0</v>
          </cell>
          <cell r="AB540">
            <v>0</v>
          </cell>
        </row>
        <row r="541">
          <cell r="P541">
            <v>0</v>
          </cell>
          <cell r="Z541">
            <v>0</v>
          </cell>
          <cell r="AA541">
            <v>0</v>
          </cell>
          <cell r="AB541">
            <v>0</v>
          </cell>
        </row>
        <row r="542">
          <cell r="P542">
            <v>0</v>
          </cell>
          <cell r="Z542">
            <v>0</v>
          </cell>
          <cell r="AA542">
            <v>0</v>
          </cell>
          <cell r="AB542">
            <v>0</v>
          </cell>
        </row>
        <row r="543">
          <cell r="P543">
            <v>0</v>
          </cell>
          <cell r="Z543">
            <v>0</v>
          </cell>
          <cell r="AA543">
            <v>0</v>
          </cell>
          <cell r="AB543">
            <v>0</v>
          </cell>
        </row>
        <row r="544">
          <cell r="P544">
            <v>0</v>
          </cell>
          <cell r="Z544">
            <v>0</v>
          </cell>
          <cell r="AA544">
            <v>0</v>
          </cell>
          <cell r="AB544">
            <v>0</v>
          </cell>
        </row>
        <row r="545">
          <cell r="P545">
            <v>0</v>
          </cell>
          <cell r="Z545">
            <v>0</v>
          </cell>
          <cell r="AA545">
            <v>0</v>
          </cell>
          <cell r="AB545">
            <v>0</v>
          </cell>
        </row>
        <row r="546">
          <cell r="P546">
            <v>0</v>
          </cell>
          <cell r="Z546">
            <v>0</v>
          </cell>
          <cell r="AA546">
            <v>0</v>
          </cell>
          <cell r="AB546">
            <v>0</v>
          </cell>
        </row>
        <row r="547">
          <cell r="P547">
            <v>0</v>
          </cell>
          <cell r="Z547">
            <v>0</v>
          </cell>
          <cell r="AA547">
            <v>0</v>
          </cell>
          <cell r="AB547">
            <v>0</v>
          </cell>
        </row>
        <row r="548">
          <cell r="P548">
            <v>0</v>
          </cell>
          <cell r="Z548">
            <v>0</v>
          </cell>
          <cell r="AA548">
            <v>0</v>
          </cell>
          <cell r="AB548">
            <v>0</v>
          </cell>
        </row>
        <row r="549">
          <cell r="P549">
            <v>0</v>
          </cell>
          <cell r="Z549">
            <v>0</v>
          </cell>
          <cell r="AA549">
            <v>0</v>
          </cell>
          <cell r="AB549">
            <v>0</v>
          </cell>
        </row>
        <row r="550">
          <cell r="P550">
            <v>0</v>
          </cell>
          <cell r="Z550">
            <v>0</v>
          </cell>
          <cell r="AA550">
            <v>0</v>
          </cell>
          <cell r="AB550">
            <v>0</v>
          </cell>
        </row>
        <row r="551">
          <cell r="P551">
            <v>0</v>
          </cell>
          <cell r="Z551">
            <v>0</v>
          </cell>
          <cell r="AA551">
            <v>0</v>
          </cell>
          <cell r="AB551">
            <v>0</v>
          </cell>
        </row>
        <row r="552">
          <cell r="P552">
            <v>0</v>
          </cell>
          <cell r="Z552">
            <v>0</v>
          </cell>
          <cell r="AA552">
            <v>0</v>
          </cell>
          <cell r="AB552">
            <v>0</v>
          </cell>
        </row>
        <row r="553">
          <cell r="P553">
            <v>0</v>
          </cell>
          <cell r="Z553">
            <v>0</v>
          </cell>
          <cell r="AA553">
            <v>0</v>
          </cell>
          <cell r="AB553">
            <v>0</v>
          </cell>
        </row>
        <row r="554">
          <cell r="P554">
            <v>0</v>
          </cell>
          <cell r="Z554">
            <v>0</v>
          </cell>
          <cell r="AA554">
            <v>0</v>
          </cell>
          <cell r="AB554">
            <v>0</v>
          </cell>
        </row>
        <row r="555">
          <cell r="B555" t="str">
            <v>Összesen</v>
          </cell>
          <cell r="D555" t="str">
            <v>Felsővámház uti Ált. Isk.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</row>
        <row r="556">
          <cell r="A556">
            <v>1408</v>
          </cell>
          <cell r="B556" t="str">
            <v>Mezőszél uti Általános Isk.</v>
          </cell>
          <cell r="C556">
            <v>1</v>
          </cell>
          <cell r="D556" t="str">
            <v>00előirányzat</v>
          </cell>
          <cell r="P556">
            <v>0</v>
          </cell>
          <cell r="Z556">
            <v>0</v>
          </cell>
          <cell r="AA556">
            <v>0</v>
          </cell>
          <cell r="AB556">
            <v>0</v>
          </cell>
        </row>
        <row r="557">
          <cell r="P557">
            <v>0</v>
          </cell>
          <cell r="Z557">
            <v>0</v>
          </cell>
          <cell r="AA557">
            <v>0</v>
          </cell>
          <cell r="AB557">
            <v>0</v>
          </cell>
        </row>
        <row r="558">
          <cell r="P558">
            <v>0</v>
          </cell>
          <cell r="Z558">
            <v>0</v>
          </cell>
          <cell r="AA558">
            <v>0</v>
          </cell>
          <cell r="AB558">
            <v>0</v>
          </cell>
        </row>
        <row r="559">
          <cell r="P559">
            <v>0</v>
          </cell>
          <cell r="Z559">
            <v>0</v>
          </cell>
          <cell r="AA559">
            <v>0</v>
          </cell>
          <cell r="AB559">
            <v>0</v>
          </cell>
        </row>
        <row r="560">
          <cell r="P560">
            <v>0</v>
          </cell>
          <cell r="Z560">
            <v>0</v>
          </cell>
          <cell r="AA560">
            <v>0</v>
          </cell>
          <cell r="AB560">
            <v>0</v>
          </cell>
        </row>
        <row r="561">
          <cell r="P561">
            <v>0</v>
          </cell>
          <cell r="Z561">
            <v>0</v>
          </cell>
          <cell r="AA561">
            <v>0</v>
          </cell>
          <cell r="AB561">
            <v>0</v>
          </cell>
        </row>
        <row r="562">
          <cell r="P562">
            <v>0</v>
          </cell>
          <cell r="Z562">
            <v>0</v>
          </cell>
          <cell r="AA562">
            <v>0</v>
          </cell>
          <cell r="AB562">
            <v>0</v>
          </cell>
        </row>
        <row r="563">
          <cell r="P563">
            <v>0</v>
          </cell>
          <cell r="Z563">
            <v>0</v>
          </cell>
          <cell r="AA563">
            <v>0</v>
          </cell>
          <cell r="AB563">
            <v>0</v>
          </cell>
        </row>
        <row r="564">
          <cell r="P564">
            <v>0</v>
          </cell>
          <cell r="Z564">
            <v>0</v>
          </cell>
          <cell r="AA564">
            <v>0</v>
          </cell>
          <cell r="AB564">
            <v>0</v>
          </cell>
        </row>
        <row r="565">
          <cell r="P565">
            <v>0</v>
          </cell>
          <cell r="Z565">
            <v>0</v>
          </cell>
          <cell r="AA565">
            <v>0</v>
          </cell>
          <cell r="AB565">
            <v>0</v>
          </cell>
        </row>
        <row r="566">
          <cell r="P566">
            <v>0</v>
          </cell>
          <cell r="Z566">
            <v>0</v>
          </cell>
          <cell r="AA566">
            <v>0</v>
          </cell>
          <cell r="AB566">
            <v>0</v>
          </cell>
        </row>
        <row r="567">
          <cell r="P567">
            <v>0</v>
          </cell>
          <cell r="Z567">
            <v>0</v>
          </cell>
          <cell r="AA567">
            <v>0</v>
          </cell>
          <cell r="AB567">
            <v>0</v>
          </cell>
        </row>
        <row r="568">
          <cell r="P568">
            <v>0</v>
          </cell>
          <cell r="Z568">
            <v>0</v>
          </cell>
          <cell r="AA568">
            <v>0</v>
          </cell>
          <cell r="AB568">
            <v>0</v>
          </cell>
        </row>
        <row r="569">
          <cell r="P569">
            <v>0</v>
          </cell>
          <cell r="Z569">
            <v>0</v>
          </cell>
          <cell r="AA569">
            <v>0</v>
          </cell>
          <cell r="AB569">
            <v>0</v>
          </cell>
        </row>
        <row r="570">
          <cell r="P570">
            <v>0</v>
          </cell>
          <cell r="Z570">
            <v>0</v>
          </cell>
          <cell r="AA570">
            <v>0</v>
          </cell>
          <cell r="AB570">
            <v>0</v>
          </cell>
        </row>
        <row r="571">
          <cell r="P571">
            <v>0</v>
          </cell>
          <cell r="Z571">
            <v>0</v>
          </cell>
          <cell r="AA571">
            <v>0</v>
          </cell>
          <cell r="AB571">
            <v>0</v>
          </cell>
        </row>
        <row r="572">
          <cell r="P572">
            <v>0</v>
          </cell>
          <cell r="Z572">
            <v>0</v>
          </cell>
          <cell r="AA572">
            <v>0</v>
          </cell>
          <cell r="AB572">
            <v>0</v>
          </cell>
        </row>
        <row r="573">
          <cell r="B573" t="str">
            <v>Összesen</v>
          </cell>
          <cell r="D573" t="str">
            <v>Mezőszél uti Általános Isk.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</row>
        <row r="574">
          <cell r="A574">
            <v>1409</v>
          </cell>
          <cell r="B574" t="str">
            <v>Jókai Mór Általános Isk.</v>
          </cell>
          <cell r="C574">
            <v>1</v>
          </cell>
          <cell r="D574" t="str">
            <v>00előirányzat</v>
          </cell>
          <cell r="P574">
            <v>0</v>
          </cell>
          <cell r="Z574">
            <v>0</v>
          </cell>
          <cell r="AA574">
            <v>0</v>
          </cell>
          <cell r="AB574">
            <v>0</v>
          </cell>
        </row>
        <row r="575">
          <cell r="P575">
            <v>0</v>
          </cell>
          <cell r="Z575">
            <v>0</v>
          </cell>
          <cell r="AA575">
            <v>0</v>
          </cell>
          <cell r="AB575">
            <v>0</v>
          </cell>
        </row>
        <row r="576">
          <cell r="P576">
            <v>0</v>
          </cell>
          <cell r="Z576">
            <v>0</v>
          </cell>
          <cell r="AA576">
            <v>0</v>
          </cell>
          <cell r="AB576">
            <v>0</v>
          </cell>
        </row>
        <row r="577">
          <cell r="P577">
            <v>0</v>
          </cell>
          <cell r="Z577">
            <v>0</v>
          </cell>
          <cell r="AA577">
            <v>0</v>
          </cell>
          <cell r="AB577">
            <v>0</v>
          </cell>
        </row>
        <row r="578">
          <cell r="P578">
            <v>0</v>
          </cell>
          <cell r="Z578">
            <v>0</v>
          </cell>
          <cell r="AA578">
            <v>0</v>
          </cell>
          <cell r="AB578">
            <v>0</v>
          </cell>
        </row>
        <row r="579">
          <cell r="P579">
            <v>0</v>
          </cell>
          <cell r="Z579">
            <v>0</v>
          </cell>
          <cell r="AA579">
            <v>0</v>
          </cell>
          <cell r="AB579">
            <v>0</v>
          </cell>
        </row>
        <row r="580">
          <cell r="P580">
            <v>0</v>
          </cell>
          <cell r="Z580">
            <v>0</v>
          </cell>
          <cell r="AA580">
            <v>0</v>
          </cell>
          <cell r="AB580">
            <v>0</v>
          </cell>
        </row>
        <row r="581">
          <cell r="P581">
            <v>0</v>
          </cell>
          <cell r="Z581">
            <v>0</v>
          </cell>
          <cell r="AA581">
            <v>0</v>
          </cell>
          <cell r="AB581">
            <v>0</v>
          </cell>
        </row>
        <row r="582">
          <cell r="P582">
            <v>0</v>
          </cell>
          <cell r="Z582">
            <v>0</v>
          </cell>
          <cell r="AA582">
            <v>0</v>
          </cell>
          <cell r="AB582">
            <v>0</v>
          </cell>
        </row>
        <row r="583">
          <cell r="P583">
            <v>0</v>
          </cell>
          <cell r="Z583">
            <v>0</v>
          </cell>
          <cell r="AA583">
            <v>0</v>
          </cell>
          <cell r="AB583">
            <v>0</v>
          </cell>
        </row>
        <row r="584">
          <cell r="P584">
            <v>0</v>
          </cell>
          <cell r="Z584">
            <v>0</v>
          </cell>
          <cell r="AA584">
            <v>0</v>
          </cell>
          <cell r="AB584">
            <v>0</v>
          </cell>
        </row>
        <row r="585">
          <cell r="P585">
            <v>0</v>
          </cell>
          <cell r="Z585">
            <v>0</v>
          </cell>
          <cell r="AA585">
            <v>0</v>
          </cell>
          <cell r="AB585">
            <v>0</v>
          </cell>
        </row>
        <row r="586">
          <cell r="P586">
            <v>0</v>
          </cell>
          <cell r="Z586">
            <v>0</v>
          </cell>
          <cell r="AA586">
            <v>0</v>
          </cell>
          <cell r="AB586">
            <v>0</v>
          </cell>
        </row>
        <row r="587">
          <cell r="P587">
            <v>0</v>
          </cell>
          <cell r="Z587">
            <v>0</v>
          </cell>
          <cell r="AA587">
            <v>0</v>
          </cell>
          <cell r="AB587">
            <v>0</v>
          </cell>
        </row>
        <row r="588">
          <cell r="P588">
            <v>0</v>
          </cell>
          <cell r="Z588">
            <v>0</v>
          </cell>
          <cell r="AA588">
            <v>0</v>
          </cell>
          <cell r="AB588">
            <v>0</v>
          </cell>
        </row>
        <row r="589">
          <cell r="P589">
            <v>0</v>
          </cell>
          <cell r="Z589">
            <v>0</v>
          </cell>
          <cell r="AA589">
            <v>0</v>
          </cell>
          <cell r="AB589">
            <v>0</v>
          </cell>
        </row>
        <row r="590">
          <cell r="P590">
            <v>0</v>
          </cell>
          <cell r="Z590">
            <v>0</v>
          </cell>
          <cell r="AA590">
            <v>0</v>
          </cell>
          <cell r="AB590">
            <v>0</v>
          </cell>
        </row>
        <row r="591">
          <cell r="P591">
            <v>0</v>
          </cell>
          <cell r="Z591">
            <v>0</v>
          </cell>
          <cell r="AA591">
            <v>0</v>
          </cell>
          <cell r="AB591">
            <v>0</v>
          </cell>
        </row>
        <row r="592">
          <cell r="P592">
            <v>0</v>
          </cell>
          <cell r="Z592">
            <v>0</v>
          </cell>
          <cell r="AA592">
            <v>0</v>
          </cell>
          <cell r="AB592">
            <v>0</v>
          </cell>
        </row>
        <row r="593">
          <cell r="P593">
            <v>0</v>
          </cell>
          <cell r="Z593">
            <v>0</v>
          </cell>
          <cell r="AA593">
            <v>0</v>
          </cell>
          <cell r="AB593">
            <v>0</v>
          </cell>
        </row>
        <row r="594">
          <cell r="P594">
            <v>0</v>
          </cell>
          <cell r="Z594">
            <v>0</v>
          </cell>
          <cell r="AA594">
            <v>0</v>
          </cell>
          <cell r="AB594">
            <v>0</v>
          </cell>
        </row>
        <row r="595">
          <cell r="P595">
            <v>0</v>
          </cell>
          <cell r="Z595">
            <v>0</v>
          </cell>
          <cell r="AA595">
            <v>0</v>
          </cell>
          <cell r="AB595">
            <v>0</v>
          </cell>
        </row>
        <row r="596">
          <cell r="P596">
            <v>0</v>
          </cell>
          <cell r="Z596">
            <v>0</v>
          </cell>
          <cell r="AA596">
            <v>0</v>
          </cell>
          <cell r="AB596">
            <v>0</v>
          </cell>
        </row>
        <row r="597">
          <cell r="P597">
            <v>0</v>
          </cell>
          <cell r="Z597">
            <v>0</v>
          </cell>
          <cell r="AA597">
            <v>0</v>
          </cell>
          <cell r="AB597">
            <v>0</v>
          </cell>
        </row>
        <row r="598">
          <cell r="B598" t="str">
            <v>Összesen</v>
          </cell>
          <cell r="D598" t="str">
            <v>Jókai Mór Általános Isk.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</row>
        <row r="599">
          <cell r="A599">
            <v>1410</v>
          </cell>
          <cell r="B599" t="str">
            <v xml:space="preserve">Jurisics uti Általános Isk. </v>
          </cell>
          <cell r="C599">
            <v>1</v>
          </cell>
          <cell r="D599" t="str">
            <v>00előirányzat</v>
          </cell>
          <cell r="P599">
            <v>0</v>
          </cell>
          <cell r="Z599">
            <v>0</v>
          </cell>
          <cell r="AA599">
            <v>0</v>
          </cell>
          <cell r="AB599">
            <v>0</v>
          </cell>
        </row>
        <row r="600">
          <cell r="P600">
            <v>0</v>
          </cell>
          <cell r="Z600">
            <v>0</v>
          </cell>
          <cell r="AA600">
            <v>0</v>
          </cell>
          <cell r="AB600">
            <v>0</v>
          </cell>
        </row>
        <row r="601">
          <cell r="P601">
            <v>0</v>
          </cell>
          <cell r="Z601">
            <v>0</v>
          </cell>
          <cell r="AA601">
            <v>0</v>
          </cell>
          <cell r="AB601">
            <v>0</v>
          </cell>
        </row>
        <row r="602">
          <cell r="P602">
            <v>0</v>
          </cell>
          <cell r="Z602">
            <v>0</v>
          </cell>
          <cell r="AA602">
            <v>0</v>
          </cell>
          <cell r="AB602">
            <v>0</v>
          </cell>
        </row>
        <row r="603">
          <cell r="P603">
            <v>0</v>
          </cell>
          <cell r="Z603">
            <v>0</v>
          </cell>
          <cell r="AA603">
            <v>0</v>
          </cell>
          <cell r="AB603">
            <v>0</v>
          </cell>
        </row>
        <row r="604">
          <cell r="P604">
            <v>0</v>
          </cell>
          <cell r="Z604">
            <v>0</v>
          </cell>
          <cell r="AA604">
            <v>0</v>
          </cell>
          <cell r="AB604">
            <v>0</v>
          </cell>
        </row>
        <row r="605">
          <cell r="P605">
            <v>0</v>
          </cell>
          <cell r="Z605">
            <v>0</v>
          </cell>
          <cell r="AA605">
            <v>0</v>
          </cell>
          <cell r="AB605">
            <v>0</v>
          </cell>
        </row>
        <row r="606">
          <cell r="P606">
            <v>0</v>
          </cell>
          <cell r="Z606">
            <v>0</v>
          </cell>
          <cell r="AA606">
            <v>0</v>
          </cell>
          <cell r="AB606">
            <v>0</v>
          </cell>
        </row>
        <row r="607">
          <cell r="P607">
            <v>0</v>
          </cell>
          <cell r="Z607">
            <v>0</v>
          </cell>
          <cell r="AA607">
            <v>0</v>
          </cell>
          <cell r="AB607">
            <v>0</v>
          </cell>
        </row>
        <row r="608">
          <cell r="P608">
            <v>0</v>
          </cell>
          <cell r="Z608">
            <v>0</v>
          </cell>
          <cell r="AA608">
            <v>0</v>
          </cell>
          <cell r="AB608">
            <v>0</v>
          </cell>
        </row>
        <row r="609">
          <cell r="P609">
            <v>0</v>
          </cell>
          <cell r="Z609">
            <v>0</v>
          </cell>
          <cell r="AA609">
            <v>0</v>
          </cell>
          <cell r="AB609">
            <v>0</v>
          </cell>
        </row>
        <row r="610">
          <cell r="P610">
            <v>0</v>
          </cell>
          <cell r="Z610">
            <v>0</v>
          </cell>
          <cell r="AA610">
            <v>0</v>
          </cell>
          <cell r="AB610">
            <v>0</v>
          </cell>
        </row>
        <row r="611">
          <cell r="P611">
            <v>0</v>
          </cell>
          <cell r="Z611">
            <v>0</v>
          </cell>
          <cell r="AA611">
            <v>0</v>
          </cell>
          <cell r="AB611">
            <v>0</v>
          </cell>
        </row>
        <row r="612">
          <cell r="P612">
            <v>0</v>
          </cell>
          <cell r="Z612">
            <v>0</v>
          </cell>
          <cell r="AA612">
            <v>0</v>
          </cell>
          <cell r="AB612">
            <v>0</v>
          </cell>
        </row>
        <row r="613">
          <cell r="P613">
            <v>0</v>
          </cell>
          <cell r="Z613">
            <v>0</v>
          </cell>
          <cell r="AA613">
            <v>0</v>
          </cell>
          <cell r="AB613">
            <v>0</v>
          </cell>
        </row>
        <row r="614">
          <cell r="P614">
            <v>0</v>
          </cell>
          <cell r="Z614">
            <v>0</v>
          </cell>
          <cell r="AA614">
            <v>0</v>
          </cell>
          <cell r="AB614">
            <v>0</v>
          </cell>
        </row>
        <row r="615">
          <cell r="P615">
            <v>0</v>
          </cell>
          <cell r="Z615">
            <v>0</v>
          </cell>
          <cell r="AA615">
            <v>0</v>
          </cell>
          <cell r="AB615">
            <v>0</v>
          </cell>
        </row>
        <row r="616">
          <cell r="P616">
            <v>0</v>
          </cell>
          <cell r="Z616">
            <v>0</v>
          </cell>
          <cell r="AA616">
            <v>0</v>
          </cell>
          <cell r="AB616">
            <v>0</v>
          </cell>
        </row>
        <row r="617">
          <cell r="P617">
            <v>0</v>
          </cell>
          <cell r="Z617">
            <v>0</v>
          </cell>
          <cell r="AA617">
            <v>0</v>
          </cell>
          <cell r="AB617">
            <v>0</v>
          </cell>
        </row>
        <row r="618">
          <cell r="P618">
            <v>0</v>
          </cell>
          <cell r="Z618">
            <v>0</v>
          </cell>
          <cell r="AA618">
            <v>0</v>
          </cell>
          <cell r="AB618">
            <v>0</v>
          </cell>
        </row>
        <row r="619">
          <cell r="P619">
            <v>0</v>
          </cell>
          <cell r="Z619">
            <v>0</v>
          </cell>
          <cell r="AA619">
            <v>0</v>
          </cell>
          <cell r="AB619">
            <v>0</v>
          </cell>
        </row>
        <row r="620">
          <cell r="B620" t="str">
            <v>Összesen</v>
          </cell>
          <cell r="D620" t="str">
            <v xml:space="preserve">Jurisics uti Általános Isk. 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</row>
        <row r="621">
          <cell r="A621">
            <v>1411</v>
          </cell>
          <cell r="B621" t="str">
            <v>Köztársaság téri Általános Isk.</v>
          </cell>
          <cell r="C621">
            <v>1</v>
          </cell>
          <cell r="D621" t="str">
            <v>00előirányzat</v>
          </cell>
          <cell r="P621">
            <v>0</v>
          </cell>
          <cell r="Z621">
            <v>0</v>
          </cell>
          <cell r="AA621">
            <v>0</v>
          </cell>
          <cell r="AB621">
            <v>0</v>
          </cell>
        </row>
        <row r="622">
          <cell r="P622">
            <v>0</v>
          </cell>
          <cell r="Z622">
            <v>0</v>
          </cell>
          <cell r="AA622">
            <v>0</v>
          </cell>
          <cell r="AB622">
            <v>0</v>
          </cell>
        </row>
        <row r="623">
          <cell r="P623">
            <v>0</v>
          </cell>
          <cell r="Z623">
            <v>0</v>
          </cell>
          <cell r="AA623">
            <v>0</v>
          </cell>
          <cell r="AB623">
            <v>0</v>
          </cell>
        </row>
        <row r="624">
          <cell r="P624">
            <v>0</v>
          </cell>
          <cell r="Z624">
            <v>0</v>
          </cell>
          <cell r="AA624">
            <v>0</v>
          </cell>
          <cell r="AB624">
            <v>0</v>
          </cell>
        </row>
        <row r="625">
          <cell r="P625">
            <v>0</v>
          </cell>
          <cell r="Z625">
            <v>0</v>
          </cell>
          <cell r="AA625">
            <v>0</v>
          </cell>
          <cell r="AB625">
            <v>0</v>
          </cell>
        </row>
        <row r="626">
          <cell r="P626">
            <v>0</v>
          </cell>
          <cell r="Z626">
            <v>0</v>
          </cell>
          <cell r="AA626">
            <v>0</v>
          </cell>
          <cell r="AB626">
            <v>0</v>
          </cell>
        </row>
        <row r="627">
          <cell r="P627">
            <v>0</v>
          </cell>
          <cell r="Z627">
            <v>0</v>
          </cell>
          <cell r="AA627">
            <v>0</v>
          </cell>
          <cell r="AB627">
            <v>0</v>
          </cell>
        </row>
        <row r="628">
          <cell r="P628">
            <v>0</v>
          </cell>
          <cell r="Z628">
            <v>0</v>
          </cell>
          <cell r="AA628">
            <v>0</v>
          </cell>
          <cell r="AB628">
            <v>0</v>
          </cell>
        </row>
        <row r="629">
          <cell r="P629">
            <v>0</v>
          </cell>
          <cell r="Z629">
            <v>0</v>
          </cell>
          <cell r="AA629">
            <v>0</v>
          </cell>
          <cell r="AB629">
            <v>0</v>
          </cell>
        </row>
        <row r="630">
          <cell r="P630">
            <v>0</v>
          </cell>
          <cell r="Z630">
            <v>0</v>
          </cell>
          <cell r="AA630">
            <v>0</v>
          </cell>
          <cell r="AB630">
            <v>0</v>
          </cell>
        </row>
        <row r="631">
          <cell r="P631">
            <v>0</v>
          </cell>
          <cell r="Z631">
            <v>0</v>
          </cell>
          <cell r="AA631">
            <v>0</v>
          </cell>
          <cell r="AB631">
            <v>0</v>
          </cell>
        </row>
        <row r="632">
          <cell r="P632">
            <v>0</v>
          </cell>
          <cell r="Z632">
            <v>0</v>
          </cell>
          <cell r="AA632">
            <v>0</v>
          </cell>
          <cell r="AB632">
            <v>0</v>
          </cell>
        </row>
        <row r="633">
          <cell r="P633">
            <v>0</v>
          </cell>
          <cell r="Z633">
            <v>0</v>
          </cell>
          <cell r="AA633">
            <v>0</v>
          </cell>
          <cell r="AB633">
            <v>0</v>
          </cell>
        </row>
        <row r="634">
          <cell r="P634">
            <v>0</v>
          </cell>
          <cell r="Z634">
            <v>0</v>
          </cell>
          <cell r="AA634">
            <v>0</v>
          </cell>
          <cell r="AB634">
            <v>0</v>
          </cell>
        </row>
        <row r="635">
          <cell r="P635">
            <v>0</v>
          </cell>
          <cell r="Z635">
            <v>0</v>
          </cell>
          <cell r="AA635">
            <v>0</v>
          </cell>
          <cell r="AB635">
            <v>0</v>
          </cell>
        </row>
        <row r="636">
          <cell r="P636">
            <v>0</v>
          </cell>
          <cell r="Z636">
            <v>0</v>
          </cell>
          <cell r="AA636">
            <v>0</v>
          </cell>
          <cell r="AB636">
            <v>0</v>
          </cell>
        </row>
        <row r="637">
          <cell r="P637">
            <v>0</v>
          </cell>
          <cell r="Z637">
            <v>0</v>
          </cell>
          <cell r="AA637">
            <v>0</v>
          </cell>
          <cell r="AB637">
            <v>0</v>
          </cell>
        </row>
        <row r="638">
          <cell r="P638">
            <v>0</v>
          </cell>
          <cell r="Z638">
            <v>0</v>
          </cell>
          <cell r="AA638">
            <v>0</v>
          </cell>
          <cell r="AB638">
            <v>0</v>
          </cell>
        </row>
        <row r="639">
          <cell r="P639">
            <v>0</v>
          </cell>
          <cell r="Z639">
            <v>0</v>
          </cell>
          <cell r="AA639">
            <v>0</v>
          </cell>
          <cell r="AB639">
            <v>0</v>
          </cell>
        </row>
        <row r="640">
          <cell r="P640">
            <v>0</v>
          </cell>
          <cell r="Z640">
            <v>0</v>
          </cell>
          <cell r="AA640">
            <v>0</v>
          </cell>
          <cell r="AB640">
            <v>0</v>
          </cell>
        </row>
        <row r="641">
          <cell r="P641">
            <v>0</v>
          </cell>
          <cell r="Z641">
            <v>0</v>
          </cell>
          <cell r="AA641">
            <v>0</v>
          </cell>
          <cell r="AB641">
            <v>0</v>
          </cell>
        </row>
        <row r="642">
          <cell r="P642">
            <v>0</v>
          </cell>
          <cell r="Z642">
            <v>0</v>
          </cell>
          <cell r="AA642">
            <v>0</v>
          </cell>
          <cell r="AB642">
            <v>0</v>
          </cell>
        </row>
        <row r="643">
          <cell r="P643">
            <v>0</v>
          </cell>
          <cell r="Z643">
            <v>0</v>
          </cell>
          <cell r="AA643">
            <v>0</v>
          </cell>
          <cell r="AB643">
            <v>0</v>
          </cell>
        </row>
        <row r="644">
          <cell r="P644">
            <v>0</v>
          </cell>
          <cell r="Z644">
            <v>0</v>
          </cell>
          <cell r="AA644">
            <v>0</v>
          </cell>
          <cell r="AB644">
            <v>0</v>
          </cell>
        </row>
        <row r="645">
          <cell r="B645" t="str">
            <v>Összesen</v>
          </cell>
          <cell r="D645" t="str">
            <v>Köztársaság téri Ált. Isk.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</row>
        <row r="646">
          <cell r="A646">
            <v>1412</v>
          </cell>
          <cell r="B646" t="str">
            <v>Mátyás Király uti Általános Isk.</v>
          </cell>
          <cell r="C646">
            <v>1</v>
          </cell>
          <cell r="D646" t="str">
            <v>00előirányzat</v>
          </cell>
          <cell r="P646">
            <v>0</v>
          </cell>
          <cell r="Z646">
            <v>0</v>
          </cell>
          <cell r="AA646">
            <v>0</v>
          </cell>
          <cell r="AB646">
            <v>0</v>
          </cell>
        </row>
        <row r="647">
          <cell r="P647">
            <v>0</v>
          </cell>
          <cell r="Z647">
            <v>0</v>
          </cell>
          <cell r="AA647">
            <v>0</v>
          </cell>
          <cell r="AB647">
            <v>0</v>
          </cell>
        </row>
        <row r="648">
          <cell r="P648">
            <v>0</v>
          </cell>
          <cell r="Z648">
            <v>0</v>
          </cell>
          <cell r="AA648">
            <v>0</v>
          </cell>
          <cell r="AB648">
            <v>0</v>
          </cell>
        </row>
        <row r="649">
          <cell r="P649">
            <v>0</v>
          </cell>
          <cell r="Z649">
            <v>0</v>
          </cell>
          <cell r="AA649">
            <v>0</v>
          </cell>
          <cell r="AB649">
            <v>0</v>
          </cell>
        </row>
        <row r="650">
          <cell r="P650">
            <v>0</v>
          </cell>
          <cell r="Z650">
            <v>0</v>
          </cell>
          <cell r="AA650">
            <v>0</v>
          </cell>
          <cell r="AB650">
            <v>0</v>
          </cell>
        </row>
        <row r="651">
          <cell r="P651">
            <v>0</v>
          </cell>
          <cell r="Z651">
            <v>0</v>
          </cell>
          <cell r="AA651">
            <v>0</v>
          </cell>
          <cell r="AB651">
            <v>0</v>
          </cell>
        </row>
        <row r="652">
          <cell r="P652">
            <v>0</v>
          </cell>
          <cell r="Z652">
            <v>0</v>
          </cell>
          <cell r="AA652">
            <v>0</v>
          </cell>
          <cell r="AB652">
            <v>0</v>
          </cell>
        </row>
        <row r="653">
          <cell r="P653">
            <v>0</v>
          </cell>
          <cell r="Z653">
            <v>0</v>
          </cell>
          <cell r="AA653">
            <v>0</v>
          </cell>
          <cell r="AB653">
            <v>0</v>
          </cell>
        </row>
        <row r="654">
          <cell r="P654">
            <v>0</v>
          </cell>
          <cell r="Z654">
            <v>0</v>
          </cell>
          <cell r="AA654">
            <v>0</v>
          </cell>
          <cell r="AB654">
            <v>0</v>
          </cell>
        </row>
        <row r="655">
          <cell r="P655">
            <v>0</v>
          </cell>
          <cell r="Z655">
            <v>0</v>
          </cell>
          <cell r="AA655">
            <v>0</v>
          </cell>
          <cell r="AB655">
            <v>0</v>
          </cell>
        </row>
        <row r="656">
          <cell r="P656">
            <v>0</v>
          </cell>
          <cell r="Z656">
            <v>0</v>
          </cell>
          <cell r="AA656">
            <v>0</v>
          </cell>
          <cell r="AB656">
            <v>0</v>
          </cell>
        </row>
        <row r="657">
          <cell r="P657">
            <v>0</v>
          </cell>
          <cell r="Z657">
            <v>0</v>
          </cell>
          <cell r="AA657">
            <v>0</v>
          </cell>
          <cell r="AB657">
            <v>0</v>
          </cell>
        </row>
        <row r="658">
          <cell r="P658">
            <v>0</v>
          </cell>
          <cell r="Z658">
            <v>0</v>
          </cell>
          <cell r="AA658">
            <v>0</v>
          </cell>
          <cell r="AB658">
            <v>0</v>
          </cell>
        </row>
        <row r="659">
          <cell r="P659">
            <v>0</v>
          </cell>
          <cell r="Z659">
            <v>0</v>
          </cell>
          <cell r="AA659">
            <v>0</v>
          </cell>
          <cell r="AB659">
            <v>0</v>
          </cell>
        </row>
        <row r="660">
          <cell r="P660">
            <v>0</v>
          </cell>
          <cell r="Z660">
            <v>0</v>
          </cell>
          <cell r="AA660">
            <v>0</v>
          </cell>
          <cell r="AB660">
            <v>0</v>
          </cell>
        </row>
        <row r="661">
          <cell r="P661">
            <v>0</v>
          </cell>
          <cell r="Z661">
            <v>0</v>
          </cell>
          <cell r="AA661">
            <v>0</v>
          </cell>
          <cell r="AB661">
            <v>0</v>
          </cell>
        </row>
        <row r="662">
          <cell r="P662">
            <v>0</v>
          </cell>
          <cell r="Z662">
            <v>0</v>
          </cell>
          <cell r="AA662">
            <v>0</v>
          </cell>
          <cell r="AB662">
            <v>0</v>
          </cell>
        </row>
        <row r="663">
          <cell r="P663">
            <v>0</v>
          </cell>
          <cell r="Z663">
            <v>0</v>
          </cell>
          <cell r="AA663">
            <v>0</v>
          </cell>
          <cell r="AB663">
            <v>0</v>
          </cell>
        </row>
        <row r="664">
          <cell r="P664">
            <v>0</v>
          </cell>
          <cell r="Z664">
            <v>0</v>
          </cell>
          <cell r="AA664">
            <v>0</v>
          </cell>
          <cell r="AB664">
            <v>0</v>
          </cell>
        </row>
        <row r="665">
          <cell r="P665">
            <v>0</v>
          </cell>
          <cell r="Z665">
            <v>0</v>
          </cell>
          <cell r="AA665">
            <v>0</v>
          </cell>
          <cell r="AB665">
            <v>0</v>
          </cell>
        </row>
        <row r="666">
          <cell r="P666">
            <v>0</v>
          </cell>
          <cell r="Z666">
            <v>0</v>
          </cell>
          <cell r="AA666">
            <v>0</v>
          </cell>
          <cell r="AB666">
            <v>0</v>
          </cell>
        </row>
        <row r="667">
          <cell r="P667">
            <v>0</v>
          </cell>
          <cell r="Z667">
            <v>0</v>
          </cell>
          <cell r="AA667">
            <v>0</v>
          </cell>
          <cell r="AB667">
            <v>0</v>
          </cell>
        </row>
        <row r="668">
          <cell r="P668">
            <v>0</v>
          </cell>
          <cell r="Z668">
            <v>0</v>
          </cell>
          <cell r="AA668">
            <v>0</v>
          </cell>
          <cell r="AB668">
            <v>0</v>
          </cell>
        </row>
        <row r="669">
          <cell r="B669" t="str">
            <v>Összesen</v>
          </cell>
          <cell r="D669" t="str">
            <v>Mátyás Király uti Ált. Isk.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</row>
        <row r="670">
          <cell r="A670">
            <v>1414</v>
          </cell>
          <cell r="B670" t="str">
            <v>Szieberth R.Általános Isk.</v>
          </cell>
          <cell r="C670">
            <v>1</v>
          </cell>
          <cell r="D670" t="str">
            <v>00előirányzat</v>
          </cell>
          <cell r="P670">
            <v>0</v>
          </cell>
          <cell r="Z670">
            <v>0</v>
          </cell>
          <cell r="AA670">
            <v>0</v>
          </cell>
          <cell r="AB670">
            <v>0</v>
          </cell>
        </row>
        <row r="671">
          <cell r="P671">
            <v>0</v>
          </cell>
          <cell r="Z671">
            <v>0</v>
          </cell>
          <cell r="AA671">
            <v>0</v>
          </cell>
          <cell r="AB671">
            <v>0</v>
          </cell>
        </row>
        <row r="672">
          <cell r="P672">
            <v>0</v>
          </cell>
          <cell r="Z672">
            <v>0</v>
          </cell>
          <cell r="AA672">
            <v>0</v>
          </cell>
          <cell r="AB672">
            <v>0</v>
          </cell>
        </row>
        <row r="673">
          <cell r="P673">
            <v>0</v>
          </cell>
          <cell r="Z673">
            <v>0</v>
          </cell>
          <cell r="AA673">
            <v>0</v>
          </cell>
          <cell r="AB673">
            <v>0</v>
          </cell>
        </row>
        <row r="674">
          <cell r="P674">
            <v>0</v>
          </cell>
          <cell r="Z674">
            <v>0</v>
          </cell>
          <cell r="AA674">
            <v>0</v>
          </cell>
          <cell r="AB674">
            <v>0</v>
          </cell>
        </row>
        <row r="675">
          <cell r="P675">
            <v>0</v>
          </cell>
          <cell r="Z675">
            <v>0</v>
          </cell>
          <cell r="AA675">
            <v>0</v>
          </cell>
          <cell r="AB675">
            <v>0</v>
          </cell>
        </row>
        <row r="676">
          <cell r="P676">
            <v>0</v>
          </cell>
          <cell r="Z676">
            <v>0</v>
          </cell>
          <cell r="AA676">
            <v>0</v>
          </cell>
          <cell r="AB676">
            <v>0</v>
          </cell>
        </row>
        <row r="677">
          <cell r="P677">
            <v>0</v>
          </cell>
          <cell r="Z677">
            <v>0</v>
          </cell>
          <cell r="AA677">
            <v>0</v>
          </cell>
          <cell r="AB677">
            <v>0</v>
          </cell>
        </row>
        <row r="678">
          <cell r="P678">
            <v>0</v>
          </cell>
          <cell r="Z678">
            <v>0</v>
          </cell>
          <cell r="AA678">
            <v>0</v>
          </cell>
          <cell r="AB678">
            <v>0</v>
          </cell>
        </row>
        <row r="679">
          <cell r="P679">
            <v>0</v>
          </cell>
          <cell r="Z679">
            <v>0</v>
          </cell>
          <cell r="AA679">
            <v>0</v>
          </cell>
          <cell r="AB679">
            <v>0</v>
          </cell>
        </row>
        <row r="680">
          <cell r="P680">
            <v>0</v>
          </cell>
          <cell r="Z680">
            <v>0</v>
          </cell>
          <cell r="AA680">
            <v>0</v>
          </cell>
          <cell r="AB680">
            <v>0</v>
          </cell>
        </row>
        <row r="681">
          <cell r="P681">
            <v>0</v>
          </cell>
          <cell r="Z681">
            <v>0</v>
          </cell>
          <cell r="AA681">
            <v>0</v>
          </cell>
          <cell r="AB681">
            <v>0</v>
          </cell>
        </row>
        <row r="682">
          <cell r="P682">
            <v>0</v>
          </cell>
          <cell r="Z682">
            <v>0</v>
          </cell>
          <cell r="AA682">
            <v>0</v>
          </cell>
          <cell r="AB682">
            <v>0</v>
          </cell>
        </row>
        <row r="683">
          <cell r="P683">
            <v>0</v>
          </cell>
          <cell r="Z683">
            <v>0</v>
          </cell>
          <cell r="AA683">
            <v>0</v>
          </cell>
          <cell r="AB683">
            <v>0</v>
          </cell>
        </row>
        <row r="684">
          <cell r="P684">
            <v>0</v>
          </cell>
          <cell r="Z684">
            <v>0</v>
          </cell>
          <cell r="AA684">
            <v>0</v>
          </cell>
          <cell r="AB684">
            <v>0</v>
          </cell>
        </row>
        <row r="685">
          <cell r="P685">
            <v>0</v>
          </cell>
          <cell r="Z685">
            <v>0</v>
          </cell>
          <cell r="AA685">
            <v>0</v>
          </cell>
          <cell r="AB685">
            <v>0</v>
          </cell>
        </row>
        <row r="686">
          <cell r="P686">
            <v>0</v>
          </cell>
          <cell r="Z686">
            <v>0</v>
          </cell>
          <cell r="AA686">
            <v>0</v>
          </cell>
          <cell r="AB686">
            <v>0</v>
          </cell>
        </row>
        <row r="687">
          <cell r="P687">
            <v>0</v>
          </cell>
          <cell r="Z687">
            <v>0</v>
          </cell>
          <cell r="AA687">
            <v>0</v>
          </cell>
          <cell r="AB687">
            <v>0</v>
          </cell>
        </row>
        <row r="688">
          <cell r="P688">
            <v>0</v>
          </cell>
          <cell r="Z688">
            <v>0</v>
          </cell>
          <cell r="AA688">
            <v>0</v>
          </cell>
          <cell r="AB688">
            <v>0</v>
          </cell>
        </row>
        <row r="689">
          <cell r="P689">
            <v>0</v>
          </cell>
          <cell r="Z689">
            <v>0</v>
          </cell>
          <cell r="AA689">
            <v>0</v>
          </cell>
          <cell r="AB689">
            <v>0</v>
          </cell>
        </row>
        <row r="690">
          <cell r="P690">
            <v>0</v>
          </cell>
          <cell r="Z690">
            <v>0</v>
          </cell>
          <cell r="AA690">
            <v>0</v>
          </cell>
          <cell r="AB690">
            <v>0</v>
          </cell>
        </row>
        <row r="691">
          <cell r="P691">
            <v>0</v>
          </cell>
          <cell r="Z691">
            <v>0</v>
          </cell>
          <cell r="AA691">
            <v>0</v>
          </cell>
          <cell r="AB691">
            <v>0</v>
          </cell>
        </row>
        <row r="692">
          <cell r="B692" t="str">
            <v>Összesen</v>
          </cell>
          <cell r="D692" t="str">
            <v>Szieberth R.Általános Isk.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</row>
        <row r="693">
          <cell r="A693">
            <v>1415</v>
          </cell>
          <cell r="B693" t="str">
            <v>Illyés Gy.uti Általános Isk.</v>
          </cell>
          <cell r="C693">
            <v>1</v>
          </cell>
          <cell r="D693" t="str">
            <v>00előirányzat</v>
          </cell>
          <cell r="P693">
            <v>0</v>
          </cell>
          <cell r="Z693">
            <v>0</v>
          </cell>
          <cell r="AA693">
            <v>0</v>
          </cell>
          <cell r="AB693">
            <v>0</v>
          </cell>
        </row>
        <row r="694">
          <cell r="P694">
            <v>0</v>
          </cell>
          <cell r="Z694">
            <v>0</v>
          </cell>
          <cell r="AA694">
            <v>0</v>
          </cell>
          <cell r="AB694">
            <v>0</v>
          </cell>
        </row>
        <row r="695">
          <cell r="P695">
            <v>0</v>
          </cell>
          <cell r="Z695">
            <v>0</v>
          </cell>
          <cell r="AA695">
            <v>0</v>
          </cell>
          <cell r="AB695">
            <v>0</v>
          </cell>
        </row>
        <row r="696">
          <cell r="P696">
            <v>0</v>
          </cell>
          <cell r="Z696">
            <v>0</v>
          </cell>
          <cell r="AA696">
            <v>0</v>
          </cell>
          <cell r="AB696">
            <v>0</v>
          </cell>
        </row>
        <row r="697">
          <cell r="P697">
            <v>0</v>
          </cell>
          <cell r="Z697">
            <v>0</v>
          </cell>
          <cell r="AA697">
            <v>0</v>
          </cell>
          <cell r="AB697">
            <v>0</v>
          </cell>
        </row>
        <row r="698">
          <cell r="P698">
            <v>0</v>
          </cell>
          <cell r="Z698">
            <v>0</v>
          </cell>
          <cell r="AA698">
            <v>0</v>
          </cell>
          <cell r="AB698">
            <v>0</v>
          </cell>
        </row>
        <row r="699">
          <cell r="P699">
            <v>0</v>
          </cell>
          <cell r="Z699">
            <v>0</v>
          </cell>
          <cell r="AA699">
            <v>0</v>
          </cell>
          <cell r="AB699">
            <v>0</v>
          </cell>
        </row>
        <row r="700">
          <cell r="P700">
            <v>0</v>
          </cell>
          <cell r="Z700">
            <v>0</v>
          </cell>
          <cell r="AA700">
            <v>0</v>
          </cell>
          <cell r="AB700">
            <v>0</v>
          </cell>
        </row>
        <row r="701">
          <cell r="P701">
            <v>0</v>
          </cell>
          <cell r="Z701">
            <v>0</v>
          </cell>
          <cell r="AA701">
            <v>0</v>
          </cell>
          <cell r="AB701">
            <v>0</v>
          </cell>
        </row>
        <row r="702">
          <cell r="P702">
            <v>0</v>
          </cell>
          <cell r="Z702">
            <v>0</v>
          </cell>
          <cell r="AA702">
            <v>0</v>
          </cell>
          <cell r="AB702">
            <v>0</v>
          </cell>
        </row>
        <row r="703">
          <cell r="P703">
            <v>0</v>
          </cell>
          <cell r="Z703">
            <v>0</v>
          </cell>
          <cell r="AA703">
            <v>0</v>
          </cell>
          <cell r="AB703">
            <v>0</v>
          </cell>
        </row>
        <row r="704">
          <cell r="P704">
            <v>0</v>
          </cell>
          <cell r="Z704">
            <v>0</v>
          </cell>
          <cell r="AA704">
            <v>0</v>
          </cell>
          <cell r="AB704">
            <v>0</v>
          </cell>
        </row>
        <row r="705">
          <cell r="P705">
            <v>0</v>
          </cell>
          <cell r="Z705">
            <v>0</v>
          </cell>
          <cell r="AA705">
            <v>0</v>
          </cell>
          <cell r="AB705">
            <v>0</v>
          </cell>
        </row>
        <row r="706">
          <cell r="P706">
            <v>0</v>
          </cell>
          <cell r="Z706">
            <v>0</v>
          </cell>
          <cell r="AA706">
            <v>0</v>
          </cell>
          <cell r="AB706">
            <v>0</v>
          </cell>
        </row>
        <row r="707">
          <cell r="P707">
            <v>0</v>
          </cell>
          <cell r="Z707">
            <v>0</v>
          </cell>
          <cell r="AA707">
            <v>0</v>
          </cell>
          <cell r="AB707">
            <v>0</v>
          </cell>
        </row>
        <row r="708">
          <cell r="P708">
            <v>0</v>
          </cell>
          <cell r="Z708">
            <v>0</v>
          </cell>
          <cell r="AA708">
            <v>0</v>
          </cell>
          <cell r="AB708">
            <v>0</v>
          </cell>
        </row>
        <row r="709">
          <cell r="P709">
            <v>0</v>
          </cell>
          <cell r="Z709">
            <v>0</v>
          </cell>
          <cell r="AA709">
            <v>0</v>
          </cell>
          <cell r="AB709">
            <v>0</v>
          </cell>
        </row>
        <row r="710">
          <cell r="P710">
            <v>0</v>
          </cell>
          <cell r="Z710">
            <v>0</v>
          </cell>
          <cell r="AA710">
            <v>0</v>
          </cell>
          <cell r="AB710">
            <v>0</v>
          </cell>
        </row>
        <row r="711">
          <cell r="P711">
            <v>0</v>
          </cell>
          <cell r="Z711">
            <v>0</v>
          </cell>
          <cell r="AA711">
            <v>0</v>
          </cell>
          <cell r="AB711">
            <v>0</v>
          </cell>
        </row>
        <row r="712">
          <cell r="P712">
            <v>0</v>
          </cell>
          <cell r="Z712">
            <v>0</v>
          </cell>
          <cell r="AA712">
            <v>0</v>
          </cell>
          <cell r="AB712">
            <v>0</v>
          </cell>
        </row>
        <row r="713">
          <cell r="P713">
            <v>0</v>
          </cell>
          <cell r="Z713">
            <v>0</v>
          </cell>
          <cell r="AA713">
            <v>0</v>
          </cell>
          <cell r="AB713">
            <v>0</v>
          </cell>
        </row>
        <row r="714">
          <cell r="P714">
            <v>0</v>
          </cell>
          <cell r="Z714">
            <v>0</v>
          </cell>
          <cell r="AA714">
            <v>0</v>
          </cell>
          <cell r="AB714">
            <v>0</v>
          </cell>
        </row>
        <row r="715">
          <cell r="P715">
            <v>0</v>
          </cell>
          <cell r="Z715">
            <v>0</v>
          </cell>
          <cell r="AA715">
            <v>0</v>
          </cell>
          <cell r="AB715">
            <v>0</v>
          </cell>
        </row>
        <row r="716">
          <cell r="B716" t="str">
            <v>Összesen</v>
          </cell>
          <cell r="D716" t="str">
            <v>Illyés Gy.uti Általános Isk.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</row>
        <row r="717">
          <cell r="A717">
            <v>1416</v>
          </cell>
          <cell r="B717" t="str">
            <v>Testvérvárosok terei Ált.Isk.</v>
          </cell>
          <cell r="C717">
            <v>1</v>
          </cell>
          <cell r="D717" t="str">
            <v>00előirányzat</v>
          </cell>
          <cell r="P717">
            <v>0</v>
          </cell>
          <cell r="Z717">
            <v>0</v>
          </cell>
          <cell r="AA717">
            <v>0</v>
          </cell>
          <cell r="AB717">
            <v>0</v>
          </cell>
        </row>
        <row r="718">
          <cell r="P718">
            <v>0</v>
          </cell>
          <cell r="Z718">
            <v>0</v>
          </cell>
          <cell r="AA718">
            <v>0</v>
          </cell>
          <cell r="AB718">
            <v>0</v>
          </cell>
        </row>
        <row r="719">
          <cell r="P719">
            <v>0</v>
          </cell>
          <cell r="Z719">
            <v>0</v>
          </cell>
          <cell r="AA719">
            <v>0</v>
          </cell>
          <cell r="AB719">
            <v>0</v>
          </cell>
        </row>
        <row r="720">
          <cell r="P720">
            <v>0</v>
          </cell>
          <cell r="Z720">
            <v>0</v>
          </cell>
          <cell r="AA720">
            <v>0</v>
          </cell>
          <cell r="AB720">
            <v>0</v>
          </cell>
        </row>
        <row r="721">
          <cell r="P721">
            <v>0</v>
          </cell>
          <cell r="Z721">
            <v>0</v>
          </cell>
          <cell r="AA721">
            <v>0</v>
          </cell>
          <cell r="AB721">
            <v>0</v>
          </cell>
        </row>
        <row r="722">
          <cell r="P722">
            <v>0</v>
          </cell>
          <cell r="Z722">
            <v>0</v>
          </cell>
          <cell r="AA722">
            <v>0</v>
          </cell>
          <cell r="AB722">
            <v>0</v>
          </cell>
        </row>
        <row r="723">
          <cell r="P723">
            <v>0</v>
          </cell>
          <cell r="Z723">
            <v>0</v>
          </cell>
          <cell r="AA723">
            <v>0</v>
          </cell>
          <cell r="AB723">
            <v>0</v>
          </cell>
        </row>
        <row r="724">
          <cell r="P724">
            <v>0</v>
          </cell>
          <cell r="Z724">
            <v>0</v>
          </cell>
          <cell r="AA724">
            <v>0</v>
          </cell>
          <cell r="AB724">
            <v>0</v>
          </cell>
        </row>
        <row r="725">
          <cell r="P725">
            <v>0</v>
          </cell>
          <cell r="Z725">
            <v>0</v>
          </cell>
          <cell r="AA725">
            <v>0</v>
          </cell>
          <cell r="AB725">
            <v>0</v>
          </cell>
        </row>
        <row r="726">
          <cell r="P726">
            <v>0</v>
          </cell>
          <cell r="Z726">
            <v>0</v>
          </cell>
          <cell r="AA726">
            <v>0</v>
          </cell>
          <cell r="AB726">
            <v>0</v>
          </cell>
        </row>
        <row r="727">
          <cell r="P727">
            <v>0</v>
          </cell>
          <cell r="Z727">
            <v>0</v>
          </cell>
          <cell r="AA727">
            <v>0</v>
          </cell>
          <cell r="AB727">
            <v>0</v>
          </cell>
        </row>
        <row r="728">
          <cell r="P728">
            <v>0</v>
          </cell>
          <cell r="Z728">
            <v>0</v>
          </cell>
          <cell r="AA728">
            <v>0</v>
          </cell>
          <cell r="AB728">
            <v>0</v>
          </cell>
        </row>
        <row r="729">
          <cell r="P729">
            <v>0</v>
          </cell>
          <cell r="Z729">
            <v>0</v>
          </cell>
          <cell r="AA729">
            <v>0</v>
          </cell>
          <cell r="AB729">
            <v>0</v>
          </cell>
        </row>
        <row r="730">
          <cell r="P730">
            <v>0</v>
          </cell>
          <cell r="Z730">
            <v>0</v>
          </cell>
          <cell r="AA730">
            <v>0</v>
          </cell>
          <cell r="AB730">
            <v>0</v>
          </cell>
        </row>
        <row r="731">
          <cell r="P731">
            <v>0</v>
          </cell>
          <cell r="Z731">
            <v>0</v>
          </cell>
          <cell r="AA731">
            <v>0</v>
          </cell>
          <cell r="AB731">
            <v>0</v>
          </cell>
        </row>
        <row r="732">
          <cell r="P732">
            <v>0</v>
          </cell>
          <cell r="Z732">
            <v>0</v>
          </cell>
          <cell r="AA732">
            <v>0</v>
          </cell>
          <cell r="AB732">
            <v>0</v>
          </cell>
        </row>
        <row r="733">
          <cell r="P733">
            <v>0</v>
          </cell>
          <cell r="Z733">
            <v>0</v>
          </cell>
          <cell r="AA733">
            <v>0</v>
          </cell>
          <cell r="AB733">
            <v>0</v>
          </cell>
        </row>
        <row r="734">
          <cell r="P734">
            <v>0</v>
          </cell>
          <cell r="Z734">
            <v>0</v>
          </cell>
          <cell r="AA734">
            <v>0</v>
          </cell>
          <cell r="AB734">
            <v>0</v>
          </cell>
        </row>
        <row r="735">
          <cell r="B735" t="str">
            <v>Összesen</v>
          </cell>
          <cell r="D735" t="str">
            <v>Testvérvárosok terei Ált.Isk.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</row>
        <row r="736">
          <cell r="A736">
            <v>1417</v>
          </cell>
          <cell r="B736" t="str">
            <v>Vasas-Somogy-Hird Iskolaközpont</v>
          </cell>
          <cell r="C736">
            <v>1</v>
          </cell>
          <cell r="D736" t="str">
            <v>00előirányzat</v>
          </cell>
          <cell r="P736">
            <v>0</v>
          </cell>
          <cell r="Z736">
            <v>0</v>
          </cell>
          <cell r="AA736">
            <v>0</v>
          </cell>
          <cell r="AB736">
            <v>0</v>
          </cell>
        </row>
        <row r="737">
          <cell r="P737">
            <v>0</v>
          </cell>
          <cell r="Z737">
            <v>0</v>
          </cell>
          <cell r="AA737">
            <v>0</v>
          </cell>
          <cell r="AB737">
            <v>0</v>
          </cell>
        </row>
        <row r="738">
          <cell r="P738">
            <v>0</v>
          </cell>
          <cell r="Z738">
            <v>0</v>
          </cell>
          <cell r="AA738">
            <v>0</v>
          </cell>
          <cell r="AB738">
            <v>0</v>
          </cell>
        </row>
        <row r="739">
          <cell r="P739">
            <v>0</v>
          </cell>
          <cell r="Z739">
            <v>0</v>
          </cell>
          <cell r="AA739">
            <v>0</v>
          </cell>
          <cell r="AB739">
            <v>0</v>
          </cell>
        </row>
        <row r="740">
          <cell r="P740">
            <v>0</v>
          </cell>
          <cell r="Z740">
            <v>0</v>
          </cell>
          <cell r="AA740">
            <v>0</v>
          </cell>
          <cell r="AB740">
            <v>0</v>
          </cell>
        </row>
        <row r="741">
          <cell r="P741">
            <v>0</v>
          </cell>
          <cell r="Z741">
            <v>0</v>
          </cell>
          <cell r="AA741">
            <v>0</v>
          </cell>
          <cell r="AB741">
            <v>0</v>
          </cell>
        </row>
        <row r="742">
          <cell r="P742">
            <v>0</v>
          </cell>
          <cell r="Z742">
            <v>0</v>
          </cell>
          <cell r="AA742">
            <v>0</v>
          </cell>
          <cell r="AB742">
            <v>0</v>
          </cell>
        </row>
        <row r="743">
          <cell r="P743">
            <v>0</v>
          </cell>
          <cell r="Z743">
            <v>0</v>
          </cell>
          <cell r="AA743">
            <v>0</v>
          </cell>
          <cell r="AB743">
            <v>0</v>
          </cell>
        </row>
        <row r="744">
          <cell r="P744">
            <v>0</v>
          </cell>
          <cell r="Z744">
            <v>0</v>
          </cell>
          <cell r="AA744">
            <v>0</v>
          </cell>
          <cell r="AB744">
            <v>0</v>
          </cell>
        </row>
        <row r="745">
          <cell r="P745">
            <v>0</v>
          </cell>
          <cell r="Z745">
            <v>0</v>
          </cell>
          <cell r="AA745">
            <v>0</v>
          </cell>
          <cell r="AB745">
            <v>0</v>
          </cell>
        </row>
        <row r="746">
          <cell r="P746">
            <v>0</v>
          </cell>
          <cell r="Z746">
            <v>0</v>
          </cell>
          <cell r="AA746">
            <v>0</v>
          </cell>
          <cell r="AB746">
            <v>0</v>
          </cell>
        </row>
        <row r="747">
          <cell r="P747">
            <v>0</v>
          </cell>
          <cell r="Z747">
            <v>0</v>
          </cell>
          <cell r="AA747">
            <v>0</v>
          </cell>
          <cell r="AB747">
            <v>0</v>
          </cell>
        </row>
        <row r="748">
          <cell r="P748">
            <v>0</v>
          </cell>
          <cell r="Z748">
            <v>0</v>
          </cell>
          <cell r="AA748">
            <v>0</v>
          </cell>
          <cell r="AB748">
            <v>0</v>
          </cell>
        </row>
        <row r="749">
          <cell r="P749">
            <v>0</v>
          </cell>
          <cell r="Z749">
            <v>0</v>
          </cell>
          <cell r="AA749">
            <v>0</v>
          </cell>
          <cell r="AB749">
            <v>0</v>
          </cell>
        </row>
        <row r="750">
          <cell r="P750">
            <v>0</v>
          </cell>
          <cell r="Z750">
            <v>0</v>
          </cell>
          <cell r="AA750">
            <v>0</v>
          </cell>
          <cell r="AB750">
            <v>0</v>
          </cell>
        </row>
        <row r="751">
          <cell r="P751">
            <v>0</v>
          </cell>
          <cell r="Z751">
            <v>0</v>
          </cell>
          <cell r="AA751">
            <v>0</v>
          </cell>
          <cell r="AB751">
            <v>0</v>
          </cell>
        </row>
        <row r="752">
          <cell r="P752">
            <v>0</v>
          </cell>
          <cell r="Z752">
            <v>0</v>
          </cell>
          <cell r="AA752">
            <v>0</v>
          </cell>
          <cell r="AB752">
            <v>0</v>
          </cell>
        </row>
        <row r="753">
          <cell r="P753">
            <v>0</v>
          </cell>
          <cell r="Z753">
            <v>0</v>
          </cell>
          <cell r="AA753">
            <v>0</v>
          </cell>
          <cell r="AB753">
            <v>0</v>
          </cell>
        </row>
        <row r="754">
          <cell r="P754">
            <v>0</v>
          </cell>
          <cell r="Z754">
            <v>0</v>
          </cell>
          <cell r="AA754">
            <v>0</v>
          </cell>
          <cell r="AB754">
            <v>0</v>
          </cell>
        </row>
        <row r="755">
          <cell r="P755">
            <v>0</v>
          </cell>
          <cell r="Z755">
            <v>0</v>
          </cell>
          <cell r="AA755">
            <v>0</v>
          </cell>
          <cell r="AB755">
            <v>0</v>
          </cell>
        </row>
        <row r="756">
          <cell r="P756">
            <v>0</v>
          </cell>
          <cell r="Z756">
            <v>0</v>
          </cell>
          <cell r="AA756">
            <v>0</v>
          </cell>
          <cell r="AB756">
            <v>0</v>
          </cell>
        </row>
        <row r="757">
          <cell r="P757">
            <v>0</v>
          </cell>
          <cell r="Z757">
            <v>0</v>
          </cell>
          <cell r="AA757">
            <v>0</v>
          </cell>
          <cell r="AB757">
            <v>0</v>
          </cell>
        </row>
        <row r="758">
          <cell r="P758">
            <v>0</v>
          </cell>
          <cell r="Z758">
            <v>0</v>
          </cell>
          <cell r="AA758">
            <v>0</v>
          </cell>
          <cell r="AB758">
            <v>0</v>
          </cell>
        </row>
        <row r="759">
          <cell r="P759">
            <v>0</v>
          </cell>
          <cell r="Z759">
            <v>0</v>
          </cell>
          <cell r="AA759">
            <v>0</v>
          </cell>
          <cell r="AB759">
            <v>0</v>
          </cell>
        </row>
        <row r="760">
          <cell r="P760">
            <v>0</v>
          </cell>
          <cell r="Z760">
            <v>0</v>
          </cell>
          <cell r="AA760">
            <v>0</v>
          </cell>
          <cell r="AB760">
            <v>0</v>
          </cell>
        </row>
        <row r="761">
          <cell r="P761">
            <v>0</v>
          </cell>
          <cell r="Z761">
            <v>0</v>
          </cell>
          <cell r="AA761">
            <v>0</v>
          </cell>
          <cell r="AB761">
            <v>0</v>
          </cell>
        </row>
        <row r="762">
          <cell r="P762">
            <v>0</v>
          </cell>
          <cell r="Z762">
            <v>0</v>
          </cell>
          <cell r="AA762">
            <v>0</v>
          </cell>
          <cell r="AB762">
            <v>0</v>
          </cell>
        </row>
        <row r="763">
          <cell r="B763" t="str">
            <v>Összesen</v>
          </cell>
          <cell r="D763" t="str">
            <v>Vasas-Somogy-Hird Iskolaközpont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</row>
        <row r="764">
          <cell r="A764">
            <v>1418</v>
          </cell>
          <cell r="B764" t="str">
            <v>Liszt Ferenc Zeneiskola</v>
          </cell>
          <cell r="C764">
            <v>1</v>
          </cell>
          <cell r="D764" t="str">
            <v>00előirányzat</v>
          </cell>
          <cell r="P764">
            <v>0</v>
          </cell>
          <cell r="Z764">
            <v>0</v>
          </cell>
          <cell r="AA764">
            <v>0</v>
          </cell>
          <cell r="AB764">
            <v>0</v>
          </cell>
        </row>
        <row r="765">
          <cell r="P765">
            <v>0</v>
          </cell>
          <cell r="Z765">
            <v>0</v>
          </cell>
          <cell r="AA765">
            <v>0</v>
          </cell>
          <cell r="AB765">
            <v>0</v>
          </cell>
        </row>
        <row r="766">
          <cell r="P766">
            <v>0</v>
          </cell>
          <cell r="Z766">
            <v>0</v>
          </cell>
          <cell r="AA766">
            <v>0</v>
          </cell>
          <cell r="AB766">
            <v>0</v>
          </cell>
        </row>
        <row r="767">
          <cell r="P767">
            <v>0</v>
          </cell>
          <cell r="Z767">
            <v>0</v>
          </cell>
          <cell r="AA767">
            <v>0</v>
          </cell>
          <cell r="AB767">
            <v>0</v>
          </cell>
        </row>
        <row r="768">
          <cell r="P768">
            <v>0</v>
          </cell>
          <cell r="Z768">
            <v>0</v>
          </cell>
          <cell r="AA768">
            <v>0</v>
          </cell>
          <cell r="AB768">
            <v>0</v>
          </cell>
        </row>
        <row r="769">
          <cell r="P769">
            <v>0</v>
          </cell>
          <cell r="Z769">
            <v>0</v>
          </cell>
          <cell r="AA769">
            <v>0</v>
          </cell>
          <cell r="AB769">
            <v>0</v>
          </cell>
        </row>
        <row r="770">
          <cell r="P770">
            <v>0</v>
          </cell>
          <cell r="Z770">
            <v>0</v>
          </cell>
          <cell r="AA770">
            <v>0</v>
          </cell>
          <cell r="AB770">
            <v>0</v>
          </cell>
        </row>
        <row r="771">
          <cell r="P771">
            <v>0</v>
          </cell>
          <cell r="Z771">
            <v>0</v>
          </cell>
          <cell r="AA771">
            <v>0</v>
          </cell>
          <cell r="AB771">
            <v>0</v>
          </cell>
        </row>
        <row r="772">
          <cell r="P772">
            <v>0</v>
          </cell>
          <cell r="Z772">
            <v>0</v>
          </cell>
          <cell r="AA772">
            <v>0</v>
          </cell>
          <cell r="AB772">
            <v>0</v>
          </cell>
        </row>
        <row r="773">
          <cell r="P773">
            <v>0</v>
          </cell>
          <cell r="Z773">
            <v>0</v>
          </cell>
          <cell r="AA773">
            <v>0</v>
          </cell>
          <cell r="AB773">
            <v>0</v>
          </cell>
        </row>
        <row r="774">
          <cell r="P774">
            <v>0</v>
          </cell>
          <cell r="Z774">
            <v>0</v>
          </cell>
          <cell r="AA774">
            <v>0</v>
          </cell>
          <cell r="AB774">
            <v>0</v>
          </cell>
        </row>
        <row r="775">
          <cell r="P775">
            <v>0</v>
          </cell>
          <cell r="Z775">
            <v>0</v>
          </cell>
          <cell r="AA775">
            <v>0</v>
          </cell>
          <cell r="AB775">
            <v>0</v>
          </cell>
        </row>
        <row r="776">
          <cell r="P776">
            <v>0</v>
          </cell>
          <cell r="Z776">
            <v>0</v>
          </cell>
          <cell r="AA776">
            <v>0</v>
          </cell>
          <cell r="AB776">
            <v>0</v>
          </cell>
        </row>
        <row r="777">
          <cell r="P777">
            <v>0</v>
          </cell>
          <cell r="Z777">
            <v>0</v>
          </cell>
          <cell r="AA777">
            <v>0</v>
          </cell>
          <cell r="AB777">
            <v>0</v>
          </cell>
        </row>
        <row r="778">
          <cell r="P778">
            <v>0</v>
          </cell>
          <cell r="Z778">
            <v>0</v>
          </cell>
          <cell r="AA778">
            <v>0</v>
          </cell>
          <cell r="AB778">
            <v>0</v>
          </cell>
        </row>
        <row r="779">
          <cell r="B779" t="str">
            <v>Összesen</v>
          </cell>
          <cell r="D779" t="str">
            <v>Liszt Ferenc Zeneiskola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</row>
        <row r="780">
          <cell r="A780">
            <v>1419</v>
          </cell>
          <cell r="B780" t="str">
            <v>Nevelési Tanácsadó</v>
          </cell>
          <cell r="C780">
            <v>1</v>
          </cell>
          <cell r="D780" t="str">
            <v>00előirányzat</v>
          </cell>
          <cell r="P780">
            <v>0</v>
          </cell>
          <cell r="Z780">
            <v>0</v>
          </cell>
          <cell r="AA780">
            <v>0</v>
          </cell>
          <cell r="AB780">
            <v>0</v>
          </cell>
        </row>
        <row r="781">
          <cell r="P781">
            <v>0</v>
          </cell>
          <cell r="Z781">
            <v>0</v>
          </cell>
          <cell r="AA781">
            <v>0</v>
          </cell>
          <cell r="AB781">
            <v>0</v>
          </cell>
        </row>
        <row r="782">
          <cell r="P782">
            <v>0</v>
          </cell>
          <cell r="Z782">
            <v>0</v>
          </cell>
          <cell r="AA782">
            <v>0</v>
          </cell>
          <cell r="AB782">
            <v>0</v>
          </cell>
        </row>
        <row r="783">
          <cell r="P783">
            <v>0</v>
          </cell>
          <cell r="Z783">
            <v>0</v>
          </cell>
          <cell r="AA783">
            <v>0</v>
          </cell>
          <cell r="AB783">
            <v>0</v>
          </cell>
        </row>
        <row r="784">
          <cell r="P784">
            <v>0</v>
          </cell>
          <cell r="Z784">
            <v>0</v>
          </cell>
          <cell r="AA784">
            <v>0</v>
          </cell>
          <cell r="AB784">
            <v>0</v>
          </cell>
        </row>
        <row r="785">
          <cell r="P785">
            <v>0</v>
          </cell>
          <cell r="Z785">
            <v>0</v>
          </cell>
          <cell r="AA785">
            <v>0</v>
          </cell>
          <cell r="AB785">
            <v>0</v>
          </cell>
        </row>
        <row r="786">
          <cell r="P786">
            <v>0</v>
          </cell>
          <cell r="Z786">
            <v>0</v>
          </cell>
          <cell r="AA786">
            <v>0</v>
          </cell>
          <cell r="AB786">
            <v>0</v>
          </cell>
        </row>
        <row r="787">
          <cell r="P787">
            <v>0</v>
          </cell>
          <cell r="Z787">
            <v>0</v>
          </cell>
          <cell r="AA787">
            <v>0</v>
          </cell>
          <cell r="AB787">
            <v>0</v>
          </cell>
        </row>
        <row r="788">
          <cell r="P788">
            <v>0</v>
          </cell>
          <cell r="Z788">
            <v>0</v>
          </cell>
          <cell r="AA788">
            <v>0</v>
          </cell>
          <cell r="AB788">
            <v>0</v>
          </cell>
        </row>
        <row r="789">
          <cell r="P789">
            <v>0</v>
          </cell>
          <cell r="Z789">
            <v>0</v>
          </cell>
          <cell r="AA789">
            <v>0</v>
          </cell>
          <cell r="AB789">
            <v>0</v>
          </cell>
        </row>
        <row r="790">
          <cell r="P790">
            <v>0</v>
          </cell>
          <cell r="Z790">
            <v>0</v>
          </cell>
          <cell r="AA790">
            <v>0</v>
          </cell>
          <cell r="AB790">
            <v>0</v>
          </cell>
        </row>
        <row r="791">
          <cell r="P791">
            <v>0</v>
          </cell>
          <cell r="Z791">
            <v>0</v>
          </cell>
          <cell r="AA791">
            <v>0</v>
          </cell>
          <cell r="AB791">
            <v>0</v>
          </cell>
        </row>
        <row r="792">
          <cell r="P792">
            <v>0</v>
          </cell>
          <cell r="Z792">
            <v>0</v>
          </cell>
          <cell r="AA792">
            <v>0</v>
          </cell>
          <cell r="AB792">
            <v>0</v>
          </cell>
        </row>
        <row r="793">
          <cell r="P793">
            <v>0</v>
          </cell>
          <cell r="Z793">
            <v>0</v>
          </cell>
          <cell r="AA793">
            <v>0</v>
          </cell>
          <cell r="AB793">
            <v>0</v>
          </cell>
        </row>
        <row r="794">
          <cell r="B794" t="str">
            <v>Összesen</v>
          </cell>
          <cell r="D794" t="str">
            <v>Nevelési Tanácsadó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</row>
        <row r="795">
          <cell r="B795" t="str">
            <v>Általános Isk.Egys.Összesen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</row>
        <row r="796">
          <cell r="A796">
            <v>14</v>
          </cell>
          <cell r="B796" t="str">
            <v>Testnev.Ált.Isk.és Közg.G.</v>
          </cell>
          <cell r="C796">
            <v>1</v>
          </cell>
          <cell r="D796" t="str">
            <v>00előirányzat</v>
          </cell>
          <cell r="P796">
            <v>0</v>
          </cell>
          <cell r="Z796">
            <v>0</v>
          </cell>
          <cell r="AA796">
            <v>0</v>
          </cell>
          <cell r="AB796">
            <v>0</v>
          </cell>
        </row>
        <row r="797">
          <cell r="P797">
            <v>0</v>
          </cell>
          <cell r="Z797">
            <v>0</v>
          </cell>
          <cell r="AA797">
            <v>0</v>
          </cell>
          <cell r="AB797">
            <v>0</v>
          </cell>
        </row>
        <row r="798">
          <cell r="P798">
            <v>0</v>
          </cell>
          <cell r="Z798">
            <v>0</v>
          </cell>
          <cell r="AA798">
            <v>0</v>
          </cell>
          <cell r="AB798">
            <v>0</v>
          </cell>
        </row>
        <row r="799">
          <cell r="P799">
            <v>0</v>
          </cell>
          <cell r="Z799">
            <v>0</v>
          </cell>
          <cell r="AA799">
            <v>0</v>
          </cell>
          <cell r="AB799">
            <v>0</v>
          </cell>
        </row>
        <row r="800">
          <cell r="P800">
            <v>0</v>
          </cell>
          <cell r="Z800">
            <v>0</v>
          </cell>
          <cell r="AA800">
            <v>0</v>
          </cell>
          <cell r="AB800">
            <v>0</v>
          </cell>
        </row>
        <row r="801">
          <cell r="P801">
            <v>0</v>
          </cell>
          <cell r="Z801">
            <v>0</v>
          </cell>
          <cell r="AA801">
            <v>0</v>
          </cell>
          <cell r="AB801">
            <v>0</v>
          </cell>
        </row>
        <row r="802">
          <cell r="P802">
            <v>0</v>
          </cell>
          <cell r="Z802">
            <v>0</v>
          </cell>
          <cell r="AA802">
            <v>0</v>
          </cell>
          <cell r="AB802">
            <v>0</v>
          </cell>
        </row>
        <row r="803">
          <cell r="P803">
            <v>0</v>
          </cell>
          <cell r="Z803">
            <v>0</v>
          </cell>
          <cell r="AA803">
            <v>0</v>
          </cell>
          <cell r="AB803">
            <v>0</v>
          </cell>
        </row>
        <row r="804">
          <cell r="P804">
            <v>0</v>
          </cell>
          <cell r="Z804">
            <v>0</v>
          </cell>
          <cell r="AA804">
            <v>0</v>
          </cell>
          <cell r="AB804">
            <v>0</v>
          </cell>
        </row>
        <row r="805">
          <cell r="P805">
            <v>0</v>
          </cell>
          <cell r="Z805">
            <v>0</v>
          </cell>
          <cell r="AA805">
            <v>0</v>
          </cell>
          <cell r="AB805">
            <v>0</v>
          </cell>
        </row>
        <row r="806">
          <cell r="P806">
            <v>0</v>
          </cell>
          <cell r="Z806">
            <v>0</v>
          </cell>
          <cell r="AA806">
            <v>0</v>
          </cell>
          <cell r="AB806">
            <v>0</v>
          </cell>
        </row>
        <row r="807">
          <cell r="P807">
            <v>0</v>
          </cell>
          <cell r="Z807">
            <v>0</v>
          </cell>
          <cell r="AA807">
            <v>0</v>
          </cell>
          <cell r="AB807">
            <v>0</v>
          </cell>
        </row>
        <row r="808">
          <cell r="P808">
            <v>0</v>
          </cell>
          <cell r="Z808">
            <v>0</v>
          </cell>
          <cell r="AA808">
            <v>0</v>
          </cell>
          <cell r="AB808">
            <v>0</v>
          </cell>
        </row>
        <row r="809">
          <cell r="P809">
            <v>0</v>
          </cell>
          <cell r="Z809">
            <v>0</v>
          </cell>
          <cell r="AA809">
            <v>0</v>
          </cell>
          <cell r="AB809">
            <v>0</v>
          </cell>
        </row>
        <row r="810">
          <cell r="P810">
            <v>0</v>
          </cell>
          <cell r="Z810">
            <v>0</v>
          </cell>
          <cell r="AA810">
            <v>0</v>
          </cell>
          <cell r="AB810">
            <v>0</v>
          </cell>
        </row>
        <row r="811">
          <cell r="P811">
            <v>0</v>
          </cell>
          <cell r="Z811">
            <v>0</v>
          </cell>
          <cell r="AA811">
            <v>0</v>
          </cell>
          <cell r="AB811">
            <v>0</v>
          </cell>
        </row>
        <row r="812">
          <cell r="P812">
            <v>0</v>
          </cell>
          <cell r="Z812">
            <v>0</v>
          </cell>
          <cell r="AA812">
            <v>0</v>
          </cell>
          <cell r="AB812">
            <v>0</v>
          </cell>
        </row>
        <row r="813">
          <cell r="P813">
            <v>0</v>
          </cell>
          <cell r="Z813">
            <v>0</v>
          </cell>
          <cell r="AA813">
            <v>0</v>
          </cell>
          <cell r="AB813">
            <v>0</v>
          </cell>
        </row>
        <row r="814">
          <cell r="P814">
            <v>0</v>
          </cell>
          <cell r="Z814">
            <v>0</v>
          </cell>
          <cell r="AA814">
            <v>0</v>
          </cell>
          <cell r="AB814">
            <v>0</v>
          </cell>
        </row>
        <row r="815">
          <cell r="P815">
            <v>0</v>
          </cell>
          <cell r="Z815">
            <v>0</v>
          </cell>
          <cell r="AA815">
            <v>0</v>
          </cell>
          <cell r="AB815">
            <v>0</v>
          </cell>
        </row>
        <row r="816">
          <cell r="P816">
            <v>0</v>
          </cell>
          <cell r="Z816">
            <v>0</v>
          </cell>
          <cell r="AA816">
            <v>0</v>
          </cell>
          <cell r="AB816">
            <v>0</v>
          </cell>
        </row>
        <row r="817">
          <cell r="P817">
            <v>0</v>
          </cell>
          <cell r="Z817">
            <v>0</v>
          </cell>
          <cell r="AA817">
            <v>0</v>
          </cell>
          <cell r="AB817">
            <v>0</v>
          </cell>
        </row>
        <row r="818">
          <cell r="P818">
            <v>0</v>
          </cell>
          <cell r="Z818">
            <v>0</v>
          </cell>
          <cell r="AA818">
            <v>0</v>
          </cell>
          <cell r="AB818">
            <v>0</v>
          </cell>
        </row>
        <row r="819">
          <cell r="P819">
            <v>0</v>
          </cell>
          <cell r="Z819">
            <v>0</v>
          </cell>
          <cell r="AA819">
            <v>0</v>
          </cell>
          <cell r="AB819">
            <v>0</v>
          </cell>
        </row>
        <row r="820">
          <cell r="P820">
            <v>0</v>
          </cell>
          <cell r="Z820">
            <v>0</v>
          </cell>
          <cell r="AA820">
            <v>0</v>
          </cell>
          <cell r="AB820">
            <v>0</v>
          </cell>
        </row>
        <row r="821">
          <cell r="P821">
            <v>0</v>
          </cell>
          <cell r="Z821">
            <v>0</v>
          </cell>
          <cell r="AA821">
            <v>0</v>
          </cell>
          <cell r="AB821">
            <v>0</v>
          </cell>
        </row>
        <row r="822">
          <cell r="P822">
            <v>0</v>
          </cell>
          <cell r="Z822">
            <v>0</v>
          </cell>
          <cell r="AA822">
            <v>0</v>
          </cell>
          <cell r="AB822">
            <v>0</v>
          </cell>
        </row>
        <row r="823">
          <cell r="P823">
            <v>0</v>
          </cell>
          <cell r="Z823">
            <v>0</v>
          </cell>
          <cell r="AA823">
            <v>0</v>
          </cell>
          <cell r="AB823">
            <v>0</v>
          </cell>
        </row>
        <row r="824">
          <cell r="A824" t="str">
            <v xml:space="preserve"> </v>
          </cell>
          <cell r="B824" t="str">
            <v>Összesen</v>
          </cell>
          <cell r="D824" t="str">
            <v>Testnev.Ált.Isk.és Közg.G.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</row>
        <row r="825">
          <cell r="A825">
            <v>15</v>
          </cell>
          <cell r="B825" t="str">
            <v>Árpád F.Gimn.és Ált.Isk.</v>
          </cell>
          <cell r="C825">
            <v>1</v>
          </cell>
          <cell r="D825" t="str">
            <v>00előirányzat</v>
          </cell>
          <cell r="P825">
            <v>0</v>
          </cell>
          <cell r="Z825">
            <v>0</v>
          </cell>
          <cell r="AA825">
            <v>0</v>
          </cell>
          <cell r="AB825">
            <v>0</v>
          </cell>
        </row>
        <row r="826">
          <cell r="P826">
            <v>0</v>
          </cell>
          <cell r="Z826">
            <v>0</v>
          </cell>
          <cell r="AA826">
            <v>0</v>
          </cell>
          <cell r="AB826">
            <v>0</v>
          </cell>
        </row>
        <row r="827">
          <cell r="P827">
            <v>0</v>
          </cell>
          <cell r="Z827">
            <v>0</v>
          </cell>
          <cell r="AA827">
            <v>0</v>
          </cell>
          <cell r="AB827">
            <v>0</v>
          </cell>
        </row>
        <row r="828">
          <cell r="P828">
            <v>0</v>
          </cell>
          <cell r="Z828">
            <v>0</v>
          </cell>
          <cell r="AA828">
            <v>0</v>
          </cell>
          <cell r="AB828">
            <v>0</v>
          </cell>
        </row>
        <row r="829">
          <cell r="P829">
            <v>0</v>
          </cell>
          <cell r="Z829">
            <v>0</v>
          </cell>
          <cell r="AA829">
            <v>0</v>
          </cell>
          <cell r="AB829">
            <v>0</v>
          </cell>
        </row>
        <row r="830">
          <cell r="P830">
            <v>0</v>
          </cell>
          <cell r="Z830">
            <v>0</v>
          </cell>
          <cell r="AA830">
            <v>0</v>
          </cell>
          <cell r="AB830">
            <v>0</v>
          </cell>
        </row>
        <row r="831">
          <cell r="P831">
            <v>0</v>
          </cell>
          <cell r="Z831">
            <v>0</v>
          </cell>
          <cell r="AA831">
            <v>0</v>
          </cell>
          <cell r="AB831">
            <v>0</v>
          </cell>
        </row>
        <row r="832">
          <cell r="P832">
            <v>0</v>
          </cell>
          <cell r="Z832">
            <v>0</v>
          </cell>
          <cell r="AA832">
            <v>0</v>
          </cell>
          <cell r="AB832">
            <v>0</v>
          </cell>
        </row>
        <row r="833">
          <cell r="P833">
            <v>0</v>
          </cell>
          <cell r="Z833">
            <v>0</v>
          </cell>
          <cell r="AA833">
            <v>0</v>
          </cell>
          <cell r="AB833">
            <v>0</v>
          </cell>
        </row>
        <row r="834">
          <cell r="P834">
            <v>0</v>
          </cell>
          <cell r="Z834">
            <v>0</v>
          </cell>
          <cell r="AA834">
            <v>0</v>
          </cell>
          <cell r="AB834">
            <v>0</v>
          </cell>
        </row>
        <row r="835">
          <cell r="P835">
            <v>0</v>
          </cell>
          <cell r="Z835">
            <v>0</v>
          </cell>
          <cell r="AA835">
            <v>0</v>
          </cell>
          <cell r="AB835">
            <v>0</v>
          </cell>
        </row>
        <row r="836">
          <cell r="P836">
            <v>0</v>
          </cell>
          <cell r="Z836">
            <v>0</v>
          </cell>
          <cell r="AA836">
            <v>0</v>
          </cell>
          <cell r="AB836">
            <v>0</v>
          </cell>
        </row>
        <row r="837">
          <cell r="P837">
            <v>0</v>
          </cell>
          <cell r="Z837">
            <v>0</v>
          </cell>
          <cell r="AA837">
            <v>0</v>
          </cell>
          <cell r="AB837">
            <v>0</v>
          </cell>
        </row>
        <row r="838">
          <cell r="P838">
            <v>0</v>
          </cell>
          <cell r="Z838">
            <v>0</v>
          </cell>
          <cell r="AA838">
            <v>0</v>
          </cell>
          <cell r="AB838">
            <v>0</v>
          </cell>
        </row>
        <row r="839">
          <cell r="P839">
            <v>0</v>
          </cell>
          <cell r="Z839">
            <v>0</v>
          </cell>
          <cell r="AA839">
            <v>0</v>
          </cell>
          <cell r="AB839">
            <v>0</v>
          </cell>
        </row>
        <row r="840">
          <cell r="P840">
            <v>0</v>
          </cell>
          <cell r="Z840">
            <v>0</v>
          </cell>
          <cell r="AA840">
            <v>0</v>
          </cell>
          <cell r="AB840">
            <v>0</v>
          </cell>
        </row>
        <row r="841">
          <cell r="P841">
            <v>0</v>
          </cell>
          <cell r="Z841">
            <v>0</v>
          </cell>
          <cell r="AA841">
            <v>0</v>
          </cell>
          <cell r="AB841">
            <v>0</v>
          </cell>
        </row>
        <row r="842">
          <cell r="P842">
            <v>0</v>
          </cell>
          <cell r="Z842">
            <v>0</v>
          </cell>
          <cell r="AA842">
            <v>0</v>
          </cell>
          <cell r="AB842">
            <v>0</v>
          </cell>
        </row>
        <row r="843">
          <cell r="P843">
            <v>0</v>
          </cell>
          <cell r="Z843">
            <v>0</v>
          </cell>
          <cell r="AA843">
            <v>0</v>
          </cell>
          <cell r="AB843">
            <v>0</v>
          </cell>
        </row>
        <row r="844">
          <cell r="P844">
            <v>0</v>
          </cell>
          <cell r="Z844">
            <v>0</v>
          </cell>
          <cell r="AA844">
            <v>0</v>
          </cell>
          <cell r="AB844">
            <v>0</v>
          </cell>
        </row>
        <row r="845">
          <cell r="P845">
            <v>0</v>
          </cell>
          <cell r="Z845">
            <v>0</v>
          </cell>
          <cell r="AA845">
            <v>0</v>
          </cell>
          <cell r="AB845">
            <v>0</v>
          </cell>
        </row>
        <row r="846">
          <cell r="P846">
            <v>0</v>
          </cell>
          <cell r="Z846">
            <v>0</v>
          </cell>
          <cell r="AA846">
            <v>0</v>
          </cell>
          <cell r="AB846">
            <v>0</v>
          </cell>
        </row>
        <row r="847">
          <cell r="B847" t="str">
            <v>Összesen</v>
          </cell>
          <cell r="D847" t="str">
            <v>Árpád F.Gimn.és Ált.Isk.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</row>
        <row r="848">
          <cell r="A848">
            <v>16</v>
          </cell>
          <cell r="B848" t="str">
            <v>Magyar Német Ny.Isk.Közp.</v>
          </cell>
          <cell r="C848">
            <v>1</v>
          </cell>
          <cell r="D848" t="str">
            <v>00előirányzat</v>
          </cell>
          <cell r="P848">
            <v>0</v>
          </cell>
          <cell r="Z848">
            <v>0</v>
          </cell>
          <cell r="AA848">
            <v>0</v>
          </cell>
          <cell r="AB848">
            <v>0</v>
          </cell>
        </row>
        <row r="849">
          <cell r="P849">
            <v>0</v>
          </cell>
          <cell r="Z849">
            <v>0</v>
          </cell>
          <cell r="AA849">
            <v>0</v>
          </cell>
          <cell r="AB849">
            <v>0</v>
          </cell>
        </row>
        <row r="850">
          <cell r="P850">
            <v>0</v>
          </cell>
          <cell r="Z850">
            <v>0</v>
          </cell>
          <cell r="AA850">
            <v>0</v>
          </cell>
          <cell r="AB850">
            <v>0</v>
          </cell>
        </row>
        <row r="851">
          <cell r="P851">
            <v>0</v>
          </cell>
          <cell r="Z851">
            <v>0</v>
          </cell>
          <cell r="AA851">
            <v>0</v>
          </cell>
          <cell r="AB851">
            <v>0</v>
          </cell>
        </row>
        <row r="852">
          <cell r="P852">
            <v>0</v>
          </cell>
          <cell r="Z852">
            <v>0</v>
          </cell>
          <cell r="AA852">
            <v>0</v>
          </cell>
          <cell r="AB852">
            <v>0</v>
          </cell>
        </row>
        <row r="853">
          <cell r="P853">
            <v>0</v>
          </cell>
          <cell r="Z853">
            <v>0</v>
          </cell>
          <cell r="AA853">
            <v>0</v>
          </cell>
          <cell r="AB853">
            <v>0</v>
          </cell>
        </row>
        <row r="854">
          <cell r="P854">
            <v>0</v>
          </cell>
          <cell r="Z854">
            <v>0</v>
          </cell>
          <cell r="AA854">
            <v>0</v>
          </cell>
          <cell r="AB854">
            <v>0</v>
          </cell>
        </row>
        <row r="855">
          <cell r="P855">
            <v>0</v>
          </cell>
          <cell r="Z855">
            <v>0</v>
          </cell>
          <cell r="AA855">
            <v>0</v>
          </cell>
          <cell r="AB855">
            <v>0</v>
          </cell>
        </row>
        <row r="856">
          <cell r="P856">
            <v>0</v>
          </cell>
          <cell r="Z856">
            <v>0</v>
          </cell>
          <cell r="AA856">
            <v>0</v>
          </cell>
          <cell r="AB856">
            <v>0</v>
          </cell>
        </row>
        <row r="857">
          <cell r="P857">
            <v>0</v>
          </cell>
          <cell r="Z857">
            <v>0</v>
          </cell>
          <cell r="AA857">
            <v>0</v>
          </cell>
          <cell r="AB857">
            <v>0</v>
          </cell>
        </row>
        <row r="858">
          <cell r="P858">
            <v>0</v>
          </cell>
          <cell r="Z858">
            <v>0</v>
          </cell>
          <cell r="AA858">
            <v>0</v>
          </cell>
          <cell r="AB858">
            <v>0</v>
          </cell>
        </row>
        <row r="859">
          <cell r="P859">
            <v>0</v>
          </cell>
          <cell r="Z859">
            <v>0</v>
          </cell>
          <cell r="AA859">
            <v>0</v>
          </cell>
          <cell r="AB859">
            <v>0</v>
          </cell>
        </row>
        <row r="860">
          <cell r="P860">
            <v>0</v>
          </cell>
          <cell r="Z860">
            <v>0</v>
          </cell>
          <cell r="AA860">
            <v>0</v>
          </cell>
          <cell r="AB860">
            <v>0</v>
          </cell>
        </row>
        <row r="861">
          <cell r="P861">
            <v>0</v>
          </cell>
          <cell r="Z861">
            <v>0</v>
          </cell>
          <cell r="AA861">
            <v>0</v>
          </cell>
          <cell r="AB861">
            <v>0</v>
          </cell>
        </row>
        <row r="862">
          <cell r="P862">
            <v>0</v>
          </cell>
          <cell r="Z862">
            <v>0</v>
          </cell>
          <cell r="AA862">
            <v>0</v>
          </cell>
          <cell r="AB862">
            <v>0</v>
          </cell>
        </row>
        <row r="863">
          <cell r="P863">
            <v>0</v>
          </cell>
          <cell r="Z863">
            <v>0</v>
          </cell>
          <cell r="AA863">
            <v>0</v>
          </cell>
          <cell r="AB863">
            <v>0</v>
          </cell>
        </row>
        <row r="864">
          <cell r="P864">
            <v>0</v>
          </cell>
          <cell r="Z864">
            <v>0</v>
          </cell>
          <cell r="AA864">
            <v>0</v>
          </cell>
          <cell r="AB864">
            <v>0</v>
          </cell>
        </row>
        <row r="865">
          <cell r="P865">
            <v>0</v>
          </cell>
          <cell r="Z865">
            <v>0</v>
          </cell>
          <cell r="AA865">
            <v>0</v>
          </cell>
          <cell r="AB865">
            <v>0</v>
          </cell>
        </row>
        <row r="866">
          <cell r="P866">
            <v>0</v>
          </cell>
          <cell r="Z866">
            <v>0</v>
          </cell>
          <cell r="AA866">
            <v>0</v>
          </cell>
          <cell r="AB866">
            <v>0</v>
          </cell>
        </row>
        <row r="867">
          <cell r="P867">
            <v>0</v>
          </cell>
          <cell r="Z867">
            <v>0</v>
          </cell>
          <cell r="AA867">
            <v>0</v>
          </cell>
          <cell r="AB867">
            <v>0</v>
          </cell>
        </row>
        <row r="868">
          <cell r="P868">
            <v>0</v>
          </cell>
          <cell r="Z868">
            <v>0</v>
          </cell>
          <cell r="AA868">
            <v>0</v>
          </cell>
          <cell r="AB868">
            <v>0</v>
          </cell>
        </row>
        <row r="869">
          <cell r="P869">
            <v>0</v>
          </cell>
          <cell r="Z869">
            <v>0</v>
          </cell>
          <cell r="AA869">
            <v>0</v>
          </cell>
          <cell r="AB869">
            <v>0</v>
          </cell>
        </row>
        <row r="870">
          <cell r="B870" t="str">
            <v>Összesen</v>
          </cell>
          <cell r="D870" t="str">
            <v>Magyar Német Ny.Isk.Közp.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</row>
        <row r="871">
          <cell r="A871">
            <v>17</v>
          </cell>
          <cell r="B871" t="str">
            <v>Apáczai Cs.J.Nevelési Kp.</v>
          </cell>
          <cell r="C871">
            <v>1</v>
          </cell>
          <cell r="D871" t="str">
            <v>00előirányzat</v>
          </cell>
          <cell r="P871">
            <v>0</v>
          </cell>
          <cell r="Z871">
            <v>0</v>
          </cell>
          <cell r="AA871">
            <v>0</v>
          </cell>
          <cell r="AB871">
            <v>0</v>
          </cell>
        </row>
        <row r="872">
          <cell r="P872">
            <v>0</v>
          </cell>
          <cell r="Z872">
            <v>0</v>
          </cell>
          <cell r="AA872">
            <v>0</v>
          </cell>
          <cell r="AB872">
            <v>0</v>
          </cell>
        </row>
        <row r="873">
          <cell r="P873">
            <v>0</v>
          </cell>
          <cell r="Z873">
            <v>0</v>
          </cell>
          <cell r="AA873">
            <v>0</v>
          </cell>
          <cell r="AB873">
            <v>0</v>
          </cell>
        </row>
        <row r="874">
          <cell r="P874">
            <v>0</v>
          </cell>
          <cell r="Z874">
            <v>0</v>
          </cell>
          <cell r="AA874">
            <v>0</v>
          </cell>
          <cell r="AB874">
            <v>0</v>
          </cell>
        </row>
        <row r="875">
          <cell r="P875">
            <v>0</v>
          </cell>
          <cell r="Z875">
            <v>0</v>
          </cell>
          <cell r="AA875">
            <v>0</v>
          </cell>
          <cell r="AB875">
            <v>0</v>
          </cell>
        </row>
        <row r="876">
          <cell r="P876">
            <v>0</v>
          </cell>
          <cell r="Z876">
            <v>0</v>
          </cell>
          <cell r="AA876">
            <v>0</v>
          </cell>
          <cell r="AB876">
            <v>0</v>
          </cell>
        </row>
        <row r="877">
          <cell r="P877">
            <v>0</v>
          </cell>
          <cell r="Z877">
            <v>0</v>
          </cell>
          <cell r="AA877">
            <v>0</v>
          </cell>
          <cell r="AB877">
            <v>0</v>
          </cell>
        </row>
        <row r="878">
          <cell r="P878">
            <v>0</v>
          </cell>
          <cell r="Z878">
            <v>0</v>
          </cell>
          <cell r="AA878">
            <v>0</v>
          </cell>
          <cell r="AB878">
            <v>0</v>
          </cell>
        </row>
        <row r="879">
          <cell r="P879">
            <v>0</v>
          </cell>
          <cell r="Z879">
            <v>0</v>
          </cell>
          <cell r="AA879">
            <v>0</v>
          </cell>
          <cell r="AB879">
            <v>0</v>
          </cell>
        </row>
        <row r="880">
          <cell r="P880">
            <v>0</v>
          </cell>
          <cell r="Z880">
            <v>0</v>
          </cell>
          <cell r="AA880">
            <v>0</v>
          </cell>
          <cell r="AB880">
            <v>0</v>
          </cell>
        </row>
        <row r="881">
          <cell r="P881">
            <v>0</v>
          </cell>
          <cell r="Z881">
            <v>0</v>
          </cell>
          <cell r="AA881">
            <v>0</v>
          </cell>
          <cell r="AB881">
            <v>0</v>
          </cell>
        </row>
        <row r="882">
          <cell r="P882">
            <v>0</v>
          </cell>
          <cell r="Z882">
            <v>0</v>
          </cell>
          <cell r="AA882">
            <v>0</v>
          </cell>
          <cell r="AB882">
            <v>0</v>
          </cell>
        </row>
        <row r="883">
          <cell r="P883">
            <v>0</v>
          </cell>
          <cell r="Z883">
            <v>0</v>
          </cell>
          <cell r="AA883">
            <v>0</v>
          </cell>
          <cell r="AB883">
            <v>0</v>
          </cell>
        </row>
        <row r="884">
          <cell r="P884">
            <v>0</v>
          </cell>
          <cell r="Z884">
            <v>0</v>
          </cell>
          <cell r="AA884">
            <v>0</v>
          </cell>
          <cell r="AB884">
            <v>0</v>
          </cell>
        </row>
        <row r="885">
          <cell r="P885">
            <v>0</v>
          </cell>
          <cell r="Z885">
            <v>0</v>
          </cell>
          <cell r="AA885">
            <v>0</v>
          </cell>
          <cell r="AB885">
            <v>0</v>
          </cell>
        </row>
        <row r="886">
          <cell r="P886">
            <v>0</v>
          </cell>
          <cell r="Z886">
            <v>0</v>
          </cell>
          <cell r="AA886">
            <v>0</v>
          </cell>
          <cell r="AB886">
            <v>0</v>
          </cell>
        </row>
        <row r="887">
          <cell r="P887">
            <v>0</v>
          </cell>
          <cell r="Z887">
            <v>0</v>
          </cell>
          <cell r="AA887">
            <v>0</v>
          </cell>
          <cell r="AB887">
            <v>0</v>
          </cell>
        </row>
        <row r="888">
          <cell r="P888">
            <v>0</v>
          </cell>
          <cell r="Z888">
            <v>0</v>
          </cell>
          <cell r="AA888">
            <v>0</v>
          </cell>
          <cell r="AB888">
            <v>0</v>
          </cell>
        </row>
        <row r="889">
          <cell r="P889">
            <v>0</v>
          </cell>
          <cell r="Z889">
            <v>0</v>
          </cell>
          <cell r="AA889">
            <v>0</v>
          </cell>
          <cell r="AB889">
            <v>0</v>
          </cell>
        </row>
        <row r="890">
          <cell r="P890">
            <v>0</v>
          </cell>
          <cell r="Z890">
            <v>0</v>
          </cell>
          <cell r="AA890">
            <v>0</v>
          </cell>
          <cell r="AB890">
            <v>0</v>
          </cell>
        </row>
        <row r="891">
          <cell r="P891">
            <v>0</v>
          </cell>
          <cell r="Z891">
            <v>0</v>
          </cell>
          <cell r="AA891">
            <v>0</v>
          </cell>
          <cell r="AB891">
            <v>0</v>
          </cell>
        </row>
        <row r="892">
          <cell r="P892">
            <v>0</v>
          </cell>
          <cell r="Z892">
            <v>0</v>
          </cell>
          <cell r="AA892">
            <v>0</v>
          </cell>
          <cell r="AB892">
            <v>0</v>
          </cell>
        </row>
        <row r="893">
          <cell r="P893">
            <v>0</v>
          </cell>
          <cell r="Z893">
            <v>0</v>
          </cell>
          <cell r="AA893">
            <v>0</v>
          </cell>
          <cell r="AB893">
            <v>0</v>
          </cell>
        </row>
        <row r="894">
          <cell r="P894">
            <v>0</v>
          </cell>
          <cell r="Z894">
            <v>0</v>
          </cell>
          <cell r="AA894">
            <v>0</v>
          </cell>
          <cell r="AB894">
            <v>0</v>
          </cell>
        </row>
        <row r="895">
          <cell r="P895">
            <v>0</v>
          </cell>
          <cell r="Z895">
            <v>0</v>
          </cell>
          <cell r="AA895">
            <v>0</v>
          </cell>
          <cell r="AB895">
            <v>0</v>
          </cell>
        </row>
        <row r="896">
          <cell r="P896">
            <v>0</v>
          </cell>
          <cell r="Z896">
            <v>0</v>
          </cell>
          <cell r="AA896">
            <v>0</v>
          </cell>
          <cell r="AB896">
            <v>0</v>
          </cell>
        </row>
        <row r="897">
          <cell r="P897">
            <v>0</v>
          </cell>
          <cell r="Z897">
            <v>0</v>
          </cell>
          <cell r="AA897">
            <v>0</v>
          </cell>
          <cell r="AB897">
            <v>0</v>
          </cell>
        </row>
        <row r="898">
          <cell r="P898">
            <v>0</v>
          </cell>
          <cell r="Z898">
            <v>0</v>
          </cell>
          <cell r="AA898">
            <v>0</v>
          </cell>
          <cell r="AB898">
            <v>0</v>
          </cell>
        </row>
        <row r="899">
          <cell r="P899">
            <v>0</v>
          </cell>
          <cell r="Z899">
            <v>0</v>
          </cell>
          <cell r="AA899">
            <v>0</v>
          </cell>
          <cell r="AB899">
            <v>0</v>
          </cell>
        </row>
        <row r="900">
          <cell r="P900">
            <v>0</v>
          </cell>
          <cell r="Z900">
            <v>0</v>
          </cell>
          <cell r="AA900">
            <v>0</v>
          </cell>
          <cell r="AB900">
            <v>0</v>
          </cell>
        </row>
        <row r="901">
          <cell r="P901">
            <v>0</v>
          </cell>
          <cell r="Z901">
            <v>0</v>
          </cell>
          <cell r="AA901">
            <v>0</v>
          </cell>
          <cell r="AB901">
            <v>0</v>
          </cell>
        </row>
        <row r="902">
          <cell r="P902">
            <v>0</v>
          </cell>
          <cell r="Z902">
            <v>0</v>
          </cell>
          <cell r="AA902">
            <v>0</v>
          </cell>
          <cell r="AB902">
            <v>0</v>
          </cell>
        </row>
        <row r="903">
          <cell r="P903">
            <v>0</v>
          </cell>
          <cell r="Z903">
            <v>0</v>
          </cell>
          <cell r="AA903">
            <v>0</v>
          </cell>
          <cell r="AB903">
            <v>0</v>
          </cell>
        </row>
        <row r="904">
          <cell r="B904" t="str">
            <v>Összesen</v>
          </cell>
          <cell r="D904" t="str">
            <v>Apáczai Cs.J.Nevelési Kp.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</row>
        <row r="905">
          <cell r="B905" t="str">
            <v>Rácvárosi és Istenkuti Ált.Mkp.</v>
          </cell>
          <cell r="C905">
            <v>1</v>
          </cell>
          <cell r="D905" t="str">
            <v>00előirányzat</v>
          </cell>
          <cell r="P905">
            <v>0</v>
          </cell>
          <cell r="Z905">
            <v>0</v>
          </cell>
          <cell r="AA905">
            <v>0</v>
          </cell>
          <cell r="AB905">
            <v>0</v>
          </cell>
        </row>
        <row r="906">
          <cell r="P906">
            <v>0</v>
          </cell>
          <cell r="Z906">
            <v>0</v>
          </cell>
          <cell r="AA906">
            <v>0</v>
          </cell>
          <cell r="AB906">
            <v>0</v>
          </cell>
        </row>
        <row r="907">
          <cell r="P907">
            <v>0</v>
          </cell>
          <cell r="Z907">
            <v>0</v>
          </cell>
          <cell r="AA907">
            <v>0</v>
          </cell>
          <cell r="AB907">
            <v>0</v>
          </cell>
        </row>
        <row r="908">
          <cell r="P908">
            <v>0</v>
          </cell>
          <cell r="Z908">
            <v>0</v>
          </cell>
          <cell r="AA908">
            <v>0</v>
          </cell>
          <cell r="AB908">
            <v>0</v>
          </cell>
        </row>
        <row r="909">
          <cell r="P909">
            <v>0</v>
          </cell>
          <cell r="Z909">
            <v>0</v>
          </cell>
          <cell r="AA909">
            <v>0</v>
          </cell>
          <cell r="AB909">
            <v>0</v>
          </cell>
        </row>
        <row r="910">
          <cell r="P910">
            <v>0</v>
          </cell>
          <cell r="Z910">
            <v>0</v>
          </cell>
          <cell r="AA910">
            <v>0</v>
          </cell>
          <cell r="AB910">
            <v>0</v>
          </cell>
        </row>
        <row r="911">
          <cell r="P911">
            <v>0</v>
          </cell>
          <cell r="Z911">
            <v>0</v>
          </cell>
          <cell r="AA911">
            <v>0</v>
          </cell>
          <cell r="AB911">
            <v>0</v>
          </cell>
        </row>
        <row r="912">
          <cell r="P912">
            <v>0</v>
          </cell>
          <cell r="Z912">
            <v>0</v>
          </cell>
          <cell r="AA912">
            <v>0</v>
          </cell>
          <cell r="AB912">
            <v>0</v>
          </cell>
        </row>
        <row r="913">
          <cell r="P913">
            <v>0</v>
          </cell>
          <cell r="Z913">
            <v>0</v>
          </cell>
          <cell r="AA913">
            <v>0</v>
          </cell>
          <cell r="AB913">
            <v>0</v>
          </cell>
        </row>
        <row r="914">
          <cell r="P914">
            <v>0</v>
          </cell>
          <cell r="Z914">
            <v>0</v>
          </cell>
          <cell r="AA914">
            <v>0</v>
          </cell>
          <cell r="AB914">
            <v>0</v>
          </cell>
        </row>
        <row r="915">
          <cell r="P915">
            <v>0</v>
          </cell>
          <cell r="Z915">
            <v>0</v>
          </cell>
          <cell r="AA915">
            <v>0</v>
          </cell>
          <cell r="AB915">
            <v>0</v>
          </cell>
        </row>
        <row r="916">
          <cell r="P916">
            <v>0</v>
          </cell>
          <cell r="Z916">
            <v>0</v>
          </cell>
          <cell r="AA916">
            <v>0</v>
          </cell>
          <cell r="AB916">
            <v>0</v>
          </cell>
        </row>
        <row r="917">
          <cell r="P917">
            <v>0</v>
          </cell>
          <cell r="Z917">
            <v>0</v>
          </cell>
          <cell r="AA917">
            <v>0</v>
          </cell>
          <cell r="AB917">
            <v>0</v>
          </cell>
        </row>
        <row r="918">
          <cell r="P918">
            <v>0</v>
          </cell>
          <cell r="Z918">
            <v>0</v>
          </cell>
          <cell r="AA918">
            <v>0</v>
          </cell>
          <cell r="AB918">
            <v>0</v>
          </cell>
        </row>
        <row r="919">
          <cell r="P919">
            <v>0</v>
          </cell>
          <cell r="Z919">
            <v>0</v>
          </cell>
          <cell r="AA919">
            <v>0</v>
          </cell>
          <cell r="AB919">
            <v>0</v>
          </cell>
        </row>
        <row r="920">
          <cell r="P920">
            <v>0</v>
          </cell>
          <cell r="Z920">
            <v>0</v>
          </cell>
          <cell r="AA920">
            <v>0</v>
          </cell>
          <cell r="AB920">
            <v>0</v>
          </cell>
        </row>
        <row r="921">
          <cell r="P921">
            <v>0</v>
          </cell>
          <cell r="Z921">
            <v>0</v>
          </cell>
          <cell r="AA921">
            <v>0</v>
          </cell>
          <cell r="AB921">
            <v>0</v>
          </cell>
        </row>
        <row r="922">
          <cell r="P922">
            <v>0</v>
          </cell>
          <cell r="Z922">
            <v>0</v>
          </cell>
          <cell r="AA922">
            <v>0</v>
          </cell>
          <cell r="AB922">
            <v>0</v>
          </cell>
        </row>
        <row r="923">
          <cell r="P923">
            <v>0</v>
          </cell>
          <cell r="Z923">
            <v>0</v>
          </cell>
          <cell r="AA923">
            <v>0</v>
          </cell>
          <cell r="AB923">
            <v>0</v>
          </cell>
        </row>
        <row r="924">
          <cell r="P924">
            <v>0</v>
          </cell>
          <cell r="Z924">
            <v>0</v>
          </cell>
          <cell r="AA924">
            <v>0</v>
          </cell>
          <cell r="AB924">
            <v>0</v>
          </cell>
        </row>
        <row r="925">
          <cell r="P925">
            <v>0</v>
          </cell>
          <cell r="Z925">
            <v>0</v>
          </cell>
          <cell r="AA925">
            <v>0</v>
          </cell>
          <cell r="AB925">
            <v>0</v>
          </cell>
        </row>
        <row r="926">
          <cell r="P926">
            <v>0</v>
          </cell>
          <cell r="Z926">
            <v>0</v>
          </cell>
          <cell r="AA926">
            <v>0</v>
          </cell>
          <cell r="AB926">
            <v>0</v>
          </cell>
        </row>
        <row r="927">
          <cell r="P927">
            <v>0</v>
          </cell>
          <cell r="Z927">
            <v>0</v>
          </cell>
          <cell r="AA927">
            <v>0</v>
          </cell>
          <cell r="AB927">
            <v>0</v>
          </cell>
        </row>
        <row r="928">
          <cell r="P928">
            <v>0</v>
          </cell>
          <cell r="Z928">
            <v>0</v>
          </cell>
          <cell r="AA928">
            <v>0</v>
          </cell>
          <cell r="AB928">
            <v>0</v>
          </cell>
        </row>
        <row r="929">
          <cell r="P929">
            <v>0</v>
          </cell>
          <cell r="Z929">
            <v>0</v>
          </cell>
          <cell r="AA929">
            <v>0</v>
          </cell>
          <cell r="AB929">
            <v>0</v>
          </cell>
        </row>
        <row r="930">
          <cell r="P930">
            <v>0</v>
          </cell>
          <cell r="Z930">
            <v>0</v>
          </cell>
          <cell r="AA930">
            <v>0</v>
          </cell>
          <cell r="AB930">
            <v>0</v>
          </cell>
        </row>
        <row r="931">
          <cell r="P931">
            <v>0</v>
          </cell>
          <cell r="Z931">
            <v>0</v>
          </cell>
          <cell r="AA931">
            <v>0</v>
          </cell>
          <cell r="AB931">
            <v>0</v>
          </cell>
        </row>
        <row r="932">
          <cell r="P932">
            <v>0</v>
          </cell>
          <cell r="Z932">
            <v>0</v>
          </cell>
          <cell r="AA932">
            <v>0</v>
          </cell>
          <cell r="AB932">
            <v>0</v>
          </cell>
        </row>
        <row r="933">
          <cell r="P933">
            <v>0</v>
          </cell>
          <cell r="Z933">
            <v>0</v>
          </cell>
          <cell r="AA933">
            <v>0</v>
          </cell>
          <cell r="AB933">
            <v>0</v>
          </cell>
        </row>
        <row r="934">
          <cell r="P934">
            <v>0</v>
          </cell>
          <cell r="Z934">
            <v>0</v>
          </cell>
          <cell r="AA934">
            <v>0</v>
          </cell>
          <cell r="AB934">
            <v>0</v>
          </cell>
        </row>
        <row r="935">
          <cell r="P935">
            <v>0</v>
          </cell>
          <cell r="Z935">
            <v>0</v>
          </cell>
          <cell r="AA935">
            <v>0</v>
          </cell>
          <cell r="AB935">
            <v>0</v>
          </cell>
        </row>
        <row r="936">
          <cell r="P936">
            <v>0</v>
          </cell>
          <cell r="Z936">
            <v>0</v>
          </cell>
          <cell r="AA936">
            <v>0</v>
          </cell>
          <cell r="AB936">
            <v>0</v>
          </cell>
        </row>
        <row r="937">
          <cell r="P937">
            <v>0</v>
          </cell>
          <cell r="Z937">
            <v>0</v>
          </cell>
          <cell r="AA937">
            <v>0</v>
          </cell>
          <cell r="AB937">
            <v>0</v>
          </cell>
        </row>
        <row r="938">
          <cell r="P938">
            <v>0</v>
          </cell>
          <cell r="Z938">
            <v>0</v>
          </cell>
          <cell r="AA938">
            <v>0</v>
          </cell>
          <cell r="AB938">
            <v>0</v>
          </cell>
        </row>
        <row r="939">
          <cell r="P939">
            <v>0</v>
          </cell>
          <cell r="Z939">
            <v>0</v>
          </cell>
          <cell r="AA939">
            <v>0</v>
          </cell>
          <cell r="AB939">
            <v>0</v>
          </cell>
        </row>
        <row r="940">
          <cell r="P940">
            <v>0</v>
          </cell>
          <cell r="Z940">
            <v>0</v>
          </cell>
          <cell r="AA940">
            <v>0</v>
          </cell>
          <cell r="AB940">
            <v>0</v>
          </cell>
        </row>
        <row r="941">
          <cell r="P941">
            <v>0</v>
          </cell>
          <cell r="Z941">
            <v>0</v>
          </cell>
          <cell r="AA941">
            <v>0</v>
          </cell>
          <cell r="AB941">
            <v>0</v>
          </cell>
        </row>
        <row r="942">
          <cell r="P942">
            <v>0</v>
          </cell>
          <cell r="Z942">
            <v>0</v>
          </cell>
          <cell r="AA942">
            <v>0</v>
          </cell>
          <cell r="AB942">
            <v>0</v>
          </cell>
        </row>
        <row r="944">
          <cell r="P944">
            <v>0</v>
          </cell>
          <cell r="Z944">
            <v>0</v>
          </cell>
          <cell r="AA944">
            <v>0</v>
          </cell>
          <cell r="AB944">
            <v>0</v>
          </cell>
        </row>
        <row r="945">
          <cell r="B945" t="str">
            <v>Összesen</v>
          </cell>
          <cell r="D945" t="str">
            <v>Rácvárosi és Istenk. Ált.Mkp.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>
            <v>0</v>
          </cell>
        </row>
        <row r="946">
          <cell r="A946">
            <v>19</v>
          </cell>
          <cell r="B946" t="str">
            <v>M.K.Horvát Ált.Isk.G.D.Otth.</v>
          </cell>
          <cell r="C946">
            <v>1</v>
          </cell>
          <cell r="D946" t="str">
            <v>00előirányzat</v>
          </cell>
          <cell r="P946">
            <v>0</v>
          </cell>
          <cell r="Z946">
            <v>0</v>
          </cell>
          <cell r="AA946">
            <v>0</v>
          </cell>
          <cell r="AB946">
            <v>0</v>
          </cell>
        </row>
        <row r="947">
          <cell r="P947">
            <v>0</v>
          </cell>
          <cell r="Z947">
            <v>0</v>
          </cell>
          <cell r="AA947">
            <v>0</v>
          </cell>
          <cell r="AB947">
            <v>0</v>
          </cell>
        </row>
        <row r="948">
          <cell r="P948">
            <v>0</v>
          </cell>
          <cell r="Z948">
            <v>0</v>
          </cell>
          <cell r="AA948">
            <v>0</v>
          </cell>
          <cell r="AB948">
            <v>0</v>
          </cell>
        </row>
        <row r="949">
          <cell r="P949">
            <v>0</v>
          </cell>
          <cell r="Z949">
            <v>0</v>
          </cell>
          <cell r="AA949">
            <v>0</v>
          </cell>
          <cell r="AB949">
            <v>0</v>
          </cell>
        </row>
        <row r="950">
          <cell r="P950">
            <v>0</v>
          </cell>
          <cell r="Z950">
            <v>0</v>
          </cell>
          <cell r="AA950">
            <v>0</v>
          </cell>
          <cell r="AB950">
            <v>0</v>
          </cell>
        </row>
        <row r="951">
          <cell r="P951">
            <v>0</v>
          </cell>
          <cell r="Z951">
            <v>0</v>
          </cell>
          <cell r="AA951">
            <v>0</v>
          </cell>
          <cell r="AB951">
            <v>0</v>
          </cell>
        </row>
        <row r="952">
          <cell r="P952">
            <v>0</v>
          </cell>
          <cell r="Z952">
            <v>0</v>
          </cell>
          <cell r="AA952">
            <v>0</v>
          </cell>
          <cell r="AB952">
            <v>0</v>
          </cell>
        </row>
        <row r="953">
          <cell r="P953">
            <v>0</v>
          </cell>
          <cell r="Z953">
            <v>0</v>
          </cell>
          <cell r="AA953">
            <v>0</v>
          </cell>
          <cell r="AB953">
            <v>0</v>
          </cell>
        </row>
        <row r="954">
          <cell r="P954">
            <v>0</v>
          </cell>
          <cell r="Z954">
            <v>0</v>
          </cell>
          <cell r="AA954">
            <v>0</v>
          </cell>
          <cell r="AB954">
            <v>0</v>
          </cell>
        </row>
        <row r="955">
          <cell r="P955">
            <v>0</v>
          </cell>
          <cell r="Z955">
            <v>0</v>
          </cell>
          <cell r="AA955">
            <v>0</v>
          </cell>
          <cell r="AB955">
            <v>0</v>
          </cell>
        </row>
        <row r="956">
          <cell r="P956">
            <v>0</v>
          </cell>
          <cell r="Z956">
            <v>0</v>
          </cell>
          <cell r="AA956">
            <v>0</v>
          </cell>
          <cell r="AB956">
            <v>0</v>
          </cell>
        </row>
        <row r="957">
          <cell r="P957">
            <v>0</v>
          </cell>
          <cell r="Z957">
            <v>0</v>
          </cell>
          <cell r="AA957">
            <v>0</v>
          </cell>
          <cell r="AB957">
            <v>0</v>
          </cell>
        </row>
        <row r="958">
          <cell r="P958">
            <v>0</v>
          </cell>
          <cell r="Z958">
            <v>0</v>
          </cell>
          <cell r="AA958">
            <v>0</v>
          </cell>
          <cell r="AB958">
            <v>0</v>
          </cell>
        </row>
        <row r="959">
          <cell r="P959">
            <v>0</v>
          </cell>
          <cell r="Z959">
            <v>0</v>
          </cell>
          <cell r="AA959">
            <v>0</v>
          </cell>
          <cell r="AB959">
            <v>0</v>
          </cell>
        </row>
        <row r="960">
          <cell r="P960">
            <v>0</v>
          </cell>
          <cell r="Z960">
            <v>0</v>
          </cell>
          <cell r="AA960">
            <v>0</v>
          </cell>
          <cell r="AB960">
            <v>0</v>
          </cell>
        </row>
        <row r="961">
          <cell r="P961">
            <v>0</v>
          </cell>
          <cell r="Z961">
            <v>0</v>
          </cell>
          <cell r="AA961">
            <v>0</v>
          </cell>
          <cell r="AB961">
            <v>0</v>
          </cell>
        </row>
        <row r="962">
          <cell r="P962">
            <v>0</v>
          </cell>
          <cell r="Z962">
            <v>0</v>
          </cell>
          <cell r="AA962">
            <v>0</v>
          </cell>
          <cell r="AB962">
            <v>0</v>
          </cell>
        </row>
        <row r="963">
          <cell r="P963">
            <v>0</v>
          </cell>
          <cell r="Z963">
            <v>0</v>
          </cell>
          <cell r="AA963">
            <v>0</v>
          </cell>
          <cell r="AB963">
            <v>0</v>
          </cell>
        </row>
        <row r="964">
          <cell r="P964">
            <v>0</v>
          </cell>
          <cell r="Z964">
            <v>0</v>
          </cell>
          <cell r="AA964">
            <v>0</v>
          </cell>
          <cell r="AB964">
            <v>0</v>
          </cell>
        </row>
        <row r="965">
          <cell r="P965">
            <v>0</v>
          </cell>
          <cell r="Z965">
            <v>0</v>
          </cell>
          <cell r="AA965">
            <v>0</v>
          </cell>
          <cell r="AB965">
            <v>0</v>
          </cell>
        </row>
        <row r="966">
          <cell r="P966">
            <v>0</v>
          </cell>
          <cell r="Z966">
            <v>0</v>
          </cell>
          <cell r="AA966">
            <v>0</v>
          </cell>
          <cell r="AB966">
            <v>0</v>
          </cell>
        </row>
        <row r="967">
          <cell r="P967">
            <v>0</v>
          </cell>
          <cell r="Z967">
            <v>0</v>
          </cell>
          <cell r="AA967">
            <v>0</v>
          </cell>
          <cell r="AB967">
            <v>0</v>
          </cell>
        </row>
        <row r="968">
          <cell r="P968">
            <v>0</v>
          </cell>
          <cell r="Z968">
            <v>0</v>
          </cell>
          <cell r="AA968">
            <v>0</v>
          </cell>
          <cell r="AB968">
            <v>0</v>
          </cell>
        </row>
        <row r="969">
          <cell r="P969">
            <v>0</v>
          </cell>
          <cell r="Z969">
            <v>0</v>
          </cell>
          <cell r="AA969">
            <v>0</v>
          </cell>
          <cell r="AB969">
            <v>0</v>
          </cell>
        </row>
        <row r="970">
          <cell r="P970">
            <v>0</v>
          </cell>
          <cell r="Z970">
            <v>0</v>
          </cell>
          <cell r="AA970">
            <v>0</v>
          </cell>
          <cell r="AB970">
            <v>0</v>
          </cell>
        </row>
        <row r="971">
          <cell r="B971" t="str">
            <v>Összesen</v>
          </cell>
          <cell r="D971" t="str">
            <v>M.K.Horvát Ált.Isk.G.D.Otth.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0</v>
          </cell>
          <cell r="Y971">
            <v>0</v>
          </cell>
          <cell r="Z971">
            <v>0</v>
          </cell>
          <cell r="AA971">
            <v>0</v>
          </cell>
          <cell r="AB971">
            <v>0</v>
          </cell>
        </row>
        <row r="972">
          <cell r="A972">
            <v>20</v>
          </cell>
          <cell r="B972" t="str">
            <v>Éltes Mátyás Iskolaközpont</v>
          </cell>
          <cell r="C972">
            <v>1</v>
          </cell>
          <cell r="D972" t="str">
            <v>00előirányzat</v>
          </cell>
          <cell r="P972">
            <v>0</v>
          </cell>
          <cell r="Z972">
            <v>0</v>
          </cell>
          <cell r="AA972">
            <v>0</v>
          </cell>
          <cell r="AB972">
            <v>0</v>
          </cell>
        </row>
        <row r="973">
          <cell r="P973">
            <v>0</v>
          </cell>
          <cell r="Z973">
            <v>0</v>
          </cell>
          <cell r="AA973">
            <v>0</v>
          </cell>
          <cell r="AB973">
            <v>0</v>
          </cell>
        </row>
        <row r="974">
          <cell r="P974">
            <v>0</v>
          </cell>
          <cell r="Z974">
            <v>0</v>
          </cell>
          <cell r="AA974">
            <v>0</v>
          </cell>
          <cell r="AB974">
            <v>0</v>
          </cell>
        </row>
        <row r="975">
          <cell r="P975">
            <v>0</v>
          </cell>
          <cell r="Z975">
            <v>0</v>
          </cell>
          <cell r="AA975">
            <v>0</v>
          </cell>
          <cell r="AB975">
            <v>0</v>
          </cell>
        </row>
        <row r="976">
          <cell r="P976">
            <v>0</v>
          </cell>
          <cell r="Z976">
            <v>0</v>
          </cell>
          <cell r="AA976">
            <v>0</v>
          </cell>
          <cell r="AB976">
            <v>0</v>
          </cell>
        </row>
        <row r="977">
          <cell r="P977">
            <v>0</v>
          </cell>
          <cell r="Z977">
            <v>0</v>
          </cell>
          <cell r="AA977">
            <v>0</v>
          </cell>
          <cell r="AB977">
            <v>0</v>
          </cell>
        </row>
        <row r="978">
          <cell r="P978">
            <v>0</v>
          </cell>
          <cell r="Z978">
            <v>0</v>
          </cell>
          <cell r="AA978">
            <v>0</v>
          </cell>
          <cell r="AB978">
            <v>0</v>
          </cell>
        </row>
        <row r="979">
          <cell r="P979">
            <v>0</v>
          </cell>
          <cell r="Z979">
            <v>0</v>
          </cell>
          <cell r="AA979">
            <v>0</v>
          </cell>
          <cell r="AB979">
            <v>0</v>
          </cell>
        </row>
        <row r="980">
          <cell r="P980">
            <v>0</v>
          </cell>
          <cell r="Z980">
            <v>0</v>
          </cell>
          <cell r="AA980">
            <v>0</v>
          </cell>
          <cell r="AB980">
            <v>0</v>
          </cell>
        </row>
        <row r="981">
          <cell r="P981">
            <v>0</v>
          </cell>
          <cell r="Z981">
            <v>0</v>
          </cell>
          <cell r="AA981">
            <v>0</v>
          </cell>
          <cell r="AB981">
            <v>0</v>
          </cell>
        </row>
        <row r="982">
          <cell r="P982">
            <v>0</v>
          </cell>
          <cell r="Z982">
            <v>0</v>
          </cell>
          <cell r="AA982">
            <v>0</v>
          </cell>
          <cell r="AB982">
            <v>0</v>
          </cell>
        </row>
        <row r="983">
          <cell r="P983">
            <v>0</v>
          </cell>
          <cell r="Z983">
            <v>0</v>
          </cell>
          <cell r="AA983">
            <v>0</v>
          </cell>
          <cell r="AB983">
            <v>0</v>
          </cell>
        </row>
        <row r="984">
          <cell r="P984">
            <v>0</v>
          </cell>
          <cell r="Z984">
            <v>0</v>
          </cell>
          <cell r="AA984">
            <v>0</v>
          </cell>
          <cell r="AB984">
            <v>0</v>
          </cell>
        </row>
        <row r="985">
          <cell r="P985">
            <v>0</v>
          </cell>
          <cell r="Z985">
            <v>0</v>
          </cell>
          <cell r="AA985">
            <v>0</v>
          </cell>
          <cell r="AB985">
            <v>0</v>
          </cell>
        </row>
        <row r="986">
          <cell r="P986">
            <v>0</v>
          </cell>
          <cell r="Z986">
            <v>0</v>
          </cell>
          <cell r="AA986">
            <v>0</v>
          </cell>
          <cell r="AB986">
            <v>0</v>
          </cell>
        </row>
        <row r="987">
          <cell r="P987">
            <v>0</v>
          </cell>
          <cell r="Z987">
            <v>0</v>
          </cell>
          <cell r="AA987">
            <v>0</v>
          </cell>
          <cell r="AB987">
            <v>0</v>
          </cell>
        </row>
        <row r="988">
          <cell r="P988">
            <v>0</v>
          </cell>
          <cell r="Z988">
            <v>0</v>
          </cell>
          <cell r="AA988">
            <v>0</v>
          </cell>
          <cell r="AB988">
            <v>0</v>
          </cell>
        </row>
        <row r="989">
          <cell r="P989">
            <v>0</v>
          </cell>
          <cell r="Z989">
            <v>0</v>
          </cell>
          <cell r="AA989">
            <v>0</v>
          </cell>
          <cell r="AB989">
            <v>0</v>
          </cell>
        </row>
        <row r="990">
          <cell r="P990">
            <v>0</v>
          </cell>
          <cell r="Z990">
            <v>0</v>
          </cell>
          <cell r="AA990">
            <v>0</v>
          </cell>
          <cell r="AB990">
            <v>0</v>
          </cell>
        </row>
        <row r="991">
          <cell r="P991">
            <v>0</v>
          </cell>
          <cell r="Z991">
            <v>0</v>
          </cell>
          <cell r="AA991">
            <v>0</v>
          </cell>
          <cell r="AB991">
            <v>0</v>
          </cell>
        </row>
        <row r="992">
          <cell r="P992">
            <v>0</v>
          </cell>
          <cell r="Z992">
            <v>0</v>
          </cell>
          <cell r="AA992">
            <v>0</v>
          </cell>
          <cell r="AB992">
            <v>0</v>
          </cell>
        </row>
        <row r="993">
          <cell r="P993">
            <v>0</v>
          </cell>
          <cell r="Z993">
            <v>0</v>
          </cell>
          <cell r="AA993">
            <v>0</v>
          </cell>
          <cell r="AB993">
            <v>0</v>
          </cell>
        </row>
        <row r="994">
          <cell r="P994">
            <v>0</v>
          </cell>
          <cell r="Z994">
            <v>0</v>
          </cell>
          <cell r="AA994">
            <v>0</v>
          </cell>
          <cell r="AB994">
            <v>0</v>
          </cell>
        </row>
        <row r="995">
          <cell r="P995">
            <v>0</v>
          </cell>
          <cell r="Z995">
            <v>0</v>
          </cell>
          <cell r="AA995">
            <v>0</v>
          </cell>
          <cell r="AB995">
            <v>0</v>
          </cell>
        </row>
        <row r="996">
          <cell r="P996">
            <v>0</v>
          </cell>
          <cell r="Z996">
            <v>0</v>
          </cell>
          <cell r="AA996">
            <v>0</v>
          </cell>
          <cell r="AB996">
            <v>0</v>
          </cell>
        </row>
        <row r="997">
          <cell r="P997">
            <v>0</v>
          </cell>
          <cell r="Z997">
            <v>0</v>
          </cell>
          <cell r="AA997">
            <v>0</v>
          </cell>
          <cell r="AB997">
            <v>0</v>
          </cell>
        </row>
        <row r="998">
          <cell r="P998">
            <v>0</v>
          </cell>
          <cell r="Z998">
            <v>0</v>
          </cell>
          <cell r="AA998">
            <v>0</v>
          </cell>
          <cell r="AB998">
            <v>0</v>
          </cell>
        </row>
        <row r="999">
          <cell r="P999">
            <v>0</v>
          </cell>
          <cell r="Z999">
            <v>0</v>
          </cell>
          <cell r="AA999">
            <v>0</v>
          </cell>
          <cell r="AB999">
            <v>0</v>
          </cell>
        </row>
        <row r="1000">
          <cell r="B1000" t="str">
            <v>Összesen</v>
          </cell>
          <cell r="D1000" t="str">
            <v>Éltes Mátyás Iskolaközpont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0</v>
          </cell>
          <cell r="Z1000">
            <v>0</v>
          </cell>
          <cell r="AA1000">
            <v>0</v>
          </cell>
          <cell r="AB1000">
            <v>0</v>
          </cell>
        </row>
        <row r="1001">
          <cell r="A1001">
            <v>21</v>
          </cell>
          <cell r="B1001" t="str">
            <v>500 sz.Szakm.Int.és Szakk.</v>
          </cell>
          <cell r="C1001">
            <v>1</v>
          </cell>
          <cell r="D1001" t="str">
            <v>00előirányzat</v>
          </cell>
          <cell r="P1001">
            <v>0</v>
          </cell>
          <cell r="Z1001">
            <v>0</v>
          </cell>
          <cell r="AA1001">
            <v>0</v>
          </cell>
          <cell r="AB1001">
            <v>0</v>
          </cell>
        </row>
        <row r="1002">
          <cell r="P1002">
            <v>0</v>
          </cell>
          <cell r="Z1002">
            <v>0</v>
          </cell>
          <cell r="AA1002">
            <v>0</v>
          </cell>
          <cell r="AB1002">
            <v>0</v>
          </cell>
        </row>
        <row r="1003">
          <cell r="P1003">
            <v>0</v>
          </cell>
          <cell r="Z1003">
            <v>0</v>
          </cell>
          <cell r="AA1003">
            <v>0</v>
          </cell>
          <cell r="AB1003">
            <v>0</v>
          </cell>
        </row>
        <row r="1004">
          <cell r="P1004">
            <v>0</v>
          </cell>
          <cell r="Z1004">
            <v>0</v>
          </cell>
          <cell r="AA1004">
            <v>0</v>
          </cell>
          <cell r="AB1004">
            <v>0</v>
          </cell>
        </row>
        <row r="1005">
          <cell r="P1005">
            <v>0</v>
          </cell>
          <cell r="Z1005">
            <v>0</v>
          </cell>
          <cell r="AA1005">
            <v>0</v>
          </cell>
          <cell r="AB1005">
            <v>0</v>
          </cell>
        </row>
        <row r="1006">
          <cell r="P1006">
            <v>0</v>
          </cell>
          <cell r="Z1006">
            <v>0</v>
          </cell>
          <cell r="AA1006">
            <v>0</v>
          </cell>
          <cell r="AB1006">
            <v>0</v>
          </cell>
        </row>
        <row r="1007">
          <cell r="P1007">
            <v>0</v>
          </cell>
          <cell r="Z1007">
            <v>0</v>
          </cell>
          <cell r="AA1007">
            <v>0</v>
          </cell>
          <cell r="AB1007">
            <v>0</v>
          </cell>
        </row>
        <row r="1008">
          <cell r="P1008">
            <v>0</v>
          </cell>
          <cell r="Z1008">
            <v>0</v>
          </cell>
          <cell r="AA1008">
            <v>0</v>
          </cell>
          <cell r="AB1008">
            <v>0</v>
          </cell>
        </row>
        <row r="1009">
          <cell r="P1009">
            <v>0</v>
          </cell>
          <cell r="Z1009">
            <v>0</v>
          </cell>
          <cell r="AA1009">
            <v>0</v>
          </cell>
          <cell r="AB1009">
            <v>0</v>
          </cell>
        </row>
        <row r="1010">
          <cell r="P1010">
            <v>0</v>
          </cell>
          <cell r="Z1010">
            <v>0</v>
          </cell>
          <cell r="AA1010">
            <v>0</v>
          </cell>
          <cell r="AB1010">
            <v>0</v>
          </cell>
        </row>
        <row r="1011">
          <cell r="P1011">
            <v>0</v>
          </cell>
          <cell r="Z1011">
            <v>0</v>
          </cell>
          <cell r="AA1011">
            <v>0</v>
          </cell>
          <cell r="AB1011">
            <v>0</v>
          </cell>
        </row>
        <row r="1012">
          <cell r="P1012">
            <v>0</v>
          </cell>
          <cell r="Z1012">
            <v>0</v>
          </cell>
          <cell r="AA1012">
            <v>0</v>
          </cell>
          <cell r="AB1012">
            <v>0</v>
          </cell>
        </row>
        <row r="1013">
          <cell r="P1013">
            <v>0</v>
          </cell>
          <cell r="Z1013">
            <v>0</v>
          </cell>
          <cell r="AA1013">
            <v>0</v>
          </cell>
          <cell r="AB1013">
            <v>0</v>
          </cell>
        </row>
        <row r="1014">
          <cell r="P1014">
            <v>0</v>
          </cell>
          <cell r="Z1014">
            <v>0</v>
          </cell>
          <cell r="AA1014">
            <v>0</v>
          </cell>
          <cell r="AB1014">
            <v>0</v>
          </cell>
        </row>
        <row r="1015">
          <cell r="P1015">
            <v>0</v>
          </cell>
          <cell r="Z1015">
            <v>0</v>
          </cell>
          <cell r="AA1015">
            <v>0</v>
          </cell>
          <cell r="AB1015">
            <v>0</v>
          </cell>
        </row>
        <row r="1016">
          <cell r="P1016">
            <v>0</v>
          </cell>
          <cell r="Z1016">
            <v>0</v>
          </cell>
          <cell r="AA1016">
            <v>0</v>
          </cell>
          <cell r="AB1016">
            <v>0</v>
          </cell>
        </row>
        <row r="1017">
          <cell r="P1017">
            <v>0</v>
          </cell>
          <cell r="Z1017">
            <v>0</v>
          </cell>
          <cell r="AA1017">
            <v>0</v>
          </cell>
          <cell r="AB1017">
            <v>0</v>
          </cell>
        </row>
        <row r="1018">
          <cell r="P1018">
            <v>0</v>
          </cell>
          <cell r="Z1018">
            <v>0</v>
          </cell>
          <cell r="AA1018">
            <v>0</v>
          </cell>
          <cell r="AB1018">
            <v>0</v>
          </cell>
        </row>
        <row r="1019">
          <cell r="P1019">
            <v>0</v>
          </cell>
          <cell r="Z1019">
            <v>0</v>
          </cell>
          <cell r="AA1019">
            <v>0</v>
          </cell>
          <cell r="AB1019">
            <v>0</v>
          </cell>
        </row>
        <row r="1020">
          <cell r="P1020">
            <v>0</v>
          </cell>
          <cell r="Z1020">
            <v>0</v>
          </cell>
          <cell r="AA1020">
            <v>0</v>
          </cell>
          <cell r="AB1020">
            <v>0</v>
          </cell>
        </row>
        <row r="1021">
          <cell r="P1021">
            <v>0</v>
          </cell>
          <cell r="Z1021">
            <v>0</v>
          </cell>
          <cell r="AA1021">
            <v>0</v>
          </cell>
          <cell r="AB1021">
            <v>0</v>
          </cell>
        </row>
        <row r="1022">
          <cell r="P1022">
            <v>0</v>
          </cell>
          <cell r="Z1022">
            <v>0</v>
          </cell>
          <cell r="AA1022">
            <v>0</v>
          </cell>
          <cell r="AB1022">
            <v>0</v>
          </cell>
        </row>
        <row r="1023">
          <cell r="P1023">
            <v>0</v>
          </cell>
          <cell r="Z1023">
            <v>0</v>
          </cell>
          <cell r="AA1023">
            <v>0</v>
          </cell>
          <cell r="AB1023">
            <v>0</v>
          </cell>
        </row>
        <row r="1024">
          <cell r="P1024">
            <v>0</v>
          </cell>
          <cell r="Z1024">
            <v>0</v>
          </cell>
          <cell r="AA1024">
            <v>0</v>
          </cell>
          <cell r="AB1024">
            <v>0</v>
          </cell>
        </row>
        <row r="1025">
          <cell r="P1025">
            <v>0</v>
          </cell>
          <cell r="Z1025">
            <v>0</v>
          </cell>
          <cell r="AA1025">
            <v>0</v>
          </cell>
          <cell r="AB1025">
            <v>0</v>
          </cell>
        </row>
        <row r="1026">
          <cell r="P1026">
            <v>0</v>
          </cell>
          <cell r="Z1026">
            <v>0</v>
          </cell>
          <cell r="AA1026">
            <v>0</v>
          </cell>
          <cell r="AB1026">
            <v>0</v>
          </cell>
        </row>
        <row r="1027">
          <cell r="P1027">
            <v>0</v>
          </cell>
          <cell r="Z1027">
            <v>0</v>
          </cell>
          <cell r="AA1027">
            <v>0</v>
          </cell>
          <cell r="AB1027">
            <v>0</v>
          </cell>
        </row>
        <row r="1028">
          <cell r="B1028" t="str">
            <v>Összesen</v>
          </cell>
          <cell r="D1028" t="str">
            <v>500 sz.Szakm.Int.és Szakk.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0</v>
          </cell>
          <cell r="W1028">
            <v>0</v>
          </cell>
          <cell r="X1028">
            <v>0</v>
          </cell>
          <cell r="Y1028">
            <v>0</v>
          </cell>
          <cell r="Z1028">
            <v>0</v>
          </cell>
          <cell r="AA1028">
            <v>0</v>
          </cell>
          <cell r="AB1028">
            <v>0</v>
          </cell>
        </row>
        <row r="1029">
          <cell r="A1029">
            <v>23</v>
          </cell>
          <cell r="B1029" t="str">
            <v>508 sz.Szakm.Int.és Szakk.</v>
          </cell>
          <cell r="C1029">
            <v>1</v>
          </cell>
          <cell r="D1029" t="str">
            <v>00előirányzat</v>
          </cell>
          <cell r="P1029">
            <v>0</v>
          </cell>
          <cell r="Z1029">
            <v>0</v>
          </cell>
          <cell r="AA1029">
            <v>0</v>
          </cell>
          <cell r="AB1029">
            <v>0</v>
          </cell>
        </row>
        <row r="1030">
          <cell r="P1030">
            <v>0</v>
          </cell>
          <cell r="Z1030">
            <v>0</v>
          </cell>
          <cell r="AA1030">
            <v>0</v>
          </cell>
          <cell r="AB1030">
            <v>0</v>
          </cell>
        </row>
        <row r="1031">
          <cell r="P1031">
            <v>0</v>
          </cell>
          <cell r="Z1031">
            <v>0</v>
          </cell>
          <cell r="AA1031">
            <v>0</v>
          </cell>
          <cell r="AB1031">
            <v>0</v>
          </cell>
        </row>
        <row r="1032">
          <cell r="P1032">
            <v>0</v>
          </cell>
          <cell r="Z1032">
            <v>0</v>
          </cell>
          <cell r="AA1032">
            <v>0</v>
          </cell>
          <cell r="AB1032">
            <v>0</v>
          </cell>
        </row>
        <row r="1033">
          <cell r="P1033">
            <v>0</v>
          </cell>
          <cell r="Z1033">
            <v>0</v>
          </cell>
          <cell r="AA1033">
            <v>0</v>
          </cell>
          <cell r="AB1033">
            <v>0</v>
          </cell>
        </row>
        <row r="1034">
          <cell r="P1034">
            <v>0</v>
          </cell>
          <cell r="Z1034">
            <v>0</v>
          </cell>
          <cell r="AA1034">
            <v>0</v>
          </cell>
          <cell r="AB1034">
            <v>0</v>
          </cell>
        </row>
        <row r="1035">
          <cell r="P1035">
            <v>0</v>
          </cell>
          <cell r="Z1035">
            <v>0</v>
          </cell>
          <cell r="AA1035">
            <v>0</v>
          </cell>
          <cell r="AB1035">
            <v>0</v>
          </cell>
        </row>
        <row r="1036">
          <cell r="P1036">
            <v>0</v>
          </cell>
          <cell r="Z1036">
            <v>0</v>
          </cell>
          <cell r="AA1036">
            <v>0</v>
          </cell>
          <cell r="AB1036">
            <v>0</v>
          </cell>
        </row>
        <row r="1037">
          <cell r="P1037">
            <v>0</v>
          </cell>
          <cell r="Z1037">
            <v>0</v>
          </cell>
          <cell r="AA1037">
            <v>0</v>
          </cell>
          <cell r="AB1037">
            <v>0</v>
          </cell>
        </row>
        <row r="1038">
          <cell r="P1038">
            <v>0</v>
          </cell>
          <cell r="Z1038">
            <v>0</v>
          </cell>
          <cell r="AA1038">
            <v>0</v>
          </cell>
          <cell r="AB1038">
            <v>0</v>
          </cell>
        </row>
        <row r="1039">
          <cell r="P1039">
            <v>0</v>
          </cell>
          <cell r="Z1039">
            <v>0</v>
          </cell>
          <cell r="AA1039">
            <v>0</v>
          </cell>
          <cell r="AB1039">
            <v>0</v>
          </cell>
        </row>
        <row r="1040">
          <cell r="P1040">
            <v>0</v>
          </cell>
          <cell r="Z1040">
            <v>0</v>
          </cell>
          <cell r="AA1040">
            <v>0</v>
          </cell>
          <cell r="AB1040">
            <v>0</v>
          </cell>
        </row>
        <row r="1041">
          <cell r="P1041">
            <v>0</v>
          </cell>
          <cell r="Z1041">
            <v>0</v>
          </cell>
          <cell r="AA1041">
            <v>0</v>
          </cell>
          <cell r="AB1041">
            <v>0</v>
          </cell>
        </row>
        <row r="1042">
          <cell r="P1042">
            <v>0</v>
          </cell>
          <cell r="Z1042">
            <v>0</v>
          </cell>
          <cell r="AA1042">
            <v>0</v>
          </cell>
          <cell r="AB1042">
            <v>0</v>
          </cell>
        </row>
        <row r="1043">
          <cell r="P1043">
            <v>0</v>
          </cell>
          <cell r="Z1043">
            <v>0</v>
          </cell>
          <cell r="AA1043">
            <v>0</v>
          </cell>
          <cell r="AB1043">
            <v>0</v>
          </cell>
        </row>
        <row r="1044">
          <cell r="P1044">
            <v>0</v>
          </cell>
          <cell r="Z1044">
            <v>0</v>
          </cell>
          <cell r="AA1044">
            <v>0</v>
          </cell>
          <cell r="AB1044">
            <v>0</v>
          </cell>
        </row>
        <row r="1045">
          <cell r="P1045">
            <v>0</v>
          </cell>
          <cell r="Z1045">
            <v>0</v>
          </cell>
          <cell r="AA1045">
            <v>0</v>
          </cell>
          <cell r="AB1045">
            <v>0</v>
          </cell>
        </row>
        <row r="1046">
          <cell r="P1046">
            <v>0</v>
          </cell>
          <cell r="Z1046">
            <v>0</v>
          </cell>
          <cell r="AA1046">
            <v>0</v>
          </cell>
          <cell r="AB1046">
            <v>0</v>
          </cell>
        </row>
        <row r="1047">
          <cell r="P1047">
            <v>0</v>
          </cell>
          <cell r="Z1047">
            <v>0</v>
          </cell>
          <cell r="AA1047">
            <v>0</v>
          </cell>
          <cell r="AB1047">
            <v>0</v>
          </cell>
        </row>
        <row r="1048">
          <cell r="P1048">
            <v>0</v>
          </cell>
          <cell r="Z1048">
            <v>0</v>
          </cell>
          <cell r="AA1048">
            <v>0</v>
          </cell>
          <cell r="AB1048">
            <v>0</v>
          </cell>
        </row>
        <row r="1049">
          <cell r="P1049">
            <v>0</v>
          </cell>
          <cell r="Z1049">
            <v>0</v>
          </cell>
          <cell r="AA1049">
            <v>0</v>
          </cell>
          <cell r="AB1049">
            <v>0</v>
          </cell>
        </row>
        <row r="1050">
          <cell r="P1050">
            <v>0</v>
          </cell>
          <cell r="Z1050">
            <v>0</v>
          </cell>
          <cell r="AA1050">
            <v>0</v>
          </cell>
          <cell r="AB1050">
            <v>0</v>
          </cell>
        </row>
        <row r="1051">
          <cell r="P1051">
            <v>0</v>
          </cell>
          <cell r="Z1051">
            <v>0</v>
          </cell>
          <cell r="AA1051">
            <v>0</v>
          </cell>
          <cell r="AB1051">
            <v>0</v>
          </cell>
        </row>
        <row r="1052">
          <cell r="B1052" t="str">
            <v>Összesen</v>
          </cell>
          <cell r="D1052" t="str">
            <v>508 sz.Szakm.Int.és Szakk.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0</v>
          </cell>
          <cell r="Z1052">
            <v>0</v>
          </cell>
          <cell r="AA1052">
            <v>0</v>
          </cell>
          <cell r="AB1052">
            <v>0</v>
          </cell>
        </row>
        <row r="1053">
          <cell r="A1053">
            <v>24</v>
          </cell>
          <cell r="B1053" t="str">
            <v>Pécsi Ker.Id.F.és Vend.Szk.</v>
          </cell>
          <cell r="C1053">
            <v>1</v>
          </cell>
          <cell r="D1053" t="str">
            <v>00előirányzat</v>
          </cell>
          <cell r="P1053">
            <v>0</v>
          </cell>
          <cell r="Z1053">
            <v>0</v>
          </cell>
          <cell r="AA1053">
            <v>0</v>
          </cell>
          <cell r="AB1053">
            <v>0</v>
          </cell>
        </row>
        <row r="1054">
          <cell r="P1054">
            <v>0</v>
          </cell>
          <cell r="Z1054">
            <v>0</v>
          </cell>
          <cell r="AA1054">
            <v>0</v>
          </cell>
          <cell r="AB1054">
            <v>0</v>
          </cell>
        </row>
        <row r="1055">
          <cell r="P1055">
            <v>0</v>
          </cell>
          <cell r="Z1055">
            <v>0</v>
          </cell>
          <cell r="AA1055">
            <v>0</v>
          </cell>
          <cell r="AB1055">
            <v>0</v>
          </cell>
        </row>
        <row r="1056">
          <cell r="P1056">
            <v>0</v>
          </cell>
          <cell r="Z1056">
            <v>0</v>
          </cell>
          <cell r="AA1056">
            <v>0</v>
          </cell>
          <cell r="AB1056">
            <v>0</v>
          </cell>
        </row>
        <row r="1057">
          <cell r="P1057">
            <v>0</v>
          </cell>
          <cell r="Z1057">
            <v>0</v>
          </cell>
          <cell r="AA1057">
            <v>0</v>
          </cell>
          <cell r="AB1057">
            <v>0</v>
          </cell>
        </row>
        <row r="1058">
          <cell r="P1058">
            <v>0</v>
          </cell>
          <cell r="Z1058">
            <v>0</v>
          </cell>
          <cell r="AA1058">
            <v>0</v>
          </cell>
          <cell r="AB1058">
            <v>0</v>
          </cell>
        </row>
        <row r="1059">
          <cell r="P1059">
            <v>0</v>
          </cell>
          <cell r="Z1059">
            <v>0</v>
          </cell>
          <cell r="AA1059">
            <v>0</v>
          </cell>
          <cell r="AB1059">
            <v>0</v>
          </cell>
        </row>
        <row r="1060">
          <cell r="P1060">
            <v>0</v>
          </cell>
          <cell r="Z1060">
            <v>0</v>
          </cell>
          <cell r="AA1060">
            <v>0</v>
          </cell>
          <cell r="AB1060">
            <v>0</v>
          </cell>
        </row>
        <row r="1061">
          <cell r="P1061">
            <v>0</v>
          </cell>
          <cell r="Z1061">
            <v>0</v>
          </cell>
          <cell r="AA1061">
            <v>0</v>
          </cell>
          <cell r="AB1061">
            <v>0</v>
          </cell>
        </row>
        <row r="1062">
          <cell r="P1062">
            <v>0</v>
          </cell>
          <cell r="Z1062">
            <v>0</v>
          </cell>
          <cell r="AA1062">
            <v>0</v>
          </cell>
          <cell r="AB1062">
            <v>0</v>
          </cell>
        </row>
        <row r="1063">
          <cell r="P1063">
            <v>0</v>
          </cell>
          <cell r="Z1063">
            <v>0</v>
          </cell>
          <cell r="AA1063">
            <v>0</v>
          </cell>
          <cell r="AB1063">
            <v>0</v>
          </cell>
        </row>
        <row r="1064">
          <cell r="P1064">
            <v>0</v>
          </cell>
          <cell r="Z1064">
            <v>0</v>
          </cell>
          <cell r="AA1064">
            <v>0</v>
          </cell>
          <cell r="AB1064">
            <v>0</v>
          </cell>
        </row>
        <row r="1065">
          <cell r="P1065">
            <v>0</v>
          </cell>
          <cell r="Z1065">
            <v>0</v>
          </cell>
          <cell r="AA1065">
            <v>0</v>
          </cell>
          <cell r="AB1065">
            <v>0</v>
          </cell>
        </row>
        <row r="1066">
          <cell r="P1066">
            <v>0</v>
          </cell>
          <cell r="Z1066">
            <v>0</v>
          </cell>
          <cell r="AA1066">
            <v>0</v>
          </cell>
          <cell r="AB1066">
            <v>0</v>
          </cell>
        </row>
        <row r="1067">
          <cell r="P1067">
            <v>0</v>
          </cell>
          <cell r="Z1067">
            <v>0</v>
          </cell>
          <cell r="AA1067">
            <v>0</v>
          </cell>
          <cell r="AB1067">
            <v>0</v>
          </cell>
        </row>
        <row r="1068">
          <cell r="P1068">
            <v>0</v>
          </cell>
          <cell r="Z1068">
            <v>0</v>
          </cell>
          <cell r="AA1068">
            <v>0</v>
          </cell>
          <cell r="AB1068">
            <v>0</v>
          </cell>
        </row>
        <row r="1069">
          <cell r="P1069">
            <v>0</v>
          </cell>
          <cell r="Z1069">
            <v>0</v>
          </cell>
          <cell r="AA1069">
            <v>0</v>
          </cell>
          <cell r="AB1069">
            <v>0</v>
          </cell>
        </row>
        <row r="1070">
          <cell r="P1070">
            <v>0</v>
          </cell>
          <cell r="Z1070">
            <v>0</v>
          </cell>
          <cell r="AA1070">
            <v>0</v>
          </cell>
          <cell r="AB1070">
            <v>0</v>
          </cell>
        </row>
        <row r="1071">
          <cell r="P1071">
            <v>0</v>
          </cell>
          <cell r="Z1071">
            <v>0</v>
          </cell>
          <cell r="AA1071">
            <v>0</v>
          </cell>
          <cell r="AB1071">
            <v>0</v>
          </cell>
        </row>
        <row r="1072">
          <cell r="P1072">
            <v>0</v>
          </cell>
          <cell r="Z1072">
            <v>0</v>
          </cell>
          <cell r="AA1072">
            <v>0</v>
          </cell>
          <cell r="AB1072">
            <v>0</v>
          </cell>
        </row>
        <row r="1073">
          <cell r="P1073">
            <v>0</v>
          </cell>
          <cell r="Z1073">
            <v>0</v>
          </cell>
          <cell r="AA1073">
            <v>0</v>
          </cell>
          <cell r="AB1073">
            <v>0</v>
          </cell>
        </row>
        <row r="1074">
          <cell r="P1074">
            <v>0</v>
          </cell>
          <cell r="Z1074">
            <v>0</v>
          </cell>
          <cell r="AA1074">
            <v>0</v>
          </cell>
          <cell r="AB1074">
            <v>0</v>
          </cell>
        </row>
        <row r="1075">
          <cell r="P1075">
            <v>0</v>
          </cell>
          <cell r="Z1075">
            <v>0</v>
          </cell>
          <cell r="AA1075">
            <v>0</v>
          </cell>
          <cell r="AB1075">
            <v>0</v>
          </cell>
        </row>
        <row r="1076">
          <cell r="P1076">
            <v>0</v>
          </cell>
          <cell r="Z1076">
            <v>0</v>
          </cell>
          <cell r="AA1076">
            <v>0</v>
          </cell>
          <cell r="AB1076">
            <v>0</v>
          </cell>
        </row>
        <row r="1077">
          <cell r="B1077" t="str">
            <v>Összesen</v>
          </cell>
          <cell r="D1077" t="str">
            <v>Pécsi Ker.Id.F.és Vend.Szk.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0</v>
          </cell>
          <cell r="Z1077">
            <v>0</v>
          </cell>
          <cell r="AA1077">
            <v>0</v>
          </cell>
          <cell r="AB1077">
            <v>0</v>
          </cell>
        </row>
        <row r="1078">
          <cell r="A1078">
            <v>25</v>
          </cell>
          <cell r="B1078" t="str">
            <v>Leöwey K.Gimnázium</v>
          </cell>
          <cell r="C1078">
            <v>1</v>
          </cell>
          <cell r="D1078" t="str">
            <v>00előirányzat</v>
          </cell>
          <cell r="P1078">
            <v>0</v>
          </cell>
          <cell r="Z1078">
            <v>0</v>
          </cell>
          <cell r="AA1078">
            <v>0</v>
          </cell>
          <cell r="AB1078">
            <v>0</v>
          </cell>
        </row>
        <row r="1079">
          <cell r="P1079">
            <v>0</v>
          </cell>
          <cell r="Z1079">
            <v>0</v>
          </cell>
          <cell r="AA1079">
            <v>0</v>
          </cell>
          <cell r="AB1079">
            <v>0</v>
          </cell>
        </row>
        <row r="1080">
          <cell r="P1080">
            <v>0</v>
          </cell>
          <cell r="Z1080">
            <v>0</v>
          </cell>
          <cell r="AA1080">
            <v>0</v>
          </cell>
          <cell r="AB1080">
            <v>0</v>
          </cell>
        </row>
        <row r="1081">
          <cell r="P1081">
            <v>0</v>
          </cell>
          <cell r="Z1081">
            <v>0</v>
          </cell>
          <cell r="AA1081">
            <v>0</v>
          </cell>
          <cell r="AB1081">
            <v>0</v>
          </cell>
        </row>
        <row r="1082">
          <cell r="P1082">
            <v>0</v>
          </cell>
          <cell r="Z1082">
            <v>0</v>
          </cell>
          <cell r="AA1082">
            <v>0</v>
          </cell>
          <cell r="AB1082">
            <v>0</v>
          </cell>
        </row>
        <row r="1083">
          <cell r="P1083">
            <v>0</v>
          </cell>
          <cell r="Z1083">
            <v>0</v>
          </cell>
          <cell r="AA1083">
            <v>0</v>
          </cell>
          <cell r="AB1083">
            <v>0</v>
          </cell>
        </row>
        <row r="1084">
          <cell r="P1084">
            <v>0</v>
          </cell>
          <cell r="Z1084">
            <v>0</v>
          </cell>
          <cell r="AA1084">
            <v>0</v>
          </cell>
          <cell r="AB1084">
            <v>0</v>
          </cell>
        </row>
        <row r="1085">
          <cell r="P1085">
            <v>0</v>
          </cell>
          <cell r="Z1085">
            <v>0</v>
          </cell>
          <cell r="AA1085">
            <v>0</v>
          </cell>
          <cell r="AB1085">
            <v>0</v>
          </cell>
        </row>
        <row r="1086">
          <cell r="P1086">
            <v>0</v>
          </cell>
          <cell r="Z1086">
            <v>0</v>
          </cell>
          <cell r="AA1086">
            <v>0</v>
          </cell>
          <cell r="AB1086">
            <v>0</v>
          </cell>
        </row>
        <row r="1087">
          <cell r="P1087">
            <v>0</v>
          </cell>
          <cell r="Z1087">
            <v>0</v>
          </cell>
          <cell r="AA1087">
            <v>0</v>
          </cell>
          <cell r="AB1087">
            <v>0</v>
          </cell>
        </row>
        <row r="1088">
          <cell r="P1088">
            <v>0</v>
          </cell>
          <cell r="Z1088">
            <v>0</v>
          </cell>
          <cell r="AA1088">
            <v>0</v>
          </cell>
          <cell r="AB1088">
            <v>0</v>
          </cell>
        </row>
        <row r="1089">
          <cell r="P1089">
            <v>0</v>
          </cell>
          <cell r="Z1089">
            <v>0</v>
          </cell>
          <cell r="AA1089">
            <v>0</v>
          </cell>
          <cell r="AB1089">
            <v>0</v>
          </cell>
        </row>
        <row r="1090">
          <cell r="P1090">
            <v>0</v>
          </cell>
          <cell r="Z1090">
            <v>0</v>
          </cell>
          <cell r="AA1090">
            <v>0</v>
          </cell>
          <cell r="AB1090">
            <v>0</v>
          </cell>
        </row>
        <row r="1091">
          <cell r="P1091">
            <v>0</v>
          </cell>
          <cell r="Z1091">
            <v>0</v>
          </cell>
          <cell r="AA1091">
            <v>0</v>
          </cell>
          <cell r="AB1091">
            <v>0</v>
          </cell>
        </row>
        <row r="1092">
          <cell r="P1092">
            <v>0</v>
          </cell>
          <cell r="Z1092">
            <v>0</v>
          </cell>
          <cell r="AA1092">
            <v>0</v>
          </cell>
          <cell r="AB1092">
            <v>0</v>
          </cell>
        </row>
        <row r="1093">
          <cell r="P1093">
            <v>0</v>
          </cell>
          <cell r="Z1093">
            <v>0</v>
          </cell>
          <cell r="AA1093">
            <v>0</v>
          </cell>
          <cell r="AB1093">
            <v>0</v>
          </cell>
        </row>
        <row r="1094">
          <cell r="P1094">
            <v>0</v>
          </cell>
          <cell r="Z1094">
            <v>0</v>
          </cell>
          <cell r="AA1094">
            <v>0</v>
          </cell>
          <cell r="AB1094">
            <v>0</v>
          </cell>
        </row>
        <row r="1095">
          <cell r="P1095">
            <v>0</v>
          </cell>
          <cell r="Z1095">
            <v>0</v>
          </cell>
          <cell r="AA1095">
            <v>0</v>
          </cell>
          <cell r="AB1095">
            <v>0</v>
          </cell>
        </row>
        <row r="1096">
          <cell r="P1096">
            <v>0</v>
          </cell>
          <cell r="Z1096">
            <v>0</v>
          </cell>
          <cell r="AA1096">
            <v>0</v>
          </cell>
          <cell r="AB1096">
            <v>0</v>
          </cell>
        </row>
        <row r="1097">
          <cell r="P1097">
            <v>0</v>
          </cell>
          <cell r="Z1097">
            <v>0</v>
          </cell>
          <cell r="AA1097">
            <v>0</v>
          </cell>
          <cell r="AB1097">
            <v>0</v>
          </cell>
        </row>
        <row r="1098">
          <cell r="P1098">
            <v>0</v>
          </cell>
          <cell r="Z1098">
            <v>0</v>
          </cell>
          <cell r="AA1098">
            <v>0</v>
          </cell>
          <cell r="AB1098">
            <v>0</v>
          </cell>
        </row>
        <row r="1099">
          <cell r="P1099">
            <v>0</v>
          </cell>
          <cell r="Z1099">
            <v>0</v>
          </cell>
          <cell r="AA1099">
            <v>0</v>
          </cell>
          <cell r="AB1099">
            <v>0</v>
          </cell>
        </row>
        <row r="1100">
          <cell r="P1100">
            <v>0</v>
          </cell>
          <cell r="Z1100">
            <v>0</v>
          </cell>
          <cell r="AA1100">
            <v>0</v>
          </cell>
          <cell r="AB1100">
            <v>0</v>
          </cell>
        </row>
        <row r="1101">
          <cell r="P1101">
            <v>0</v>
          </cell>
          <cell r="Z1101">
            <v>0</v>
          </cell>
          <cell r="AA1101">
            <v>0</v>
          </cell>
          <cell r="AB1101">
            <v>0</v>
          </cell>
        </row>
        <row r="1102">
          <cell r="P1102">
            <v>0</v>
          </cell>
          <cell r="Z1102">
            <v>0</v>
          </cell>
          <cell r="AA1102">
            <v>0</v>
          </cell>
          <cell r="AB1102">
            <v>0</v>
          </cell>
        </row>
        <row r="1103">
          <cell r="P1103">
            <v>0</v>
          </cell>
          <cell r="Z1103">
            <v>0</v>
          </cell>
          <cell r="AA1103">
            <v>0</v>
          </cell>
          <cell r="AB1103">
            <v>0</v>
          </cell>
        </row>
        <row r="1104">
          <cell r="P1104">
            <v>0</v>
          </cell>
          <cell r="Y1104">
            <v>0</v>
          </cell>
          <cell r="Z1104">
            <v>0</v>
          </cell>
          <cell r="AA1104">
            <v>0</v>
          </cell>
          <cell r="AB1104">
            <v>0</v>
          </cell>
        </row>
        <row r="1105">
          <cell r="B1105" t="str">
            <v>Összesen</v>
          </cell>
          <cell r="D1105" t="str">
            <v>Leöwey K.Gimnázium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0</v>
          </cell>
          <cell r="Z1105">
            <v>0</v>
          </cell>
          <cell r="AA1105">
            <v>0</v>
          </cell>
          <cell r="AB1105">
            <v>0</v>
          </cell>
        </row>
        <row r="1106">
          <cell r="A1106">
            <v>26</v>
          </cell>
          <cell r="B1106" t="str">
            <v>Kodály Zoltán Gimnázium</v>
          </cell>
          <cell r="C1106">
            <v>1</v>
          </cell>
          <cell r="D1106" t="str">
            <v>00előirányzat</v>
          </cell>
          <cell r="P1106">
            <v>0</v>
          </cell>
          <cell r="Z1106">
            <v>0</v>
          </cell>
          <cell r="AA1106">
            <v>0</v>
          </cell>
          <cell r="AB1106">
            <v>0</v>
          </cell>
        </row>
        <row r="1107">
          <cell r="P1107">
            <v>0</v>
          </cell>
          <cell r="Z1107">
            <v>0</v>
          </cell>
          <cell r="AA1107">
            <v>0</v>
          </cell>
          <cell r="AB1107">
            <v>0</v>
          </cell>
        </row>
        <row r="1108">
          <cell r="P1108">
            <v>0</v>
          </cell>
          <cell r="Z1108">
            <v>0</v>
          </cell>
          <cell r="AA1108">
            <v>0</v>
          </cell>
          <cell r="AB1108">
            <v>0</v>
          </cell>
        </row>
        <row r="1109">
          <cell r="P1109">
            <v>0</v>
          </cell>
          <cell r="Z1109">
            <v>0</v>
          </cell>
          <cell r="AA1109">
            <v>0</v>
          </cell>
          <cell r="AB1109">
            <v>0</v>
          </cell>
        </row>
        <row r="1110">
          <cell r="P1110">
            <v>0</v>
          </cell>
          <cell r="Z1110">
            <v>0</v>
          </cell>
          <cell r="AA1110">
            <v>0</v>
          </cell>
          <cell r="AB1110">
            <v>0</v>
          </cell>
        </row>
        <row r="1111">
          <cell r="P1111">
            <v>0</v>
          </cell>
          <cell r="Z1111">
            <v>0</v>
          </cell>
          <cell r="AA1111">
            <v>0</v>
          </cell>
          <cell r="AB1111">
            <v>0</v>
          </cell>
        </row>
        <row r="1112">
          <cell r="P1112">
            <v>0</v>
          </cell>
          <cell r="Z1112">
            <v>0</v>
          </cell>
          <cell r="AA1112">
            <v>0</v>
          </cell>
          <cell r="AB1112">
            <v>0</v>
          </cell>
        </row>
        <row r="1113">
          <cell r="P1113">
            <v>0</v>
          </cell>
          <cell r="Z1113">
            <v>0</v>
          </cell>
          <cell r="AA1113">
            <v>0</v>
          </cell>
          <cell r="AB1113">
            <v>0</v>
          </cell>
        </row>
        <row r="1114">
          <cell r="P1114">
            <v>0</v>
          </cell>
          <cell r="Z1114">
            <v>0</v>
          </cell>
          <cell r="AA1114">
            <v>0</v>
          </cell>
          <cell r="AB1114">
            <v>0</v>
          </cell>
        </row>
        <row r="1115">
          <cell r="P1115">
            <v>0</v>
          </cell>
          <cell r="Z1115">
            <v>0</v>
          </cell>
          <cell r="AA1115">
            <v>0</v>
          </cell>
          <cell r="AB1115">
            <v>0</v>
          </cell>
        </row>
        <row r="1116">
          <cell r="P1116">
            <v>0</v>
          </cell>
          <cell r="Z1116">
            <v>0</v>
          </cell>
          <cell r="AA1116">
            <v>0</v>
          </cell>
          <cell r="AB1116">
            <v>0</v>
          </cell>
        </row>
        <row r="1117">
          <cell r="P1117">
            <v>0</v>
          </cell>
          <cell r="Z1117">
            <v>0</v>
          </cell>
          <cell r="AA1117">
            <v>0</v>
          </cell>
          <cell r="AB1117">
            <v>0</v>
          </cell>
        </row>
        <row r="1118">
          <cell r="P1118">
            <v>0</v>
          </cell>
          <cell r="Z1118">
            <v>0</v>
          </cell>
          <cell r="AA1118">
            <v>0</v>
          </cell>
          <cell r="AB1118">
            <v>0</v>
          </cell>
        </row>
        <row r="1119">
          <cell r="P1119">
            <v>0</v>
          </cell>
          <cell r="Z1119">
            <v>0</v>
          </cell>
          <cell r="AA1119">
            <v>0</v>
          </cell>
          <cell r="AB1119">
            <v>0</v>
          </cell>
        </row>
        <row r="1120">
          <cell r="P1120">
            <v>0</v>
          </cell>
          <cell r="Z1120">
            <v>0</v>
          </cell>
          <cell r="AA1120">
            <v>0</v>
          </cell>
          <cell r="AB1120">
            <v>0</v>
          </cell>
        </row>
        <row r="1121">
          <cell r="P1121">
            <v>0</v>
          </cell>
          <cell r="Z1121">
            <v>0</v>
          </cell>
          <cell r="AA1121">
            <v>0</v>
          </cell>
          <cell r="AB1121">
            <v>0</v>
          </cell>
        </row>
        <row r="1122">
          <cell r="P1122">
            <v>0</v>
          </cell>
          <cell r="Z1122">
            <v>0</v>
          </cell>
          <cell r="AA1122">
            <v>0</v>
          </cell>
          <cell r="AB1122">
            <v>0</v>
          </cell>
        </row>
        <row r="1123">
          <cell r="P1123">
            <v>0</v>
          </cell>
          <cell r="Z1123">
            <v>0</v>
          </cell>
          <cell r="AA1123">
            <v>0</v>
          </cell>
          <cell r="AB1123">
            <v>0</v>
          </cell>
        </row>
        <row r="1124">
          <cell r="P1124">
            <v>0</v>
          </cell>
          <cell r="Z1124">
            <v>0</v>
          </cell>
          <cell r="AA1124">
            <v>0</v>
          </cell>
          <cell r="AB1124">
            <v>0</v>
          </cell>
        </row>
        <row r="1125">
          <cell r="P1125">
            <v>0</v>
          </cell>
          <cell r="Z1125">
            <v>0</v>
          </cell>
          <cell r="AA1125">
            <v>0</v>
          </cell>
          <cell r="AB1125">
            <v>0</v>
          </cell>
        </row>
        <row r="1126">
          <cell r="P1126">
            <v>0</v>
          </cell>
          <cell r="Z1126">
            <v>0</v>
          </cell>
          <cell r="AA1126">
            <v>0</v>
          </cell>
          <cell r="AB1126">
            <v>0</v>
          </cell>
        </row>
        <row r="1127">
          <cell r="B1127" t="str">
            <v>Összesen</v>
          </cell>
          <cell r="D1127" t="str">
            <v>Kodály Zoltán Gimnázium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0</v>
          </cell>
          <cell r="V1127">
            <v>0</v>
          </cell>
          <cell r="W1127">
            <v>0</v>
          </cell>
          <cell r="X1127">
            <v>0</v>
          </cell>
          <cell r="Y1127">
            <v>0</v>
          </cell>
          <cell r="Z1127">
            <v>0</v>
          </cell>
          <cell r="AA1127">
            <v>0</v>
          </cell>
          <cell r="AB1127">
            <v>0</v>
          </cell>
        </row>
        <row r="1128">
          <cell r="A1128">
            <v>28</v>
          </cell>
          <cell r="B1128" t="str">
            <v>Széchenyi I.G.és Ip.Hirk.Szk.</v>
          </cell>
          <cell r="C1128">
            <v>1</v>
          </cell>
          <cell r="D1128" t="str">
            <v>00előirányzat</v>
          </cell>
          <cell r="P1128">
            <v>0</v>
          </cell>
          <cell r="Z1128">
            <v>0</v>
          </cell>
          <cell r="AA1128">
            <v>0</v>
          </cell>
          <cell r="AB1128">
            <v>0</v>
          </cell>
        </row>
        <row r="1129">
          <cell r="P1129">
            <v>0</v>
          </cell>
          <cell r="Z1129">
            <v>0</v>
          </cell>
          <cell r="AA1129">
            <v>0</v>
          </cell>
          <cell r="AB1129">
            <v>0</v>
          </cell>
        </row>
        <row r="1130">
          <cell r="P1130">
            <v>0</v>
          </cell>
          <cell r="Z1130">
            <v>0</v>
          </cell>
          <cell r="AA1130">
            <v>0</v>
          </cell>
          <cell r="AB1130">
            <v>0</v>
          </cell>
        </row>
        <row r="1131">
          <cell r="P1131">
            <v>0</v>
          </cell>
          <cell r="Z1131">
            <v>0</v>
          </cell>
          <cell r="AA1131">
            <v>0</v>
          </cell>
          <cell r="AB1131">
            <v>0</v>
          </cell>
        </row>
        <row r="1132">
          <cell r="P1132">
            <v>0</v>
          </cell>
          <cell r="Z1132">
            <v>0</v>
          </cell>
          <cell r="AA1132">
            <v>0</v>
          </cell>
          <cell r="AB1132">
            <v>0</v>
          </cell>
        </row>
        <row r="1133">
          <cell r="P1133">
            <v>0</v>
          </cell>
          <cell r="Z1133">
            <v>0</v>
          </cell>
          <cell r="AA1133">
            <v>0</v>
          </cell>
          <cell r="AB1133">
            <v>0</v>
          </cell>
        </row>
        <row r="1134">
          <cell r="P1134">
            <v>0</v>
          </cell>
          <cell r="Z1134">
            <v>0</v>
          </cell>
          <cell r="AA1134">
            <v>0</v>
          </cell>
          <cell r="AB1134">
            <v>0</v>
          </cell>
        </row>
        <row r="1135">
          <cell r="P1135">
            <v>0</v>
          </cell>
          <cell r="Z1135">
            <v>0</v>
          </cell>
          <cell r="AA1135">
            <v>0</v>
          </cell>
          <cell r="AB1135">
            <v>0</v>
          </cell>
        </row>
        <row r="1136">
          <cell r="P1136">
            <v>0</v>
          </cell>
          <cell r="Z1136">
            <v>0</v>
          </cell>
          <cell r="AA1136">
            <v>0</v>
          </cell>
          <cell r="AB1136">
            <v>0</v>
          </cell>
        </row>
        <row r="1137">
          <cell r="P1137">
            <v>0</v>
          </cell>
          <cell r="Z1137">
            <v>0</v>
          </cell>
          <cell r="AA1137">
            <v>0</v>
          </cell>
          <cell r="AB1137">
            <v>0</v>
          </cell>
        </row>
        <row r="1138">
          <cell r="P1138">
            <v>0</v>
          </cell>
          <cell r="Z1138">
            <v>0</v>
          </cell>
          <cell r="AA1138">
            <v>0</v>
          </cell>
          <cell r="AB1138">
            <v>0</v>
          </cell>
        </row>
        <row r="1139">
          <cell r="P1139">
            <v>0</v>
          </cell>
          <cell r="Z1139">
            <v>0</v>
          </cell>
          <cell r="AA1139">
            <v>0</v>
          </cell>
          <cell r="AB1139">
            <v>0</v>
          </cell>
        </row>
        <row r="1140">
          <cell r="P1140">
            <v>0</v>
          </cell>
          <cell r="Z1140">
            <v>0</v>
          </cell>
          <cell r="AA1140">
            <v>0</v>
          </cell>
          <cell r="AB1140">
            <v>0</v>
          </cell>
        </row>
        <row r="1141">
          <cell r="P1141">
            <v>0</v>
          </cell>
          <cell r="Z1141">
            <v>0</v>
          </cell>
          <cell r="AA1141">
            <v>0</v>
          </cell>
          <cell r="AB1141">
            <v>0</v>
          </cell>
        </row>
        <row r="1142">
          <cell r="P1142">
            <v>0</v>
          </cell>
          <cell r="Z1142">
            <v>0</v>
          </cell>
          <cell r="AA1142">
            <v>0</v>
          </cell>
          <cell r="AB1142">
            <v>0</v>
          </cell>
        </row>
        <row r="1143">
          <cell r="P1143">
            <v>0</v>
          </cell>
          <cell r="Z1143">
            <v>0</v>
          </cell>
          <cell r="AA1143">
            <v>0</v>
          </cell>
          <cell r="AB1143">
            <v>0</v>
          </cell>
        </row>
        <row r="1144">
          <cell r="P1144">
            <v>0</v>
          </cell>
          <cell r="Z1144">
            <v>0</v>
          </cell>
          <cell r="AA1144">
            <v>0</v>
          </cell>
          <cell r="AB1144">
            <v>0</v>
          </cell>
        </row>
        <row r="1145">
          <cell r="P1145">
            <v>0</v>
          </cell>
          <cell r="Z1145">
            <v>0</v>
          </cell>
          <cell r="AA1145">
            <v>0</v>
          </cell>
          <cell r="AB1145">
            <v>0</v>
          </cell>
        </row>
        <row r="1146">
          <cell r="P1146">
            <v>0</v>
          </cell>
          <cell r="Z1146">
            <v>0</v>
          </cell>
          <cell r="AA1146">
            <v>0</v>
          </cell>
          <cell r="AB1146">
            <v>0</v>
          </cell>
        </row>
        <row r="1147">
          <cell r="P1147">
            <v>0</v>
          </cell>
          <cell r="Z1147">
            <v>0</v>
          </cell>
          <cell r="AA1147">
            <v>0</v>
          </cell>
          <cell r="AB1147">
            <v>0</v>
          </cell>
        </row>
        <row r="1148">
          <cell r="P1148">
            <v>0</v>
          </cell>
          <cell r="Z1148">
            <v>0</v>
          </cell>
          <cell r="AA1148">
            <v>0</v>
          </cell>
          <cell r="AB1148">
            <v>0</v>
          </cell>
        </row>
        <row r="1149">
          <cell r="P1149">
            <v>0</v>
          </cell>
          <cell r="Z1149">
            <v>0</v>
          </cell>
          <cell r="AA1149">
            <v>0</v>
          </cell>
          <cell r="AB1149">
            <v>0</v>
          </cell>
        </row>
        <row r="1150">
          <cell r="P1150">
            <v>0</v>
          </cell>
          <cell r="Z1150">
            <v>0</v>
          </cell>
          <cell r="AA1150">
            <v>0</v>
          </cell>
          <cell r="AB1150">
            <v>0</v>
          </cell>
        </row>
        <row r="1151">
          <cell r="P1151">
            <v>0</v>
          </cell>
          <cell r="Z1151">
            <v>0</v>
          </cell>
          <cell r="AA1151">
            <v>0</v>
          </cell>
          <cell r="AB1151">
            <v>0</v>
          </cell>
        </row>
        <row r="1152">
          <cell r="P1152">
            <v>0</v>
          </cell>
          <cell r="Z1152">
            <v>0</v>
          </cell>
          <cell r="AA1152">
            <v>0</v>
          </cell>
          <cell r="AB1152">
            <v>0</v>
          </cell>
        </row>
        <row r="1153">
          <cell r="B1153" t="str">
            <v>Összesen</v>
          </cell>
          <cell r="D1153" t="str">
            <v>Széchenyi I.G.és Ip.Hirk.Szk.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</row>
        <row r="1154">
          <cell r="A1154">
            <v>30</v>
          </cell>
          <cell r="B1154" t="str">
            <v>Zipernowsky K.Ipari Szakk.</v>
          </cell>
          <cell r="C1154">
            <v>1</v>
          </cell>
          <cell r="D1154" t="str">
            <v>00előirányzat</v>
          </cell>
          <cell r="P1154">
            <v>0</v>
          </cell>
          <cell r="Z1154">
            <v>0</v>
          </cell>
          <cell r="AA1154">
            <v>0</v>
          </cell>
          <cell r="AB1154">
            <v>0</v>
          </cell>
        </row>
        <row r="1155">
          <cell r="P1155">
            <v>0</v>
          </cell>
          <cell r="Z1155">
            <v>0</v>
          </cell>
          <cell r="AA1155">
            <v>0</v>
          </cell>
          <cell r="AB1155">
            <v>0</v>
          </cell>
        </row>
        <row r="1156">
          <cell r="P1156">
            <v>0</v>
          </cell>
          <cell r="Z1156">
            <v>0</v>
          </cell>
          <cell r="AA1156">
            <v>0</v>
          </cell>
          <cell r="AB1156">
            <v>0</v>
          </cell>
        </row>
        <row r="1157">
          <cell r="P1157">
            <v>0</v>
          </cell>
          <cell r="Z1157">
            <v>0</v>
          </cell>
          <cell r="AA1157">
            <v>0</v>
          </cell>
          <cell r="AB1157">
            <v>0</v>
          </cell>
        </row>
        <row r="1158">
          <cell r="P1158">
            <v>0</v>
          </cell>
          <cell r="Z1158">
            <v>0</v>
          </cell>
          <cell r="AA1158">
            <v>0</v>
          </cell>
          <cell r="AB1158">
            <v>0</v>
          </cell>
        </row>
        <row r="1159">
          <cell r="P1159">
            <v>0</v>
          </cell>
          <cell r="Z1159">
            <v>0</v>
          </cell>
          <cell r="AA1159">
            <v>0</v>
          </cell>
          <cell r="AB1159">
            <v>0</v>
          </cell>
        </row>
        <row r="1160">
          <cell r="P1160">
            <v>0</v>
          </cell>
          <cell r="Z1160">
            <v>0</v>
          </cell>
          <cell r="AA1160">
            <v>0</v>
          </cell>
          <cell r="AB1160">
            <v>0</v>
          </cell>
        </row>
        <row r="1161">
          <cell r="P1161">
            <v>0</v>
          </cell>
          <cell r="Z1161">
            <v>0</v>
          </cell>
          <cell r="AA1161">
            <v>0</v>
          </cell>
          <cell r="AB1161">
            <v>0</v>
          </cell>
        </row>
        <row r="1162">
          <cell r="P1162">
            <v>0</v>
          </cell>
          <cell r="Z1162">
            <v>0</v>
          </cell>
          <cell r="AA1162">
            <v>0</v>
          </cell>
          <cell r="AB1162">
            <v>0</v>
          </cell>
        </row>
        <row r="1163">
          <cell r="P1163">
            <v>0</v>
          </cell>
          <cell r="Z1163">
            <v>0</v>
          </cell>
          <cell r="AA1163">
            <v>0</v>
          </cell>
          <cell r="AB1163">
            <v>0</v>
          </cell>
        </row>
        <row r="1164">
          <cell r="P1164">
            <v>0</v>
          </cell>
          <cell r="Z1164">
            <v>0</v>
          </cell>
          <cell r="AA1164">
            <v>0</v>
          </cell>
          <cell r="AB1164">
            <v>0</v>
          </cell>
        </row>
        <row r="1165">
          <cell r="P1165">
            <v>0</v>
          </cell>
          <cell r="Z1165">
            <v>0</v>
          </cell>
          <cell r="AA1165">
            <v>0</v>
          </cell>
          <cell r="AB1165">
            <v>0</v>
          </cell>
        </row>
        <row r="1166">
          <cell r="P1166">
            <v>0</v>
          </cell>
          <cell r="Z1166">
            <v>0</v>
          </cell>
          <cell r="AA1166">
            <v>0</v>
          </cell>
          <cell r="AB1166">
            <v>0</v>
          </cell>
        </row>
        <row r="1167">
          <cell r="P1167">
            <v>0</v>
          </cell>
          <cell r="Z1167">
            <v>0</v>
          </cell>
          <cell r="AA1167">
            <v>0</v>
          </cell>
          <cell r="AB1167">
            <v>0</v>
          </cell>
        </row>
        <row r="1168">
          <cell r="P1168">
            <v>0</v>
          </cell>
          <cell r="Z1168">
            <v>0</v>
          </cell>
          <cell r="AA1168">
            <v>0</v>
          </cell>
          <cell r="AB1168">
            <v>0</v>
          </cell>
        </row>
        <row r="1169">
          <cell r="P1169">
            <v>0</v>
          </cell>
          <cell r="Z1169">
            <v>0</v>
          </cell>
          <cell r="AA1169">
            <v>0</v>
          </cell>
          <cell r="AB1169">
            <v>0</v>
          </cell>
        </row>
        <row r="1170">
          <cell r="P1170">
            <v>0</v>
          </cell>
          <cell r="Z1170">
            <v>0</v>
          </cell>
          <cell r="AA1170">
            <v>0</v>
          </cell>
          <cell r="AB1170">
            <v>0</v>
          </cell>
        </row>
        <row r="1171">
          <cell r="P1171">
            <v>0</v>
          </cell>
          <cell r="Z1171">
            <v>0</v>
          </cell>
          <cell r="AA1171">
            <v>0</v>
          </cell>
          <cell r="AB1171">
            <v>0</v>
          </cell>
        </row>
        <row r="1172">
          <cell r="P1172">
            <v>0</v>
          </cell>
          <cell r="Z1172">
            <v>0</v>
          </cell>
          <cell r="AA1172">
            <v>0</v>
          </cell>
          <cell r="AB1172">
            <v>0</v>
          </cell>
        </row>
        <row r="1173">
          <cell r="P1173">
            <v>0</v>
          </cell>
          <cell r="Z1173">
            <v>0</v>
          </cell>
          <cell r="AA1173">
            <v>0</v>
          </cell>
          <cell r="AB1173">
            <v>0</v>
          </cell>
        </row>
        <row r="1174">
          <cell r="P1174">
            <v>0</v>
          </cell>
          <cell r="Z1174">
            <v>0</v>
          </cell>
          <cell r="AA1174">
            <v>0</v>
          </cell>
          <cell r="AB1174">
            <v>0</v>
          </cell>
        </row>
        <row r="1175">
          <cell r="P1175">
            <v>0</v>
          </cell>
          <cell r="Z1175">
            <v>0</v>
          </cell>
          <cell r="AA1175">
            <v>0</v>
          </cell>
          <cell r="AB1175">
            <v>0</v>
          </cell>
        </row>
        <row r="1176">
          <cell r="B1176" t="str">
            <v>Összesen</v>
          </cell>
          <cell r="D1176" t="str">
            <v>Zipernowsky K.Ipari Szakk.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0</v>
          </cell>
          <cell r="W1176">
            <v>0</v>
          </cell>
          <cell r="X1176">
            <v>0</v>
          </cell>
          <cell r="Y1176">
            <v>0</v>
          </cell>
          <cell r="Z1176">
            <v>0</v>
          </cell>
          <cell r="AA1176">
            <v>0</v>
          </cell>
          <cell r="AB1176">
            <v>0</v>
          </cell>
        </row>
        <row r="1177">
          <cell r="A1177">
            <v>31</v>
          </cell>
          <cell r="B1177" t="str">
            <v>Pollack M.Épitőipari Szakk.</v>
          </cell>
          <cell r="C1177">
            <v>1</v>
          </cell>
          <cell r="D1177" t="str">
            <v>00előirányzat</v>
          </cell>
          <cell r="P1177">
            <v>0</v>
          </cell>
          <cell r="Z1177">
            <v>0</v>
          </cell>
          <cell r="AA1177">
            <v>0</v>
          </cell>
          <cell r="AB1177">
            <v>0</v>
          </cell>
        </row>
        <row r="1178">
          <cell r="P1178">
            <v>0</v>
          </cell>
          <cell r="Z1178">
            <v>0</v>
          </cell>
          <cell r="AA1178">
            <v>0</v>
          </cell>
          <cell r="AB1178">
            <v>0</v>
          </cell>
        </row>
        <row r="1179">
          <cell r="P1179">
            <v>0</v>
          </cell>
          <cell r="Z1179">
            <v>0</v>
          </cell>
          <cell r="AA1179">
            <v>0</v>
          </cell>
          <cell r="AB1179">
            <v>0</v>
          </cell>
        </row>
        <row r="1180">
          <cell r="P1180">
            <v>0</v>
          </cell>
          <cell r="Z1180">
            <v>0</v>
          </cell>
          <cell r="AA1180">
            <v>0</v>
          </cell>
          <cell r="AB1180">
            <v>0</v>
          </cell>
        </row>
        <row r="1181">
          <cell r="P1181">
            <v>0</v>
          </cell>
          <cell r="Z1181">
            <v>0</v>
          </cell>
          <cell r="AA1181">
            <v>0</v>
          </cell>
          <cell r="AB1181">
            <v>0</v>
          </cell>
        </row>
        <row r="1182">
          <cell r="P1182">
            <v>0</v>
          </cell>
          <cell r="Z1182">
            <v>0</v>
          </cell>
          <cell r="AA1182">
            <v>0</v>
          </cell>
          <cell r="AB1182">
            <v>0</v>
          </cell>
        </row>
        <row r="1183">
          <cell r="P1183">
            <v>0</v>
          </cell>
          <cell r="Z1183">
            <v>0</v>
          </cell>
          <cell r="AA1183">
            <v>0</v>
          </cell>
          <cell r="AB1183">
            <v>0</v>
          </cell>
        </row>
        <row r="1184">
          <cell r="P1184">
            <v>0</v>
          </cell>
          <cell r="Z1184">
            <v>0</v>
          </cell>
          <cell r="AA1184">
            <v>0</v>
          </cell>
          <cell r="AB1184">
            <v>0</v>
          </cell>
        </row>
        <row r="1185">
          <cell r="P1185">
            <v>0</v>
          </cell>
          <cell r="Z1185">
            <v>0</v>
          </cell>
          <cell r="AA1185">
            <v>0</v>
          </cell>
          <cell r="AB1185">
            <v>0</v>
          </cell>
        </row>
        <row r="1186">
          <cell r="P1186">
            <v>0</v>
          </cell>
          <cell r="Z1186">
            <v>0</v>
          </cell>
          <cell r="AA1186">
            <v>0</v>
          </cell>
          <cell r="AB1186">
            <v>0</v>
          </cell>
        </row>
        <row r="1187">
          <cell r="P1187">
            <v>0</v>
          </cell>
          <cell r="Z1187">
            <v>0</v>
          </cell>
          <cell r="AA1187">
            <v>0</v>
          </cell>
          <cell r="AB1187">
            <v>0</v>
          </cell>
        </row>
        <row r="1188">
          <cell r="P1188">
            <v>0</v>
          </cell>
          <cell r="Z1188">
            <v>0</v>
          </cell>
          <cell r="AA1188">
            <v>0</v>
          </cell>
          <cell r="AB1188">
            <v>0</v>
          </cell>
        </row>
        <row r="1189">
          <cell r="P1189">
            <v>0</v>
          </cell>
          <cell r="Z1189">
            <v>0</v>
          </cell>
          <cell r="AA1189">
            <v>0</v>
          </cell>
          <cell r="AB1189">
            <v>0</v>
          </cell>
        </row>
        <row r="1190">
          <cell r="P1190">
            <v>0</v>
          </cell>
          <cell r="Z1190">
            <v>0</v>
          </cell>
          <cell r="AA1190">
            <v>0</v>
          </cell>
          <cell r="AB1190">
            <v>0</v>
          </cell>
        </row>
        <row r="1191">
          <cell r="P1191">
            <v>0</v>
          </cell>
          <cell r="Z1191">
            <v>0</v>
          </cell>
          <cell r="AA1191">
            <v>0</v>
          </cell>
          <cell r="AB1191">
            <v>0</v>
          </cell>
        </row>
        <row r="1192">
          <cell r="P1192">
            <v>0</v>
          </cell>
          <cell r="Z1192">
            <v>0</v>
          </cell>
          <cell r="AA1192">
            <v>0</v>
          </cell>
          <cell r="AB1192">
            <v>0</v>
          </cell>
        </row>
        <row r="1193">
          <cell r="P1193">
            <v>0</v>
          </cell>
          <cell r="Z1193">
            <v>0</v>
          </cell>
          <cell r="AA1193">
            <v>0</v>
          </cell>
          <cell r="AB1193">
            <v>0</v>
          </cell>
        </row>
        <row r="1194">
          <cell r="P1194">
            <v>0</v>
          </cell>
          <cell r="Z1194">
            <v>0</v>
          </cell>
          <cell r="AA1194">
            <v>0</v>
          </cell>
          <cell r="AB1194">
            <v>0</v>
          </cell>
        </row>
        <row r="1195">
          <cell r="P1195">
            <v>0</v>
          </cell>
          <cell r="Z1195">
            <v>0</v>
          </cell>
          <cell r="AA1195">
            <v>0</v>
          </cell>
          <cell r="AB1195">
            <v>0</v>
          </cell>
        </row>
        <row r="1196">
          <cell r="P1196">
            <v>0</v>
          </cell>
          <cell r="Z1196">
            <v>0</v>
          </cell>
          <cell r="AA1196">
            <v>0</v>
          </cell>
          <cell r="AB1196">
            <v>0</v>
          </cell>
        </row>
        <row r="1197">
          <cell r="P1197">
            <v>0</v>
          </cell>
          <cell r="Z1197">
            <v>0</v>
          </cell>
          <cell r="AA1197">
            <v>0</v>
          </cell>
          <cell r="AB1197">
            <v>0</v>
          </cell>
        </row>
        <row r="1198">
          <cell r="P1198">
            <v>0</v>
          </cell>
          <cell r="Z1198">
            <v>0</v>
          </cell>
          <cell r="AA1198">
            <v>0</v>
          </cell>
          <cell r="AB1198">
            <v>0</v>
          </cell>
        </row>
        <row r="1199">
          <cell r="P1199">
            <v>0</v>
          </cell>
          <cell r="Z1199">
            <v>0</v>
          </cell>
          <cell r="AA1199">
            <v>0</v>
          </cell>
          <cell r="AB1199">
            <v>0</v>
          </cell>
        </row>
        <row r="1200">
          <cell r="P1200">
            <v>0</v>
          </cell>
          <cell r="Z1200">
            <v>0</v>
          </cell>
          <cell r="AA1200">
            <v>0</v>
          </cell>
          <cell r="AB1200">
            <v>0</v>
          </cell>
        </row>
        <row r="1201">
          <cell r="P1201">
            <v>0</v>
          </cell>
          <cell r="Z1201">
            <v>0</v>
          </cell>
          <cell r="AA1201">
            <v>0</v>
          </cell>
          <cell r="AB1201">
            <v>0</v>
          </cell>
        </row>
        <row r="1202">
          <cell r="P1202">
            <v>0</v>
          </cell>
          <cell r="Z1202">
            <v>0</v>
          </cell>
          <cell r="AA1202">
            <v>0</v>
          </cell>
          <cell r="AB1202">
            <v>0</v>
          </cell>
        </row>
        <row r="1203">
          <cell r="P1203">
            <v>0</v>
          </cell>
          <cell r="Z1203">
            <v>0</v>
          </cell>
          <cell r="AA1203">
            <v>0</v>
          </cell>
          <cell r="AB1203">
            <v>0</v>
          </cell>
        </row>
        <row r="1204">
          <cell r="P1204">
            <v>0</v>
          </cell>
          <cell r="Z1204">
            <v>0</v>
          </cell>
          <cell r="AA1204">
            <v>0</v>
          </cell>
          <cell r="AB1204">
            <v>0</v>
          </cell>
        </row>
        <row r="1205">
          <cell r="P1205">
            <v>0</v>
          </cell>
          <cell r="Z1205">
            <v>0</v>
          </cell>
          <cell r="AA1205">
            <v>0</v>
          </cell>
          <cell r="AB1205">
            <v>0</v>
          </cell>
        </row>
        <row r="1206">
          <cell r="P1206">
            <v>0</v>
          </cell>
          <cell r="Z1206">
            <v>0</v>
          </cell>
          <cell r="AA1206">
            <v>0</v>
          </cell>
          <cell r="AB1206">
            <v>0</v>
          </cell>
        </row>
        <row r="1207">
          <cell r="P1207">
            <v>0</v>
          </cell>
          <cell r="Z1207">
            <v>0</v>
          </cell>
          <cell r="AA1207">
            <v>0</v>
          </cell>
          <cell r="AB1207">
            <v>0</v>
          </cell>
        </row>
        <row r="1208">
          <cell r="P1208">
            <v>0</v>
          </cell>
          <cell r="Z1208">
            <v>0</v>
          </cell>
          <cell r="AA1208">
            <v>0</v>
          </cell>
          <cell r="AB1208">
            <v>0</v>
          </cell>
        </row>
        <row r="1209">
          <cell r="P1209">
            <v>0</v>
          </cell>
          <cell r="Y1209">
            <v>0</v>
          </cell>
          <cell r="Z1209">
            <v>0</v>
          </cell>
          <cell r="AA1209">
            <v>0</v>
          </cell>
          <cell r="AB1209">
            <v>0</v>
          </cell>
        </row>
        <row r="1210">
          <cell r="B1210" t="str">
            <v>Összesen</v>
          </cell>
          <cell r="D1210" t="str">
            <v>Pollack M.Épitőipari Szakk.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>
            <v>0</v>
          </cell>
          <cell r="AA1210">
            <v>0</v>
          </cell>
          <cell r="AB1210">
            <v>0</v>
          </cell>
        </row>
        <row r="1211">
          <cell r="A1211">
            <v>32</v>
          </cell>
          <cell r="B1211" t="str">
            <v>Radnóti M.Közgazd.Szakk.</v>
          </cell>
          <cell r="C1211">
            <v>1</v>
          </cell>
          <cell r="D1211" t="str">
            <v>00előirányzat</v>
          </cell>
          <cell r="P1211">
            <v>0</v>
          </cell>
          <cell r="Z1211">
            <v>0</v>
          </cell>
          <cell r="AA1211">
            <v>0</v>
          </cell>
          <cell r="AB1211">
            <v>0</v>
          </cell>
        </row>
        <row r="1212">
          <cell r="P1212">
            <v>0</v>
          </cell>
          <cell r="Z1212">
            <v>0</v>
          </cell>
          <cell r="AA1212">
            <v>0</v>
          </cell>
          <cell r="AB1212">
            <v>0</v>
          </cell>
        </row>
        <row r="1213">
          <cell r="P1213">
            <v>0</v>
          </cell>
          <cell r="Z1213">
            <v>0</v>
          </cell>
          <cell r="AA1213">
            <v>0</v>
          </cell>
          <cell r="AB1213">
            <v>0</v>
          </cell>
        </row>
        <row r="1214">
          <cell r="P1214">
            <v>0</v>
          </cell>
          <cell r="Z1214">
            <v>0</v>
          </cell>
          <cell r="AA1214">
            <v>0</v>
          </cell>
          <cell r="AB1214">
            <v>0</v>
          </cell>
        </row>
        <row r="1215">
          <cell r="P1215">
            <v>0</v>
          </cell>
          <cell r="Z1215">
            <v>0</v>
          </cell>
          <cell r="AA1215">
            <v>0</v>
          </cell>
          <cell r="AB1215">
            <v>0</v>
          </cell>
        </row>
        <row r="1216">
          <cell r="P1216">
            <v>0</v>
          </cell>
          <cell r="Z1216">
            <v>0</v>
          </cell>
          <cell r="AA1216">
            <v>0</v>
          </cell>
          <cell r="AB1216">
            <v>0</v>
          </cell>
        </row>
        <row r="1217">
          <cell r="P1217">
            <v>0</v>
          </cell>
          <cell r="Z1217">
            <v>0</v>
          </cell>
          <cell r="AA1217">
            <v>0</v>
          </cell>
          <cell r="AB1217">
            <v>0</v>
          </cell>
        </row>
        <row r="1218">
          <cell r="P1218">
            <v>0</v>
          </cell>
          <cell r="Z1218">
            <v>0</v>
          </cell>
          <cell r="AA1218">
            <v>0</v>
          </cell>
          <cell r="AB1218">
            <v>0</v>
          </cell>
        </row>
        <row r="1219">
          <cell r="P1219">
            <v>0</v>
          </cell>
          <cell r="Z1219">
            <v>0</v>
          </cell>
          <cell r="AA1219">
            <v>0</v>
          </cell>
          <cell r="AB1219">
            <v>0</v>
          </cell>
        </row>
        <row r="1220">
          <cell r="P1220">
            <v>0</v>
          </cell>
          <cell r="Z1220">
            <v>0</v>
          </cell>
          <cell r="AA1220">
            <v>0</v>
          </cell>
          <cell r="AB1220">
            <v>0</v>
          </cell>
        </row>
        <row r="1221">
          <cell r="P1221">
            <v>0</v>
          </cell>
          <cell r="Z1221">
            <v>0</v>
          </cell>
          <cell r="AA1221">
            <v>0</v>
          </cell>
          <cell r="AB1221">
            <v>0</v>
          </cell>
        </row>
        <row r="1222">
          <cell r="P1222">
            <v>0</v>
          </cell>
          <cell r="Z1222">
            <v>0</v>
          </cell>
          <cell r="AA1222">
            <v>0</v>
          </cell>
          <cell r="AB1222">
            <v>0</v>
          </cell>
        </row>
        <row r="1223">
          <cell r="P1223">
            <v>0</v>
          </cell>
          <cell r="Z1223">
            <v>0</v>
          </cell>
          <cell r="AA1223">
            <v>0</v>
          </cell>
          <cell r="AB1223">
            <v>0</v>
          </cell>
        </row>
        <row r="1224">
          <cell r="P1224">
            <v>0</v>
          </cell>
          <cell r="Z1224">
            <v>0</v>
          </cell>
          <cell r="AA1224">
            <v>0</v>
          </cell>
          <cell r="AB1224">
            <v>0</v>
          </cell>
        </row>
        <row r="1225">
          <cell r="P1225">
            <v>0</v>
          </cell>
          <cell r="Z1225">
            <v>0</v>
          </cell>
          <cell r="AA1225">
            <v>0</v>
          </cell>
          <cell r="AB1225">
            <v>0</v>
          </cell>
        </row>
        <row r="1226">
          <cell r="P1226">
            <v>0</v>
          </cell>
          <cell r="Z1226">
            <v>0</v>
          </cell>
          <cell r="AA1226">
            <v>0</v>
          </cell>
          <cell r="AB1226">
            <v>0</v>
          </cell>
        </row>
        <row r="1227">
          <cell r="P1227">
            <v>0</v>
          </cell>
          <cell r="Z1227">
            <v>0</v>
          </cell>
          <cell r="AA1227">
            <v>0</v>
          </cell>
          <cell r="AB1227">
            <v>0</v>
          </cell>
        </row>
        <row r="1228">
          <cell r="P1228">
            <v>0</v>
          </cell>
          <cell r="Z1228">
            <v>0</v>
          </cell>
          <cell r="AA1228">
            <v>0</v>
          </cell>
          <cell r="AB1228">
            <v>0</v>
          </cell>
        </row>
        <row r="1229">
          <cell r="P1229">
            <v>0</v>
          </cell>
          <cell r="Z1229">
            <v>0</v>
          </cell>
          <cell r="AA1229">
            <v>0</v>
          </cell>
          <cell r="AB1229">
            <v>0</v>
          </cell>
        </row>
        <row r="1230">
          <cell r="P1230">
            <v>0</v>
          </cell>
          <cell r="Z1230">
            <v>0</v>
          </cell>
          <cell r="AA1230">
            <v>0</v>
          </cell>
          <cell r="AB1230">
            <v>0</v>
          </cell>
        </row>
        <row r="1231">
          <cell r="P1231">
            <v>0</v>
          </cell>
          <cell r="Z1231">
            <v>0</v>
          </cell>
          <cell r="AA1231">
            <v>0</v>
          </cell>
          <cell r="AB1231">
            <v>0</v>
          </cell>
        </row>
        <row r="1232">
          <cell r="P1232">
            <v>0</v>
          </cell>
          <cell r="Z1232">
            <v>0</v>
          </cell>
          <cell r="AA1232">
            <v>0</v>
          </cell>
          <cell r="AB1232">
            <v>0</v>
          </cell>
        </row>
        <row r="1233">
          <cell r="P1233">
            <v>0</v>
          </cell>
          <cell r="Z1233">
            <v>0</v>
          </cell>
          <cell r="AA1233">
            <v>0</v>
          </cell>
          <cell r="AB1233">
            <v>0</v>
          </cell>
        </row>
        <row r="1234">
          <cell r="P1234">
            <v>0</v>
          </cell>
          <cell r="Z1234">
            <v>0</v>
          </cell>
          <cell r="AA1234">
            <v>0</v>
          </cell>
          <cell r="AB1234">
            <v>0</v>
          </cell>
        </row>
        <row r="1235">
          <cell r="P1235">
            <v>0</v>
          </cell>
          <cell r="Z1235">
            <v>0</v>
          </cell>
          <cell r="AA1235">
            <v>0</v>
          </cell>
          <cell r="AB1235">
            <v>0</v>
          </cell>
        </row>
        <row r="1236">
          <cell r="P1236">
            <v>0</v>
          </cell>
          <cell r="Z1236">
            <v>0</v>
          </cell>
          <cell r="AA1236">
            <v>0</v>
          </cell>
          <cell r="AB1236">
            <v>0</v>
          </cell>
        </row>
        <row r="1237">
          <cell r="P1237">
            <v>0</v>
          </cell>
          <cell r="Z1237">
            <v>0</v>
          </cell>
          <cell r="AA1237">
            <v>0</v>
          </cell>
          <cell r="AB1237">
            <v>0</v>
          </cell>
        </row>
        <row r="1238">
          <cell r="B1238" t="str">
            <v>Összesen</v>
          </cell>
          <cell r="D1238" t="str">
            <v>Radnóti M.Közgazd.Szakk.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0</v>
          </cell>
          <cell r="Z1238">
            <v>0</v>
          </cell>
          <cell r="AA1238">
            <v>0</v>
          </cell>
          <cell r="AB1238">
            <v>0</v>
          </cell>
        </row>
        <row r="1239">
          <cell r="A1239">
            <v>33</v>
          </cell>
          <cell r="B1239" t="str">
            <v>Művészeti Szakközépiskola</v>
          </cell>
          <cell r="C1239">
            <v>1</v>
          </cell>
          <cell r="D1239" t="str">
            <v>00előirányzat</v>
          </cell>
          <cell r="P1239">
            <v>0</v>
          </cell>
          <cell r="Z1239">
            <v>0</v>
          </cell>
          <cell r="AA1239">
            <v>0</v>
          </cell>
          <cell r="AB1239">
            <v>0</v>
          </cell>
        </row>
        <row r="1240">
          <cell r="P1240">
            <v>0</v>
          </cell>
          <cell r="Z1240">
            <v>0</v>
          </cell>
          <cell r="AA1240">
            <v>0</v>
          </cell>
          <cell r="AB1240">
            <v>0</v>
          </cell>
        </row>
        <row r="1241">
          <cell r="P1241">
            <v>0</v>
          </cell>
          <cell r="Z1241">
            <v>0</v>
          </cell>
          <cell r="AA1241">
            <v>0</v>
          </cell>
          <cell r="AB1241">
            <v>0</v>
          </cell>
        </row>
        <row r="1242">
          <cell r="P1242">
            <v>0</v>
          </cell>
          <cell r="Z1242">
            <v>0</v>
          </cell>
          <cell r="AA1242">
            <v>0</v>
          </cell>
          <cell r="AB1242">
            <v>0</v>
          </cell>
        </row>
        <row r="1243">
          <cell r="P1243">
            <v>0</v>
          </cell>
          <cell r="Z1243">
            <v>0</v>
          </cell>
          <cell r="AA1243">
            <v>0</v>
          </cell>
          <cell r="AB1243">
            <v>0</v>
          </cell>
        </row>
        <row r="1244">
          <cell r="P1244">
            <v>0</v>
          </cell>
          <cell r="Z1244">
            <v>0</v>
          </cell>
          <cell r="AA1244">
            <v>0</v>
          </cell>
          <cell r="AB1244">
            <v>0</v>
          </cell>
        </row>
        <row r="1245">
          <cell r="P1245">
            <v>0</v>
          </cell>
          <cell r="Z1245">
            <v>0</v>
          </cell>
          <cell r="AA1245">
            <v>0</v>
          </cell>
          <cell r="AB1245">
            <v>0</v>
          </cell>
        </row>
        <row r="1246">
          <cell r="P1246">
            <v>0</v>
          </cell>
          <cell r="Z1246">
            <v>0</v>
          </cell>
          <cell r="AA1246">
            <v>0</v>
          </cell>
          <cell r="AB1246">
            <v>0</v>
          </cell>
        </row>
        <row r="1247">
          <cell r="P1247">
            <v>0</v>
          </cell>
          <cell r="Z1247">
            <v>0</v>
          </cell>
          <cell r="AA1247">
            <v>0</v>
          </cell>
          <cell r="AB1247">
            <v>0</v>
          </cell>
        </row>
        <row r="1248">
          <cell r="P1248">
            <v>0</v>
          </cell>
          <cell r="Z1248">
            <v>0</v>
          </cell>
          <cell r="AA1248">
            <v>0</v>
          </cell>
          <cell r="AB1248">
            <v>0</v>
          </cell>
        </row>
        <row r="1249">
          <cell r="P1249">
            <v>0</v>
          </cell>
          <cell r="Z1249">
            <v>0</v>
          </cell>
          <cell r="AA1249">
            <v>0</v>
          </cell>
          <cell r="AB1249">
            <v>0</v>
          </cell>
        </row>
        <row r="1250">
          <cell r="P1250">
            <v>0</v>
          </cell>
          <cell r="Z1250">
            <v>0</v>
          </cell>
          <cell r="AA1250">
            <v>0</v>
          </cell>
          <cell r="AB1250">
            <v>0</v>
          </cell>
        </row>
        <row r="1251">
          <cell r="P1251">
            <v>0</v>
          </cell>
          <cell r="Z1251">
            <v>0</v>
          </cell>
          <cell r="AA1251">
            <v>0</v>
          </cell>
          <cell r="AB1251">
            <v>0</v>
          </cell>
        </row>
        <row r="1252">
          <cell r="P1252">
            <v>0</v>
          </cell>
          <cell r="Z1252">
            <v>0</v>
          </cell>
          <cell r="AA1252">
            <v>0</v>
          </cell>
          <cell r="AB1252">
            <v>0</v>
          </cell>
        </row>
        <row r="1253">
          <cell r="P1253">
            <v>0</v>
          </cell>
          <cell r="Z1253">
            <v>0</v>
          </cell>
          <cell r="AA1253">
            <v>0</v>
          </cell>
          <cell r="AB1253">
            <v>0</v>
          </cell>
        </row>
        <row r="1254">
          <cell r="P1254">
            <v>0</v>
          </cell>
          <cell r="Z1254">
            <v>0</v>
          </cell>
          <cell r="AA1254">
            <v>0</v>
          </cell>
          <cell r="AB1254">
            <v>0</v>
          </cell>
        </row>
        <row r="1255">
          <cell r="P1255">
            <v>0</v>
          </cell>
          <cell r="Z1255">
            <v>0</v>
          </cell>
          <cell r="AA1255">
            <v>0</v>
          </cell>
          <cell r="AB1255">
            <v>0</v>
          </cell>
        </row>
        <row r="1256">
          <cell r="P1256">
            <v>0</v>
          </cell>
          <cell r="Z1256">
            <v>0</v>
          </cell>
          <cell r="AA1256">
            <v>0</v>
          </cell>
          <cell r="AB1256">
            <v>0</v>
          </cell>
        </row>
        <row r="1257">
          <cell r="P1257">
            <v>0</v>
          </cell>
          <cell r="Z1257">
            <v>0</v>
          </cell>
          <cell r="AA1257">
            <v>0</v>
          </cell>
          <cell r="AB1257">
            <v>0</v>
          </cell>
        </row>
        <row r="1258">
          <cell r="P1258">
            <v>0</v>
          </cell>
          <cell r="Z1258">
            <v>0</v>
          </cell>
          <cell r="AA1258">
            <v>0</v>
          </cell>
          <cell r="AB1258">
            <v>0</v>
          </cell>
        </row>
        <row r="1259">
          <cell r="P1259">
            <v>0</v>
          </cell>
          <cell r="Z1259">
            <v>0</v>
          </cell>
          <cell r="AA1259">
            <v>0</v>
          </cell>
          <cell r="AB1259">
            <v>0</v>
          </cell>
        </row>
        <row r="1260">
          <cell r="P1260">
            <v>0</v>
          </cell>
          <cell r="Z1260">
            <v>0</v>
          </cell>
          <cell r="AA1260">
            <v>0</v>
          </cell>
          <cell r="AB1260">
            <v>0</v>
          </cell>
        </row>
        <row r="1261">
          <cell r="P1261">
            <v>0</v>
          </cell>
          <cell r="Z1261">
            <v>0</v>
          </cell>
          <cell r="AA1261">
            <v>0</v>
          </cell>
          <cell r="AB1261">
            <v>0</v>
          </cell>
        </row>
        <row r="1262">
          <cell r="P1262">
            <v>0</v>
          </cell>
          <cell r="Z1262">
            <v>0</v>
          </cell>
          <cell r="AA1262">
            <v>0</v>
          </cell>
          <cell r="AB1262">
            <v>0</v>
          </cell>
        </row>
        <row r="1263">
          <cell r="P1263">
            <v>0</v>
          </cell>
          <cell r="Z1263">
            <v>0</v>
          </cell>
          <cell r="AA1263">
            <v>0</v>
          </cell>
          <cell r="AB1263">
            <v>0</v>
          </cell>
        </row>
        <row r="1264">
          <cell r="P1264">
            <v>0</v>
          </cell>
          <cell r="Z1264">
            <v>0</v>
          </cell>
          <cell r="AA1264">
            <v>0</v>
          </cell>
          <cell r="AB1264">
            <v>0</v>
          </cell>
        </row>
        <row r="1265">
          <cell r="P1265">
            <v>0</v>
          </cell>
          <cell r="Z1265">
            <v>0</v>
          </cell>
          <cell r="AA1265">
            <v>0</v>
          </cell>
          <cell r="AB1265">
            <v>0</v>
          </cell>
        </row>
        <row r="1266">
          <cell r="P1266">
            <v>0</v>
          </cell>
          <cell r="Z1266">
            <v>0</v>
          </cell>
          <cell r="AA1266">
            <v>0</v>
          </cell>
          <cell r="AB1266">
            <v>0</v>
          </cell>
        </row>
        <row r="1267">
          <cell r="B1267" t="str">
            <v>Összesen</v>
          </cell>
          <cell r="D1267" t="str">
            <v>Művészeti Szakközépiskola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</row>
        <row r="1268">
          <cell r="A1268">
            <v>34</v>
          </cell>
          <cell r="B1268" t="str">
            <v>Janus P.Gimn.és Szakk.</v>
          </cell>
          <cell r="C1268">
            <v>1</v>
          </cell>
          <cell r="D1268" t="str">
            <v>00előirányzat</v>
          </cell>
          <cell r="P1268">
            <v>0</v>
          </cell>
          <cell r="Z1268">
            <v>0</v>
          </cell>
          <cell r="AA1268">
            <v>0</v>
          </cell>
          <cell r="AB1268">
            <v>0</v>
          </cell>
        </row>
        <row r="1269">
          <cell r="P1269">
            <v>0</v>
          </cell>
          <cell r="Z1269">
            <v>0</v>
          </cell>
          <cell r="AA1269">
            <v>0</v>
          </cell>
          <cell r="AB1269">
            <v>0</v>
          </cell>
        </row>
        <row r="1270">
          <cell r="P1270">
            <v>0</v>
          </cell>
          <cell r="Z1270">
            <v>0</v>
          </cell>
          <cell r="AA1270">
            <v>0</v>
          </cell>
          <cell r="AB1270">
            <v>0</v>
          </cell>
        </row>
        <row r="1271">
          <cell r="P1271">
            <v>0</v>
          </cell>
          <cell r="Z1271">
            <v>0</v>
          </cell>
          <cell r="AA1271">
            <v>0</v>
          </cell>
          <cell r="AB1271">
            <v>0</v>
          </cell>
        </row>
        <row r="1272">
          <cell r="P1272">
            <v>0</v>
          </cell>
          <cell r="Z1272">
            <v>0</v>
          </cell>
          <cell r="AA1272">
            <v>0</v>
          </cell>
          <cell r="AB1272">
            <v>0</v>
          </cell>
        </row>
        <row r="1273">
          <cell r="P1273">
            <v>0</v>
          </cell>
          <cell r="Z1273">
            <v>0</v>
          </cell>
          <cell r="AA1273">
            <v>0</v>
          </cell>
          <cell r="AB1273">
            <v>0</v>
          </cell>
        </row>
        <row r="1274">
          <cell r="P1274">
            <v>0</v>
          </cell>
          <cell r="Z1274">
            <v>0</v>
          </cell>
          <cell r="AA1274">
            <v>0</v>
          </cell>
          <cell r="AB1274">
            <v>0</v>
          </cell>
        </row>
        <row r="1275">
          <cell r="P1275">
            <v>0</v>
          </cell>
          <cell r="Z1275">
            <v>0</v>
          </cell>
          <cell r="AA1275">
            <v>0</v>
          </cell>
          <cell r="AB1275">
            <v>0</v>
          </cell>
        </row>
        <row r="1276">
          <cell r="P1276">
            <v>0</v>
          </cell>
          <cell r="Z1276">
            <v>0</v>
          </cell>
          <cell r="AA1276">
            <v>0</v>
          </cell>
          <cell r="AB1276">
            <v>0</v>
          </cell>
        </row>
        <row r="1277">
          <cell r="P1277">
            <v>0</v>
          </cell>
          <cell r="Z1277">
            <v>0</v>
          </cell>
          <cell r="AA1277">
            <v>0</v>
          </cell>
          <cell r="AB1277">
            <v>0</v>
          </cell>
        </row>
        <row r="1278">
          <cell r="P1278">
            <v>0</v>
          </cell>
          <cell r="Z1278">
            <v>0</v>
          </cell>
          <cell r="AA1278">
            <v>0</v>
          </cell>
          <cell r="AB1278">
            <v>0</v>
          </cell>
        </row>
        <row r="1279">
          <cell r="P1279">
            <v>0</v>
          </cell>
          <cell r="Z1279">
            <v>0</v>
          </cell>
          <cell r="AA1279">
            <v>0</v>
          </cell>
          <cell r="AB1279">
            <v>0</v>
          </cell>
        </row>
        <row r="1280">
          <cell r="P1280">
            <v>0</v>
          </cell>
          <cell r="Z1280">
            <v>0</v>
          </cell>
          <cell r="AA1280">
            <v>0</v>
          </cell>
          <cell r="AB1280">
            <v>0</v>
          </cell>
        </row>
        <row r="1281">
          <cell r="P1281">
            <v>0</v>
          </cell>
          <cell r="Z1281">
            <v>0</v>
          </cell>
          <cell r="AA1281">
            <v>0</v>
          </cell>
          <cell r="AB1281">
            <v>0</v>
          </cell>
        </row>
        <row r="1282">
          <cell r="P1282">
            <v>0</v>
          </cell>
          <cell r="Z1282">
            <v>0</v>
          </cell>
          <cell r="AA1282">
            <v>0</v>
          </cell>
          <cell r="AB1282">
            <v>0</v>
          </cell>
        </row>
        <row r="1283">
          <cell r="P1283">
            <v>0</v>
          </cell>
          <cell r="Z1283">
            <v>0</v>
          </cell>
          <cell r="AA1283">
            <v>0</v>
          </cell>
          <cell r="AB1283">
            <v>0</v>
          </cell>
        </row>
        <row r="1284">
          <cell r="P1284">
            <v>0</v>
          </cell>
          <cell r="Z1284">
            <v>0</v>
          </cell>
          <cell r="AA1284">
            <v>0</v>
          </cell>
          <cell r="AB1284">
            <v>0</v>
          </cell>
        </row>
        <row r="1285">
          <cell r="P1285">
            <v>0</v>
          </cell>
          <cell r="Z1285">
            <v>0</v>
          </cell>
          <cell r="AA1285">
            <v>0</v>
          </cell>
          <cell r="AB1285">
            <v>0</v>
          </cell>
        </row>
        <row r="1286">
          <cell r="P1286">
            <v>0</v>
          </cell>
          <cell r="Z1286">
            <v>0</v>
          </cell>
          <cell r="AA1286">
            <v>0</v>
          </cell>
          <cell r="AB1286">
            <v>0</v>
          </cell>
        </row>
        <row r="1287">
          <cell r="P1287">
            <v>0</v>
          </cell>
          <cell r="Z1287">
            <v>0</v>
          </cell>
          <cell r="AA1287">
            <v>0</v>
          </cell>
          <cell r="AB1287">
            <v>0</v>
          </cell>
        </row>
        <row r="1288">
          <cell r="P1288">
            <v>0</v>
          </cell>
          <cell r="Z1288">
            <v>0</v>
          </cell>
          <cell r="AA1288">
            <v>0</v>
          </cell>
          <cell r="AB1288">
            <v>0</v>
          </cell>
        </row>
        <row r="1289">
          <cell r="P1289">
            <v>0</v>
          </cell>
          <cell r="Z1289">
            <v>0</v>
          </cell>
          <cell r="AA1289">
            <v>0</v>
          </cell>
          <cell r="AB1289">
            <v>0</v>
          </cell>
        </row>
        <row r="1290">
          <cell r="P1290">
            <v>0</v>
          </cell>
          <cell r="Z1290">
            <v>0</v>
          </cell>
          <cell r="AA1290">
            <v>0</v>
          </cell>
          <cell r="AB1290">
            <v>0</v>
          </cell>
        </row>
        <row r="1291">
          <cell r="P1291">
            <v>0</v>
          </cell>
          <cell r="Z1291">
            <v>0</v>
          </cell>
          <cell r="AA1291">
            <v>0</v>
          </cell>
          <cell r="AB1291">
            <v>0</v>
          </cell>
        </row>
        <row r="1292">
          <cell r="P1292">
            <v>0</v>
          </cell>
          <cell r="Z1292">
            <v>0</v>
          </cell>
          <cell r="AA1292">
            <v>0</v>
          </cell>
          <cell r="AB1292">
            <v>0</v>
          </cell>
        </row>
        <row r="1293">
          <cell r="B1293" t="str">
            <v>Összesen</v>
          </cell>
          <cell r="D1293" t="str">
            <v>Janus P.Gimn.és Szakk.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>
            <v>0</v>
          </cell>
          <cell r="U1293">
            <v>0</v>
          </cell>
          <cell r="V1293">
            <v>0</v>
          </cell>
          <cell r="W1293">
            <v>0</v>
          </cell>
          <cell r="X1293">
            <v>0</v>
          </cell>
          <cell r="Y1293">
            <v>0</v>
          </cell>
          <cell r="Z1293">
            <v>0</v>
          </cell>
          <cell r="AA1293">
            <v>0</v>
          </cell>
          <cell r="AB1293">
            <v>0</v>
          </cell>
        </row>
        <row r="1294">
          <cell r="A1294">
            <v>35</v>
          </cell>
          <cell r="B1294" t="str">
            <v>Pécsi Szociális és Eü. Szakképző Isk.</v>
          </cell>
          <cell r="C1294">
            <v>1</v>
          </cell>
          <cell r="D1294" t="str">
            <v>00előirányzat</v>
          </cell>
          <cell r="P1294">
            <v>0</v>
          </cell>
          <cell r="Z1294">
            <v>0</v>
          </cell>
          <cell r="AA1294">
            <v>0</v>
          </cell>
          <cell r="AB1294">
            <v>0</v>
          </cell>
        </row>
        <row r="1295">
          <cell r="P1295">
            <v>0</v>
          </cell>
          <cell r="Z1295">
            <v>0</v>
          </cell>
          <cell r="AA1295">
            <v>0</v>
          </cell>
          <cell r="AB1295">
            <v>0</v>
          </cell>
        </row>
        <row r="1296">
          <cell r="P1296">
            <v>0</v>
          </cell>
          <cell r="Z1296">
            <v>0</v>
          </cell>
          <cell r="AA1296">
            <v>0</v>
          </cell>
          <cell r="AB1296">
            <v>0</v>
          </cell>
        </row>
        <row r="1297">
          <cell r="P1297">
            <v>0</v>
          </cell>
          <cell r="Z1297">
            <v>0</v>
          </cell>
          <cell r="AA1297">
            <v>0</v>
          </cell>
          <cell r="AB1297">
            <v>0</v>
          </cell>
        </row>
        <row r="1298">
          <cell r="P1298">
            <v>0</v>
          </cell>
          <cell r="Z1298">
            <v>0</v>
          </cell>
          <cell r="AA1298">
            <v>0</v>
          </cell>
          <cell r="AB1298">
            <v>0</v>
          </cell>
        </row>
        <row r="1299">
          <cell r="P1299">
            <v>0</v>
          </cell>
          <cell r="Z1299">
            <v>0</v>
          </cell>
          <cell r="AA1299">
            <v>0</v>
          </cell>
          <cell r="AB1299">
            <v>0</v>
          </cell>
        </row>
        <row r="1300">
          <cell r="P1300">
            <v>0</v>
          </cell>
          <cell r="Z1300">
            <v>0</v>
          </cell>
          <cell r="AA1300">
            <v>0</v>
          </cell>
          <cell r="AB1300">
            <v>0</v>
          </cell>
        </row>
        <row r="1301">
          <cell r="P1301">
            <v>0</v>
          </cell>
          <cell r="Z1301">
            <v>0</v>
          </cell>
          <cell r="AA1301">
            <v>0</v>
          </cell>
          <cell r="AB1301">
            <v>0</v>
          </cell>
        </row>
        <row r="1302">
          <cell r="P1302">
            <v>0</v>
          </cell>
          <cell r="Z1302">
            <v>0</v>
          </cell>
          <cell r="AA1302">
            <v>0</v>
          </cell>
          <cell r="AB1302">
            <v>0</v>
          </cell>
        </row>
        <row r="1303">
          <cell r="P1303">
            <v>0</v>
          </cell>
          <cell r="Z1303">
            <v>0</v>
          </cell>
          <cell r="AA1303">
            <v>0</v>
          </cell>
          <cell r="AB1303">
            <v>0</v>
          </cell>
        </row>
        <row r="1304">
          <cell r="P1304">
            <v>0</v>
          </cell>
          <cell r="Z1304">
            <v>0</v>
          </cell>
          <cell r="AA1304">
            <v>0</v>
          </cell>
          <cell r="AB1304">
            <v>0</v>
          </cell>
        </row>
        <row r="1305">
          <cell r="P1305">
            <v>0</v>
          </cell>
          <cell r="Z1305">
            <v>0</v>
          </cell>
          <cell r="AA1305">
            <v>0</v>
          </cell>
          <cell r="AB1305">
            <v>0</v>
          </cell>
        </row>
        <row r="1306">
          <cell r="P1306">
            <v>0</v>
          </cell>
          <cell r="Z1306">
            <v>0</v>
          </cell>
          <cell r="AA1306">
            <v>0</v>
          </cell>
          <cell r="AB1306">
            <v>0</v>
          </cell>
        </row>
        <row r="1307">
          <cell r="P1307">
            <v>0</v>
          </cell>
          <cell r="Z1307">
            <v>0</v>
          </cell>
          <cell r="AA1307">
            <v>0</v>
          </cell>
          <cell r="AB1307">
            <v>0</v>
          </cell>
        </row>
        <row r="1308">
          <cell r="P1308">
            <v>0</v>
          </cell>
          <cell r="Z1308">
            <v>0</v>
          </cell>
          <cell r="AA1308">
            <v>0</v>
          </cell>
          <cell r="AB1308">
            <v>0</v>
          </cell>
        </row>
        <row r="1309">
          <cell r="P1309">
            <v>0</v>
          </cell>
          <cell r="Z1309">
            <v>0</v>
          </cell>
          <cell r="AA1309">
            <v>0</v>
          </cell>
          <cell r="AB1309">
            <v>0</v>
          </cell>
        </row>
        <row r="1310">
          <cell r="P1310">
            <v>0</v>
          </cell>
          <cell r="Z1310">
            <v>0</v>
          </cell>
          <cell r="AA1310">
            <v>0</v>
          </cell>
          <cell r="AB1310">
            <v>0</v>
          </cell>
        </row>
        <row r="1311">
          <cell r="P1311">
            <v>0</v>
          </cell>
          <cell r="Z1311">
            <v>0</v>
          </cell>
          <cell r="AA1311">
            <v>0</v>
          </cell>
          <cell r="AB1311">
            <v>0</v>
          </cell>
        </row>
        <row r="1312">
          <cell r="P1312">
            <v>0</v>
          </cell>
          <cell r="Z1312">
            <v>0</v>
          </cell>
          <cell r="AA1312">
            <v>0</v>
          </cell>
          <cell r="AB1312">
            <v>0</v>
          </cell>
        </row>
        <row r="1313">
          <cell r="P1313">
            <v>0</v>
          </cell>
          <cell r="Z1313">
            <v>0</v>
          </cell>
          <cell r="AA1313">
            <v>0</v>
          </cell>
          <cell r="AB1313">
            <v>0</v>
          </cell>
        </row>
        <row r="1314">
          <cell r="B1314" t="str">
            <v>Összesen</v>
          </cell>
          <cell r="D1314" t="str">
            <v>Pécsi Szociális és Eü. Szakképző Isk.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0</v>
          </cell>
          <cell r="Z1314">
            <v>0</v>
          </cell>
          <cell r="AA1314">
            <v>0</v>
          </cell>
          <cell r="AB1314">
            <v>0</v>
          </cell>
        </row>
        <row r="1315">
          <cell r="A1315">
            <v>36</v>
          </cell>
          <cell r="B1315" t="str">
            <v>Teleki B.K.-isk. Kollégium</v>
          </cell>
          <cell r="C1315">
            <v>1</v>
          </cell>
          <cell r="D1315" t="str">
            <v>00előirányzat</v>
          </cell>
          <cell r="P1315">
            <v>0</v>
          </cell>
          <cell r="Z1315">
            <v>0</v>
          </cell>
          <cell r="AA1315">
            <v>0</v>
          </cell>
          <cell r="AB1315">
            <v>0</v>
          </cell>
        </row>
        <row r="1316">
          <cell r="P1316">
            <v>0</v>
          </cell>
          <cell r="Z1316">
            <v>0</v>
          </cell>
          <cell r="AA1316">
            <v>0</v>
          </cell>
          <cell r="AB1316">
            <v>0</v>
          </cell>
        </row>
        <row r="1317">
          <cell r="P1317">
            <v>0</v>
          </cell>
          <cell r="Z1317">
            <v>0</v>
          </cell>
          <cell r="AA1317">
            <v>0</v>
          </cell>
          <cell r="AB1317">
            <v>0</v>
          </cell>
        </row>
        <row r="1318">
          <cell r="P1318">
            <v>0</v>
          </cell>
          <cell r="Z1318">
            <v>0</v>
          </cell>
          <cell r="AA1318">
            <v>0</v>
          </cell>
          <cell r="AB1318">
            <v>0</v>
          </cell>
        </row>
        <row r="1319">
          <cell r="P1319">
            <v>0</v>
          </cell>
          <cell r="Z1319">
            <v>0</v>
          </cell>
          <cell r="AA1319">
            <v>0</v>
          </cell>
          <cell r="AB1319">
            <v>0</v>
          </cell>
        </row>
        <row r="1320">
          <cell r="P1320">
            <v>0</v>
          </cell>
          <cell r="Z1320">
            <v>0</v>
          </cell>
          <cell r="AA1320">
            <v>0</v>
          </cell>
          <cell r="AB1320">
            <v>0</v>
          </cell>
        </row>
        <row r="1321">
          <cell r="P1321">
            <v>0</v>
          </cell>
          <cell r="Z1321">
            <v>0</v>
          </cell>
          <cell r="AA1321">
            <v>0</v>
          </cell>
          <cell r="AB1321">
            <v>0</v>
          </cell>
        </row>
        <row r="1322">
          <cell r="P1322">
            <v>0</v>
          </cell>
          <cell r="Z1322">
            <v>0</v>
          </cell>
          <cell r="AA1322">
            <v>0</v>
          </cell>
          <cell r="AB1322">
            <v>0</v>
          </cell>
        </row>
        <row r="1323">
          <cell r="P1323">
            <v>0</v>
          </cell>
          <cell r="Z1323">
            <v>0</v>
          </cell>
          <cell r="AA1323">
            <v>0</v>
          </cell>
          <cell r="AB1323">
            <v>0</v>
          </cell>
        </row>
        <row r="1324">
          <cell r="P1324">
            <v>0</v>
          </cell>
          <cell r="Z1324">
            <v>0</v>
          </cell>
          <cell r="AA1324">
            <v>0</v>
          </cell>
          <cell r="AB1324">
            <v>0</v>
          </cell>
        </row>
        <row r="1325">
          <cell r="P1325">
            <v>0</v>
          </cell>
          <cell r="Z1325">
            <v>0</v>
          </cell>
          <cell r="AA1325">
            <v>0</v>
          </cell>
          <cell r="AB1325">
            <v>0</v>
          </cell>
        </row>
        <row r="1326">
          <cell r="P1326">
            <v>0</v>
          </cell>
          <cell r="Z1326">
            <v>0</v>
          </cell>
          <cell r="AA1326">
            <v>0</v>
          </cell>
          <cell r="AB1326">
            <v>0</v>
          </cell>
        </row>
        <row r="1327">
          <cell r="P1327">
            <v>0</v>
          </cell>
          <cell r="Z1327">
            <v>0</v>
          </cell>
          <cell r="AA1327">
            <v>0</v>
          </cell>
          <cell r="AB1327">
            <v>0</v>
          </cell>
        </row>
        <row r="1328">
          <cell r="P1328">
            <v>0</v>
          </cell>
          <cell r="Z1328">
            <v>0</v>
          </cell>
          <cell r="AA1328">
            <v>0</v>
          </cell>
          <cell r="AB1328">
            <v>0</v>
          </cell>
        </row>
        <row r="1329">
          <cell r="P1329">
            <v>0</v>
          </cell>
          <cell r="Z1329">
            <v>0</v>
          </cell>
          <cell r="AA1329">
            <v>0</v>
          </cell>
          <cell r="AB1329">
            <v>0</v>
          </cell>
        </row>
        <row r="1330">
          <cell r="P1330">
            <v>0</v>
          </cell>
          <cell r="Z1330">
            <v>0</v>
          </cell>
          <cell r="AA1330">
            <v>0</v>
          </cell>
          <cell r="AB1330">
            <v>0</v>
          </cell>
        </row>
        <row r="1331">
          <cell r="P1331">
            <v>0</v>
          </cell>
          <cell r="Z1331">
            <v>0</v>
          </cell>
          <cell r="AA1331">
            <v>0</v>
          </cell>
          <cell r="AB1331">
            <v>0</v>
          </cell>
        </row>
        <row r="1332">
          <cell r="P1332">
            <v>0</v>
          </cell>
          <cell r="Z1332">
            <v>0</v>
          </cell>
          <cell r="AA1332">
            <v>0</v>
          </cell>
          <cell r="AB1332">
            <v>0</v>
          </cell>
        </row>
        <row r="1333">
          <cell r="P1333">
            <v>0</v>
          </cell>
          <cell r="Z1333">
            <v>0</v>
          </cell>
          <cell r="AA1333">
            <v>0</v>
          </cell>
          <cell r="AB1333">
            <v>0</v>
          </cell>
        </row>
        <row r="1334">
          <cell r="P1334">
            <v>0</v>
          </cell>
          <cell r="Z1334">
            <v>0</v>
          </cell>
          <cell r="AA1334">
            <v>0</v>
          </cell>
          <cell r="AB1334">
            <v>0</v>
          </cell>
        </row>
        <row r="1335">
          <cell r="P1335">
            <v>0</v>
          </cell>
          <cell r="Z1335">
            <v>0</v>
          </cell>
          <cell r="AA1335">
            <v>0</v>
          </cell>
          <cell r="AB1335">
            <v>0</v>
          </cell>
        </row>
        <row r="1336">
          <cell r="P1336">
            <v>0</v>
          </cell>
          <cell r="Z1336">
            <v>0</v>
          </cell>
          <cell r="AA1336">
            <v>0</v>
          </cell>
          <cell r="AB1336">
            <v>0</v>
          </cell>
        </row>
        <row r="1337">
          <cell r="P1337">
            <v>0</v>
          </cell>
          <cell r="Z1337">
            <v>0</v>
          </cell>
          <cell r="AA1337">
            <v>0</v>
          </cell>
          <cell r="AB1337">
            <v>0</v>
          </cell>
        </row>
        <row r="1338">
          <cell r="P1338">
            <v>0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</row>
        <row r="1339">
          <cell r="B1339" t="str">
            <v>Összesen</v>
          </cell>
          <cell r="D1339" t="str">
            <v>Teleki B.K.-isk. Kollégium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0</v>
          </cell>
          <cell r="V1339">
            <v>0</v>
          </cell>
          <cell r="W1339">
            <v>0</v>
          </cell>
          <cell r="X1339">
            <v>0</v>
          </cell>
          <cell r="Y1339">
            <v>0</v>
          </cell>
          <cell r="Z1339">
            <v>0</v>
          </cell>
          <cell r="AA1339">
            <v>0</v>
          </cell>
          <cell r="AB1339">
            <v>0</v>
          </cell>
        </row>
        <row r="1340">
          <cell r="A1340">
            <v>38</v>
          </cell>
          <cell r="B1340" t="str">
            <v>Kodály Z.uti Középisk.Koll.</v>
          </cell>
          <cell r="C1340">
            <v>1</v>
          </cell>
          <cell r="D1340" t="str">
            <v>00előirányzat</v>
          </cell>
          <cell r="P1340">
            <v>0</v>
          </cell>
          <cell r="Z1340">
            <v>0</v>
          </cell>
          <cell r="AA1340">
            <v>0</v>
          </cell>
          <cell r="AB1340">
            <v>0</v>
          </cell>
        </row>
        <row r="1341">
          <cell r="P1341">
            <v>0</v>
          </cell>
          <cell r="Z1341">
            <v>0</v>
          </cell>
          <cell r="AA1341">
            <v>0</v>
          </cell>
          <cell r="AB1341">
            <v>0</v>
          </cell>
        </row>
        <row r="1342">
          <cell r="P1342">
            <v>0</v>
          </cell>
          <cell r="Z1342">
            <v>0</v>
          </cell>
          <cell r="AA1342">
            <v>0</v>
          </cell>
          <cell r="AB1342">
            <v>0</v>
          </cell>
        </row>
        <row r="1343">
          <cell r="P1343">
            <v>0</v>
          </cell>
          <cell r="Z1343">
            <v>0</v>
          </cell>
          <cell r="AA1343">
            <v>0</v>
          </cell>
          <cell r="AB1343">
            <v>0</v>
          </cell>
        </row>
        <row r="1344">
          <cell r="P1344">
            <v>0</v>
          </cell>
          <cell r="Z1344">
            <v>0</v>
          </cell>
          <cell r="AA1344">
            <v>0</v>
          </cell>
          <cell r="AB1344">
            <v>0</v>
          </cell>
        </row>
        <row r="1345">
          <cell r="P1345">
            <v>0</v>
          </cell>
          <cell r="Z1345">
            <v>0</v>
          </cell>
          <cell r="AA1345">
            <v>0</v>
          </cell>
          <cell r="AB1345">
            <v>0</v>
          </cell>
        </row>
        <row r="1346">
          <cell r="P1346">
            <v>0</v>
          </cell>
          <cell r="Z1346">
            <v>0</v>
          </cell>
          <cell r="AA1346">
            <v>0</v>
          </cell>
          <cell r="AB1346">
            <v>0</v>
          </cell>
        </row>
        <row r="1347">
          <cell r="P1347">
            <v>0</v>
          </cell>
          <cell r="Z1347">
            <v>0</v>
          </cell>
          <cell r="AA1347">
            <v>0</v>
          </cell>
          <cell r="AB1347">
            <v>0</v>
          </cell>
        </row>
        <row r="1348">
          <cell r="P1348">
            <v>0</v>
          </cell>
          <cell r="Z1348">
            <v>0</v>
          </cell>
          <cell r="AA1348">
            <v>0</v>
          </cell>
          <cell r="AB1348">
            <v>0</v>
          </cell>
        </row>
        <row r="1349">
          <cell r="P1349">
            <v>0</v>
          </cell>
          <cell r="Z1349">
            <v>0</v>
          </cell>
          <cell r="AA1349">
            <v>0</v>
          </cell>
          <cell r="AB1349">
            <v>0</v>
          </cell>
        </row>
        <row r="1350">
          <cell r="P1350">
            <v>0</v>
          </cell>
          <cell r="Z1350">
            <v>0</v>
          </cell>
          <cell r="AA1350">
            <v>0</v>
          </cell>
          <cell r="AB1350">
            <v>0</v>
          </cell>
        </row>
        <row r="1351">
          <cell r="P1351">
            <v>0</v>
          </cell>
          <cell r="Z1351">
            <v>0</v>
          </cell>
          <cell r="AA1351">
            <v>0</v>
          </cell>
          <cell r="AB1351">
            <v>0</v>
          </cell>
        </row>
        <row r="1352">
          <cell r="P1352">
            <v>0</v>
          </cell>
          <cell r="Z1352">
            <v>0</v>
          </cell>
          <cell r="AA1352">
            <v>0</v>
          </cell>
          <cell r="AB1352">
            <v>0</v>
          </cell>
        </row>
        <row r="1353">
          <cell r="P1353">
            <v>0</v>
          </cell>
          <cell r="Z1353">
            <v>0</v>
          </cell>
          <cell r="AA1353">
            <v>0</v>
          </cell>
          <cell r="AB1353">
            <v>0</v>
          </cell>
        </row>
        <row r="1354">
          <cell r="P1354">
            <v>0</v>
          </cell>
          <cell r="Z1354">
            <v>0</v>
          </cell>
          <cell r="AA1354">
            <v>0</v>
          </cell>
          <cell r="AB1354">
            <v>0</v>
          </cell>
        </row>
        <row r="1355">
          <cell r="P1355">
            <v>0</v>
          </cell>
          <cell r="Z1355">
            <v>0</v>
          </cell>
          <cell r="AA1355">
            <v>0</v>
          </cell>
          <cell r="AB1355">
            <v>0</v>
          </cell>
        </row>
        <row r="1356">
          <cell r="P1356">
            <v>0</v>
          </cell>
          <cell r="Z1356">
            <v>0</v>
          </cell>
          <cell r="AA1356">
            <v>0</v>
          </cell>
          <cell r="AB1356">
            <v>0</v>
          </cell>
        </row>
        <row r="1357">
          <cell r="P1357">
            <v>0</v>
          </cell>
          <cell r="Z1357">
            <v>0</v>
          </cell>
          <cell r="AA1357">
            <v>0</v>
          </cell>
          <cell r="AB1357">
            <v>0</v>
          </cell>
        </row>
        <row r="1358">
          <cell r="P1358">
            <v>0</v>
          </cell>
          <cell r="Z1358">
            <v>0</v>
          </cell>
          <cell r="AA1358">
            <v>0</v>
          </cell>
          <cell r="AB1358">
            <v>0</v>
          </cell>
        </row>
        <row r="1359">
          <cell r="B1359" t="str">
            <v>Összesen</v>
          </cell>
          <cell r="D1359" t="str">
            <v>Kodály Z.uti Középisk.Koll.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  <cell r="AA1359">
            <v>0</v>
          </cell>
          <cell r="AB1359">
            <v>0</v>
          </cell>
        </row>
        <row r="1360">
          <cell r="A1360">
            <v>39</v>
          </cell>
          <cell r="B1360" t="str">
            <v>Hajnóczy J.Középiskolai Koll.</v>
          </cell>
          <cell r="C1360">
            <v>1</v>
          </cell>
          <cell r="D1360" t="str">
            <v>00előirányzat</v>
          </cell>
          <cell r="P1360">
            <v>0</v>
          </cell>
          <cell r="Z1360">
            <v>0</v>
          </cell>
          <cell r="AA1360">
            <v>0</v>
          </cell>
          <cell r="AB1360">
            <v>0</v>
          </cell>
        </row>
        <row r="1361">
          <cell r="P1361">
            <v>0</v>
          </cell>
          <cell r="Z1361">
            <v>0</v>
          </cell>
          <cell r="AA1361">
            <v>0</v>
          </cell>
          <cell r="AB1361">
            <v>0</v>
          </cell>
        </row>
        <row r="1362">
          <cell r="P1362">
            <v>0</v>
          </cell>
          <cell r="Z1362">
            <v>0</v>
          </cell>
          <cell r="AA1362">
            <v>0</v>
          </cell>
          <cell r="AB1362">
            <v>0</v>
          </cell>
        </row>
        <row r="1363">
          <cell r="P1363">
            <v>0</v>
          </cell>
          <cell r="Z1363">
            <v>0</v>
          </cell>
          <cell r="AA1363">
            <v>0</v>
          </cell>
          <cell r="AB1363">
            <v>0</v>
          </cell>
        </row>
        <row r="1364">
          <cell r="P1364">
            <v>0</v>
          </cell>
          <cell r="Z1364">
            <v>0</v>
          </cell>
          <cell r="AA1364">
            <v>0</v>
          </cell>
          <cell r="AB1364">
            <v>0</v>
          </cell>
        </row>
        <row r="1365">
          <cell r="P1365">
            <v>0</v>
          </cell>
          <cell r="Z1365">
            <v>0</v>
          </cell>
          <cell r="AA1365">
            <v>0</v>
          </cell>
          <cell r="AB1365">
            <v>0</v>
          </cell>
        </row>
        <row r="1366">
          <cell r="P1366">
            <v>0</v>
          </cell>
          <cell r="Z1366">
            <v>0</v>
          </cell>
          <cell r="AA1366">
            <v>0</v>
          </cell>
          <cell r="AB1366">
            <v>0</v>
          </cell>
        </row>
        <row r="1367">
          <cell r="P1367">
            <v>0</v>
          </cell>
          <cell r="Z1367">
            <v>0</v>
          </cell>
          <cell r="AA1367">
            <v>0</v>
          </cell>
          <cell r="AB1367">
            <v>0</v>
          </cell>
        </row>
        <row r="1368">
          <cell r="P1368">
            <v>0</v>
          </cell>
          <cell r="Z1368">
            <v>0</v>
          </cell>
          <cell r="AA1368">
            <v>0</v>
          </cell>
          <cell r="AB1368">
            <v>0</v>
          </cell>
        </row>
        <row r="1369">
          <cell r="P1369">
            <v>0</v>
          </cell>
          <cell r="Z1369">
            <v>0</v>
          </cell>
          <cell r="AA1369">
            <v>0</v>
          </cell>
          <cell r="AB1369">
            <v>0</v>
          </cell>
        </row>
        <row r="1370">
          <cell r="P1370">
            <v>0</v>
          </cell>
          <cell r="Z1370">
            <v>0</v>
          </cell>
          <cell r="AA1370">
            <v>0</v>
          </cell>
          <cell r="AB1370">
            <v>0</v>
          </cell>
        </row>
        <row r="1371">
          <cell r="P1371">
            <v>0</v>
          </cell>
          <cell r="Z1371">
            <v>0</v>
          </cell>
          <cell r="AA1371">
            <v>0</v>
          </cell>
          <cell r="AB1371">
            <v>0</v>
          </cell>
        </row>
        <row r="1372">
          <cell r="P1372">
            <v>0</v>
          </cell>
          <cell r="Z1372">
            <v>0</v>
          </cell>
          <cell r="AA1372">
            <v>0</v>
          </cell>
          <cell r="AB1372">
            <v>0</v>
          </cell>
        </row>
        <row r="1373">
          <cell r="P1373">
            <v>0</v>
          </cell>
          <cell r="Z1373">
            <v>0</v>
          </cell>
          <cell r="AA1373">
            <v>0</v>
          </cell>
          <cell r="AB1373">
            <v>0</v>
          </cell>
        </row>
        <row r="1374">
          <cell r="P1374">
            <v>0</v>
          </cell>
          <cell r="Z1374">
            <v>0</v>
          </cell>
          <cell r="AA1374">
            <v>0</v>
          </cell>
          <cell r="AB1374">
            <v>0</v>
          </cell>
        </row>
        <row r="1375">
          <cell r="P1375">
            <v>0</v>
          </cell>
          <cell r="Z1375">
            <v>0</v>
          </cell>
          <cell r="AA1375">
            <v>0</v>
          </cell>
          <cell r="AB1375">
            <v>0</v>
          </cell>
        </row>
        <row r="1376">
          <cell r="P1376">
            <v>0</v>
          </cell>
          <cell r="Z1376">
            <v>0</v>
          </cell>
          <cell r="AA1376">
            <v>0</v>
          </cell>
          <cell r="AB1376">
            <v>0</v>
          </cell>
        </row>
        <row r="1377">
          <cell r="P1377">
            <v>0</v>
          </cell>
          <cell r="Z1377">
            <v>0</v>
          </cell>
          <cell r="AA1377">
            <v>0</v>
          </cell>
          <cell r="AB1377">
            <v>0</v>
          </cell>
        </row>
        <row r="1378">
          <cell r="P1378">
            <v>0</v>
          </cell>
          <cell r="Z1378">
            <v>0</v>
          </cell>
          <cell r="AA1378">
            <v>0</v>
          </cell>
          <cell r="AB1378">
            <v>0</v>
          </cell>
        </row>
        <row r="1379">
          <cell r="P1379">
            <v>0</v>
          </cell>
          <cell r="Z1379">
            <v>0</v>
          </cell>
          <cell r="AA1379">
            <v>0</v>
          </cell>
          <cell r="AB1379">
            <v>0</v>
          </cell>
        </row>
        <row r="1380">
          <cell r="P1380">
            <v>0</v>
          </cell>
          <cell r="Z1380">
            <v>0</v>
          </cell>
          <cell r="AA1380">
            <v>0</v>
          </cell>
          <cell r="AB1380">
            <v>0</v>
          </cell>
        </row>
        <row r="1381">
          <cell r="P1381">
            <v>0</v>
          </cell>
          <cell r="Z1381">
            <v>0</v>
          </cell>
          <cell r="AA1381">
            <v>0</v>
          </cell>
          <cell r="AB1381">
            <v>0</v>
          </cell>
        </row>
        <row r="1382">
          <cell r="P1382">
            <v>0</v>
          </cell>
          <cell r="Z1382">
            <v>0</v>
          </cell>
          <cell r="AA1382">
            <v>0</v>
          </cell>
          <cell r="AB1382">
            <v>0</v>
          </cell>
        </row>
        <row r="1383">
          <cell r="P1383">
            <v>0</v>
          </cell>
          <cell r="Z1383">
            <v>0</v>
          </cell>
          <cell r="AA1383">
            <v>0</v>
          </cell>
          <cell r="AB1383">
            <v>0</v>
          </cell>
        </row>
        <row r="1384">
          <cell r="P1384">
            <v>0</v>
          </cell>
          <cell r="Z1384">
            <v>0</v>
          </cell>
          <cell r="AA1384">
            <v>0</v>
          </cell>
          <cell r="AB1384">
            <v>0</v>
          </cell>
        </row>
        <row r="1385">
          <cell r="P1385">
            <v>0</v>
          </cell>
          <cell r="Z1385">
            <v>0</v>
          </cell>
          <cell r="AA1385">
            <v>0</v>
          </cell>
          <cell r="AB1385">
            <v>0</v>
          </cell>
        </row>
        <row r="1386">
          <cell r="P1386">
            <v>0</v>
          </cell>
          <cell r="Z1386">
            <v>0</v>
          </cell>
          <cell r="AA1386">
            <v>0</v>
          </cell>
          <cell r="AB1386">
            <v>0</v>
          </cell>
        </row>
        <row r="1387">
          <cell r="P1387">
            <v>0</v>
          </cell>
          <cell r="Z1387">
            <v>0</v>
          </cell>
          <cell r="AA1387">
            <v>0</v>
          </cell>
          <cell r="AB1387">
            <v>0</v>
          </cell>
        </row>
        <row r="1388">
          <cell r="P1388">
            <v>0</v>
          </cell>
          <cell r="Z1388">
            <v>0</v>
          </cell>
          <cell r="AA1388">
            <v>0</v>
          </cell>
          <cell r="AB1388">
            <v>0</v>
          </cell>
        </row>
        <row r="1389">
          <cell r="P1389">
            <v>0</v>
          </cell>
          <cell r="Z1389">
            <v>0</v>
          </cell>
          <cell r="AA1389">
            <v>0</v>
          </cell>
          <cell r="AB1389">
            <v>0</v>
          </cell>
        </row>
        <row r="1390">
          <cell r="P1390">
            <v>0</v>
          </cell>
          <cell r="Z1390">
            <v>0</v>
          </cell>
          <cell r="AA1390">
            <v>0</v>
          </cell>
          <cell r="AB1390">
            <v>0</v>
          </cell>
        </row>
        <row r="1391">
          <cell r="P1391">
            <v>0</v>
          </cell>
          <cell r="Z1391">
            <v>0</v>
          </cell>
          <cell r="AA1391">
            <v>0</v>
          </cell>
          <cell r="AB1391">
            <v>0</v>
          </cell>
        </row>
        <row r="1392">
          <cell r="B1392" t="str">
            <v>Összesen</v>
          </cell>
          <cell r="D1392" t="str">
            <v>Hajnóczy J.Középisk. Koll.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</row>
        <row r="1393">
          <cell r="A1393">
            <v>40</v>
          </cell>
          <cell r="B1393" t="str">
            <v>Középiskolai Kp.MENZA</v>
          </cell>
          <cell r="C1393">
            <v>1</v>
          </cell>
          <cell r="D1393" t="str">
            <v>00előirányzat</v>
          </cell>
          <cell r="P1393">
            <v>0</v>
          </cell>
          <cell r="Z1393">
            <v>0</v>
          </cell>
          <cell r="AA1393">
            <v>0</v>
          </cell>
          <cell r="AB1393">
            <v>0</v>
          </cell>
        </row>
        <row r="1394">
          <cell r="P1394">
            <v>0</v>
          </cell>
          <cell r="Z1394">
            <v>0</v>
          </cell>
          <cell r="AA1394">
            <v>0</v>
          </cell>
          <cell r="AB1394">
            <v>0</v>
          </cell>
        </row>
        <row r="1395">
          <cell r="P1395">
            <v>0</v>
          </cell>
          <cell r="Z1395">
            <v>0</v>
          </cell>
          <cell r="AA1395">
            <v>0</v>
          </cell>
          <cell r="AB1395">
            <v>0</v>
          </cell>
        </row>
        <row r="1396">
          <cell r="P1396">
            <v>0</v>
          </cell>
          <cell r="Z1396">
            <v>0</v>
          </cell>
          <cell r="AA1396">
            <v>0</v>
          </cell>
          <cell r="AB1396">
            <v>0</v>
          </cell>
        </row>
        <row r="1397">
          <cell r="P1397">
            <v>0</v>
          </cell>
          <cell r="Z1397">
            <v>0</v>
          </cell>
          <cell r="AA1397">
            <v>0</v>
          </cell>
          <cell r="AB1397">
            <v>0</v>
          </cell>
        </row>
        <row r="1398">
          <cell r="P1398">
            <v>0</v>
          </cell>
          <cell r="Z1398">
            <v>0</v>
          </cell>
          <cell r="AA1398">
            <v>0</v>
          </cell>
          <cell r="AB1398">
            <v>0</v>
          </cell>
        </row>
        <row r="1399">
          <cell r="P1399">
            <v>0</v>
          </cell>
          <cell r="Z1399">
            <v>0</v>
          </cell>
          <cell r="AA1399">
            <v>0</v>
          </cell>
          <cell r="AB1399">
            <v>0</v>
          </cell>
        </row>
        <row r="1400">
          <cell r="P1400">
            <v>0</v>
          </cell>
          <cell r="Z1400">
            <v>0</v>
          </cell>
          <cell r="AA1400">
            <v>0</v>
          </cell>
          <cell r="AB1400">
            <v>0</v>
          </cell>
        </row>
        <row r="1401">
          <cell r="P1401">
            <v>0</v>
          </cell>
          <cell r="Z1401">
            <v>0</v>
          </cell>
          <cell r="AA1401">
            <v>0</v>
          </cell>
          <cell r="AB1401">
            <v>0</v>
          </cell>
        </row>
        <row r="1402">
          <cell r="P1402">
            <v>0</v>
          </cell>
          <cell r="Z1402">
            <v>0</v>
          </cell>
          <cell r="AA1402">
            <v>0</v>
          </cell>
          <cell r="AB1402">
            <v>0</v>
          </cell>
        </row>
        <row r="1403">
          <cell r="P1403">
            <v>0</v>
          </cell>
          <cell r="Z1403">
            <v>0</v>
          </cell>
          <cell r="AA1403">
            <v>0</v>
          </cell>
          <cell r="AB1403">
            <v>0</v>
          </cell>
        </row>
        <row r="1404">
          <cell r="P1404">
            <v>0</v>
          </cell>
          <cell r="Z1404">
            <v>0</v>
          </cell>
          <cell r="AA1404">
            <v>0</v>
          </cell>
          <cell r="AB1404">
            <v>0</v>
          </cell>
        </row>
        <row r="1405">
          <cell r="P1405">
            <v>0</v>
          </cell>
          <cell r="Z1405">
            <v>0</v>
          </cell>
          <cell r="AA1405">
            <v>0</v>
          </cell>
          <cell r="AB1405">
            <v>0</v>
          </cell>
        </row>
        <row r="1406">
          <cell r="B1406" t="str">
            <v>Összesen</v>
          </cell>
          <cell r="D1406" t="str">
            <v>Középiskolai Kp.MENZA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0</v>
          </cell>
          <cell r="AB1406">
            <v>0</v>
          </cell>
        </row>
        <row r="1407">
          <cell r="A1407">
            <v>42</v>
          </cell>
          <cell r="B1407" t="str">
            <v>Városi Könyvtár</v>
          </cell>
          <cell r="C1407">
            <v>1</v>
          </cell>
          <cell r="D1407" t="str">
            <v>00előirányzat</v>
          </cell>
          <cell r="P1407">
            <v>0</v>
          </cell>
          <cell r="Z1407">
            <v>0</v>
          </cell>
          <cell r="AA1407">
            <v>0</v>
          </cell>
          <cell r="AB1407">
            <v>0</v>
          </cell>
        </row>
        <row r="1408">
          <cell r="P1408">
            <v>0</v>
          </cell>
          <cell r="Z1408">
            <v>0</v>
          </cell>
          <cell r="AA1408">
            <v>0</v>
          </cell>
          <cell r="AB1408">
            <v>0</v>
          </cell>
        </row>
        <row r="1409">
          <cell r="P1409">
            <v>0</v>
          </cell>
          <cell r="Z1409">
            <v>0</v>
          </cell>
          <cell r="AA1409">
            <v>0</v>
          </cell>
          <cell r="AB1409">
            <v>0</v>
          </cell>
        </row>
        <row r="1410">
          <cell r="P1410">
            <v>0</v>
          </cell>
          <cell r="Z1410">
            <v>0</v>
          </cell>
          <cell r="AA1410">
            <v>0</v>
          </cell>
          <cell r="AB1410">
            <v>0</v>
          </cell>
        </row>
        <row r="1411">
          <cell r="P1411">
            <v>0</v>
          </cell>
          <cell r="Z1411">
            <v>0</v>
          </cell>
          <cell r="AA1411">
            <v>0</v>
          </cell>
          <cell r="AB1411">
            <v>0</v>
          </cell>
        </row>
        <row r="1412">
          <cell r="P1412">
            <v>0</v>
          </cell>
          <cell r="Z1412">
            <v>0</v>
          </cell>
          <cell r="AA1412">
            <v>0</v>
          </cell>
          <cell r="AB1412">
            <v>0</v>
          </cell>
        </row>
        <row r="1413">
          <cell r="P1413">
            <v>0</v>
          </cell>
          <cell r="Z1413">
            <v>0</v>
          </cell>
          <cell r="AA1413">
            <v>0</v>
          </cell>
          <cell r="AB1413">
            <v>0</v>
          </cell>
        </row>
        <row r="1414">
          <cell r="P1414">
            <v>0</v>
          </cell>
          <cell r="Z1414">
            <v>0</v>
          </cell>
          <cell r="AA1414">
            <v>0</v>
          </cell>
          <cell r="AB1414">
            <v>0</v>
          </cell>
        </row>
        <row r="1415">
          <cell r="P1415">
            <v>0</v>
          </cell>
          <cell r="Z1415">
            <v>0</v>
          </cell>
          <cell r="AA1415">
            <v>0</v>
          </cell>
          <cell r="AB1415">
            <v>0</v>
          </cell>
        </row>
        <row r="1416">
          <cell r="P1416">
            <v>0</v>
          </cell>
          <cell r="Z1416">
            <v>0</v>
          </cell>
          <cell r="AA1416">
            <v>0</v>
          </cell>
          <cell r="AB1416">
            <v>0</v>
          </cell>
        </row>
        <row r="1417">
          <cell r="P1417">
            <v>0</v>
          </cell>
          <cell r="Z1417">
            <v>0</v>
          </cell>
          <cell r="AA1417">
            <v>0</v>
          </cell>
          <cell r="AB1417">
            <v>0</v>
          </cell>
        </row>
        <row r="1418">
          <cell r="P1418">
            <v>0</v>
          </cell>
          <cell r="Z1418">
            <v>0</v>
          </cell>
          <cell r="AA1418">
            <v>0</v>
          </cell>
          <cell r="AB1418">
            <v>0</v>
          </cell>
        </row>
        <row r="1419">
          <cell r="P1419">
            <v>0</v>
          </cell>
          <cell r="Z1419">
            <v>0</v>
          </cell>
          <cell r="AA1419">
            <v>0</v>
          </cell>
          <cell r="AB1419">
            <v>0</v>
          </cell>
        </row>
        <row r="1420">
          <cell r="P1420">
            <v>0</v>
          </cell>
          <cell r="Z1420">
            <v>0</v>
          </cell>
          <cell r="AA1420">
            <v>0</v>
          </cell>
          <cell r="AB1420">
            <v>0</v>
          </cell>
        </row>
        <row r="1421">
          <cell r="P1421">
            <v>0</v>
          </cell>
          <cell r="Z1421">
            <v>0</v>
          </cell>
          <cell r="AA1421">
            <v>0</v>
          </cell>
          <cell r="AB1421">
            <v>0</v>
          </cell>
        </row>
        <row r="1422">
          <cell r="P1422">
            <v>0</v>
          </cell>
          <cell r="Z1422">
            <v>0</v>
          </cell>
          <cell r="AA1422">
            <v>0</v>
          </cell>
          <cell r="AB1422">
            <v>0</v>
          </cell>
        </row>
        <row r="1423">
          <cell r="B1423" t="str">
            <v>Összesen</v>
          </cell>
          <cell r="D1423" t="str">
            <v>Városi Könyvtár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0</v>
          </cell>
          <cell r="Y1423">
            <v>0</v>
          </cell>
          <cell r="Z1423">
            <v>0</v>
          </cell>
          <cell r="AA1423">
            <v>0</v>
          </cell>
          <cell r="AB1423">
            <v>0</v>
          </cell>
        </row>
        <row r="1424">
          <cell r="A1424">
            <v>43</v>
          </cell>
          <cell r="B1424" t="str">
            <v>Pécsi Galéria és Grafikai Műhely</v>
          </cell>
          <cell r="C1424">
            <v>1</v>
          </cell>
          <cell r="D1424" t="str">
            <v>00előirányzat</v>
          </cell>
          <cell r="P1424">
            <v>0</v>
          </cell>
          <cell r="Z1424">
            <v>0</v>
          </cell>
          <cell r="AA1424">
            <v>0</v>
          </cell>
          <cell r="AB1424">
            <v>0</v>
          </cell>
        </row>
        <row r="1425">
          <cell r="P1425">
            <v>0</v>
          </cell>
          <cell r="Z1425">
            <v>0</v>
          </cell>
          <cell r="AA1425">
            <v>0</v>
          </cell>
          <cell r="AB1425">
            <v>0</v>
          </cell>
        </row>
        <row r="1426">
          <cell r="P1426">
            <v>0</v>
          </cell>
          <cell r="Z1426">
            <v>0</v>
          </cell>
          <cell r="AA1426">
            <v>0</v>
          </cell>
          <cell r="AB1426">
            <v>0</v>
          </cell>
        </row>
        <row r="1427">
          <cell r="P1427">
            <v>0</v>
          </cell>
          <cell r="Z1427">
            <v>0</v>
          </cell>
          <cell r="AA1427">
            <v>0</v>
          </cell>
          <cell r="AB1427">
            <v>0</v>
          </cell>
        </row>
        <row r="1428">
          <cell r="P1428">
            <v>0</v>
          </cell>
          <cell r="Z1428">
            <v>0</v>
          </cell>
          <cell r="AA1428">
            <v>0</v>
          </cell>
          <cell r="AB1428">
            <v>0</v>
          </cell>
        </row>
        <row r="1429">
          <cell r="P1429">
            <v>0</v>
          </cell>
          <cell r="Z1429">
            <v>0</v>
          </cell>
          <cell r="AA1429">
            <v>0</v>
          </cell>
          <cell r="AB1429">
            <v>0</v>
          </cell>
        </row>
        <row r="1430">
          <cell r="P1430">
            <v>0</v>
          </cell>
          <cell r="Z1430">
            <v>0</v>
          </cell>
          <cell r="AA1430">
            <v>0</v>
          </cell>
          <cell r="AB1430">
            <v>0</v>
          </cell>
        </row>
        <row r="1431">
          <cell r="P1431">
            <v>0</v>
          </cell>
          <cell r="Z1431">
            <v>0</v>
          </cell>
          <cell r="AA1431">
            <v>0</v>
          </cell>
          <cell r="AB1431">
            <v>0</v>
          </cell>
        </row>
        <row r="1432">
          <cell r="P1432">
            <v>0</v>
          </cell>
          <cell r="Z1432">
            <v>0</v>
          </cell>
          <cell r="AA1432">
            <v>0</v>
          </cell>
          <cell r="AB1432">
            <v>0</v>
          </cell>
        </row>
        <row r="1433">
          <cell r="P1433">
            <v>0</v>
          </cell>
          <cell r="Z1433">
            <v>0</v>
          </cell>
          <cell r="AA1433">
            <v>0</v>
          </cell>
          <cell r="AB1433">
            <v>0</v>
          </cell>
        </row>
        <row r="1434">
          <cell r="P1434">
            <v>0</v>
          </cell>
          <cell r="Z1434">
            <v>0</v>
          </cell>
          <cell r="AA1434">
            <v>0</v>
          </cell>
          <cell r="AB1434">
            <v>0</v>
          </cell>
        </row>
        <row r="1435">
          <cell r="P1435">
            <v>0</v>
          </cell>
          <cell r="Z1435">
            <v>0</v>
          </cell>
          <cell r="AA1435">
            <v>0</v>
          </cell>
          <cell r="AB1435">
            <v>0</v>
          </cell>
        </row>
        <row r="1436">
          <cell r="P1436">
            <v>0</v>
          </cell>
          <cell r="Z1436">
            <v>0</v>
          </cell>
          <cell r="AA1436">
            <v>0</v>
          </cell>
          <cell r="AB1436">
            <v>0</v>
          </cell>
        </row>
        <row r="1437">
          <cell r="P1437">
            <v>0</v>
          </cell>
          <cell r="Z1437">
            <v>0</v>
          </cell>
          <cell r="AA1437">
            <v>0</v>
          </cell>
          <cell r="AB1437">
            <v>0</v>
          </cell>
        </row>
        <row r="1438">
          <cell r="P1438">
            <v>0</v>
          </cell>
          <cell r="Z1438">
            <v>0</v>
          </cell>
          <cell r="AA1438">
            <v>0</v>
          </cell>
          <cell r="AB1438">
            <v>0</v>
          </cell>
        </row>
        <row r="1439">
          <cell r="B1439" t="str">
            <v>Összesen</v>
          </cell>
          <cell r="D1439" t="str">
            <v>Pécsi Galéria és Graf. M.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Z1439">
            <v>0</v>
          </cell>
          <cell r="AA1439">
            <v>0</v>
          </cell>
          <cell r="AB1439">
            <v>0</v>
          </cell>
        </row>
        <row r="1440">
          <cell r="A1440">
            <v>44</v>
          </cell>
          <cell r="B1440" t="str">
            <v>Pécsi Kulturális Központ</v>
          </cell>
          <cell r="C1440">
            <v>1</v>
          </cell>
          <cell r="D1440" t="str">
            <v>00előirányzat</v>
          </cell>
          <cell r="P1440">
            <v>0</v>
          </cell>
          <cell r="Z1440">
            <v>0</v>
          </cell>
          <cell r="AA1440">
            <v>0</v>
          </cell>
          <cell r="AB1440">
            <v>0</v>
          </cell>
        </row>
        <row r="1441">
          <cell r="P1441">
            <v>0</v>
          </cell>
          <cell r="Z1441">
            <v>0</v>
          </cell>
          <cell r="AA1441">
            <v>0</v>
          </cell>
          <cell r="AB1441">
            <v>0</v>
          </cell>
        </row>
        <row r="1442">
          <cell r="P1442">
            <v>0</v>
          </cell>
          <cell r="Z1442">
            <v>0</v>
          </cell>
          <cell r="AA1442">
            <v>0</v>
          </cell>
          <cell r="AB1442">
            <v>0</v>
          </cell>
        </row>
        <row r="1443">
          <cell r="P1443">
            <v>0</v>
          </cell>
          <cell r="Z1443">
            <v>0</v>
          </cell>
          <cell r="AA1443">
            <v>0</v>
          </cell>
          <cell r="AB1443">
            <v>0</v>
          </cell>
        </row>
        <row r="1444">
          <cell r="P1444">
            <v>0</v>
          </cell>
          <cell r="Z1444">
            <v>0</v>
          </cell>
          <cell r="AA1444">
            <v>0</v>
          </cell>
          <cell r="AB1444">
            <v>0</v>
          </cell>
        </row>
        <row r="1445">
          <cell r="P1445">
            <v>0</v>
          </cell>
          <cell r="Z1445">
            <v>0</v>
          </cell>
          <cell r="AA1445">
            <v>0</v>
          </cell>
          <cell r="AB1445">
            <v>0</v>
          </cell>
        </row>
        <row r="1446">
          <cell r="P1446">
            <v>0</v>
          </cell>
          <cell r="Z1446">
            <v>0</v>
          </cell>
          <cell r="AA1446">
            <v>0</v>
          </cell>
          <cell r="AB1446">
            <v>0</v>
          </cell>
        </row>
        <row r="1447">
          <cell r="P1447">
            <v>0</v>
          </cell>
          <cell r="Z1447">
            <v>0</v>
          </cell>
          <cell r="AA1447">
            <v>0</v>
          </cell>
          <cell r="AB1447">
            <v>0</v>
          </cell>
        </row>
        <row r="1448">
          <cell r="P1448">
            <v>0</v>
          </cell>
          <cell r="Z1448">
            <v>0</v>
          </cell>
          <cell r="AA1448">
            <v>0</v>
          </cell>
          <cell r="AB1448">
            <v>0</v>
          </cell>
        </row>
        <row r="1449">
          <cell r="P1449">
            <v>0</v>
          </cell>
          <cell r="Z1449">
            <v>0</v>
          </cell>
          <cell r="AA1449">
            <v>0</v>
          </cell>
          <cell r="AB1449">
            <v>0</v>
          </cell>
        </row>
        <row r="1450">
          <cell r="P1450">
            <v>0</v>
          </cell>
          <cell r="Z1450">
            <v>0</v>
          </cell>
          <cell r="AA1450">
            <v>0</v>
          </cell>
          <cell r="AB1450">
            <v>0</v>
          </cell>
        </row>
        <row r="1451">
          <cell r="P1451">
            <v>0</v>
          </cell>
          <cell r="Z1451">
            <v>0</v>
          </cell>
          <cell r="AA1451">
            <v>0</v>
          </cell>
          <cell r="AB1451">
            <v>0</v>
          </cell>
        </row>
        <row r="1452">
          <cell r="P1452">
            <v>0</v>
          </cell>
          <cell r="Z1452">
            <v>0</v>
          </cell>
          <cell r="AA1452">
            <v>0</v>
          </cell>
          <cell r="AB1452">
            <v>0</v>
          </cell>
        </row>
        <row r="1453">
          <cell r="P1453">
            <v>0</v>
          </cell>
          <cell r="Z1453">
            <v>0</v>
          </cell>
          <cell r="AA1453">
            <v>0</v>
          </cell>
          <cell r="AB1453">
            <v>0</v>
          </cell>
        </row>
        <row r="1454">
          <cell r="P1454">
            <v>0</v>
          </cell>
          <cell r="Z1454">
            <v>0</v>
          </cell>
          <cell r="AA1454">
            <v>0</v>
          </cell>
          <cell r="AB1454">
            <v>0</v>
          </cell>
        </row>
        <row r="1455">
          <cell r="P1455">
            <v>0</v>
          </cell>
          <cell r="Z1455">
            <v>0</v>
          </cell>
          <cell r="AA1455">
            <v>0</v>
          </cell>
          <cell r="AB1455">
            <v>0</v>
          </cell>
        </row>
        <row r="1456">
          <cell r="P1456">
            <v>0</v>
          </cell>
          <cell r="Z1456">
            <v>0</v>
          </cell>
          <cell r="AA1456">
            <v>0</v>
          </cell>
          <cell r="AB1456">
            <v>0</v>
          </cell>
        </row>
        <row r="1457">
          <cell r="P1457">
            <v>0</v>
          </cell>
          <cell r="Z1457">
            <v>0</v>
          </cell>
          <cell r="AA1457">
            <v>0</v>
          </cell>
          <cell r="AB1457">
            <v>0</v>
          </cell>
        </row>
        <row r="1458">
          <cell r="P1458">
            <v>0</v>
          </cell>
          <cell r="Z1458">
            <v>0</v>
          </cell>
          <cell r="AA1458">
            <v>0</v>
          </cell>
          <cell r="AB1458">
            <v>0</v>
          </cell>
        </row>
        <row r="1459">
          <cell r="P1459">
            <v>0</v>
          </cell>
          <cell r="Z1459">
            <v>0</v>
          </cell>
          <cell r="AA1459">
            <v>0</v>
          </cell>
          <cell r="AB1459">
            <v>0</v>
          </cell>
        </row>
        <row r="1460">
          <cell r="P1460">
            <v>0</v>
          </cell>
          <cell r="Z1460">
            <v>0</v>
          </cell>
          <cell r="AA1460">
            <v>0</v>
          </cell>
          <cell r="AB1460">
            <v>0</v>
          </cell>
        </row>
        <row r="1461">
          <cell r="P1461">
            <v>0</v>
          </cell>
          <cell r="Z1461">
            <v>0</v>
          </cell>
          <cell r="AA1461">
            <v>0</v>
          </cell>
          <cell r="AB1461">
            <v>0</v>
          </cell>
        </row>
        <row r="1462">
          <cell r="P1462">
            <v>0</v>
          </cell>
          <cell r="Z1462">
            <v>0</v>
          </cell>
          <cell r="AA1462">
            <v>0</v>
          </cell>
          <cell r="AB1462">
            <v>0</v>
          </cell>
        </row>
        <row r="1463">
          <cell r="P1463">
            <v>0</v>
          </cell>
          <cell r="Z1463">
            <v>0</v>
          </cell>
          <cell r="AA1463">
            <v>0</v>
          </cell>
          <cell r="AB1463">
            <v>0</v>
          </cell>
        </row>
        <row r="1464">
          <cell r="P1464">
            <v>0</v>
          </cell>
          <cell r="Z1464">
            <v>0</v>
          </cell>
          <cell r="AA1464">
            <v>0</v>
          </cell>
          <cell r="AB1464">
            <v>0</v>
          </cell>
        </row>
        <row r="1465">
          <cell r="P1465">
            <v>0</v>
          </cell>
          <cell r="Z1465">
            <v>0</v>
          </cell>
          <cell r="AA1465">
            <v>0</v>
          </cell>
          <cell r="AB1465">
            <v>0</v>
          </cell>
        </row>
        <row r="1466">
          <cell r="P1466">
            <v>0</v>
          </cell>
          <cell r="Z1466">
            <v>0</v>
          </cell>
          <cell r="AA1466">
            <v>0</v>
          </cell>
          <cell r="AB1466">
            <v>0</v>
          </cell>
        </row>
        <row r="1467">
          <cell r="P1467">
            <v>0</v>
          </cell>
          <cell r="Z1467">
            <v>0</v>
          </cell>
          <cell r="AA1467">
            <v>0</v>
          </cell>
          <cell r="AB1467">
            <v>0</v>
          </cell>
        </row>
        <row r="1468">
          <cell r="P1468">
            <v>0</v>
          </cell>
          <cell r="Z1468">
            <v>0</v>
          </cell>
          <cell r="AA1468">
            <v>0</v>
          </cell>
          <cell r="AB1468">
            <v>0</v>
          </cell>
        </row>
        <row r="1469">
          <cell r="P1469">
            <v>0</v>
          </cell>
          <cell r="Z1469">
            <v>0</v>
          </cell>
          <cell r="AA1469">
            <v>0</v>
          </cell>
          <cell r="AB1469">
            <v>0</v>
          </cell>
        </row>
        <row r="1470">
          <cell r="P1470">
            <v>0</v>
          </cell>
          <cell r="Z1470">
            <v>0</v>
          </cell>
          <cell r="AA1470">
            <v>0</v>
          </cell>
          <cell r="AB1470">
            <v>0</v>
          </cell>
        </row>
        <row r="1471">
          <cell r="B1471" t="str">
            <v>Összesen</v>
          </cell>
          <cell r="D1471" t="str">
            <v>Pécsi Kulturális Központ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</row>
        <row r="1472">
          <cell r="A1472">
            <v>45</v>
          </cell>
          <cell r="B1472" t="str">
            <v>Harmadik Szinház  (új)</v>
          </cell>
          <cell r="C1472">
            <v>1</v>
          </cell>
          <cell r="D1472" t="str">
            <v>00előirányzat</v>
          </cell>
          <cell r="P1472">
            <v>0</v>
          </cell>
          <cell r="Z1472">
            <v>0</v>
          </cell>
          <cell r="AA1472">
            <v>0</v>
          </cell>
          <cell r="AB1472">
            <v>0</v>
          </cell>
        </row>
        <row r="1473">
          <cell r="P1473">
            <v>0</v>
          </cell>
          <cell r="Z1473">
            <v>0</v>
          </cell>
          <cell r="AA1473">
            <v>0</v>
          </cell>
          <cell r="AB1473">
            <v>0</v>
          </cell>
        </row>
        <row r="1474">
          <cell r="P1474">
            <v>0</v>
          </cell>
          <cell r="Z1474">
            <v>0</v>
          </cell>
          <cell r="AA1474">
            <v>0</v>
          </cell>
          <cell r="AB1474">
            <v>0</v>
          </cell>
        </row>
        <row r="1475">
          <cell r="P1475">
            <v>0</v>
          </cell>
          <cell r="Z1475">
            <v>0</v>
          </cell>
          <cell r="AA1475">
            <v>0</v>
          </cell>
          <cell r="AB1475">
            <v>0</v>
          </cell>
        </row>
        <row r="1476">
          <cell r="P1476">
            <v>0</v>
          </cell>
          <cell r="Z1476">
            <v>0</v>
          </cell>
          <cell r="AA1476">
            <v>0</v>
          </cell>
          <cell r="AB1476">
            <v>0</v>
          </cell>
        </row>
        <row r="1477">
          <cell r="P1477">
            <v>0</v>
          </cell>
          <cell r="Z1477">
            <v>0</v>
          </cell>
          <cell r="AA1477">
            <v>0</v>
          </cell>
          <cell r="AB1477">
            <v>0</v>
          </cell>
        </row>
        <row r="1478">
          <cell r="P1478">
            <v>0</v>
          </cell>
          <cell r="Z1478">
            <v>0</v>
          </cell>
          <cell r="AA1478">
            <v>0</v>
          </cell>
          <cell r="AB1478">
            <v>0</v>
          </cell>
        </row>
        <row r="1479">
          <cell r="P1479">
            <v>0</v>
          </cell>
          <cell r="Z1479">
            <v>0</v>
          </cell>
          <cell r="AA1479">
            <v>0</v>
          </cell>
          <cell r="AB1479">
            <v>0</v>
          </cell>
        </row>
        <row r="1480">
          <cell r="P1480">
            <v>0</v>
          </cell>
          <cell r="Z1480">
            <v>0</v>
          </cell>
          <cell r="AA1480">
            <v>0</v>
          </cell>
          <cell r="AB1480">
            <v>0</v>
          </cell>
        </row>
        <row r="1481">
          <cell r="P1481">
            <v>0</v>
          </cell>
          <cell r="Z1481">
            <v>0</v>
          </cell>
          <cell r="AA1481">
            <v>0</v>
          </cell>
          <cell r="AB1481">
            <v>0</v>
          </cell>
        </row>
        <row r="1482">
          <cell r="P1482">
            <v>0</v>
          </cell>
          <cell r="Z1482">
            <v>0</v>
          </cell>
          <cell r="AA1482">
            <v>0</v>
          </cell>
          <cell r="AB1482">
            <v>0</v>
          </cell>
        </row>
        <row r="1483">
          <cell r="P1483">
            <v>0</v>
          </cell>
          <cell r="Z1483">
            <v>0</v>
          </cell>
          <cell r="AA1483">
            <v>0</v>
          </cell>
          <cell r="AB1483">
            <v>0</v>
          </cell>
        </row>
        <row r="1484">
          <cell r="P1484">
            <v>0</v>
          </cell>
          <cell r="Z1484">
            <v>0</v>
          </cell>
          <cell r="AA1484">
            <v>0</v>
          </cell>
          <cell r="AB1484">
            <v>0</v>
          </cell>
        </row>
        <row r="1485">
          <cell r="P1485">
            <v>0</v>
          </cell>
          <cell r="Z1485">
            <v>0</v>
          </cell>
          <cell r="AA1485">
            <v>0</v>
          </cell>
          <cell r="AB1485">
            <v>0</v>
          </cell>
        </row>
        <row r="1486">
          <cell r="P1486">
            <v>0</v>
          </cell>
          <cell r="Z1486">
            <v>0</v>
          </cell>
          <cell r="AA1486">
            <v>0</v>
          </cell>
          <cell r="AB1486">
            <v>0</v>
          </cell>
        </row>
        <row r="1487">
          <cell r="P1487">
            <v>0</v>
          </cell>
          <cell r="Z1487">
            <v>0</v>
          </cell>
          <cell r="AA1487">
            <v>0</v>
          </cell>
          <cell r="AB1487">
            <v>0</v>
          </cell>
        </row>
        <row r="1488">
          <cell r="P1488">
            <v>0</v>
          </cell>
          <cell r="Z1488">
            <v>0</v>
          </cell>
          <cell r="AA1488">
            <v>0</v>
          </cell>
          <cell r="AB1488">
            <v>0</v>
          </cell>
        </row>
        <row r="1489">
          <cell r="B1489" t="str">
            <v>Összesen</v>
          </cell>
          <cell r="D1489" t="str">
            <v>Harmadik Szinház  (új)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0</v>
          </cell>
          <cell r="Y1489">
            <v>0</v>
          </cell>
          <cell r="Z1489">
            <v>0</v>
          </cell>
          <cell r="AA1489">
            <v>0</v>
          </cell>
          <cell r="AB1489">
            <v>0</v>
          </cell>
        </row>
        <row r="1490">
          <cell r="B1490" t="str">
            <v>Kulturális + HarmadikSz.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>
            <v>0</v>
          </cell>
          <cell r="AA1490">
            <v>0</v>
          </cell>
          <cell r="AB1490">
            <v>0</v>
          </cell>
        </row>
        <row r="1491">
          <cell r="A1491">
            <v>45</v>
          </cell>
          <cell r="B1491" t="str">
            <v>Mecseki Kultúrpark</v>
          </cell>
          <cell r="C1491">
            <v>1</v>
          </cell>
          <cell r="D1491" t="str">
            <v>00előirányzat</v>
          </cell>
          <cell r="P1491">
            <v>0</v>
          </cell>
          <cell r="Z1491">
            <v>0</v>
          </cell>
          <cell r="AA1491">
            <v>0</v>
          </cell>
          <cell r="AB1491">
            <v>0</v>
          </cell>
        </row>
        <row r="1492">
          <cell r="P1492">
            <v>0</v>
          </cell>
          <cell r="Z1492">
            <v>0</v>
          </cell>
          <cell r="AA1492">
            <v>0</v>
          </cell>
          <cell r="AB1492">
            <v>0</v>
          </cell>
        </row>
        <row r="1493">
          <cell r="P1493">
            <v>0</v>
          </cell>
          <cell r="Z1493">
            <v>0</v>
          </cell>
          <cell r="AA1493">
            <v>0</v>
          </cell>
          <cell r="AB1493">
            <v>0</v>
          </cell>
        </row>
        <row r="1494">
          <cell r="P1494">
            <v>0</v>
          </cell>
          <cell r="Z1494">
            <v>0</v>
          </cell>
          <cell r="AA1494">
            <v>0</v>
          </cell>
          <cell r="AB1494">
            <v>0</v>
          </cell>
        </row>
        <row r="1495">
          <cell r="P1495">
            <v>0</v>
          </cell>
          <cell r="Z1495">
            <v>0</v>
          </cell>
          <cell r="AA1495">
            <v>0</v>
          </cell>
          <cell r="AB1495">
            <v>0</v>
          </cell>
        </row>
        <row r="1496">
          <cell r="P1496">
            <v>0</v>
          </cell>
          <cell r="Z1496">
            <v>0</v>
          </cell>
          <cell r="AA1496">
            <v>0</v>
          </cell>
          <cell r="AB1496">
            <v>0</v>
          </cell>
        </row>
        <row r="1497">
          <cell r="P1497">
            <v>0</v>
          </cell>
          <cell r="Z1497">
            <v>0</v>
          </cell>
          <cell r="AA1497">
            <v>0</v>
          </cell>
          <cell r="AB1497">
            <v>0</v>
          </cell>
        </row>
        <row r="1498">
          <cell r="P1498">
            <v>0</v>
          </cell>
          <cell r="Z1498">
            <v>0</v>
          </cell>
          <cell r="AA1498">
            <v>0</v>
          </cell>
          <cell r="AB1498">
            <v>0</v>
          </cell>
        </row>
        <row r="1499">
          <cell r="P1499">
            <v>0</v>
          </cell>
          <cell r="Z1499">
            <v>0</v>
          </cell>
          <cell r="AA1499">
            <v>0</v>
          </cell>
          <cell r="AB1499">
            <v>0</v>
          </cell>
        </row>
        <row r="1500">
          <cell r="P1500">
            <v>0</v>
          </cell>
          <cell r="Z1500">
            <v>0</v>
          </cell>
          <cell r="AA1500">
            <v>0</v>
          </cell>
          <cell r="AB1500">
            <v>0</v>
          </cell>
        </row>
        <row r="1501">
          <cell r="P1501">
            <v>0</v>
          </cell>
          <cell r="Z1501">
            <v>0</v>
          </cell>
          <cell r="AA1501">
            <v>0</v>
          </cell>
          <cell r="AB1501">
            <v>0</v>
          </cell>
        </row>
        <row r="1502">
          <cell r="P1502">
            <v>0</v>
          </cell>
          <cell r="Z1502">
            <v>0</v>
          </cell>
          <cell r="AA1502">
            <v>0</v>
          </cell>
          <cell r="AB1502">
            <v>0</v>
          </cell>
        </row>
        <row r="1503">
          <cell r="P1503">
            <v>0</v>
          </cell>
          <cell r="Z1503">
            <v>0</v>
          </cell>
          <cell r="AA1503">
            <v>0</v>
          </cell>
          <cell r="AB1503">
            <v>0</v>
          </cell>
        </row>
        <row r="1504">
          <cell r="P1504">
            <v>0</v>
          </cell>
          <cell r="Z1504">
            <v>0</v>
          </cell>
          <cell r="AA1504">
            <v>0</v>
          </cell>
          <cell r="AB1504">
            <v>0</v>
          </cell>
        </row>
        <row r="1505">
          <cell r="P1505">
            <v>0</v>
          </cell>
          <cell r="Z1505">
            <v>0</v>
          </cell>
          <cell r="AA1505">
            <v>0</v>
          </cell>
          <cell r="AB1505">
            <v>0</v>
          </cell>
        </row>
        <row r="1506">
          <cell r="P1506">
            <v>0</v>
          </cell>
          <cell r="Z1506">
            <v>0</v>
          </cell>
          <cell r="AA1506">
            <v>0</v>
          </cell>
          <cell r="AB1506">
            <v>0</v>
          </cell>
        </row>
        <row r="1507">
          <cell r="B1507" t="str">
            <v>Összesen</v>
          </cell>
          <cell r="D1507" t="str">
            <v>Mecseki Kultúrpark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0</v>
          </cell>
          <cell r="Y1507">
            <v>0</v>
          </cell>
          <cell r="Z1507">
            <v>0</v>
          </cell>
          <cell r="AA1507">
            <v>0</v>
          </cell>
          <cell r="AB1507">
            <v>0</v>
          </cell>
        </row>
        <row r="1508">
          <cell r="A1508">
            <v>46</v>
          </cell>
          <cell r="B1508" t="str">
            <v>Pécsi Nemzeti Szinház</v>
          </cell>
          <cell r="C1508">
            <v>1</v>
          </cell>
          <cell r="D1508" t="str">
            <v>00előirányzat</v>
          </cell>
          <cell r="P1508">
            <v>0</v>
          </cell>
          <cell r="Z1508">
            <v>0</v>
          </cell>
          <cell r="AA1508">
            <v>0</v>
          </cell>
          <cell r="AB1508">
            <v>0</v>
          </cell>
        </row>
        <row r="1509">
          <cell r="P1509">
            <v>0</v>
          </cell>
          <cell r="Z1509">
            <v>0</v>
          </cell>
          <cell r="AA1509">
            <v>0</v>
          </cell>
          <cell r="AB1509">
            <v>0</v>
          </cell>
        </row>
        <row r="1510">
          <cell r="P1510">
            <v>0</v>
          </cell>
          <cell r="Z1510">
            <v>0</v>
          </cell>
          <cell r="AA1510">
            <v>0</v>
          </cell>
          <cell r="AB1510">
            <v>0</v>
          </cell>
        </row>
        <row r="1511">
          <cell r="P1511">
            <v>0</v>
          </cell>
          <cell r="Z1511">
            <v>0</v>
          </cell>
          <cell r="AA1511">
            <v>0</v>
          </cell>
          <cell r="AB1511">
            <v>0</v>
          </cell>
        </row>
        <row r="1512">
          <cell r="P1512">
            <v>0</v>
          </cell>
          <cell r="Z1512">
            <v>0</v>
          </cell>
          <cell r="AA1512">
            <v>0</v>
          </cell>
          <cell r="AB1512">
            <v>0</v>
          </cell>
        </row>
        <row r="1513">
          <cell r="P1513">
            <v>0</v>
          </cell>
          <cell r="Z1513">
            <v>0</v>
          </cell>
          <cell r="AA1513">
            <v>0</v>
          </cell>
          <cell r="AB1513">
            <v>0</v>
          </cell>
        </row>
        <row r="1514">
          <cell r="P1514">
            <v>0</v>
          </cell>
          <cell r="Z1514">
            <v>0</v>
          </cell>
          <cell r="AA1514">
            <v>0</v>
          </cell>
          <cell r="AB1514">
            <v>0</v>
          </cell>
        </row>
        <row r="1515">
          <cell r="P1515">
            <v>0</v>
          </cell>
          <cell r="Z1515">
            <v>0</v>
          </cell>
          <cell r="AA1515">
            <v>0</v>
          </cell>
          <cell r="AB1515">
            <v>0</v>
          </cell>
        </row>
        <row r="1516">
          <cell r="P1516">
            <v>0</v>
          </cell>
          <cell r="Z1516">
            <v>0</v>
          </cell>
          <cell r="AA1516">
            <v>0</v>
          </cell>
          <cell r="AB1516">
            <v>0</v>
          </cell>
        </row>
        <row r="1517">
          <cell r="P1517">
            <v>0</v>
          </cell>
          <cell r="Z1517">
            <v>0</v>
          </cell>
          <cell r="AA1517">
            <v>0</v>
          </cell>
          <cell r="AB1517">
            <v>0</v>
          </cell>
        </row>
        <row r="1518">
          <cell r="P1518">
            <v>0</v>
          </cell>
          <cell r="Z1518">
            <v>0</v>
          </cell>
          <cell r="AA1518">
            <v>0</v>
          </cell>
          <cell r="AB1518">
            <v>0</v>
          </cell>
        </row>
        <row r="1519">
          <cell r="P1519">
            <v>0</v>
          </cell>
          <cell r="Z1519">
            <v>0</v>
          </cell>
          <cell r="AA1519">
            <v>0</v>
          </cell>
          <cell r="AB1519">
            <v>0</v>
          </cell>
        </row>
        <row r="1520">
          <cell r="P1520">
            <v>0</v>
          </cell>
          <cell r="Z1520">
            <v>0</v>
          </cell>
          <cell r="AA1520">
            <v>0</v>
          </cell>
          <cell r="AB1520">
            <v>0</v>
          </cell>
        </row>
        <row r="1521">
          <cell r="P1521">
            <v>0</v>
          </cell>
          <cell r="Z1521">
            <v>0</v>
          </cell>
          <cell r="AA1521">
            <v>0</v>
          </cell>
          <cell r="AB1521">
            <v>0</v>
          </cell>
        </row>
        <row r="1522">
          <cell r="P1522">
            <v>0</v>
          </cell>
          <cell r="Z1522">
            <v>0</v>
          </cell>
          <cell r="AA1522">
            <v>0</v>
          </cell>
          <cell r="AB1522">
            <v>0</v>
          </cell>
        </row>
        <row r="1523">
          <cell r="P1523">
            <v>0</v>
          </cell>
          <cell r="Z1523">
            <v>0</v>
          </cell>
          <cell r="AA1523">
            <v>0</v>
          </cell>
          <cell r="AB1523">
            <v>0</v>
          </cell>
        </row>
        <row r="1524">
          <cell r="P1524">
            <v>0</v>
          </cell>
          <cell r="Z1524">
            <v>0</v>
          </cell>
          <cell r="AA1524">
            <v>0</v>
          </cell>
          <cell r="AB1524">
            <v>0</v>
          </cell>
        </row>
        <row r="1525">
          <cell r="P1525">
            <v>0</v>
          </cell>
          <cell r="Z1525">
            <v>0</v>
          </cell>
          <cell r="AA1525">
            <v>0</v>
          </cell>
          <cell r="AB1525">
            <v>0</v>
          </cell>
        </row>
        <row r="1526">
          <cell r="B1526" t="str">
            <v>Összesen</v>
          </cell>
          <cell r="D1526" t="str">
            <v>Pécsi Nemzeti Szinház</v>
          </cell>
          <cell r="E1526">
            <v>0</v>
          </cell>
          <cell r="F1526">
            <v>0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0</v>
          </cell>
          <cell r="V1526">
            <v>0</v>
          </cell>
          <cell r="W1526">
            <v>0</v>
          </cell>
          <cell r="X1526">
            <v>0</v>
          </cell>
          <cell r="Y1526">
            <v>0</v>
          </cell>
          <cell r="Z1526">
            <v>0</v>
          </cell>
          <cell r="AA1526">
            <v>0</v>
          </cell>
          <cell r="AB1526">
            <v>0</v>
          </cell>
        </row>
        <row r="1527">
          <cell r="A1527">
            <v>47</v>
          </cell>
          <cell r="B1527" t="str">
            <v>Pécsi Horvát Szinház</v>
          </cell>
          <cell r="C1527">
            <v>1</v>
          </cell>
          <cell r="D1527" t="str">
            <v>00előirányzat</v>
          </cell>
          <cell r="P1527">
            <v>0</v>
          </cell>
          <cell r="Z1527">
            <v>0</v>
          </cell>
          <cell r="AA1527">
            <v>0</v>
          </cell>
          <cell r="AB1527">
            <v>0</v>
          </cell>
        </row>
        <row r="1528">
          <cell r="P1528">
            <v>0</v>
          </cell>
          <cell r="Z1528">
            <v>0</v>
          </cell>
          <cell r="AA1528">
            <v>0</v>
          </cell>
          <cell r="AB1528">
            <v>0</v>
          </cell>
        </row>
        <row r="1529">
          <cell r="P1529">
            <v>0</v>
          </cell>
          <cell r="Z1529">
            <v>0</v>
          </cell>
          <cell r="AA1529">
            <v>0</v>
          </cell>
          <cell r="AB1529">
            <v>0</v>
          </cell>
        </row>
        <row r="1530">
          <cell r="P1530">
            <v>0</v>
          </cell>
          <cell r="Z1530">
            <v>0</v>
          </cell>
          <cell r="AA1530">
            <v>0</v>
          </cell>
          <cell r="AB1530">
            <v>0</v>
          </cell>
        </row>
        <row r="1531">
          <cell r="P1531">
            <v>0</v>
          </cell>
          <cell r="Z1531">
            <v>0</v>
          </cell>
          <cell r="AA1531">
            <v>0</v>
          </cell>
          <cell r="AB1531">
            <v>0</v>
          </cell>
        </row>
        <row r="1532">
          <cell r="P1532">
            <v>0</v>
          </cell>
          <cell r="Z1532">
            <v>0</v>
          </cell>
          <cell r="AA1532">
            <v>0</v>
          </cell>
          <cell r="AB1532">
            <v>0</v>
          </cell>
        </row>
        <row r="1533">
          <cell r="P1533">
            <v>0</v>
          </cell>
          <cell r="Z1533">
            <v>0</v>
          </cell>
          <cell r="AA1533">
            <v>0</v>
          </cell>
          <cell r="AB1533">
            <v>0</v>
          </cell>
        </row>
        <row r="1534">
          <cell r="P1534">
            <v>0</v>
          </cell>
          <cell r="Z1534">
            <v>0</v>
          </cell>
          <cell r="AA1534">
            <v>0</v>
          </cell>
          <cell r="AB1534">
            <v>0</v>
          </cell>
        </row>
        <row r="1535">
          <cell r="P1535">
            <v>0</v>
          </cell>
          <cell r="Z1535">
            <v>0</v>
          </cell>
          <cell r="AA1535">
            <v>0</v>
          </cell>
          <cell r="AB1535">
            <v>0</v>
          </cell>
        </row>
        <row r="1536">
          <cell r="P1536">
            <v>0</v>
          </cell>
          <cell r="Z1536">
            <v>0</v>
          </cell>
          <cell r="AA1536">
            <v>0</v>
          </cell>
          <cell r="AB1536">
            <v>0</v>
          </cell>
        </row>
        <row r="1537">
          <cell r="P1537">
            <v>0</v>
          </cell>
          <cell r="Z1537">
            <v>0</v>
          </cell>
          <cell r="AA1537">
            <v>0</v>
          </cell>
          <cell r="AB1537">
            <v>0</v>
          </cell>
        </row>
        <row r="1538">
          <cell r="P1538">
            <v>0</v>
          </cell>
          <cell r="Z1538">
            <v>0</v>
          </cell>
          <cell r="AA1538">
            <v>0</v>
          </cell>
          <cell r="AB1538">
            <v>0</v>
          </cell>
        </row>
        <row r="1539">
          <cell r="P1539">
            <v>0</v>
          </cell>
          <cell r="Z1539">
            <v>0</v>
          </cell>
          <cell r="AA1539">
            <v>0</v>
          </cell>
          <cell r="AB1539">
            <v>0</v>
          </cell>
        </row>
        <row r="1540">
          <cell r="P1540">
            <v>0</v>
          </cell>
          <cell r="Z1540">
            <v>0</v>
          </cell>
          <cell r="AA1540">
            <v>0</v>
          </cell>
          <cell r="AB1540">
            <v>0</v>
          </cell>
        </row>
        <row r="1541">
          <cell r="P1541">
            <v>0</v>
          </cell>
          <cell r="Z1541">
            <v>0</v>
          </cell>
          <cell r="AA1541">
            <v>0</v>
          </cell>
          <cell r="AB1541">
            <v>0</v>
          </cell>
        </row>
        <row r="1542">
          <cell r="B1542" t="str">
            <v>Összesen</v>
          </cell>
          <cell r="D1542" t="str">
            <v>Pécsi Horvát Szinház</v>
          </cell>
          <cell r="E1542">
            <v>0</v>
          </cell>
          <cell r="F1542">
            <v>0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0</v>
          </cell>
          <cell r="V1542">
            <v>0</v>
          </cell>
          <cell r="W1542">
            <v>0</v>
          </cell>
          <cell r="X1542">
            <v>0</v>
          </cell>
          <cell r="Y1542">
            <v>0</v>
          </cell>
          <cell r="Z1542">
            <v>0</v>
          </cell>
          <cell r="AA1542">
            <v>0</v>
          </cell>
          <cell r="AB1542">
            <v>0</v>
          </cell>
        </row>
        <row r="1543">
          <cell r="A1543">
            <v>49</v>
          </cell>
          <cell r="B1543" t="str">
            <v>Pécsi Szimfónikus Zenekar</v>
          </cell>
          <cell r="C1543">
            <v>1</v>
          </cell>
          <cell r="D1543" t="str">
            <v>00előirányzat</v>
          </cell>
          <cell r="P1543">
            <v>0</v>
          </cell>
          <cell r="Z1543">
            <v>0</v>
          </cell>
          <cell r="AA1543">
            <v>0</v>
          </cell>
          <cell r="AB1543">
            <v>0</v>
          </cell>
        </row>
        <row r="1544">
          <cell r="P1544">
            <v>0</v>
          </cell>
          <cell r="Z1544">
            <v>0</v>
          </cell>
          <cell r="AA1544">
            <v>0</v>
          </cell>
          <cell r="AB1544">
            <v>0</v>
          </cell>
        </row>
        <row r="1545">
          <cell r="P1545">
            <v>0</v>
          </cell>
          <cell r="Z1545">
            <v>0</v>
          </cell>
          <cell r="AA1545">
            <v>0</v>
          </cell>
          <cell r="AB1545">
            <v>0</v>
          </cell>
        </row>
        <row r="1546">
          <cell r="P1546">
            <v>0</v>
          </cell>
          <cell r="Z1546">
            <v>0</v>
          </cell>
          <cell r="AA1546">
            <v>0</v>
          </cell>
          <cell r="AB1546">
            <v>0</v>
          </cell>
        </row>
        <row r="1547">
          <cell r="P1547">
            <v>0</v>
          </cell>
          <cell r="Z1547">
            <v>0</v>
          </cell>
          <cell r="AA1547">
            <v>0</v>
          </cell>
          <cell r="AB1547">
            <v>0</v>
          </cell>
        </row>
        <row r="1548">
          <cell r="P1548">
            <v>0</v>
          </cell>
          <cell r="Z1548">
            <v>0</v>
          </cell>
          <cell r="AA1548">
            <v>0</v>
          </cell>
          <cell r="AB1548">
            <v>0</v>
          </cell>
        </row>
        <row r="1549">
          <cell r="P1549">
            <v>0</v>
          </cell>
          <cell r="Z1549">
            <v>0</v>
          </cell>
          <cell r="AA1549">
            <v>0</v>
          </cell>
          <cell r="AB1549">
            <v>0</v>
          </cell>
        </row>
        <row r="1550">
          <cell r="P1550">
            <v>0</v>
          </cell>
          <cell r="Z1550">
            <v>0</v>
          </cell>
          <cell r="AA1550">
            <v>0</v>
          </cell>
          <cell r="AB1550">
            <v>0</v>
          </cell>
        </row>
        <row r="1551">
          <cell r="P1551">
            <v>0</v>
          </cell>
          <cell r="Z1551">
            <v>0</v>
          </cell>
          <cell r="AA1551">
            <v>0</v>
          </cell>
          <cell r="AB1551">
            <v>0</v>
          </cell>
        </row>
        <row r="1552">
          <cell r="P1552">
            <v>0</v>
          </cell>
          <cell r="Z1552">
            <v>0</v>
          </cell>
          <cell r="AA1552">
            <v>0</v>
          </cell>
          <cell r="AB1552">
            <v>0</v>
          </cell>
        </row>
        <row r="1553">
          <cell r="P1553">
            <v>0</v>
          </cell>
          <cell r="Z1553">
            <v>0</v>
          </cell>
          <cell r="AA1553">
            <v>0</v>
          </cell>
          <cell r="AB1553">
            <v>0</v>
          </cell>
        </row>
        <row r="1554">
          <cell r="P1554">
            <v>0</v>
          </cell>
          <cell r="Z1554">
            <v>0</v>
          </cell>
          <cell r="AA1554">
            <v>0</v>
          </cell>
          <cell r="AB1554">
            <v>0</v>
          </cell>
        </row>
        <row r="1555">
          <cell r="P1555">
            <v>0</v>
          </cell>
          <cell r="Z1555">
            <v>0</v>
          </cell>
          <cell r="AA1555">
            <v>0</v>
          </cell>
          <cell r="AB1555">
            <v>0</v>
          </cell>
        </row>
        <row r="1556">
          <cell r="P1556">
            <v>0</v>
          </cell>
          <cell r="Z1556">
            <v>0</v>
          </cell>
          <cell r="AA1556">
            <v>0</v>
          </cell>
          <cell r="AB1556">
            <v>0</v>
          </cell>
        </row>
        <row r="1557">
          <cell r="P1557">
            <v>0</v>
          </cell>
          <cell r="Z1557">
            <v>0</v>
          </cell>
          <cell r="AA1557">
            <v>0</v>
          </cell>
          <cell r="AB1557">
            <v>0</v>
          </cell>
        </row>
        <row r="1558">
          <cell r="B1558" t="str">
            <v>Összesen</v>
          </cell>
          <cell r="D1558" t="str">
            <v>Pécsi Szimf. Zenekar</v>
          </cell>
          <cell r="E1558">
            <v>0</v>
          </cell>
          <cell r="F1558">
            <v>0</v>
          </cell>
          <cell r="G1558">
            <v>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0</v>
          </cell>
          <cell r="V1558">
            <v>0</v>
          </cell>
          <cell r="W1558">
            <v>0</v>
          </cell>
          <cell r="X1558">
            <v>0</v>
          </cell>
          <cell r="Y1558">
            <v>0</v>
          </cell>
          <cell r="Z1558">
            <v>0</v>
          </cell>
          <cell r="AA1558">
            <v>0</v>
          </cell>
          <cell r="AB1558">
            <v>0</v>
          </cell>
        </row>
        <row r="1559">
          <cell r="A1559">
            <v>50</v>
          </cell>
          <cell r="B1559" t="str">
            <v>Ifjúsági Ház</v>
          </cell>
          <cell r="C1559">
            <v>1</v>
          </cell>
          <cell r="D1559" t="str">
            <v>00előirányzat</v>
          </cell>
          <cell r="P1559">
            <v>0</v>
          </cell>
          <cell r="Z1559">
            <v>0</v>
          </cell>
          <cell r="AA1559">
            <v>0</v>
          </cell>
          <cell r="AB1559">
            <v>0</v>
          </cell>
        </row>
        <row r="1560">
          <cell r="P1560">
            <v>0</v>
          </cell>
          <cell r="Z1560">
            <v>0</v>
          </cell>
          <cell r="AA1560">
            <v>0</v>
          </cell>
          <cell r="AB1560">
            <v>0</v>
          </cell>
        </row>
        <row r="1561">
          <cell r="P1561">
            <v>0</v>
          </cell>
          <cell r="Z1561">
            <v>0</v>
          </cell>
          <cell r="AA1561">
            <v>0</v>
          </cell>
          <cell r="AB1561">
            <v>0</v>
          </cell>
        </row>
        <row r="1562">
          <cell r="P1562">
            <v>0</v>
          </cell>
          <cell r="Z1562">
            <v>0</v>
          </cell>
          <cell r="AA1562">
            <v>0</v>
          </cell>
          <cell r="AB1562">
            <v>0</v>
          </cell>
        </row>
        <row r="1563">
          <cell r="P1563">
            <v>0</v>
          </cell>
          <cell r="Z1563">
            <v>0</v>
          </cell>
          <cell r="AA1563">
            <v>0</v>
          </cell>
          <cell r="AB1563">
            <v>0</v>
          </cell>
        </row>
        <row r="1564">
          <cell r="P1564">
            <v>0</v>
          </cell>
          <cell r="Z1564">
            <v>0</v>
          </cell>
          <cell r="AA1564">
            <v>0</v>
          </cell>
          <cell r="AB1564">
            <v>0</v>
          </cell>
        </row>
        <row r="1565">
          <cell r="P1565">
            <v>0</v>
          </cell>
          <cell r="Z1565">
            <v>0</v>
          </cell>
          <cell r="AA1565">
            <v>0</v>
          </cell>
          <cell r="AB1565">
            <v>0</v>
          </cell>
        </row>
        <row r="1566">
          <cell r="P1566">
            <v>0</v>
          </cell>
          <cell r="Z1566">
            <v>0</v>
          </cell>
          <cell r="AA1566">
            <v>0</v>
          </cell>
          <cell r="AB1566">
            <v>0</v>
          </cell>
        </row>
        <row r="1567">
          <cell r="P1567">
            <v>0</v>
          </cell>
          <cell r="Z1567">
            <v>0</v>
          </cell>
          <cell r="AA1567">
            <v>0</v>
          </cell>
          <cell r="AB1567">
            <v>0</v>
          </cell>
        </row>
        <row r="1568">
          <cell r="P1568">
            <v>0</v>
          </cell>
          <cell r="Z1568">
            <v>0</v>
          </cell>
          <cell r="AA1568">
            <v>0</v>
          </cell>
          <cell r="AB1568">
            <v>0</v>
          </cell>
        </row>
        <row r="1569">
          <cell r="P1569">
            <v>0</v>
          </cell>
          <cell r="Z1569">
            <v>0</v>
          </cell>
          <cell r="AA1569">
            <v>0</v>
          </cell>
          <cell r="AB1569">
            <v>0</v>
          </cell>
        </row>
        <row r="1570">
          <cell r="P1570">
            <v>0</v>
          </cell>
          <cell r="Z1570">
            <v>0</v>
          </cell>
          <cell r="AA1570">
            <v>0</v>
          </cell>
          <cell r="AB1570">
            <v>0</v>
          </cell>
        </row>
        <row r="1571">
          <cell r="P1571">
            <v>0</v>
          </cell>
          <cell r="Z1571">
            <v>0</v>
          </cell>
          <cell r="AA1571">
            <v>0</v>
          </cell>
          <cell r="AB1571">
            <v>0</v>
          </cell>
        </row>
        <row r="1572">
          <cell r="P1572">
            <v>0</v>
          </cell>
          <cell r="Z1572">
            <v>0</v>
          </cell>
          <cell r="AA1572">
            <v>0</v>
          </cell>
          <cell r="AB1572">
            <v>0</v>
          </cell>
        </row>
        <row r="1573">
          <cell r="P1573">
            <v>0</v>
          </cell>
          <cell r="Z1573">
            <v>0</v>
          </cell>
          <cell r="AA1573">
            <v>0</v>
          </cell>
          <cell r="AB1573">
            <v>0</v>
          </cell>
        </row>
        <row r="1574">
          <cell r="P1574">
            <v>0</v>
          </cell>
          <cell r="Z1574">
            <v>0</v>
          </cell>
          <cell r="AA1574">
            <v>0</v>
          </cell>
          <cell r="AB1574">
            <v>0</v>
          </cell>
        </row>
        <row r="1575">
          <cell r="B1575" t="str">
            <v>Összesen</v>
          </cell>
          <cell r="D1575" t="str">
            <v>Ifjúsági Ház</v>
          </cell>
          <cell r="E1575">
            <v>0</v>
          </cell>
          <cell r="F1575">
            <v>0</v>
          </cell>
          <cell r="G1575">
            <v>0</v>
          </cell>
          <cell r="H1575">
            <v>0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0</v>
          </cell>
          <cell r="Z1575">
            <v>0</v>
          </cell>
          <cell r="AA1575">
            <v>0</v>
          </cell>
          <cell r="AB1575">
            <v>0</v>
          </cell>
        </row>
        <row r="1576">
          <cell r="B1576" t="str">
            <v>Szivárvány Gyermekház (új)</v>
          </cell>
          <cell r="C1576">
            <v>1</v>
          </cell>
          <cell r="D1576" t="str">
            <v>00előirányzat</v>
          </cell>
          <cell r="P1576">
            <v>0</v>
          </cell>
          <cell r="Z1576">
            <v>0</v>
          </cell>
          <cell r="AA1576">
            <v>0</v>
          </cell>
          <cell r="AB1576">
            <v>0</v>
          </cell>
        </row>
        <row r="1577">
          <cell r="P1577">
            <v>0</v>
          </cell>
          <cell r="Z1577">
            <v>0</v>
          </cell>
          <cell r="AA1577">
            <v>0</v>
          </cell>
          <cell r="AB1577">
            <v>0</v>
          </cell>
        </row>
        <row r="1578">
          <cell r="P1578">
            <v>0</v>
          </cell>
          <cell r="Z1578">
            <v>0</v>
          </cell>
          <cell r="AA1578">
            <v>0</v>
          </cell>
          <cell r="AB1578">
            <v>0</v>
          </cell>
        </row>
        <row r="1579">
          <cell r="P1579">
            <v>0</v>
          </cell>
          <cell r="Z1579">
            <v>0</v>
          </cell>
          <cell r="AA1579">
            <v>0</v>
          </cell>
          <cell r="AB1579">
            <v>0</v>
          </cell>
        </row>
        <row r="1580">
          <cell r="P1580">
            <v>0</v>
          </cell>
          <cell r="Z1580">
            <v>0</v>
          </cell>
          <cell r="AA1580">
            <v>0</v>
          </cell>
          <cell r="AB1580">
            <v>0</v>
          </cell>
        </row>
        <row r="1581">
          <cell r="P1581">
            <v>0</v>
          </cell>
          <cell r="Z1581">
            <v>0</v>
          </cell>
          <cell r="AA1581">
            <v>0</v>
          </cell>
          <cell r="AB1581">
            <v>0</v>
          </cell>
        </row>
        <row r="1582">
          <cell r="P1582">
            <v>0</v>
          </cell>
          <cell r="Z1582">
            <v>0</v>
          </cell>
          <cell r="AA1582">
            <v>0</v>
          </cell>
          <cell r="AB1582">
            <v>0</v>
          </cell>
        </row>
        <row r="1583">
          <cell r="P1583">
            <v>0</v>
          </cell>
          <cell r="Z1583">
            <v>0</v>
          </cell>
          <cell r="AA1583">
            <v>0</v>
          </cell>
          <cell r="AB1583">
            <v>0</v>
          </cell>
        </row>
        <row r="1584">
          <cell r="P1584">
            <v>0</v>
          </cell>
          <cell r="Z1584">
            <v>0</v>
          </cell>
          <cell r="AA1584">
            <v>0</v>
          </cell>
          <cell r="AB1584">
            <v>0</v>
          </cell>
        </row>
        <row r="1585">
          <cell r="P1585">
            <v>0</v>
          </cell>
          <cell r="Z1585">
            <v>0</v>
          </cell>
          <cell r="AA1585">
            <v>0</v>
          </cell>
          <cell r="AB1585">
            <v>0</v>
          </cell>
        </row>
        <row r="1586">
          <cell r="P1586">
            <v>0</v>
          </cell>
          <cell r="Z1586">
            <v>0</v>
          </cell>
          <cell r="AA1586">
            <v>0</v>
          </cell>
          <cell r="AB1586">
            <v>0</v>
          </cell>
        </row>
        <row r="1587">
          <cell r="P1587">
            <v>0</v>
          </cell>
          <cell r="Z1587">
            <v>0</v>
          </cell>
          <cell r="AA1587">
            <v>0</v>
          </cell>
          <cell r="AB1587">
            <v>0</v>
          </cell>
        </row>
        <row r="1588">
          <cell r="P1588">
            <v>0</v>
          </cell>
          <cell r="Z1588">
            <v>0</v>
          </cell>
          <cell r="AA1588">
            <v>0</v>
          </cell>
          <cell r="AB1588">
            <v>0</v>
          </cell>
        </row>
        <row r="1589">
          <cell r="P1589">
            <v>0</v>
          </cell>
          <cell r="Z1589">
            <v>0</v>
          </cell>
          <cell r="AA1589">
            <v>0</v>
          </cell>
          <cell r="AB1589">
            <v>0</v>
          </cell>
        </row>
        <row r="1590">
          <cell r="P1590">
            <v>0</v>
          </cell>
          <cell r="Z1590">
            <v>0</v>
          </cell>
          <cell r="AA1590">
            <v>0</v>
          </cell>
          <cell r="AB1590">
            <v>0</v>
          </cell>
        </row>
        <row r="1591">
          <cell r="P1591">
            <v>0</v>
          </cell>
          <cell r="Z1591">
            <v>0</v>
          </cell>
          <cell r="AA1591">
            <v>0</v>
          </cell>
          <cell r="AB1591">
            <v>0</v>
          </cell>
        </row>
        <row r="1592">
          <cell r="P1592">
            <v>0</v>
          </cell>
          <cell r="Z1592">
            <v>0</v>
          </cell>
          <cell r="AA1592">
            <v>0</v>
          </cell>
          <cell r="AB1592">
            <v>0</v>
          </cell>
        </row>
        <row r="1593">
          <cell r="B1593" t="str">
            <v>Összesen</v>
          </cell>
          <cell r="D1593" t="str">
            <v>Szivárvány Gyermekház (új)</v>
          </cell>
          <cell r="E1593">
            <v>0</v>
          </cell>
          <cell r="F1593">
            <v>0</v>
          </cell>
          <cell r="G1593">
            <v>0</v>
          </cell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0</v>
          </cell>
          <cell r="V1593">
            <v>0</v>
          </cell>
          <cell r="W1593">
            <v>0</v>
          </cell>
          <cell r="X1593">
            <v>0</v>
          </cell>
          <cell r="Y1593">
            <v>0</v>
          </cell>
          <cell r="Z1593">
            <v>0</v>
          </cell>
          <cell r="AA1593">
            <v>0</v>
          </cell>
          <cell r="AB1593">
            <v>0</v>
          </cell>
        </row>
        <row r="1594">
          <cell r="B1594" t="str">
            <v>Ifjúsági + Szivárvány</v>
          </cell>
          <cell r="E1594">
            <v>0</v>
          </cell>
          <cell r="F1594">
            <v>0</v>
          </cell>
          <cell r="G1594">
            <v>0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0</v>
          </cell>
          <cell r="Z1594">
            <v>0</v>
          </cell>
          <cell r="AA1594">
            <v>0</v>
          </cell>
          <cell r="AB1594">
            <v>0</v>
          </cell>
        </row>
        <row r="1595">
          <cell r="A1595">
            <v>52</v>
          </cell>
          <cell r="B1595" t="str">
            <v>Sportlétesitmények Igazgatósága</v>
          </cell>
          <cell r="C1595">
            <v>1</v>
          </cell>
          <cell r="D1595" t="str">
            <v>00előirányzat</v>
          </cell>
          <cell r="P1595">
            <v>0</v>
          </cell>
          <cell r="Z1595">
            <v>0</v>
          </cell>
          <cell r="AA1595">
            <v>0</v>
          </cell>
          <cell r="AB1595">
            <v>0</v>
          </cell>
        </row>
        <row r="1596">
          <cell r="P1596">
            <v>0</v>
          </cell>
          <cell r="Z1596">
            <v>0</v>
          </cell>
          <cell r="AA1596">
            <v>0</v>
          </cell>
          <cell r="AB1596">
            <v>0</v>
          </cell>
        </row>
        <row r="1597">
          <cell r="P1597">
            <v>0</v>
          </cell>
          <cell r="Z1597">
            <v>0</v>
          </cell>
          <cell r="AA1597">
            <v>0</v>
          </cell>
          <cell r="AB1597">
            <v>0</v>
          </cell>
        </row>
        <row r="1598">
          <cell r="P1598">
            <v>0</v>
          </cell>
          <cell r="Z1598">
            <v>0</v>
          </cell>
          <cell r="AA1598">
            <v>0</v>
          </cell>
          <cell r="AB1598">
            <v>0</v>
          </cell>
        </row>
        <row r="1599">
          <cell r="P1599">
            <v>0</v>
          </cell>
          <cell r="Z1599">
            <v>0</v>
          </cell>
          <cell r="AA1599">
            <v>0</v>
          </cell>
          <cell r="AB1599">
            <v>0</v>
          </cell>
        </row>
        <row r="1600">
          <cell r="P1600">
            <v>0</v>
          </cell>
          <cell r="Z1600">
            <v>0</v>
          </cell>
          <cell r="AA1600">
            <v>0</v>
          </cell>
          <cell r="AB1600">
            <v>0</v>
          </cell>
        </row>
        <row r="1601">
          <cell r="P1601">
            <v>0</v>
          </cell>
          <cell r="Z1601">
            <v>0</v>
          </cell>
          <cell r="AA1601">
            <v>0</v>
          </cell>
          <cell r="AB1601">
            <v>0</v>
          </cell>
        </row>
        <row r="1602">
          <cell r="P1602">
            <v>0</v>
          </cell>
          <cell r="Z1602">
            <v>0</v>
          </cell>
          <cell r="AA1602">
            <v>0</v>
          </cell>
          <cell r="AB1602">
            <v>0</v>
          </cell>
        </row>
        <row r="1603">
          <cell r="P1603">
            <v>0</v>
          </cell>
          <cell r="Z1603">
            <v>0</v>
          </cell>
          <cell r="AA1603">
            <v>0</v>
          </cell>
          <cell r="AB1603">
            <v>0</v>
          </cell>
        </row>
        <row r="1604">
          <cell r="P1604">
            <v>0</v>
          </cell>
          <cell r="Z1604">
            <v>0</v>
          </cell>
          <cell r="AA1604">
            <v>0</v>
          </cell>
          <cell r="AB1604">
            <v>0</v>
          </cell>
        </row>
        <row r="1605">
          <cell r="P1605">
            <v>0</v>
          </cell>
          <cell r="Z1605">
            <v>0</v>
          </cell>
          <cell r="AA1605">
            <v>0</v>
          </cell>
          <cell r="AB1605">
            <v>0</v>
          </cell>
        </row>
        <row r="1606">
          <cell r="P1606">
            <v>0</v>
          </cell>
          <cell r="Z1606">
            <v>0</v>
          </cell>
          <cell r="AA1606">
            <v>0</v>
          </cell>
          <cell r="AB1606">
            <v>0</v>
          </cell>
        </row>
        <row r="1607">
          <cell r="P1607">
            <v>0</v>
          </cell>
          <cell r="Z1607">
            <v>0</v>
          </cell>
          <cell r="AA1607">
            <v>0</v>
          </cell>
          <cell r="AB1607">
            <v>0</v>
          </cell>
        </row>
        <row r="1608">
          <cell r="P1608">
            <v>0</v>
          </cell>
          <cell r="Z1608">
            <v>0</v>
          </cell>
          <cell r="AA1608">
            <v>0</v>
          </cell>
          <cell r="AB1608">
            <v>0</v>
          </cell>
        </row>
        <row r="1609">
          <cell r="P1609">
            <v>0</v>
          </cell>
          <cell r="Z1609">
            <v>0</v>
          </cell>
          <cell r="AA1609">
            <v>0</v>
          </cell>
          <cell r="AB1609">
            <v>0</v>
          </cell>
        </row>
        <row r="1610">
          <cell r="P1610">
            <v>0</v>
          </cell>
          <cell r="Z1610">
            <v>0</v>
          </cell>
          <cell r="AA1610">
            <v>0</v>
          </cell>
          <cell r="AB1610">
            <v>0</v>
          </cell>
        </row>
        <row r="1611">
          <cell r="P1611">
            <v>0</v>
          </cell>
          <cell r="Z1611">
            <v>0</v>
          </cell>
          <cell r="AA1611">
            <v>0</v>
          </cell>
          <cell r="AB1611">
            <v>0</v>
          </cell>
        </row>
        <row r="1612">
          <cell r="P1612">
            <v>0</v>
          </cell>
          <cell r="Z1612">
            <v>0</v>
          </cell>
          <cell r="AA1612">
            <v>0</v>
          </cell>
          <cell r="AB1612">
            <v>0</v>
          </cell>
        </row>
        <row r="1613">
          <cell r="P1613">
            <v>0</v>
          </cell>
          <cell r="Z1613">
            <v>0</v>
          </cell>
          <cell r="AA1613">
            <v>0</v>
          </cell>
          <cell r="AB1613">
            <v>0</v>
          </cell>
        </row>
        <row r="1614">
          <cell r="P1614">
            <v>0</v>
          </cell>
          <cell r="Z1614">
            <v>0</v>
          </cell>
          <cell r="AA1614">
            <v>0</v>
          </cell>
          <cell r="AB1614">
            <v>0</v>
          </cell>
        </row>
        <row r="1615">
          <cell r="P1615">
            <v>0</v>
          </cell>
          <cell r="Z1615">
            <v>0</v>
          </cell>
          <cell r="AA1615">
            <v>0</v>
          </cell>
          <cell r="AB1615">
            <v>0</v>
          </cell>
        </row>
        <row r="1616">
          <cell r="P1616">
            <v>0</v>
          </cell>
          <cell r="Z1616">
            <v>0</v>
          </cell>
          <cell r="AA1616">
            <v>0</v>
          </cell>
          <cell r="AB1616">
            <v>0</v>
          </cell>
        </row>
        <row r="1617">
          <cell r="P1617">
            <v>0</v>
          </cell>
          <cell r="Z1617">
            <v>0</v>
          </cell>
          <cell r="AA1617">
            <v>0</v>
          </cell>
          <cell r="AB1617">
            <v>0</v>
          </cell>
        </row>
        <row r="1618">
          <cell r="P1618">
            <v>0</v>
          </cell>
          <cell r="Z1618">
            <v>0</v>
          </cell>
          <cell r="AA1618">
            <v>0</v>
          </cell>
          <cell r="AB1618">
            <v>0</v>
          </cell>
        </row>
        <row r="1619">
          <cell r="B1619" t="str">
            <v>Összesen</v>
          </cell>
          <cell r="D1619" t="str">
            <v>Sportl. Igazgatósága</v>
          </cell>
          <cell r="E1619">
            <v>0</v>
          </cell>
          <cell r="F1619">
            <v>0</v>
          </cell>
          <cell r="G1619">
            <v>0</v>
          </cell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0</v>
          </cell>
          <cell r="Y1619">
            <v>0</v>
          </cell>
          <cell r="Z1619">
            <v>0</v>
          </cell>
          <cell r="AA1619">
            <v>0</v>
          </cell>
          <cell r="AB1619">
            <v>0</v>
          </cell>
        </row>
        <row r="1620">
          <cell r="B1620" t="str">
            <v>Sportl.vállalkozás</v>
          </cell>
          <cell r="C1620">
            <v>1</v>
          </cell>
          <cell r="D1620" t="str">
            <v>00előirányzat</v>
          </cell>
          <cell r="P1620">
            <v>0</v>
          </cell>
          <cell r="Z1620">
            <v>0</v>
          </cell>
          <cell r="AA1620">
            <v>0</v>
          </cell>
          <cell r="AB1620">
            <v>0</v>
          </cell>
        </row>
        <row r="1621">
          <cell r="P1621">
            <v>0</v>
          </cell>
          <cell r="Z1621">
            <v>0</v>
          </cell>
          <cell r="AA1621">
            <v>0</v>
          </cell>
          <cell r="AB1621">
            <v>0</v>
          </cell>
        </row>
        <row r="1622">
          <cell r="P1622">
            <v>0</v>
          </cell>
          <cell r="Z1622">
            <v>0</v>
          </cell>
          <cell r="AA1622">
            <v>0</v>
          </cell>
          <cell r="AB1622">
            <v>0</v>
          </cell>
        </row>
        <row r="1623">
          <cell r="P1623">
            <v>0</v>
          </cell>
          <cell r="Z1623">
            <v>0</v>
          </cell>
          <cell r="AA1623">
            <v>0</v>
          </cell>
          <cell r="AB1623">
            <v>0</v>
          </cell>
        </row>
        <row r="1624">
          <cell r="P1624">
            <v>0</v>
          </cell>
          <cell r="Z1624">
            <v>0</v>
          </cell>
          <cell r="AA1624">
            <v>0</v>
          </cell>
          <cell r="AB1624">
            <v>0</v>
          </cell>
        </row>
        <row r="1625">
          <cell r="P1625">
            <v>0</v>
          </cell>
          <cell r="Z1625">
            <v>0</v>
          </cell>
          <cell r="AA1625">
            <v>0</v>
          </cell>
          <cell r="AB1625">
            <v>0</v>
          </cell>
        </row>
        <row r="1626">
          <cell r="P1626">
            <v>0</v>
          </cell>
          <cell r="Z1626">
            <v>0</v>
          </cell>
          <cell r="AA1626">
            <v>0</v>
          </cell>
          <cell r="AB1626">
            <v>0</v>
          </cell>
        </row>
        <row r="1627">
          <cell r="P1627">
            <v>0</v>
          </cell>
          <cell r="Z1627">
            <v>0</v>
          </cell>
          <cell r="AA1627">
            <v>0</v>
          </cell>
          <cell r="AB1627">
            <v>0</v>
          </cell>
        </row>
        <row r="1628">
          <cell r="P1628">
            <v>0</v>
          </cell>
          <cell r="Z1628">
            <v>0</v>
          </cell>
          <cell r="AA1628">
            <v>0</v>
          </cell>
          <cell r="AB1628">
            <v>0</v>
          </cell>
        </row>
        <row r="1629">
          <cell r="P1629">
            <v>0</v>
          </cell>
          <cell r="Z1629">
            <v>0</v>
          </cell>
          <cell r="AA1629">
            <v>0</v>
          </cell>
          <cell r="AB1629">
            <v>0</v>
          </cell>
        </row>
        <row r="1630">
          <cell r="B1630" t="str">
            <v>Összesen</v>
          </cell>
          <cell r="D1630" t="str">
            <v>Sportl.vállalkozás</v>
          </cell>
          <cell r="E1630">
            <v>0</v>
          </cell>
          <cell r="F1630">
            <v>0</v>
          </cell>
          <cell r="G1630">
            <v>0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  <cell r="T1630">
            <v>0</v>
          </cell>
          <cell r="U1630">
            <v>0</v>
          </cell>
          <cell r="V1630">
            <v>0</v>
          </cell>
          <cell r="W1630">
            <v>0</v>
          </cell>
          <cell r="X1630">
            <v>0</v>
          </cell>
          <cell r="Y1630">
            <v>0</v>
          </cell>
          <cell r="Z1630">
            <v>0</v>
          </cell>
          <cell r="AA1630">
            <v>0</v>
          </cell>
          <cell r="AB1630">
            <v>0</v>
          </cell>
        </row>
        <row r="1631">
          <cell r="B1631" t="str">
            <v>Sportl. + vállalkozás</v>
          </cell>
          <cell r="E1631">
            <v>0</v>
          </cell>
          <cell r="F1631">
            <v>0</v>
          </cell>
          <cell r="G1631">
            <v>0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0</v>
          </cell>
          <cell r="Y1631">
            <v>0</v>
          </cell>
          <cell r="Z1631">
            <v>0</v>
          </cell>
          <cell r="AA1631">
            <v>0</v>
          </cell>
          <cell r="AB1631">
            <v>0</v>
          </cell>
        </row>
        <row r="1632">
          <cell r="A1632">
            <v>53</v>
          </cell>
          <cell r="B1632" t="str">
            <v>Gazd.Ell.-és Szolg.Szerv.</v>
          </cell>
          <cell r="C1632">
            <v>1</v>
          </cell>
          <cell r="D1632" t="str">
            <v>00előirányzat</v>
          </cell>
          <cell r="P1632">
            <v>0</v>
          </cell>
          <cell r="Z1632">
            <v>0</v>
          </cell>
          <cell r="AA1632">
            <v>0</v>
          </cell>
          <cell r="AB1632">
            <v>0</v>
          </cell>
        </row>
        <row r="1633">
          <cell r="P1633">
            <v>0</v>
          </cell>
          <cell r="Z1633">
            <v>0</v>
          </cell>
          <cell r="AA1633">
            <v>0</v>
          </cell>
          <cell r="AB1633">
            <v>0</v>
          </cell>
        </row>
        <row r="1634">
          <cell r="P1634">
            <v>0</v>
          </cell>
          <cell r="Z1634">
            <v>0</v>
          </cell>
          <cell r="AA1634">
            <v>0</v>
          </cell>
          <cell r="AB1634">
            <v>0</v>
          </cell>
        </row>
        <row r="1635">
          <cell r="P1635">
            <v>0</v>
          </cell>
          <cell r="Z1635">
            <v>0</v>
          </cell>
          <cell r="AA1635">
            <v>0</v>
          </cell>
          <cell r="AB1635">
            <v>0</v>
          </cell>
        </row>
        <row r="1636">
          <cell r="P1636">
            <v>0</v>
          </cell>
          <cell r="Z1636">
            <v>0</v>
          </cell>
          <cell r="AA1636">
            <v>0</v>
          </cell>
          <cell r="AB1636">
            <v>0</v>
          </cell>
        </row>
        <row r="1637">
          <cell r="P1637">
            <v>0</v>
          </cell>
          <cell r="Z1637">
            <v>0</v>
          </cell>
          <cell r="AA1637">
            <v>0</v>
          </cell>
          <cell r="AB1637">
            <v>0</v>
          </cell>
        </row>
        <row r="1638">
          <cell r="P1638">
            <v>0</v>
          </cell>
          <cell r="Z1638">
            <v>0</v>
          </cell>
          <cell r="AA1638">
            <v>0</v>
          </cell>
          <cell r="AB1638">
            <v>0</v>
          </cell>
        </row>
        <row r="1639">
          <cell r="P1639">
            <v>0</v>
          </cell>
          <cell r="Z1639">
            <v>0</v>
          </cell>
          <cell r="AA1639">
            <v>0</v>
          </cell>
          <cell r="AB1639">
            <v>0</v>
          </cell>
        </row>
        <row r="1640">
          <cell r="P1640">
            <v>0</v>
          </cell>
          <cell r="Z1640">
            <v>0</v>
          </cell>
          <cell r="AA1640">
            <v>0</v>
          </cell>
          <cell r="AB1640">
            <v>0</v>
          </cell>
        </row>
        <row r="1641">
          <cell r="P1641">
            <v>0</v>
          </cell>
          <cell r="Z1641">
            <v>0</v>
          </cell>
          <cell r="AA1641">
            <v>0</v>
          </cell>
          <cell r="AB1641">
            <v>0</v>
          </cell>
        </row>
        <row r="1642">
          <cell r="P1642">
            <v>0</v>
          </cell>
          <cell r="Z1642">
            <v>0</v>
          </cell>
          <cell r="AA1642">
            <v>0</v>
          </cell>
          <cell r="AB1642">
            <v>0</v>
          </cell>
        </row>
        <row r="1643">
          <cell r="P1643">
            <v>0</v>
          </cell>
          <cell r="Z1643">
            <v>0</v>
          </cell>
          <cell r="AA1643">
            <v>0</v>
          </cell>
          <cell r="AB1643">
            <v>0</v>
          </cell>
        </row>
        <row r="1644">
          <cell r="P1644">
            <v>0</v>
          </cell>
          <cell r="Z1644">
            <v>0</v>
          </cell>
          <cell r="AA1644">
            <v>0</v>
          </cell>
          <cell r="AB1644">
            <v>0</v>
          </cell>
        </row>
        <row r="1645">
          <cell r="P1645">
            <v>0</v>
          </cell>
          <cell r="Z1645">
            <v>0</v>
          </cell>
          <cell r="AA1645">
            <v>0</v>
          </cell>
          <cell r="AB1645">
            <v>0</v>
          </cell>
        </row>
        <row r="1646">
          <cell r="P1646">
            <v>0</v>
          </cell>
          <cell r="Z1646">
            <v>0</v>
          </cell>
          <cell r="AA1646">
            <v>0</v>
          </cell>
          <cell r="AB1646">
            <v>0</v>
          </cell>
        </row>
        <row r="1647">
          <cell r="P1647">
            <v>0</v>
          </cell>
          <cell r="Z1647">
            <v>0</v>
          </cell>
          <cell r="AA1647">
            <v>0</v>
          </cell>
          <cell r="AB1647">
            <v>0</v>
          </cell>
        </row>
        <row r="1648">
          <cell r="P1648">
            <v>0</v>
          </cell>
          <cell r="Z1648">
            <v>0</v>
          </cell>
          <cell r="AA1648">
            <v>0</v>
          </cell>
          <cell r="AB1648">
            <v>0</v>
          </cell>
        </row>
        <row r="1649">
          <cell r="P1649">
            <v>0</v>
          </cell>
          <cell r="Z1649">
            <v>0</v>
          </cell>
          <cell r="AA1649">
            <v>0</v>
          </cell>
          <cell r="AB1649">
            <v>0</v>
          </cell>
        </row>
        <row r="1650">
          <cell r="P1650">
            <v>0</v>
          </cell>
          <cell r="Z1650">
            <v>0</v>
          </cell>
          <cell r="AA1650">
            <v>0</v>
          </cell>
          <cell r="AB1650">
            <v>0</v>
          </cell>
        </row>
        <row r="1651">
          <cell r="P1651">
            <v>0</v>
          </cell>
          <cell r="Z1651">
            <v>0</v>
          </cell>
          <cell r="AA1651">
            <v>0</v>
          </cell>
          <cell r="AB1651">
            <v>0</v>
          </cell>
        </row>
        <row r="1652">
          <cell r="P1652">
            <v>0</v>
          </cell>
          <cell r="Z1652">
            <v>0</v>
          </cell>
          <cell r="AA1652">
            <v>0</v>
          </cell>
          <cell r="AB1652">
            <v>0</v>
          </cell>
        </row>
        <row r="1653">
          <cell r="P1653">
            <v>0</v>
          </cell>
          <cell r="Z1653">
            <v>0</v>
          </cell>
          <cell r="AA1653">
            <v>0</v>
          </cell>
          <cell r="AB1653">
            <v>0</v>
          </cell>
        </row>
        <row r="1654">
          <cell r="P1654">
            <v>0</v>
          </cell>
          <cell r="Z1654">
            <v>0</v>
          </cell>
          <cell r="AA1654">
            <v>0</v>
          </cell>
          <cell r="AB1654">
            <v>0</v>
          </cell>
        </row>
        <row r="1655">
          <cell r="P1655">
            <v>0</v>
          </cell>
          <cell r="Z1655">
            <v>0</v>
          </cell>
          <cell r="AA1655">
            <v>0</v>
          </cell>
          <cell r="AB1655">
            <v>0</v>
          </cell>
        </row>
        <row r="1656">
          <cell r="P1656">
            <v>0</v>
          </cell>
          <cell r="Z1656">
            <v>0</v>
          </cell>
          <cell r="AA1656">
            <v>0</v>
          </cell>
          <cell r="AB1656">
            <v>0</v>
          </cell>
        </row>
        <row r="1657">
          <cell r="P1657">
            <v>0</v>
          </cell>
          <cell r="Z1657">
            <v>0</v>
          </cell>
          <cell r="AA1657">
            <v>0</v>
          </cell>
          <cell r="AB1657">
            <v>0</v>
          </cell>
        </row>
        <row r="1658">
          <cell r="B1658" t="str">
            <v>Összesen</v>
          </cell>
          <cell r="D1658" t="str">
            <v>Gazd.Ell.-és Szolg.Szerv.</v>
          </cell>
          <cell r="E1658">
            <v>0</v>
          </cell>
          <cell r="F1658">
            <v>0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0</v>
          </cell>
          <cell r="W1658">
            <v>0</v>
          </cell>
          <cell r="X1658">
            <v>0</v>
          </cell>
          <cell r="Y1658">
            <v>0</v>
          </cell>
          <cell r="Z1658">
            <v>0</v>
          </cell>
          <cell r="AA1658">
            <v>0</v>
          </cell>
          <cell r="AB1658">
            <v>0</v>
          </cell>
        </row>
        <row r="1659">
          <cell r="A1659">
            <v>54</v>
          </cell>
          <cell r="B1659" t="str">
            <v>Hivatásos Önk.Tűzoltóság</v>
          </cell>
          <cell r="C1659">
            <v>1</v>
          </cell>
          <cell r="D1659" t="str">
            <v>00előirányzat</v>
          </cell>
          <cell r="P1659">
            <v>0</v>
          </cell>
          <cell r="Z1659">
            <v>0</v>
          </cell>
          <cell r="AA1659">
            <v>0</v>
          </cell>
          <cell r="AB1659">
            <v>0</v>
          </cell>
        </row>
        <row r="1660">
          <cell r="P1660">
            <v>0</v>
          </cell>
          <cell r="Z1660">
            <v>0</v>
          </cell>
          <cell r="AA1660">
            <v>0</v>
          </cell>
          <cell r="AB1660">
            <v>0</v>
          </cell>
        </row>
        <row r="1661">
          <cell r="P1661">
            <v>0</v>
          </cell>
          <cell r="Z1661">
            <v>0</v>
          </cell>
          <cell r="AA1661">
            <v>0</v>
          </cell>
          <cell r="AB1661">
            <v>0</v>
          </cell>
        </row>
        <row r="1662">
          <cell r="P1662">
            <v>0</v>
          </cell>
          <cell r="Z1662">
            <v>0</v>
          </cell>
          <cell r="AA1662">
            <v>0</v>
          </cell>
          <cell r="AB1662">
            <v>0</v>
          </cell>
        </row>
        <row r="1663">
          <cell r="P1663">
            <v>0</v>
          </cell>
          <cell r="Z1663">
            <v>0</v>
          </cell>
          <cell r="AA1663">
            <v>0</v>
          </cell>
          <cell r="AB1663">
            <v>0</v>
          </cell>
        </row>
        <row r="1664">
          <cell r="P1664">
            <v>0</v>
          </cell>
          <cell r="Z1664">
            <v>0</v>
          </cell>
          <cell r="AA1664">
            <v>0</v>
          </cell>
          <cell r="AB1664">
            <v>0</v>
          </cell>
        </row>
        <row r="1665">
          <cell r="P1665">
            <v>0</v>
          </cell>
          <cell r="Z1665">
            <v>0</v>
          </cell>
          <cell r="AA1665">
            <v>0</v>
          </cell>
          <cell r="AB1665">
            <v>0</v>
          </cell>
        </row>
        <row r="1666">
          <cell r="P1666">
            <v>0</v>
          </cell>
          <cell r="Z1666">
            <v>0</v>
          </cell>
          <cell r="AA1666">
            <v>0</v>
          </cell>
          <cell r="AB1666">
            <v>0</v>
          </cell>
        </row>
        <row r="1667">
          <cell r="P1667">
            <v>0</v>
          </cell>
          <cell r="Z1667">
            <v>0</v>
          </cell>
          <cell r="AA1667">
            <v>0</v>
          </cell>
          <cell r="AB1667">
            <v>0</v>
          </cell>
        </row>
        <row r="1668">
          <cell r="P1668">
            <v>0</v>
          </cell>
          <cell r="Z1668">
            <v>0</v>
          </cell>
          <cell r="AA1668">
            <v>0</v>
          </cell>
          <cell r="AB1668">
            <v>0</v>
          </cell>
        </row>
        <row r="1669">
          <cell r="P1669">
            <v>0</v>
          </cell>
          <cell r="Z1669">
            <v>0</v>
          </cell>
          <cell r="AA1669">
            <v>0</v>
          </cell>
          <cell r="AB1669">
            <v>0</v>
          </cell>
        </row>
        <row r="1670">
          <cell r="B1670" t="str">
            <v>Összesen</v>
          </cell>
          <cell r="D1670" t="str">
            <v>Hivatásos Önk.Tűzoltóság</v>
          </cell>
          <cell r="E1670">
            <v>0</v>
          </cell>
          <cell r="F1670">
            <v>0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0</v>
          </cell>
          <cell r="W1670">
            <v>0</v>
          </cell>
          <cell r="X1670">
            <v>0</v>
          </cell>
          <cell r="Y1670">
            <v>0</v>
          </cell>
          <cell r="Z1670">
            <v>0</v>
          </cell>
          <cell r="AA1670">
            <v>0</v>
          </cell>
          <cell r="AB1670">
            <v>0</v>
          </cell>
        </row>
        <row r="1671">
          <cell r="B1671" t="str">
            <v>INTÉZMÉNY ÖSSZESEN</v>
          </cell>
          <cell r="E1671" t="e">
            <v>#REF!</v>
          </cell>
          <cell r="F1671" t="e">
            <v>#REF!</v>
          </cell>
          <cell r="G1671" t="e">
            <v>#REF!</v>
          </cell>
          <cell r="H1671" t="e">
            <v>#REF!</v>
          </cell>
          <cell r="I1671" t="e">
            <v>#REF!</v>
          </cell>
          <cell r="J1671" t="e">
            <v>#REF!</v>
          </cell>
          <cell r="K1671" t="e">
            <v>#REF!</v>
          </cell>
          <cell r="L1671" t="e">
            <v>#REF!</v>
          </cell>
          <cell r="M1671" t="e">
            <v>#REF!</v>
          </cell>
          <cell r="N1671" t="e">
            <v>#REF!</v>
          </cell>
          <cell r="O1671" t="e">
            <v>#REF!</v>
          </cell>
          <cell r="P1671" t="e">
            <v>#REF!</v>
          </cell>
          <cell r="Q1671" t="e">
            <v>#REF!</v>
          </cell>
          <cell r="R1671" t="e">
            <v>#REF!</v>
          </cell>
          <cell r="S1671" t="e">
            <v>#REF!</v>
          </cell>
          <cell r="T1671" t="e">
            <v>#REF!</v>
          </cell>
          <cell r="U1671" t="e">
            <v>#REF!</v>
          </cell>
          <cell r="V1671" t="e">
            <v>#REF!</v>
          </cell>
          <cell r="W1671" t="e">
            <v>#REF!</v>
          </cell>
          <cell r="X1671" t="e">
            <v>#REF!</v>
          </cell>
          <cell r="Y1671" t="e">
            <v>#REF!</v>
          </cell>
          <cell r="Z1671" t="e">
            <v>#REF!</v>
          </cell>
          <cell r="AA1671" t="e">
            <v>#REF!</v>
          </cell>
          <cell r="AB1671" t="e">
            <v>#REF!</v>
          </cell>
        </row>
        <row r="1672"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0</v>
          </cell>
          <cell r="W1672">
            <v>0</v>
          </cell>
          <cell r="X1672">
            <v>0</v>
          </cell>
          <cell r="Y1672">
            <v>0</v>
          </cell>
          <cell r="Z1672">
            <v>0</v>
          </cell>
          <cell r="AA1672">
            <v>0</v>
          </cell>
        </row>
        <row r="1673">
          <cell r="R1673" t="e">
            <v>#REF!</v>
          </cell>
          <cell r="S1673" t="e">
            <v>#REF!</v>
          </cell>
          <cell r="T1673" t="e">
            <v>#REF!</v>
          </cell>
          <cell r="U1673" t="e">
            <v>#REF!</v>
          </cell>
          <cell r="V1673" t="e">
            <v>#REF!</v>
          </cell>
          <cell r="W1673" t="e">
            <v>#REF!</v>
          </cell>
          <cell r="X1673" t="e">
            <v>#REF!</v>
          </cell>
          <cell r="Y1673" t="e">
            <v>#REF!</v>
          </cell>
          <cell r="Z1673" t="e">
            <v>#REF!</v>
          </cell>
          <cell r="AA1673" t="e">
            <v>#REF!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v.00induló"/>
      <sheetName val="összesen"/>
      <sheetName val="ágazatos összesen"/>
      <sheetName val="kritérium98"/>
      <sheetName val="Intézm.bevét"/>
      <sheetName val="Intézm.kiadás"/>
      <sheetName val="PMH.bevétel "/>
      <sheetName val="PMH.kiadás "/>
      <sheetName val="Ö. mérleg  "/>
      <sheetName val="címrend 00 költségvetéshez"/>
      <sheetName val="dologi előirányzat"/>
      <sheetName val="Beruházás 2000 "/>
      <sheetName val="Bizottsági igénye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v.00induló"/>
      <sheetName val="összesen"/>
      <sheetName val="ágazatos összesen"/>
      <sheetName val="kritérium98"/>
      <sheetName val="Intézm.bevét"/>
      <sheetName val="Intézm.kiadás"/>
      <sheetName val="PMH.bevétel "/>
      <sheetName val="PMH.kiadás "/>
      <sheetName val="Ö. mérleg  "/>
      <sheetName val="címrend 00 költségvetéshez"/>
      <sheetName val="dologi előirányzat"/>
      <sheetName val="Beruházás 2000 "/>
      <sheetName val="Bizottsági igénye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kv.99induló"/>
      <sheetName val="összesen"/>
      <sheetName val="ágazatos összesen"/>
      <sheetName val="kritérium98"/>
      <sheetName val="Intézm.bevét"/>
      <sheetName val="Intézm.kiadás"/>
      <sheetName val="PMH.bevétel"/>
      <sheetName val="PMH.kiadás"/>
      <sheetName val="2. sz. melléklet"/>
      <sheetName val="címrend 99 költségvetéshez"/>
      <sheetName val="kv.00induló"/>
      <sheetName val="iő"/>
      <sheetName val="SZISZ"/>
      <sheetName val="ISZ"/>
      <sheetName val="ei"/>
      <sheetName val="címr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kv.00induló"/>
      <sheetName val="összesen"/>
      <sheetName val="ágazatos összesen"/>
      <sheetName val="kritérium98"/>
      <sheetName val="iő"/>
      <sheetName val="SZISZ"/>
      <sheetName val="ISZ"/>
      <sheetName val="ei"/>
    </sheetNames>
    <sheetDataSet>
      <sheetData sheetId="0" refreshError="1">
        <row r="2">
          <cell r="A2" t="str">
            <v>SOR</v>
          </cell>
          <cell r="D2" t="str">
            <v>Megnevezés</v>
          </cell>
          <cell r="E2" t="str">
            <v>Alaptev.</v>
          </cell>
          <cell r="F2" t="str">
            <v>Egyéb</v>
          </cell>
          <cell r="G2" t="str">
            <v>Felhalm.</v>
          </cell>
          <cell r="H2" t="str">
            <v>Intézm.</v>
          </cell>
          <cell r="I2" t="str">
            <v>Működési</v>
          </cell>
          <cell r="J2" t="str">
            <v>TB.alapok</v>
          </cell>
          <cell r="K2" t="str">
            <v>Felhalm.célra</v>
          </cell>
          <cell r="L2" t="str">
            <v>Előző évi</v>
          </cell>
          <cell r="M2" t="str">
            <v>E.évi</v>
          </cell>
          <cell r="N2" t="str">
            <v>BEVÉTEL</v>
          </cell>
          <cell r="O2" t="str">
            <v>Személyi</v>
          </cell>
          <cell r="P2" t="str">
            <v>TB.</v>
          </cell>
          <cell r="Q2" t="str">
            <v xml:space="preserve">Dologi </v>
          </cell>
          <cell r="U2" t="str">
            <v>Ellátottak</v>
          </cell>
          <cell r="V2" t="str">
            <v>Beruházás</v>
          </cell>
          <cell r="W2" t="str">
            <v>Felújítás</v>
          </cell>
          <cell r="X2" t="str">
            <v>Beruházás</v>
          </cell>
          <cell r="Y2" t="str">
            <v>Egyéb kiadás</v>
          </cell>
          <cell r="Z2" t="str">
            <v>KIADÁS</v>
          </cell>
          <cell r="AB2" t="str">
            <v>BEVÉTEL</v>
          </cell>
        </row>
        <row r="3">
          <cell r="A3" t="str">
            <v>SZ</v>
          </cell>
          <cell r="C3" t="str">
            <v>kod</v>
          </cell>
          <cell r="D3" t="str">
            <v xml:space="preserve"> </v>
          </cell>
          <cell r="E3" t="str">
            <v>bevét.</v>
          </cell>
          <cell r="F3" t="str">
            <v>különf.bev.</v>
          </cell>
          <cell r="G3" t="str">
            <v>és tőkej.</v>
          </cell>
          <cell r="H3" t="str">
            <v>finansz.</v>
          </cell>
          <cell r="I3" t="str">
            <v>célra átv.</v>
          </cell>
          <cell r="J3" t="str">
            <v>támog.</v>
          </cell>
          <cell r="K3" t="str">
            <v>átvett pe.</v>
          </cell>
          <cell r="L3" t="str">
            <v>visszatérülések</v>
          </cell>
          <cell r="M3" t="str">
            <v>pénz marad.</v>
          </cell>
          <cell r="N3" t="str">
            <v>ÖSSZESEN</v>
          </cell>
          <cell r="O3" t="str">
            <v>juttatás</v>
          </cell>
          <cell r="P3" t="str">
            <v>járulék</v>
          </cell>
          <cell r="Q3" t="str">
            <v>kiadás</v>
          </cell>
          <cell r="R3" t="str">
            <v>Működés</v>
          </cell>
          <cell r="S3" t="str">
            <v>Felhalmozás</v>
          </cell>
          <cell r="T3" t="str">
            <v>Egyéb támog.</v>
          </cell>
          <cell r="U3" t="str">
            <v>pénzb.jutt.</v>
          </cell>
          <cell r="X3" t="str">
            <v>+ felújítás</v>
          </cell>
          <cell r="Y3" t="str">
            <v xml:space="preserve"> (tartalék)</v>
          </cell>
          <cell r="Z3" t="str">
            <v>ÖSSZESEN</v>
          </cell>
          <cell r="AA3" t="str">
            <v>KONTROLL</v>
          </cell>
          <cell r="AB3" t="str">
            <v>ÖSSZESEN</v>
          </cell>
        </row>
        <row r="4">
          <cell r="A4" t="str">
            <v>0199</v>
          </cell>
          <cell r="B4" t="str">
            <v>GESZ</v>
          </cell>
          <cell r="C4">
            <v>1</v>
          </cell>
          <cell r="D4" t="str">
            <v>02előirányzat</v>
          </cell>
        </row>
        <row r="20">
          <cell r="B20" t="str">
            <v>Összesen</v>
          </cell>
          <cell r="D20" t="str">
            <v>GESZ</v>
          </cell>
        </row>
        <row r="21">
          <cell r="A21">
            <v>2</v>
          </cell>
          <cell r="B21" t="str">
            <v>Szociális Int.Gazd.Szolg.</v>
          </cell>
          <cell r="C21">
            <v>1</v>
          </cell>
          <cell r="D21" t="str">
            <v>02előirányzat</v>
          </cell>
        </row>
        <row r="38">
          <cell r="B38" t="str">
            <v>Összesen</v>
          </cell>
          <cell r="D38" t="str">
            <v>Szociális Int.Gazd.Szolg.</v>
          </cell>
        </row>
        <row r="39">
          <cell r="A39">
            <v>3</v>
          </cell>
          <cell r="B39" t="str">
            <v>Kisgyermek Szoc.Int.Igazg.</v>
          </cell>
          <cell r="C39">
            <v>1</v>
          </cell>
          <cell r="D39" t="str">
            <v>02előirányzat</v>
          </cell>
        </row>
        <row r="70">
          <cell r="B70" t="str">
            <v>Összesen</v>
          </cell>
          <cell r="D70" t="str">
            <v>Kisgyermek Szoc.Int.Igazg.</v>
          </cell>
        </row>
        <row r="71">
          <cell r="A71">
            <v>4</v>
          </cell>
          <cell r="B71" t="str">
            <v>Családsegitő Intézet</v>
          </cell>
          <cell r="C71">
            <v>1</v>
          </cell>
          <cell r="D71" t="str">
            <v>02előirányzat</v>
          </cell>
        </row>
        <row r="95">
          <cell r="B95" t="str">
            <v>Összesen</v>
          </cell>
          <cell r="D95" t="str">
            <v>Családsegitő Intézet</v>
          </cell>
        </row>
        <row r="96">
          <cell r="A96">
            <v>401</v>
          </cell>
          <cell r="B96" t="str">
            <v>Esztergár L.Családsegítő</v>
          </cell>
          <cell r="C96">
            <v>1</v>
          </cell>
          <cell r="D96" t="str">
            <v>02előirányzat</v>
          </cell>
        </row>
        <row r="118">
          <cell r="B118" t="str">
            <v>Összesen</v>
          </cell>
          <cell r="D118" t="str">
            <v>Esztergár L.Családsegítő</v>
          </cell>
        </row>
        <row r="119">
          <cell r="B119" t="str">
            <v>Kisgy.+Cssk.+Esztergár</v>
          </cell>
        </row>
        <row r="120">
          <cell r="B120" t="str">
            <v>Értelmi Fogy.Nappali Int.</v>
          </cell>
          <cell r="C120">
            <v>1</v>
          </cell>
          <cell r="D120" t="str">
            <v>02előirányzat</v>
          </cell>
        </row>
        <row r="148">
          <cell r="B148" t="str">
            <v>Összesen</v>
          </cell>
          <cell r="D148" t="str">
            <v>Értelmi Fogy.Nappali Int.</v>
          </cell>
        </row>
        <row r="149">
          <cell r="A149">
            <v>5</v>
          </cell>
          <cell r="B149" t="str">
            <v>Xavér u.-i Egyes Szoc.Int.</v>
          </cell>
          <cell r="C149">
            <v>1</v>
          </cell>
          <cell r="D149" t="str">
            <v>02előirányzat</v>
          </cell>
        </row>
        <row r="176">
          <cell r="B176" t="str">
            <v>Összesen</v>
          </cell>
          <cell r="D176" t="str">
            <v>Xavér u.-i Egyes Szoc.Int.</v>
          </cell>
        </row>
        <row r="177">
          <cell r="A177">
            <v>6</v>
          </cell>
          <cell r="B177" t="str">
            <v>Tüzér u.-i Egyes. Szoc.Int.</v>
          </cell>
          <cell r="C177">
            <v>1</v>
          </cell>
          <cell r="D177" t="str">
            <v>02előirányzat</v>
          </cell>
        </row>
        <row r="203">
          <cell r="B203" t="str">
            <v>Összesen</v>
          </cell>
          <cell r="D203" t="str">
            <v>Tüzér u.-i Egyes. Szoc.Int.</v>
          </cell>
        </row>
        <row r="204">
          <cell r="A204">
            <v>7</v>
          </cell>
          <cell r="B204" t="str">
            <v>Timár u.-i Idősek Otthona</v>
          </cell>
          <cell r="C204">
            <v>1</v>
          </cell>
          <cell r="D204" t="str">
            <v>02előirányzat</v>
          </cell>
        </row>
        <row r="231">
          <cell r="B231" t="str">
            <v>Összesen</v>
          </cell>
          <cell r="D231" t="str">
            <v>Timár u.-i Idősek Otthona</v>
          </cell>
        </row>
        <row r="232">
          <cell r="A232">
            <v>8</v>
          </cell>
          <cell r="B232" t="str">
            <v>Integrált Szoc.Int.</v>
          </cell>
          <cell r="C232">
            <v>1</v>
          </cell>
          <cell r="D232" t="str">
            <v>02előirányzat</v>
          </cell>
        </row>
        <row r="265">
          <cell r="B265" t="str">
            <v>Összesen</v>
          </cell>
          <cell r="D265" t="str">
            <v>Integrált Szoc.Int.</v>
          </cell>
        </row>
        <row r="266">
          <cell r="A266">
            <v>9</v>
          </cell>
          <cell r="B266" t="str">
            <v>Integrált Nappali Szoc.Int.</v>
          </cell>
          <cell r="C266">
            <v>1</v>
          </cell>
          <cell r="D266" t="str">
            <v>02előirányzat</v>
          </cell>
        </row>
        <row r="289">
          <cell r="B289" t="str">
            <v>Összesen</v>
          </cell>
          <cell r="D289" t="str">
            <v>Integrált Nappali Szoc.Int.</v>
          </cell>
        </row>
        <row r="290">
          <cell r="A290">
            <v>10</v>
          </cell>
          <cell r="B290" t="str">
            <v>Pécsi Gyermekotthon</v>
          </cell>
          <cell r="C290">
            <v>1</v>
          </cell>
          <cell r="D290" t="str">
            <v>02előirányzat</v>
          </cell>
        </row>
        <row r="326">
          <cell r="B326" t="str">
            <v>Összesen</v>
          </cell>
          <cell r="D326" t="str">
            <v>Pécsi Gyermekotthon</v>
          </cell>
        </row>
        <row r="327">
          <cell r="A327">
            <v>11</v>
          </cell>
          <cell r="B327" t="str">
            <v>Iskolaszolgálat (Gazdasági)</v>
          </cell>
          <cell r="C327">
            <v>1</v>
          </cell>
          <cell r="D327" t="str">
            <v>02előirányzat</v>
          </cell>
        </row>
        <row r="354">
          <cell r="B354" t="str">
            <v>Összesen</v>
          </cell>
          <cell r="D354" t="str">
            <v>Iskolaszolgálat (Gazdasági)</v>
          </cell>
        </row>
        <row r="355">
          <cell r="A355">
            <v>12</v>
          </cell>
          <cell r="B355" t="str">
            <v>Siklósi u.Óvoda</v>
          </cell>
          <cell r="C355">
            <v>1</v>
          </cell>
          <cell r="D355" t="str">
            <v>02előirányzat</v>
          </cell>
        </row>
        <row r="387">
          <cell r="B387" t="str">
            <v>Összesen</v>
          </cell>
          <cell r="D387" t="str">
            <v>Siklósi u.Óvoda</v>
          </cell>
        </row>
        <row r="388">
          <cell r="A388">
            <v>14</v>
          </cell>
          <cell r="B388" t="str">
            <v>Anikó u.Óvoda</v>
          </cell>
          <cell r="C388">
            <v>1</v>
          </cell>
          <cell r="D388" t="str">
            <v>02előirányzat</v>
          </cell>
        </row>
        <row r="416">
          <cell r="B416" t="str">
            <v>Összesen</v>
          </cell>
          <cell r="D416" t="str">
            <v>Anikó u.Óvoda</v>
          </cell>
        </row>
        <row r="417">
          <cell r="B417" t="str">
            <v>Enyezd u.Óvoda</v>
          </cell>
          <cell r="C417">
            <v>1</v>
          </cell>
          <cell r="D417" t="str">
            <v>02előirányzat</v>
          </cell>
        </row>
        <row r="426">
          <cell r="A426" t="str">
            <v xml:space="preserve"> </v>
          </cell>
        </row>
        <row r="445">
          <cell r="B445" t="str">
            <v>Összesen</v>
          </cell>
          <cell r="D445" t="str">
            <v>Enyezd u.Óvoda</v>
          </cell>
        </row>
        <row r="446">
          <cell r="A446">
            <v>1401</v>
          </cell>
          <cell r="B446" t="str">
            <v>Esztergár u.Óvoda</v>
          </cell>
          <cell r="C446">
            <v>1</v>
          </cell>
          <cell r="D446" t="str">
            <v>02előirányzat</v>
          </cell>
        </row>
        <row r="467">
          <cell r="B467" t="str">
            <v>Összesen</v>
          </cell>
          <cell r="D467" t="str">
            <v>Esztergár u.Óvoda</v>
          </cell>
        </row>
        <row r="468">
          <cell r="A468">
            <v>1402</v>
          </cell>
          <cell r="B468" t="str">
            <v>Hajnóczy u.Óvoda</v>
          </cell>
          <cell r="C468">
            <v>1</v>
          </cell>
          <cell r="D468" t="str">
            <v>02előirányzat</v>
          </cell>
        </row>
        <row r="492">
          <cell r="B492" t="str">
            <v>Összesen</v>
          </cell>
          <cell r="D492" t="str">
            <v>Hajnóczy u.Óvoda</v>
          </cell>
        </row>
        <row r="493">
          <cell r="B493" t="str">
            <v>Mezőszél u.Óvoda</v>
          </cell>
          <cell r="C493">
            <v>1</v>
          </cell>
          <cell r="D493" t="str">
            <v>02előirányzat</v>
          </cell>
        </row>
        <row r="517">
          <cell r="B517" t="str">
            <v>Összesen</v>
          </cell>
          <cell r="D517" t="str">
            <v>Mezőszél u.Óvoda</v>
          </cell>
        </row>
        <row r="518">
          <cell r="A518">
            <v>1404</v>
          </cell>
          <cell r="B518" t="str">
            <v>Budai N.A.u.Óvoda</v>
          </cell>
          <cell r="C518">
            <v>1</v>
          </cell>
          <cell r="D518" t="str">
            <v>02előirányzat</v>
          </cell>
        </row>
        <row r="549">
          <cell r="B549" t="str">
            <v>Összesen</v>
          </cell>
          <cell r="D549" t="str">
            <v>Budai N.A.u.Óvoda</v>
          </cell>
        </row>
        <row r="550">
          <cell r="A550">
            <v>1405</v>
          </cell>
          <cell r="B550" t="str">
            <v>Közraktár u.Óvoda (SPORT)</v>
          </cell>
          <cell r="C550">
            <v>1</v>
          </cell>
          <cell r="D550" t="str">
            <v>02előirányzat</v>
          </cell>
        </row>
        <row r="570">
          <cell r="B570" t="str">
            <v>Összesen</v>
          </cell>
          <cell r="D570" t="str">
            <v>Közraktár u.Óvoda</v>
          </cell>
        </row>
        <row r="571">
          <cell r="A571">
            <v>1406</v>
          </cell>
          <cell r="B571" t="str">
            <v>Teleki B.u.Óvoda</v>
          </cell>
          <cell r="C571">
            <v>1</v>
          </cell>
          <cell r="D571" t="str">
            <v>02előirányzat</v>
          </cell>
        </row>
        <row r="597">
          <cell r="B597" t="str">
            <v>Összesen</v>
          </cell>
          <cell r="D597" t="str">
            <v>Teleki B.u.Óvoda</v>
          </cell>
        </row>
        <row r="598">
          <cell r="A598">
            <v>1407</v>
          </cell>
          <cell r="B598" t="str">
            <v>Köztársaság téri Óvoda</v>
          </cell>
          <cell r="C598">
            <v>1</v>
          </cell>
          <cell r="D598" t="str">
            <v>02előirányzat</v>
          </cell>
        </row>
        <row r="625">
          <cell r="B625" t="str">
            <v>Összesen</v>
          </cell>
          <cell r="D625" t="str">
            <v>Köztársaság téri Óvoda</v>
          </cell>
        </row>
        <row r="626">
          <cell r="A626">
            <v>1408</v>
          </cell>
          <cell r="B626" t="str">
            <v>Belvárosi Óvoda</v>
          </cell>
          <cell r="C626">
            <v>1</v>
          </cell>
          <cell r="D626" t="str">
            <v>02előirányzat</v>
          </cell>
        </row>
        <row r="654">
          <cell r="B654" t="str">
            <v>Összesen</v>
          </cell>
          <cell r="D654" t="str">
            <v>Belvárosi Óvoda</v>
          </cell>
        </row>
        <row r="655">
          <cell r="A655">
            <v>1409</v>
          </cell>
          <cell r="B655" t="str">
            <v>Vadász u.Óvoda</v>
          </cell>
          <cell r="C655">
            <v>1</v>
          </cell>
          <cell r="D655" t="str">
            <v>02előirányzat</v>
          </cell>
        </row>
        <row r="679">
          <cell r="B679" t="str">
            <v>Összesen</v>
          </cell>
          <cell r="D679" t="str">
            <v>Vadász u.Óvoda</v>
          </cell>
        </row>
        <row r="680">
          <cell r="A680">
            <v>1410</v>
          </cell>
          <cell r="B680" t="str">
            <v>Zsolnay u.Óvoda</v>
          </cell>
          <cell r="C680">
            <v>1</v>
          </cell>
          <cell r="D680" t="str">
            <v>02előirányzat</v>
          </cell>
        </row>
        <row r="706">
          <cell r="B706" t="str">
            <v>Összesen</v>
          </cell>
          <cell r="D706" t="str">
            <v>Zsolnay u.Óvoda</v>
          </cell>
        </row>
        <row r="707">
          <cell r="B707" t="str">
            <v>Óvodák összesen</v>
          </cell>
        </row>
        <row r="708">
          <cell r="A708">
            <v>1411</v>
          </cell>
          <cell r="B708" t="str">
            <v>Anikó u.Ált Isk.</v>
          </cell>
          <cell r="C708">
            <v>1</v>
          </cell>
          <cell r="D708" t="str">
            <v>02előirányzat</v>
          </cell>
        </row>
        <row r="732">
          <cell r="B732" t="str">
            <v>Összesen</v>
          </cell>
          <cell r="D732" t="str">
            <v>Anikó u.Ált Isk.</v>
          </cell>
        </row>
        <row r="733">
          <cell r="A733">
            <v>1412</v>
          </cell>
          <cell r="B733" t="str">
            <v>Bánki D.Ált.Isk.</v>
          </cell>
          <cell r="C733">
            <v>1</v>
          </cell>
          <cell r="D733" t="str">
            <v>02előirányzat</v>
          </cell>
        </row>
        <row r="765">
          <cell r="B765" t="str">
            <v>Összesen</v>
          </cell>
          <cell r="D765" t="str">
            <v>Bánki D.Ált.Isk.</v>
          </cell>
        </row>
        <row r="766">
          <cell r="A766">
            <v>1414</v>
          </cell>
          <cell r="B766" t="str">
            <v>Kertváros u.Ált.Isk.</v>
          </cell>
          <cell r="C766">
            <v>1</v>
          </cell>
          <cell r="D766" t="str">
            <v>02előirányzat</v>
          </cell>
        </row>
        <row r="797">
          <cell r="B797" t="str">
            <v>Összesen</v>
          </cell>
          <cell r="D797" t="str">
            <v>Kertváros u.Ált.Isk.</v>
          </cell>
        </row>
        <row r="798">
          <cell r="A798">
            <v>1415</v>
          </cell>
          <cell r="B798" t="str">
            <v>Bártfa U.Ált.Isk.</v>
          </cell>
          <cell r="C798">
            <v>1</v>
          </cell>
          <cell r="D798" t="str">
            <v>02előirányzat</v>
          </cell>
        </row>
        <row r="831">
          <cell r="B831" t="str">
            <v>Összesen</v>
          </cell>
          <cell r="D831" t="str">
            <v>Bártfa U.Ált.Isk.</v>
          </cell>
        </row>
        <row r="832">
          <cell r="A832">
            <v>1416</v>
          </cell>
          <cell r="B832" t="str">
            <v>Belvárosi Ált.Isk.</v>
          </cell>
          <cell r="C832">
            <v>1</v>
          </cell>
          <cell r="D832" t="str">
            <v>02előirányzat</v>
          </cell>
        </row>
        <row r="862">
          <cell r="B862" t="str">
            <v>Összesen</v>
          </cell>
          <cell r="D862" t="str">
            <v>Belvárosi Ált.Isk.</v>
          </cell>
        </row>
        <row r="863">
          <cell r="A863">
            <v>1417</v>
          </cell>
          <cell r="B863" t="str">
            <v>Csokonai V.M.Ált.Isk.</v>
          </cell>
          <cell r="C863">
            <v>1</v>
          </cell>
          <cell r="D863" t="str">
            <v>02előirányzat</v>
          </cell>
        </row>
        <row r="894">
          <cell r="B894" t="str">
            <v>Összesen</v>
          </cell>
          <cell r="D894" t="str">
            <v>Csokonai V.M.Ált.Isk.</v>
          </cell>
        </row>
        <row r="895">
          <cell r="A895">
            <v>1418</v>
          </cell>
          <cell r="B895" t="str">
            <v>Felsővámház u.Ált.Isk.</v>
          </cell>
          <cell r="C895">
            <v>1</v>
          </cell>
          <cell r="D895" t="str">
            <v>02előirányzat</v>
          </cell>
        </row>
        <row r="919">
          <cell r="B919" t="str">
            <v>Összesen</v>
          </cell>
          <cell r="D919" t="str">
            <v>Felsővámház u.Ált.Isk.</v>
          </cell>
        </row>
        <row r="920">
          <cell r="A920">
            <v>1419</v>
          </cell>
          <cell r="B920" t="str">
            <v>Mezőszél u.Ált.Isk.</v>
          </cell>
          <cell r="C920">
            <v>1</v>
          </cell>
          <cell r="D920" t="str">
            <v>02előirányzat</v>
          </cell>
        </row>
        <row r="943">
          <cell r="B943" t="str">
            <v>Összesen</v>
          </cell>
          <cell r="D943" t="str">
            <v>Mezőszél u.Ált.Isk.</v>
          </cell>
        </row>
        <row r="944">
          <cell r="A944">
            <v>14</v>
          </cell>
          <cell r="B944" t="str">
            <v>Jókai M.Ált.Isk.</v>
          </cell>
          <cell r="C944">
            <v>1</v>
          </cell>
          <cell r="D944" t="str">
            <v>02előirányzat</v>
          </cell>
        </row>
        <row r="972">
          <cell r="A972" t="str">
            <v xml:space="preserve"> </v>
          </cell>
          <cell r="B972" t="str">
            <v>Összesen</v>
          </cell>
          <cell r="D972" t="str">
            <v>Jókai M.Ált.Isk.</v>
          </cell>
        </row>
        <row r="973">
          <cell r="A973">
            <v>15</v>
          </cell>
          <cell r="B973" t="str">
            <v>Jurisics u.Ált Isk.</v>
          </cell>
          <cell r="C973">
            <v>1</v>
          </cell>
          <cell r="D973" t="str">
            <v>02előirányzat</v>
          </cell>
        </row>
        <row r="1000">
          <cell r="B1000" t="str">
            <v>Összesen</v>
          </cell>
          <cell r="D1000" t="str">
            <v>Jurisics u.Ált Isk.</v>
          </cell>
        </row>
        <row r="1001">
          <cell r="A1001">
            <v>16</v>
          </cell>
          <cell r="B1001" t="str">
            <v>Köztársaság téri Ált.Isk.</v>
          </cell>
          <cell r="C1001">
            <v>1</v>
          </cell>
          <cell r="D1001" t="str">
            <v>02előirányzat</v>
          </cell>
        </row>
        <row r="1029">
          <cell r="B1029" t="str">
            <v>Összesen</v>
          </cell>
          <cell r="D1029" t="str">
            <v>Köztársaság téri Ált.Isk.</v>
          </cell>
        </row>
        <row r="1030">
          <cell r="A1030">
            <v>17</v>
          </cell>
          <cell r="B1030" t="str">
            <v>Mátyás Kir.u.Ált.Isk.</v>
          </cell>
          <cell r="C1030">
            <v>1</v>
          </cell>
          <cell r="D1030" t="str">
            <v>02előirányzat</v>
          </cell>
        </row>
        <row r="1069">
          <cell r="B1069" t="str">
            <v>Összesen</v>
          </cell>
          <cell r="D1069" t="str">
            <v>Mátyás Kir.u.Ált.Isk.</v>
          </cell>
        </row>
        <row r="1070">
          <cell r="B1070" t="str">
            <v>Szieberth R.Ált.Isk.</v>
          </cell>
          <cell r="C1070">
            <v>1</v>
          </cell>
          <cell r="D1070" t="str">
            <v>02előirányzat</v>
          </cell>
        </row>
        <row r="1110">
          <cell r="B1110" t="str">
            <v>Összesen</v>
          </cell>
          <cell r="D1110" t="str">
            <v>Szieberth R.Ált.Isk.</v>
          </cell>
        </row>
        <row r="1111">
          <cell r="A1111">
            <v>19</v>
          </cell>
          <cell r="B1111" t="str">
            <v>Illyés Gy.Ált.Isk.</v>
          </cell>
          <cell r="C1111">
            <v>1</v>
          </cell>
          <cell r="D1111" t="str">
            <v>02előirányzat</v>
          </cell>
        </row>
        <row r="1136">
          <cell r="B1136" t="str">
            <v>Összesen</v>
          </cell>
          <cell r="D1136" t="str">
            <v>Illyés Gy.Ált.Isk.</v>
          </cell>
        </row>
        <row r="1137">
          <cell r="A1137">
            <v>20</v>
          </cell>
          <cell r="B1137" t="str">
            <v>Testvérvárosok terei Ált.Isk.</v>
          </cell>
          <cell r="C1137">
            <v>1</v>
          </cell>
          <cell r="D1137" t="str">
            <v>02előirányzat</v>
          </cell>
        </row>
        <row r="1165">
          <cell r="B1165" t="str">
            <v>Összesen</v>
          </cell>
          <cell r="D1165" t="str">
            <v>Testvérvárosok terei Ált.Isk.</v>
          </cell>
        </row>
        <row r="1166">
          <cell r="A1166">
            <v>21</v>
          </cell>
          <cell r="B1166" t="str">
            <v>Vasas-Somogy-Hird Isk.Kp.</v>
          </cell>
          <cell r="C1166">
            <v>1</v>
          </cell>
          <cell r="D1166" t="str">
            <v>02előirányzat</v>
          </cell>
        </row>
        <row r="1197">
          <cell r="B1197" t="str">
            <v>Összesen</v>
          </cell>
          <cell r="D1197" t="str">
            <v>Vasas-Somogy-Hird Isk.Kp.</v>
          </cell>
        </row>
        <row r="1198">
          <cell r="A1198">
            <v>23</v>
          </cell>
          <cell r="B1198" t="str">
            <v>Liszt Ferenc Zeneiskola</v>
          </cell>
          <cell r="C1198">
            <v>1</v>
          </cell>
          <cell r="D1198" t="str">
            <v>02előirányzat</v>
          </cell>
        </row>
        <row r="1221">
          <cell r="B1221" t="str">
            <v>Összesen</v>
          </cell>
          <cell r="D1221" t="str">
            <v>Liszt Ferenc Zeneiskola</v>
          </cell>
        </row>
        <row r="1222">
          <cell r="B1222" t="str">
            <v>Általános Iskolák összesen</v>
          </cell>
        </row>
        <row r="1223">
          <cell r="A1223">
            <v>24</v>
          </cell>
          <cell r="B1223" t="str">
            <v>Mecsekaljai Okt.Sportközpont</v>
          </cell>
          <cell r="C1223">
            <v>1</v>
          </cell>
          <cell r="D1223" t="str">
            <v>02előirányzat</v>
          </cell>
        </row>
        <row r="1253">
          <cell r="B1253" t="str">
            <v>Összesen</v>
          </cell>
          <cell r="D1253" t="str">
            <v>Mecsekaljai Okt.Sportközpont</v>
          </cell>
        </row>
        <row r="1254">
          <cell r="A1254">
            <v>25</v>
          </cell>
          <cell r="B1254" t="str">
            <v>Árpád Fejedelem Gimn.Ált.Isk.</v>
          </cell>
          <cell r="C1254">
            <v>1</v>
          </cell>
          <cell r="D1254" t="str">
            <v>02előirányzat</v>
          </cell>
        </row>
        <row r="1281">
          <cell r="B1281" t="str">
            <v>Összesen</v>
          </cell>
          <cell r="D1281" t="str">
            <v>Árpád Fejedelem Gimn.Ált.Isk.</v>
          </cell>
        </row>
        <row r="1282">
          <cell r="A1282">
            <v>26</v>
          </cell>
          <cell r="B1282" t="str">
            <v xml:space="preserve">Magyar-Német Nyelvű </v>
          </cell>
          <cell r="C1282">
            <v>1</v>
          </cell>
          <cell r="D1282" t="str">
            <v>02előirányzat</v>
          </cell>
        </row>
        <row r="1313">
          <cell r="B1313" t="str">
            <v>Összesen</v>
          </cell>
          <cell r="D1313" t="str">
            <v xml:space="preserve">Magyar-Német Nyelvű </v>
          </cell>
        </row>
        <row r="1314">
          <cell r="A1314">
            <v>28</v>
          </cell>
          <cell r="B1314" t="str">
            <v>Pázmány P.Ált.Isk.Óvoda</v>
          </cell>
          <cell r="C1314">
            <v>1</v>
          </cell>
          <cell r="D1314" t="str">
            <v>02előirányzat</v>
          </cell>
        </row>
        <row r="1343">
          <cell r="B1343" t="str">
            <v>Összesen</v>
          </cell>
          <cell r="D1343" t="str">
            <v>Rácvárosi és Istenkúti ÁMK.</v>
          </cell>
        </row>
        <row r="1344">
          <cell r="A1344">
            <v>30</v>
          </cell>
          <cell r="B1344" t="str">
            <v>Miroslav K.Horvát….</v>
          </cell>
          <cell r="C1344">
            <v>1</v>
          </cell>
          <cell r="D1344" t="str">
            <v>02előirányzat</v>
          </cell>
        </row>
        <row r="1372">
          <cell r="B1372" t="str">
            <v>Összesen</v>
          </cell>
          <cell r="D1372" t="str">
            <v>Miroslav K.Horvát….</v>
          </cell>
        </row>
        <row r="1373">
          <cell r="A1373">
            <v>31</v>
          </cell>
          <cell r="B1373" t="str">
            <v>Éltes Mátyás Iskolakp.</v>
          </cell>
          <cell r="C1373">
            <v>1</v>
          </cell>
          <cell r="D1373" t="str">
            <v>02előirányzat</v>
          </cell>
        </row>
        <row r="1406">
          <cell r="B1406" t="str">
            <v>Összesen</v>
          </cell>
          <cell r="D1406" t="str">
            <v>Éltes Mátyás Iskolakp.</v>
          </cell>
        </row>
        <row r="1407">
          <cell r="A1407">
            <v>32</v>
          </cell>
          <cell r="B1407" t="str">
            <v>500.sz.Angster</v>
          </cell>
          <cell r="C1407">
            <v>1</v>
          </cell>
          <cell r="D1407" t="str">
            <v>02előirányzat</v>
          </cell>
        </row>
        <row r="1434">
          <cell r="B1434" t="str">
            <v>Összesen</v>
          </cell>
          <cell r="D1434" t="str">
            <v>500.sz.Angster</v>
          </cell>
        </row>
        <row r="1435">
          <cell r="A1435">
            <v>33</v>
          </cell>
          <cell r="B1435" t="str">
            <v>508.sz.Kertvárosi</v>
          </cell>
          <cell r="C1435">
            <v>1</v>
          </cell>
          <cell r="D1435" t="str">
            <v>02előirányzat</v>
          </cell>
        </row>
        <row r="1463">
          <cell r="B1463" t="str">
            <v>Összesen</v>
          </cell>
          <cell r="D1463" t="str">
            <v>508.sz.Kertvárosi</v>
          </cell>
        </row>
        <row r="1464">
          <cell r="A1464">
            <v>34</v>
          </cell>
          <cell r="B1464" t="str">
            <v>Leőwey K.Gimn.</v>
          </cell>
          <cell r="C1464">
            <v>1</v>
          </cell>
          <cell r="D1464" t="str">
            <v>02előirányzat</v>
          </cell>
        </row>
        <row r="1497">
          <cell r="B1497" t="str">
            <v>Összesen</v>
          </cell>
          <cell r="D1497" t="str">
            <v>Leőwey K.Gimn.</v>
          </cell>
        </row>
        <row r="1498">
          <cell r="A1498">
            <v>35</v>
          </cell>
          <cell r="B1498" t="str">
            <v>Kodály Z.Gimn.</v>
          </cell>
          <cell r="C1498">
            <v>1</v>
          </cell>
          <cell r="D1498" t="str">
            <v>02előirányzat</v>
          </cell>
        </row>
        <row r="1525">
          <cell r="B1525" t="str">
            <v>Összesen</v>
          </cell>
          <cell r="D1525" t="str">
            <v>Kodály Z.Gimn.</v>
          </cell>
        </row>
        <row r="1526">
          <cell r="A1526">
            <v>36</v>
          </cell>
          <cell r="B1526" t="str">
            <v>Széchenyi I.Gimn…..</v>
          </cell>
          <cell r="C1526">
            <v>1</v>
          </cell>
          <cell r="D1526" t="str">
            <v>02előirányzat</v>
          </cell>
        </row>
        <row r="1554">
          <cell r="B1554" t="str">
            <v>Összesen</v>
          </cell>
          <cell r="D1554" t="str">
            <v>Széchenyi I.Gimn…..</v>
          </cell>
        </row>
        <row r="1555">
          <cell r="A1555">
            <v>38</v>
          </cell>
          <cell r="B1555" t="str">
            <v>Zipernowsky K.Műszaki ….</v>
          </cell>
          <cell r="C1555">
            <v>1</v>
          </cell>
          <cell r="D1555" t="str">
            <v>02előirányzat</v>
          </cell>
        </row>
        <row r="1583">
          <cell r="B1583" t="str">
            <v>Összesen</v>
          </cell>
          <cell r="D1583" t="str">
            <v>Zipernowsky K.Műszaki</v>
          </cell>
        </row>
        <row r="1584">
          <cell r="A1584">
            <v>39</v>
          </cell>
          <cell r="B1584" t="str">
            <v>Pollack M.Műszaki …</v>
          </cell>
          <cell r="C1584">
            <v>1</v>
          </cell>
          <cell r="D1584" t="str">
            <v>02előirányzat</v>
          </cell>
        </row>
        <row r="1616">
          <cell r="B1616" t="str">
            <v>Összesen</v>
          </cell>
          <cell r="D1616" t="str">
            <v>Pollack M.Műszaki …</v>
          </cell>
        </row>
        <row r="1617">
          <cell r="A1617">
            <v>40</v>
          </cell>
          <cell r="B1617" t="str">
            <v>Pécsi Művészeti Szakközép</v>
          </cell>
          <cell r="C1617">
            <v>1</v>
          </cell>
          <cell r="D1617" t="str">
            <v>02előirányzat</v>
          </cell>
        </row>
        <row r="1648">
          <cell r="B1648" t="str">
            <v>Összesen</v>
          </cell>
          <cell r="D1648" t="str">
            <v>Pécsi Művészeti Szakközép</v>
          </cell>
        </row>
        <row r="1649">
          <cell r="A1649">
            <v>42</v>
          </cell>
          <cell r="B1649" t="str">
            <v>Janus P.Gimn. …</v>
          </cell>
          <cell r="C1649">
            <v>1</v>
          </cell>
          <cell r="D1649" t="str">
            <v>02előirányzat</v>
          </cell>
        </row>
        <row r="1681">
          <cell r="B1681" t="str">
            <v>Összesen</v>
          </cell>
          <cell r="D1681" t="str">
            <v>Janus P.Gimn. …</v>
          </cell>
        </row>
        <row r="1682">
          <cell r="A1682">
            <v>43</v>
          </cell>
          <cell r="B1682" t="str">
            <v>Pécsi Szociális és Eü. …</v>
          </cell>
          <cell r="C1682">
            <v>1</v>
          </cell>
          <cell r="D1682" t="str">
            <v>02előirányzat</v>
          </cell>
        </row>
        <row r="1709">
          <cell r="B1709" t="str">
            <v>Összesen</v>
          </cell>
          <cell r="D1709" t="str">
            <v>Pécsi Szociális és Eü. …</v>
          </cell>
        </row>
        <row r="1710">
          <cell r="A1710">
            <v>44</v>
          </cell>
          <cell r="B1710" t="str">
            <v>Teleki B.Leánykollégium</v>
          </cell>
          <cell r="C1710">
            <v>1</v>
          </cell>
          <cell r="D1710" t="str">
            <v>02előirányzat</v>
          </cell>
        </row>
        <row r="1747">
          <cell r="B1747" t="str">
            <v>Összesen</v>
          </cell>
          <cell r="D1747" t="str">
            <v>Teleki B.Leánykollégium</v>
          </cell>
        </row>
        <row r="1748">
          <cell r="A1748">
            <v>45</v>
          </cell>
          <cell r="B1748" t="str">
            <v>Kodály Z.Kollégium</v>
          </cell>
          <cell r="C1748">
            <v>1</v>
          </cell>
          <cell r="D1748" t="str">
            <v>02előirányzat</v>
          </cell>
        </row>
        <row r="1772">
          <cell r="B1772" t="str">
            <v>Összesen</v>
          </cell>
          <cell r="D1772" t="str">
            <v>Kodály Z.Kollégium</v>
          </cell>
        </row>
        <row r="1773">
          <cell r="A1773">
            <v>45</v>
          </cell>
          <cell r="B1773" t="str">
            <v>Hajnóczy J.Kollégium</v>
          </cell>
          <cell r="C1773">
            <v>1</v>
          </cell>
          <cell r="D1773" t="str">
            <v>02előirányzat</v>
          </cell>
        </row>
        <row r="1800">
          <cell r="B1800" t="str">
            <v>Összesen</v>
          </cell>
          <cell r="D1800" t="str">
            <v>Hajnóczy J.Kollégium</v>
          </cell>
        </row>
        <row r="1801">
          <cell r="A1801">
            <v>46</v>
          </cell>
          <cell r="B1801" t="str">
            <v>Apáczai .Nevelési és ÁMK.</v>
          </cell>
          <cell r="C1801">
            <v>1</v>
          </cell>
          <cell r="D1801" t="str">
            <v>02előirányzat</v>
          </cell>
        </row>
        <row r="1848">
          <cell r="B1848" t="str">
            <v>Összesen</v>
          </cell>
          <cell r="D1848" t="str">
            <v>Apáczai Cs.J.Nev.Kp.</v>
          </cell>
        </row>
        <row r="1849">
          <cell r="A1849">
            <v>47</v>
          </cell>
          <cell r="B1849" t="str">
            <v>Pécsi Kereskedelmi és …</v>
          </cell>
          <cell r="C1849">
            <v>1</v>
          </cell>
          <cell r="D1849" t="str">
            <v>02előirányzat</v>
          </cell>
        </row>
        <row r="1879">
          <cell r="B1879" t="str">
            <v>Összesen</v>
          </cell>
          <cell r="D1879" t="str">
            <v>Pécsi Kereskedelmi és …</v>
          </cell>
        </row>
        <row r="1880">
          <cell r="A1880">
            <v>49</v>
          </cell>
          <cell r="B1880" t="str">
            <v>Radnóti M.Közgazd.</v>
          </cell>
          <cell r="C1880">
            <v>1</v>
          </cell>
          <cell r="D1880" t="str">
            <v>02előirányzat</v>
          </cell>
        </row>
        <row r="1905">
          <cell r="B1905" t="str">
            <v>Összesen</v>
          </cell>
          <cell r="D1905" t="str">
            <v>Radnóti M.Közgazd.</v>
          </cell>
        </row>
        <row r="1906">
          <cell r="A1906">
            <v>50</v>
          </cell>
          <cell r="B1906" t="str">
            <v>Középiskolai Kp.MENZA</v>
          </cell>
          <cell r="C1906">
            <v>1</v>
          </cell>
          <cell r="D1906" t="str">
            <v>02előirányzat</v>
          </cell>
        </row>
        <row r="1931">
          <cell r="B1931" t="str">
            <v>Összesen</v>
          </cell>
          <cell r="D1931" t="str">
            <v>Középiskolai Kp.MENZA</v>
          </cell>
        </row>
        <row r="1932">
          <cell r="B1932" t="str">
            <v>Oktatás MINDÖSSZESEN</v>
          </cell>
        </row>
        <row r="1933">
          <cell r="B1933" t="str">
            <v>Városi Könyvtár</v>
          </cell>
          <cell r="C1933">
            <v>1</v>
          </cell>
          <cell r="D1933" t="str">
            <v>02előirányzat</v>
          </cell>
        </row>
        <row r="1959">
          <cell r="B1959" t="str">
            <v>Összesen</v>
          </cell>
          <cell r="D1959" t="str">
            <v>Városi Könyvtár</v>
          </cell>
        </row>
        <row r="1960">
          <cell r="A1960">
            <v>52</v>
          </cell>
          <cell r="B1960" t="str">
            <v>Pécsi Galéria és Vizuális M.</v>
          </cell>
          <cell r="C1960">
            <v>1</v>
          </cell>
          <cell r="D1960" t="str">
            <v>02előirányzat</v>
          </cell>
        </row>
        <row r="1984">
          <cell r="B1984" t="str">
            <v>Összesen</v>
          </cell>
          <cell r="D1984" t="str">
            <v>Pécsi Galéria és Vizuális M.</v>
          </cell>
        </row>
        <row r="1985">
          <cell r="B1985" t="str">
            <v>Pécsi Kulturális Kp.</v>
          </cell>
          <cell r="C1985">
            <v>1</v>
          </cell>
          <cell r="D1985" t="str">
            <v>02előirányzat</v>
          </cell>
        </row>
        <row r="2018">
          <cell r="B2018" t="str">
            <v>Összesen</v>
          </cell>
          <cell r="D2018" t="str">
            <v>Pécsi Kulturális Kp.</v>
          </cell>
        </row>
        <row r="2019">
          <cell r="A2019">
            <v>53</v>
          </cell>
          <cell r="B2019" t="str">
            <v>Nemzeti Színház</v>
          </cell>
          <cell r="C2019">
            <v>1</v>
          </cell>
          <cell r="D2019" t="str">
            <v>02előirányzat</v>
          </cell>
        </row>
        <row r="2050">
          <cell r="B2050" t="str">
            <v>Összesen</v>
          </cell>
          <cell r="D2050" t="str">
            <v>Nemzeti Színház</v>
          </cell>
        </row>
        <row r="2051">
          <cell r="A2051">
            <v>54</v>
          </cell>
          <cell r="B2051" t="str">
            <v>Pécsi Horvát Színház</v>
          </cell>
          <cell r="C2051">
            <v>1</v>
          </cell>
          <cell r="D2051" t="str">
            <v>02előirányzat</v>
          </cell>
        </row>
        <row r="2068">
          <cell r="B2068" t="str">
            <v>Összesen</v>
          </cell>
          <cell r="D2068" t="str">
            <v>Pécsi Horvát Színház</v>
          </cell>
        </row>
        <row r="2069">
          <cell r="B2069" t="str">
            <v>Pécsi Szimfonikus Zenekar</v>
          </cell>
          <cell r="C2069">
            <v>1</v>
          </cell>
          <cell r="D2069" t="str">
            <v>02előirányzat</v>
          </cell>
        </row>
        <row r="2091">
          <cell r="B2091" t="str">
            <v>Összesen</v>
          </cell>
          <cell r="D2091" t="str">
            <v>Pécsi Szimfonikus Zenekar</v>
          </cell>
        </row>
        <row r="2092">
          <cell r="B2092" t="str">
            <v>Ifjúsági Ház</v>
          </cell>
          <cell r="C2092">
            <v>1</v>
          </cell>
          <cell r="D2092" t="str">
            <v>02előirányzat</v>
          </cell>
        </row>
        <row r="2116">
          <cell r="B2116" t="str">
            <v>Összesen</v>
          </cell>
          <cell r="D2116" t="str">
            <v>Ifjúsági Ház</v>
          </cell>
        </row>
        <row r="2117">
          <cell r="B2117" t="str">
            <v>Szivárvány Gyermekház</v>
          </cell>
          <cell r="C2117">
            <v>1</v>
          </cell>
          <cell r="D2117" t="str">
            <v>02előirányzat</v>
          </cell>
        </row>
        <row r="2136">
          <cell r="B2136" t="str">
            <v>Összesen</v>
          </cell>
          <cell r="D2136" t="str">
            <v>Szivárvány Gyermekház</v>
          </cell>
        </row>
        <row r="2137">
          <cell r="B2137" t="str">
            <v>IH + Szivárvány</v>
          </cell>
        </row>
        <row r="2138">
          <cell r="B2138" t="str">
            <v>Sportlétesítmények Ig.</v>
          </cell>
          <cell r="C2138">
            <v>1</v>
          </cell>
          <cell r="D2138" t="str">
            <v>02előirányzat</v>
          </cell>
        </row>
        <row r="2162">
          <cell r="B2162" t="str">
            <v>Összesen</v>
          </cell>
          <cell r="D2162" t="str">
            <v>Sportlétesítmények Ig.</v>
          </cell>
        </row>
        <row r="2163">
          <cell r="B2163" t="str">
            <v>Tűzoltók</v>
          </cell>
          <cell r="C2163">
            <v>1</v>
          </cell>
          <cell r="D2163" t="str">
            <v>02előirányzat</v>
          </cell>
        </row>
        <row r="2181">
          <cell r="B2181" t="str">
            <v>Összesen</v>
          </cell>
          <cell r="D2181" t="str">
            <v>Tűzoltók</v>
          </cell>
        </row>
        <row r="2182">
          <cell r="B2182" t="str">
            <v>Egyesített Eü.Int.</v>
          </cell>
          <cell r="C2182">
            <v>1</v>
          </cell>
          <cell r="D2182" t="str">
            <v>02előirányzat</v>
          </cell>
        </row>
        <row r="2208">
          <cell r="B2208" t="str">
            <v>Összesen</v>
          </cell>
          <cell r="D2208" t="str">
            <v>Egyesített Eü.Int.</v>
          </cell>
        </row>
        <row r="2209">
          <cell r="C2209" t="str">
            <v>Szociális Int. Szolgálata összesen</v>
          </cell>
        </row>
        <row r="2210">
          <cell r="C2210" t="str">
            <v>Iskolaszolgálat összesen</v>
          </cell>
        </row>
        <row r="2211">
          <cell r="D2211" t="str">
            <v>Önállók összesen</v>
          </cell>
        </row>
        <row r="2212">
          <cell r="C2212" t="str">
            <v>Kultúra összesen</v>
          </cell>
        </row>
        <row r="2213">
          <cell r="C2213" t="str">
            <v>Egyéb összesen</v>
          </cell>
        </row>
        <row r="2214">
          <cell r="B2214" t="str">
            <v>V É G Ö S S Z E S E N</v>
          </cell>
        </row>
        <row r="2216">
          <cell r="D2216" t="str">
            <v>GESZ nélkül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bevételi főtábla 1.sz "/>
      <sheetName val="kiadási főtábla 2.sz."/>
      <sheetName val="működési felhalmozási m. 3."/>
      <sheetName val="bevételi tábla 4.sz."/>
      <sheetName val="bevételi tábla 4.a.módosított"/>
      <sheetName val="bevételi tábla 4.b.módosított"/>
      <sheetName val="kiadási tábla 5.sz"/>
      <sheetName val="kiadási tábla 5.sz.módosított"/>
      <sheetName val="kiadási tábla 5.b.módosított"/>
      <sheetName val="stab. 6.sz"/>
      <sheetName val="7.sz melléklet Normatíva"/>
      <sheetName val="8. sz. saját bevételek"/>
      <sheetName val="9.sz. előirányzat-felhasználás"/>
      <sheetName val="közvetett támogatás 10. sz."/>
      <sheetName val="felúj. kiad. célonként 11."/>
      <sheetName val="beruh. kiad. fel.ként 12. sz"/>
      <sheetName val="tartalékok 13. sz."/>
      <sheetName val="támogatás 14. sz"/>
      <sheetName val="bérleti díj-sportcsarnok 15.sz "/>
      <sheetName val="16A Eszközök"/>
      <sheetName val="16.sz. bérldíj kult közp"/>
      <sheetName val="könyvtári díjak 17.sz."/>
      <sheetName val="18. sz. térítési díj isi-ovi"/>
      <sheetName val="szoc étk 19.sz melléklet"/>
      <sheetName val="Több éves kihat.20.sz.mell"/>
      <sheetName val="EU-s projektek"/>
      <sheetName val="Gördülő terv"/>
      <sheetName val="K1-K8 rovatos"/>
      <sheetName val="projekt kiadások rovat sze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61">
          <cell r="AR61">
            <v>1824018806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Uniós táblák 2017"/>
      <sheetName val="2018"/>
      <sheetName val="Rovatos kiadás"/>
      <sheetName val="Rovatos bevétel"/>
    </sheetNames>
    <sheetDataSet>
      <sheetData sheetId="0" refreshError="1"/>
      <sheetData sheetId="1" refreshError="1">
        <row r="16">
          <cell r="C16">
            <v>105564.35146443514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F135"/>
  <sheetViews>
    <sheetView tabSelected="1" zoomScaleNormal="100" zoomScaleSheetLayoutView="80" workbookViewId="0">
      <pane xSplit="9" ySplit="7" topLeftCell="J8" activePane="bottomRight" state="frozen"/>
      <selection activeCell="G39" sqref="G39"/>
      <selection pane="topRight" activeCell="G39" sqref="G39"/>
      <selection pane="bottomLeft" activeCell="G39" sqref="G39"/>
      <selection pane="bottomRight" activeCell="BB68" sqref="BB68"/>
    </sheetView>
  </sheetViews>
  <sheetFormatPr defaultRowHeight="15"/>
  <cols>
    <col min="1" max="1" width="5.140625" style="2" customWidth="1"/>
    <col min="2" max="4" width="3.42578125" style="2" customWidth="1"/>
    <col min="5" max="5" width="3.5703125" style="2" customWidth="1"/>
    <col min="6" max="6" width="5.85546875" style="2" customWidth="1"/>
    <col min="7" max="7" width="3.28515625" style="2" customWidth="1"/>
    <col min="8" max="8" width="58" style="2" customWidth="1"/>
    <col min="9" max="9" width="6.85546875" style="2" customWidth="1"/>
    <col min="10" max="10" width="13.28515625" style="2" customWidth="1"/>
    <col min="11" max="11" width="10.7109375" style="2" customWidth="1"/>
    <col min="12" max="12" width="9.85546875" style="2" customWidth="1"/>
    <col min="13" max="14" width="14.85546875" style="89" customWidth="1"/>
    <col min="15" max="15" width="13.7109375" style="89" customWidth="1"/>
    <col min="16" max="16" width="10" style="89" customWidth="1"/>
    <col min="17" max="19" width="14.85546875" style="89" customWidth="1"/>
    <col min="20" max="20" width="10.28515625" style="89" customWidth="1"/>
    <col min="21" max="21" width="14.85546875" style="89" customWidth="1"/>
    <col min="22" max="22" width="11.42578125" style="2" customWidth="1"/>
    <col min="23" max="23" width="10.7109375" style="2" customWidth="1"/>
    <col min="24" max="24" width="9.7109375" style="2" customWidth="1"/>
    <col min="25" max="27" width="14.85546875" style="89" customWidth="1"/>
    <col min="28" max="28" width="9.7109375" style="89" customWidth="1"/>
    <col min="29" max="29" width="14.85546875" style="89" customWidth="1"/>
    <col min="30" max="30" width="11.42578125" style="2" customWidth="1"/>
    <col min="31" max="31" width="10.7109375" style="2" customWidth="1"/>
    <col min="32" max="32" width="9.5703125" style="2" customWidth="1"/>
    <col min="33" max="33" width="14.85546875" style="89" customWidth="1"/>
    <col min="34" max="34" width="14.28515625" style="2" customWidth="1"/>
    <col min="35" max="35" width="10.7109375" style="2" customWidth="1"/>
    <col min="36" max="36" width="9.42578125" style="2" customWidth="1"/>
    <col min="37" max="37" width="14.85546875" style="89" customWidth="1"/>
    <col min="38" max="38" width="14.85546875" style="89" bestFit="1" customWidth="1"/>
    <col min="39" max="39" width="14" style="89" customWidth="1"/>
    <col min="40" max="40" width="9.7109375" style="89" customWidth="1"/>
    <col min="41" max="41" width="14.85546875" style="89" customWidth="1"/>
    <col min="42" max="42" width="14.85546875" style="2" bestFit="1" customWidth="1"/>
    <col min="43" max="43" width="10.7109375" style="2" customWidth="1"/>
    <col min="44" max="44" width="10" style="2" customWidth="1"/>
    <col min="45" max="45" width="14.85546875" style="89" customWidth="1"/>
    <col min="46" max="46" width="14.85546875" style="2" bestFit="1" customWidth="1"/>
    <col min="47" max="47" width="10.7109375" style="2" customWidth="1"/>
    <col min="48" max="48" width="10.28515625" style="2" customWidth="1"/>
    <col min="49" max="49" width="14.85546875" style="89" customWidth="1"/>
    <col min="50" max="50" width="14.85546875" bestFit="1" customWidth="1"/>
    <col min="51" max="51" width="10.140625" customWidth="1"/>
    <col min="52" max="52" width="9.85546875" customWidth="1"/>
    <col min="53" max="53" width="14.85546875" bestFit="1" customWidth="1"/>
    <col min="54" max="54" width="14.85546875" style="2" bestFit="1" customWidth="1"/>
    <col min="55" max="55" width="10.7109375" style="2" customWidth="1"/>
    <col min="56" max="56" width="9.85546875" style="2" customWidth="1"/>
    <col min="57" max="57" width="14.85546875" style="89" customWidth="1"/>
    <col min="58" max="58" width="11.140625" bestFit="1" customWidth="1"/>
    <col min="59" max="59" width="10.7109375" bestFit="1" customWidth="1"/>
  </cols>
  <sheetData>
    <row r="1" spans="1:58" s="220" customFormat="1">
      <c r="A1" s="226"/>
      <c r="B1" s="227"/>
      <c r="C1" s="227"/>
      <c r="D1" s="227"/>
      <c r="E1" s="228"/>
      <c r="F1" s="96"/>
      <c r="G1" s="96"/>
      <c r="H1" s="226"/>
      <c r="I1" s="228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BB1" s="90"/>
      <c r="BC1" s="90"/>
      <c r="BD1" s="90"/>
      <c r="BE1" s="90"/>
    </row>
    <row r="2" spans="1:58" s="220" customFormat="1" ht="15.75" thickBot="1">
      <c r="A2" s="226"/>
      <c r="B2" s="227"/>
      <c r="C2" s="227"/>
      <c r="D2" s="227"/>
      <c r="E2" s="228"/>
      <c r="F2" s="96"/>
      <c r="G2" s="96"/>
      <c r="H2" s="226"/>
      <c r="I2" s="228"/>
      <c r="J2" s="648"/>
      <c r="K2" s="648"/>
      <c r="L2" s="648"/>
      <c r="M2" s="648"/>
      <c r="N2" s="648"/>
      <c r="O2" s="648"/>
      <c r="P2" s="648"/>
      <c r="Q2" s="648"/>
      <c r="R2" s="648"/>
      <c r="S2" s="648"/>
      <c r="T2" s="648"/>
      <c r="U2" s="648"/>
      <c r="V2" s="648"/>
      <c r="W2" s="648"/>
      <c r="X2" s="648"/>
      <c r="Y2" s="648"/>
      <c r="Z2" s="648"/>
      <c r="AA2" s="648"/>
      <c r="AB2" s="648"/>
      <c r="AC2" s="648"/>
      <c r="AD2" s="648"/>
      <c r="AE2" s="648"/>
      <c r="AF2" s="648"/>
      <c r="AG2" s="648"/>
      <c r="AH2" s="648"/>
      <c r="AI2" s="648"/>
      <c r="AJ2" s="648"/>
      <c r="AK2" s="648"/>
      <c r="AL2" s="648"/>
      <c r="AM2" s="648"/>
      <c r="AN2" s="648"/>
      <c r="AO2" s="648"/>
      <c r="AP2" s="648"/>
      <c r="AQ2" s="648"/>
      <c r="AR2" s="648"/>
      <c r="AS2" s="648"/>
      <c r="AT2" s="648"/>
      <c r="AU2" s="648"/>
      <c r="AV2" s="648"/>
      <c r="AW2" s="648"/>
      <c r="BB2" s="648"/>
      <c r="BC2" s="648"/>
      <c r="BD2" s="648"/>
      <c r="BE2" s="648"/>
    </row>
    <row r="3" spans="1:58" ht="15.75" thickBot="1">
      <c r="A3" s="956" t="s">
        <v>277</v>
      </c>
      <c r="B3" s="959" t="s">
        <v>278</v>
      </c>
      <c r="C3" s="959" t="s">
        <v>279</v>
      </c>
      <c r="D3" s="959" t="s">
        <v>280</v>
      </c>
      <c r="E3" s="929" t="s">
        <v>316</v>
      </c>
      <c r="F3" s="930"/>
      <c r="G3" s="930"/>
      <c r="H3" s="931"/>
      <c r="I3" s="938" t="s">
        <v>282</v>
      </c>
      <c r="J3" s="927" t="s">
        <v>251</v>
      </c>
      <c r="K3" s="927"/>
      <c r="L3" s="927"/>
      <c r="M3" s="927"/>
      <c r="N3" s="927"/>
      <c r="O3" s="927"/>
      <c r="P3" s="927"/>
      <c r="Q3" s="927"/>
      <c r="R3" s="927"/>
      <c r="S3" s="927"/>
      <c r="T3" s="927"/>
      <c r="U3" s="927"/>
      <c r="V3" s="927" t="s">
        <v>275</v>
      </c>
      <c r="W3" s="927"/>
      <c r="X3" s="927"/>
      <c r="Y3" s="927"/>
      <c r="Z3" s="927"/>
      <c r="AA3" s="927"/>
      <c r="AB3" s="927"/>
      <c r="AC3" s="927"/>
      <c r="AD3" s="927"/>
      <c r="AE3" s="927"/>
      <c r="AF3" s="927"/>
      <c r="AG3" s="927"/>
      <c r="AH3" s="927" t="s">
        <v>222</v>
      </c>
      <c r="AI3" s="927"/>
      <c r="AJ3" s="927"/>
      <c r="AK3" s="927"/>
      <c r="AL3" s="927"/>
      <c r="AM3" s="927"/>
      <c r="AN3" s="927"/>
      <c r="AO3" s="927"/>
      <c r="AP3" s="927"/>
      <c r="AQ3" s="927"/>
      <c r="AR3" s="927"/>
      <c r="AS3" s="927"/>
      <c r="AT3" s="928" t="s">
        <v>237</v>
      </c>
      <c r="AU3" s="928"/>
      <c r="AV3" s="928"/>
      <c r="AW3" s="928"/>
      <c r="AX3" s="928"/>
      <c r="AY3" s="928"/>
      <c r="AZ3" s="928"/>
      <c r="BA3" s="928"/>
      <c r="BB3" s="928"/>
      <c r="BC3" s="928"/>
      <c r="BD3" s="928"/>
      <c r="BE3" s="928"/>
    </row>
    <row r="4" spans="1:58" thickBot="1">
      <c r="A4" s="957"/>
      <c r="B4" s="960"/>
      <c r="C4" s="960"/>
      <c r="D4" s="960"/>
      <c r="E4" s="932"/>
      <c r="F4" s="933"/>
      <c r="G4" s="933"/>
      <c r="H4" s="934"/>
      <c r="I4" s="932"/>
      <c r="J4" s="927" t="s">
        <v>860</v>
      </c>
      <c r="K4" s="927"/>
      <c r="L4" s="927"/>
      <c r="M4" s="927"/>
      <c r="N4" s="927" t="s">
        <v>861</v>
      </c>
      <c r="O4" s="927"/>
      <c r="P4" s="927"/>
      <c r="Q4" s="927"/>
      <c r="R4" s="927" t="s">
        <v>862</v>
      </c>
      <c r="S4" s="927"/>
      <c r="T4" s="927"/>
      <c r="U4" s="927"/>
      <c r="V4" s="927" t="s">
        <v>860</v>
      </c>
      <c r="W4" s="927"/>
      <c r="X4" s="927"/>
      <c r="Y4" s="927"/>
      <c r="Z4" s="927" t="s">
        <v>861</v>
      </c>
      <c r="AA4" s="927"/>
      <c r="AB4" s="927"/>
      <c r="AC4" s="927"/>
      <c r="AD4" s="927" t="s">
        <v>862</v>
      </c>
      <c r="AE4" s="927"/>
      <c r="AF4" s="927"/>
      <c r="AG4" s="927"/>
      <c r="AH4" s="927" t="s">
        <v>860</v>
      </c>
      <c r="AI4" s="927"/>
      <c r="AJ4" s="927"/>
      <c r="AK4" s="927"/>
      <c r="AL4" s="927" t="s">
        <v>861</v>
      </c>
      <c r="AM4" s="927"/>
      <c r="AN4" s="927"/>
      <c r="AO4" s="927"/>
      <c r="AP4" s="927" t="s">
        <v>862</v>
      </c>
      <c r="AQ4" s="927"/>
      <c r="AR4" s="927"/>
      <c r="AS4" s="927"/>
      <c r="AT4" s="927" t="s">
        <v>860</v>
      </c>
      <c r="AU4" s="927"/>
      <c r="AV4" s="927"/>
      <c r="AW4" s="927"/>
      <c r="AX4" s="927" t="s">
        <v>861</v>
      </c>
      <c r="AY4" s="927"/>
      <c r="AZ4" s="927"/>
      <c r="BA4" s="927"/>
      <c r="BB4" s="927" t="s">
        <v>862</v>
      </c>
      <c r="BC4" s="927"/>
      <c r="BD4" s="927"/>
      <c r="BE4" s="927"/>
    </row>
    <row r="5" spans="1:58" ht="45.75" thickBot="1">
      <c r="A5" s="958"/>
      <c r="B5" s="961"/>
      <c r="C5" s="961"/>
      <c r="D5" s="961"/>
      <c r="E5" s="935"/>
      <c r="F5" s="936"/>
      <c r="G5" s="936"/>
      <c r="H5" s="937"/>
      <c r="I5" s="531"/>
      <c r="J5" s="655" t="s">
        <v>283</v>
      </c>
      <c r="K5" s="655" t="s">
        <v>284</v>
      </c>
      <c r="L5" s="655" t="s">
        <v>285</v>
      </c>
      <c r="M5" s="655" t="s">
        <v>237</v>
      </c>
      <c r="N5" s="655" t="s">
        <v>283</v>
      </c>
      <c r="O5" s="655" t="s">
        <v>284</v>
      </c>
      <c r="P5" s="655" t="s">
        <v>285</v>
      </c>
      <c r="Q5" s="655" t="s">
        <v>237</v>
      </c>
      <c r="R5" s="655" t="s">
        <v>283</v>
      </c>
      <c r="S5" s="655" t="s">
        <v>284</v>
      </c>
      <c r="T5" s="655" t="s">
        <v>285</v>
      </c>
      <c r="U5" s="655" t="s">
        <v>237</v>
      </c>
      <c r="V5" s="655" t="s">
        <v>283</v>
      </c>
      <c r="W5" s="655" t="s">
        <v>284</v>
      </c>
      <c r="X5" s="655" t="s">
        <v>285</v>
      </c>
      <c r="Y5" s="655" t="s">
        <v>237</v>
      </c>
      <c r="Z5" s="655" t="s">
        <v>283</v>
      </c>
      <c r="AA5" s="655" t="s">
        <v>284</v>
      </c>
      <c r="AB5" s="655" t="s">
        <v>285</v>
      </c>
      <c r="AC5" s="655" t="s">
        <v>237</v>
      </c>
      <c r="AD5" s="655" t="s">
        <v>283</v>
      </c>
      <c r="AE5" s="655" t="s">
        <v>284</v>
      </c>
      <c r="AF5" s="655" t="s">
        <v>285</v>
      </c>
      <c r="AG5" s="655" t="s">
        <v>237</v>
      </c>
      <c r="AH5" s="655" t="s">
        <v>283</v>
      </c>
      <c r="AI5" s="655" t="s">
        <v>284</v>
      </c>
      <c r="AJ5" s="655" t="s">
        <v>285</v>
      </c>
      <c r="AK5" s="655" t="s">
        <v>237</v>
      </c>
      <c r="AL5" s="655" t="s">
        <v>283</v>
      </c>
      <c r="AM5" s="655" t="s">
        <v>284</v>
      </c>
      <c r="AN5" s="655" t="s">
        <v>285</v>
      </c>
      <c r="AO5" s="655" t="s">
        <v>237</v>
      </c>
      <c r="AP5" s="655" t="s">
        <v>283</v>
      </c>
      <c r="AQ5" s="655" t="s">
        <v>284</v>
      </c>
      <c r="AR5" s="655" t="s">
        <v>285</v>
      </c>
      <c r="AS5" s="655" t="s">
        <v>237</v>
      </c>
      <c r="AT5" s="656" t="s">
        <v>283</v>
      </c>
      <c r="AU5" s="656" t="s">
        <v>284</v>
      </c>
      <c r="AV5" s="656" t="s">
        <v>285</v>
      </c>
      <c r="AW5" s="656" t="s">
        <v>237</v>
      </c>
      <c r="AX5" s="656" t="s">
        <v>283</v>
      </c>
      <c r="AY5" s="656" t="s">
        <v>284</v>
      </c>
      <c r="AZ5" s="656" t="s">
        <v>285</v>
      </c>
      <c r="BA5" s="656" t="s">
        <v>237</v>
      </c>
      <c r="BB5" s="656" t="s">
        <v>283</v>
      </c>
      <c r="BC5" s="656" t="s">
        <v>284</v>
      </c>
      <c r="BD5" s="656" t="s">
        <v>285</v>
      </c>
      <c r="BE5" s="656" t="s">
        <v>237</v>
      </c>
    </row>
    <row r="6" spans="1:58" ht="23.25">
      <c r="A6" s="5">
        <v>101</v>
      </c>
      <c r="B6" s="6">
        <v>1</v>
      </c>
      <c r="C6" s="7" t="s">
        <v>286</v>
      </c>
      <c r="D6" s="7"/>
      <c r="E6" s="7"/>
      <c r="F6" s="7"/>
      <c r="G6" s="7"/>
      <c r="H6" s="7"/>
      <c r="I6" s="7"/>
      <c r="J6" s="651">
        <f>'bevételi tábla 4.sz.'!AW6</f>
        <v>100727800</v>
      </c>
      <c r="K6" s="651">
        <f>'bevételi tábla 4.sz.'!AX6</f>
        <v>0</v>
      </c>
      <c r="L6" s="651">
        <f>'bevételi tábla 4.sz.'!AY6</f>
        <v>0</v>
      </c>
      <c r="M6" s="652">
        <f t="shared" ref="M6:M7" si="0">SUM(J6:L6)</f>
        <v>100727800</v>
      </c>
      <c r="N6" s="651">
        <f>'bevételi tábla 4.sz.'!AZ6</f>
        <v>114231673</v>
      </c>
      <c r="O6" s="651">
        <f>'bevételi tábla 4.sz.'!BA6</f>
        <v>0</v>
      </c>
      <c r="P6" s="649"/>
      <c r="Q6" s="653">
        <f>SUM(N6:P6)</f>
        <v>114231673</v>
      </c>
      <c r="R6" s="651">
        <f>'bevételi tábla 4.sz.'!BC6</f>
        <v>3992689</v>
      </c>
      <c r="S6" s="651">
        <f>'bevételi tábla 4.sz.'!BD6</f>
        <v>0</v>
      </c>
      <c r="T6" s="649"/>
      <c r="U6" s="652">
        <f t="shared" ref="U6:U7" si="1">SUM(R6:T6)</f>
        <v>3992689</v>
      </c>
      <c r="V6" s="651">
        <f>'bevételi tábla 4.sz.'!CP6</f>
        <v>16000860</v>
      </c>
      <c r="W6" s="651">
        <f>'bevételi tábla 4.sz.'!CQ6</f>
        <v>0</v>
      </c>
      <c r="X6" s="651">
        <f>'bevételi tábla 4.sz.'!CR6</f>
        <v>0</v>
      </c>
      <c r="Y6" s="654">
        <f t="shared" ref="Y6:Y7" si="2">SUM(V6:X6)</f>
        <v>16000860</v>
      </c>
      <c r="Z6" s="651">
        <f>'bevételi tábla 4.sz.'!CS6</f>
        <v>26366928</v>
      </c>
      <c r="AA6" s="651">
        <f>'bevételi tábla 4.sz.'!CT6</f>
        <v>0</v>
      </c>
      <c r="AB6" s="651">
        <f>'bevételi tábla 4.sz.'!CU6</f>
        <v>0</v>
      </c>
      <c r="AC6" s="654">
        <f t="shared" ref="AC6:AC7" si="3">SUM(Z6:AB6)</f>
        <v>26366928</v>
      </c>
      <c r="AD6" s="651">
        <f>'bevételi tábla 4.sz.'!CV6</f>
        <v>18441304</v>
      </c>
      <c r="AE6" s="651">
        <f>'bevételi tábla 4.sz.'!CW6</f>
        <v>0</v>
      </c>
      <c r="AF6" s="651">
        <f>'bevételi tábla 4.sz.'!CX6</f>
        <v>0</v>
      </c>
      <c r="AG6" s="654">
        <f t="shared" ref="AG6:AG7" si="4">SUM(AD6:AF6)</f>
        <v>18441304</v>
      </c>
      <c r="AH6" s="651">
        <f>'bevételi tábla 4.sz.'!KO6</f>
        <v>908770127</v>
      </c>
      <c r="AI6" s="651">
        <f>'bevételi tábla 4.sz.'!KP6</f>
        <v>0</v>
      </c>
      <c r="AJ6" s="651">
        <f>'bevételi tábla 4.sz.'!KQ6</f>
        <v>0</v>
      </c>
      <c r="AK6" s="654">
        <f t="shared" ref="AK6:AK7" si="5">SUM(AH6:AJ6)</f>
        <v>908770127</v>
      </c>
      <c r="AL6" s="651">
        <f>'bevételi tábla 4.sz.'!KR6</f>
        <v>1717229531</v>
      </c>
      <c r="AM6" s="651">
        <f>'bevételi tábla 4.sz.'!KS6</f>
        <v>0</v>
      </c>
      <c r="AN6" s="651">
        <f>'bevételi tábla 4.sz.'!KT6</f>
        <v>0</v>
      </c>
      <c r="AO6" s="654">
        <f t="shared" ref="AO6:AO7" si="6">SUM(AL6:AN6)</f>
        <v>1717229531</v>
      </c>
      <c r="AP6" s="651">
        <f>'bevételi tábla 4.sz.'!KU6</f>
        <v>1394661938</v>
      </c>
      <c r="AQ6" s="651">
        <f>'bevételi tábla 4.sz.'!KV6</f>
        <v>0</v>
      </c>
      <c r="AR6" s="651">
        <f>'bevételi tábla 4.sz.'!KW6</f>
        <v>0</v>
      </c>
      <c r="AS6" s="654">
        <f t="shared" ref="AS6:AS7" si="7">SUM(AP6:AR6)</f>
        <v>1394661938</v>
      </c>
      <c r="AT6" s="649">
        <f t="shared" ref="AT6:AT7" si="8">J6+V6+AH6</f>
        <v>1025498787</v>
      </c>
      <c r="AU6" s="649">
        <f t="shared" ref="AU6:AU69" si="9">K6+W6+AI6</f>
        <v>0</v>
      </c>
      <c r="AV6" s="649">
        <f t="shared" ref="AV6:AV69" si="10">L6+X6+AJ6</f>
        <v>0</v>
      </c>
      <c r="AW6" s="650">
        <f t="shared" ref="AW6:AW69" si="11">M6+Y6+AK6</f>
        <v>1025498787</v>
      </c>
      <c r="AX6" s="649">
        <f t="shared" ref="AX6:AX69" si="12">N6+Z6+AL6</f>
        <v>1857828132</v>
      </c>
      <c r="AY6" s="649">
        <f t="shared" ref="AY6:AY69" si="13">O6+AA6+AM6</f>
        <v>0</v>
      </c>
      <c r="AZ6" s="649">
        <f t="shared" ref="AZ6:AZ69" si="14">P6+AB6+AN6</f>
        <v>0</v>
      </c>
      <c r="BA6" s="650">
        <f t="shared" ref="BA6:BA69" si="15">Q6+AC6+AO6</f>
        <v>1857828132</v>
      </c>
      <c r="BB6" s="649">
        <f t="shared" ref="BB6:BB69" si="16">R6+AD6+AP6</f>
        <v>1417095931</v>
      </c>
      <c r="BC6" s="649">
        <f t="shared" ref="BC6:BC69" si="17">S6+AE6+AQ6</f>
        <v>0</v>
      </c>
      <c r="BD6" s="649">
        <f t="shared" ref="BD6:BD69" si="18">T6+AF6+AR6</f>
        <v>0</v>
      </c>
      <c r="BE6" s="650">
        <f t="shared" ref="BE6:BE69" si="19">U6+AG6+AS6</f>
        <v>1417095931</v>
      </c>
    </row>
    <row r="7" spans="1:58">
      <c r="A7" s="9"/>
      <c r="B7" s="10"/>
      <c r="C7" s="11">
        <v>1</v>
      </c>
      <c r="D7" s="12" t="s">
        <v>287</v>
      </c>
      <c r="E7" s="11"/>
      <c r="F7" s="11"/>
      <c r="G7" s="11"/>
      <c r="H7" s="11"/>
      <c r="I7" s="13" t="s">
        <v>288</v>
      </c>
      <c r="J7" s="513">
        <f>'bevételi tábla 4.sz.'!AW7</f>
        <v>100347800</v>
      </c>
      <c r="K7" s="513">
        <f>'bevételi tábla 4.sz.'!AX7</f>
        <v>0</v>
      </c>
      <c r="L7" s="513">
        <f>'bevételi tábla 4.sz.'!AY7</f>
        <v>0</v>
      </c>
      <c r="M7" s="514">
        <f t="shared" si="0"/>
        <v>100347800</v>
      </c>
      <c r="N7" s="513">
        <f>'bevételi tábla 4.sz.'!AZ7</f>
        <v>113851673</v>
      </c>
      <c r="O7" s="513">
        <f>'bevételi tábla 4.sz.'!BA7</f>
        <v>0</v>
      </c>
      <c r="P7" s="513"/>
      <c r="Q7" s="516">
        <f t="shared" ref="Q7:Q70" si="20">SUM(N7:P7)</f>
        <v>113851673</v>
      </c>
      <c r="R7" s="513">
        <f>'bevételi tábla 4.sz.'!BC7</f>
        <v>3323233</v>
      </c>
      <c r="S7" s="513">
        <f>'bevételi tábla 4.sz.'!BD7</f>
        <v>0</v>
      </c>
      <c r="T7" s="513"/>
      <c r="U7" s="514">
        <f t="shared" si="1"/>
        <v>3323233</v>
      </c>
      <c r="V7" s="513">
        <f>'bevételi tábla 4.sz.'!CP7</f>
        <v>5464360</v>
      </c>
      <c r="W7" s="513">
        <f>'bevételi tábla 4.sz.'!CQ7</f>
        <v>0</v>
      </c>
      <c r="X7" s="513">
        <f>'bevételi tábla 4.sz.'!CR7</f>
        <v>0</v>
      </c>
      <c r="Y7" s="517">
        <f t="shared" si="2"/>
        <v>5464360</v>
      </c>
      <c r="Z7" s="513">
        <f>'bevételi tábla 4.sz.'!CS7</f>
        <v>8074722</v>
      </c>
      <c r="AA7" s="513">
        <f>'bevételi tábla 4.sz.'!CT7</f>
        <v>0</v>
      </c>
      <c r="AB7" s="513">
        <f>'bevételi tábla 4.sz.'!CU7</f>
        <v>0</v>
      </c>
      <c r="AC7" s="517">
        <f t="shared" si="3"/>
        <v>8074722</v>
      </c>
      <c r="AD7" s="513">
        <f>'bevételi tábla 4.sz.'!CV7</f>
        <v>215698</v>
      </c>
      <c r="AE7" s="513">
        <f>'bevételi tábla 4.sz.'!CW7</f>
        <v>0</v>
      </c>
      <c r="AF7" s="513">
        <f>'bevételi tábla 4.sz.'!CX7</f>
        <v>0</v>
      </c>
      <c r="AG7" s="517">
        <f t="shared" si="4"/>
        <v>215698</v>
      </c>
      <c r="AH7" s="513">
        <f>'bevételi tábla 4.sz.'!KO7</f>
        <v>1112641286</v>
      </c>
      <c r="AI7" s="513">
        <f>'bevételi tábla 4.sz.'!KP7</f>
        <v>0</v>
      </c>
      <c r="AJ7" s="513">
        <f>'bevételi tábla 4.sz.'!KQ7</f>
        <v>0</v>
      </c>
      <c r="AK7" s="517">
        <f t="shared" si="5"/>
        <v>1112641286</v>
      </c>
      <c r="AL7" s="513">
        <f>'bevételi tábla 4.sz.'!KR7</f>
        <v>1131287531</v>
      </c>
      <c r="AM7" s="513">
        <f>'bevételi tábla 4.sz.'!KS7</f>
        <v>0</v>
      </c>
      <c r="AN7" s="513">
        <f>'bevételi tábla 4.sz.'!KT7</f>
        <v>0</v>
      </c>
      <c r="AO7" s="517">
        <f t="shared" si="6"/>
        <v>1131287531</v>
      </c>
      <c r="AP7" s="513">
        <f>'bevételi tábla 4.sz.'!KU7</f>
        <v>731210771</v>
      </c>
      <c r="AQ7" s="513">
        <f>'bevételi tábla 4.sz.'!KV7</f>
        <v>0</v>
      </c>
      <c r="AR7" s="513">
        <f>'bevételi tábla 4.sz.'!KW7</f>
        <v>0</v>
      </c>
      <c r="AS7" s="517">
        <f t="shared" si="7"/>
        <v>731210771</v>
      </c>
      <c r="AT7" s="515">
        <f t="shared" si="8"/>
        <v>1218453446</v>
      </c>
      <c r="AU7" s="515">
        <f t="shared" si="9"/>
        <v>0</v>
      </c>
      <c r="AV7" s="515">
        <f t="shared" si="10"/>
        <v>0</v>
      </c>
      <c r="AW7" s="518">
        <f t="shared" si="11"/>
        <v>1218453446</v>
      </c>
      <c r="AX7" s="515">
        <f t="shared" si="12"/>
        <v>1253213926</v>
      </c>
      <c r="AY7" s="515">
        <f t="shared" si="13"/>
        <v>0</v>
      </c>
      <c r="AZ7" s="515">
        <f t="shared" si="14"/>
        <v>0</v>
      </c>
      <c r="BA7" s="518">
        <f>Q7+AC7+AO7</f>
        <v>1253213926</v>
      </c>
      <c r="BB7" s="515">
        <f t="shared" si="16"/>
        <v>734749702</v>
      </c>
      <c r="BC7" s="515">
        <f t="shared" si="17"/>
        <v>0</v>
      </c>
      <c r="BD7" s="515">
        <f t="shared" si="18"/>
        <v>0</v>
      </c>
      <c r="BE7" s="518">
        <f t="shared" si="19"/>
        <v>734749702</v>
      </c>
    </row>
    <row r="8" spans="1:58">
      <c r="A8" s="17"/>
      <c r="D8" s="18">
        <v>1</v>
      </c>
      <c r="E8" s="2" t="s">
        <v>289</v>
      </c>
      <c r="F8" s="18"/>
      <c r="G8" s="18"/>
      <c r="H8" s="18"/>
      <c r="I8" s="10" t="s">
        <v>290</v>
      </c>
      <c r="J8" s="46">
        <f>'bevételi tábla 4.sz.'!AW8</f>
        <v>100347800</v>
      </c>
      <c r="K8" s="46">
        <f>'bevételi tábla 4.sz.'!AX8</f>
        <v>0</v>
      </c>
      <c r="L8" s="46">
        <f>'bevételi tábla 4.sz.'!AY8</f>
        <v>0</v>
      </c>
      <c r="M8" s="20">
        <f>SUM(J8:L8)</f>
        <v>100347800</v>
      </c>
      <c r="N8" s="46">
        <f>'bevételi tábla 4.sz.'!AZ8</f>
        <v>101586222</v>
      </c>
      <c r="O8" s="46">
        <f>'bevételi tábla 4.sz.'!BA8</f>
        <v>0</v>
      </c>
      <c r="P8" s="46"/>
      <c r="Q8" s="519">
        <f t="shared" si="20"/>
        <v>101586222</v>
      </c>
      <c r="R8" s="46">
        <f>'bevételi tábla 4.sz.'!BC8</f>
        <v>0</v>
      </c>
      <c r="S8" s="46">
        <f>'bevételi tábla 4.sz.'!BD8</f>
        <v>0</v>
      </c>
      <c r="T8" s="46"/>
      <c r="U8" s="20">
        <f>SUM(R8:T8)</f>
        <v>0</v>
      </c>
      <c r="V8" s="46">
        <f>'bevételi tábla 4.sz.'!CP8</f>
        <v>5464360</v>
      </c>
      <c r="W8" s="46">
        <f>'bevételi tábla 4.sz.'!CQ8</f>
        <v>0</v>
      </c>
      <c r="X8" s="46">
        <f>'bevételi tábla 4.sz.'!CR8</f>
        <v>0</v>
      </c>
      <c r="Y8" s="520">
        <f>SUM(V8:X8)</f>
        <v>5464360</v>
      </c>
      <c r="Z8" s="46">
        <f>'bevételi tábla 4.sz.'!CS8</f>
        <v>7859024</v>
      </c>
      <c r="AA8" s="46">
        <f>'bevételi tábla 4.sz.'!CT8</f>
        <v>0</v>
      </c>
      <c r="AB8" s="46">
        <f>'bevételi tábla 4.sz.'!CU8</f>
        <v>0</v>
      </c>
      <c r="AC8" s="520">
        <f>SUM(Z8:AB8)</f>
        <v>7859024</v>
      </c>
      <c r="AD8" s="46">
        <f>'bevételi tábla 4.sz.'!CV8</f>
        <v>0</v>
      </c>
      <c r="AE8" s="46">
        <f>'bevételi tábla 4.sz.'!CW8</f>
        <v>0</v>
      </c>
      <c r="AF8" s="46">
        <f>'bevételi tábla 4.sz.'!CX8</f>
        <v>0</v>
      </c>
      <c r="AG8" s="520">
        <f>SUM(AD8:AF8)</f>
        <v>0</v>
      </c>
      <c r="AH8" s="46">
        <f>'bevételi tábla 4.sz.'!KO8</f>
        <v>295705127</v>
      </c>
      <c r="AI8" s="46">
        <f>'bevételi tábla 4.sz.'!KP8</f>
        <v>0</v>
      </c>
      <c r="AJ8" s="46">
        <f>'bevételi tábla 4.sz.'!KQ8</f>
        <v>0</v>
      </c>
      <c r="AK8" s="520">
        <f>SUM(AH8:AJ8)</f>
        <v>295705127</v>
      </c>
      <c r="AL8" s="46">
        <f>'bevételi tábla 4.sz.'!KR8</f>
        <v>311200372</v>
      </c>
      <c r="AM8" s="46">
        <f>'bevételi tábla 4.sz.'!KS8</f>
        <v>0</v>
      </c>
      <c r="AN8" s="46">
        <f>'bevételi tábla 4.sz.'!KT8</f>
        <v>0</v>
      </c>
      <c r="AO8" s="520">
        <f>SUM(AL8:AN8)</f>
        <v>311200372</v>
      </c>
      <c r="AP8" s="46">
        <f>'bevételi tábla 4.sz.'!KU8</f>
        <v>420645618</v>
      </c>
      <c r="AQ8" s="46">
        <f>'bevételi tábla 4.sz.'!KV8</f>
        <v>0</v>
      </c>
      <c r="AR8" s="46">
        <f>'bevételi tábla 4.sz.'!KW8</f>
        <v>0</v>
      </c>
      <c r="AS8" s="520">
        <f>SUM(AP8:AR8)</f>
        <v>420645618</v>
      </c>
      <c r="AT8" s="19">
        <f>J8+V8+AH8</f>
        <v>401517287</v>
      </c>
      <c r="AU8" s="19">
        <f t="shared" si="9"/>
        <v>0</v>
      </c>
      <c r="AV8" s="19">
        <f t="shared" si="10"/>
        <v>0</v>
      </c>
      <c r="AW8" s="222">
        <f t="shared" si="11"/>
        <v>401517287</v>
      </c>
      <c r="AX8" s="19">
        <f>N8+Z8+AL8</f>
        <v>420645618</v>
      </c>
      <c r="AY8" s="19">
        <f t="shared" si="13"/>
        <v>0</v>
      </c>
      <c r="AZ8" s="19">
        <f t="shared" si="14"/>
        <v>0</v>
      </c>
      <c r="BA8" s="222">
        <f t="shared" si="15"/>
        <v>420645618</v>
      </c>
      <c r="BB8" s="19">
        <f t="shared" si="16"/>
        <v>420645618</v>
      </c>
      <c r="BC8" s="19">
        <f t="shared" si="17"/>
        <v>0</v>
      </c>
      <c r="BD8" s="19">
        <f t="shared" si="18"/>
        <v>0</v>
      </c>
      <c r="BE8" s="222">
        <f t="shared" si="19"/>
        <v>420645618</v>
      </c>
      <c r="BF8" s="115"/>
    </row>
    <row r="9" spans="1:58">
      <c r="A9" s="17"/>
      <c r="D9" s="10"/>
      <c r="E9" s="18">
        <v>1</v>
      </c>
      <c r="F9" s="2" t="s">
        <v>291</v>
      </c>
      <c r="G9" s="18"/>
      <c r="H9" s="18"/>
      <c r="I9" s="21" t="s">
        <v>292</v>
      </c>
      <c r="J9" s="46">
        <f>'bevételi tábla 4.sz.'!AW9</f>
        <v>100347800</v>
      </c>
      <c r="K9" s="46">
        <f>'bevételi tábla 4.sz.'!AX9</f>
        <v>0</v>
      </c>
      <c r="L9" s="46">
        <f>'bevételi tábla 4.sz.'!AY9</f>
        <v>0</v>
      </c>
      <c r="M9" s="20">
        <f t="shared" ref="M9:M72" si="21">SUM(J9:L9)</f>
        <v>100347800</v>
      </c>
      <c r="N9" s="46">
        <f>'bevételi tábla 4.sz.'!AZ9</f>
        <v>100401968</v>
      </c>
      <c r="O9" s="46">
        <f>'bevételi tábla 4.sz.'!BA9</f>
        <v>0</v>
      </c>
      <c r="P9" s="107"/>
      <c r="Q9" s="519">
        <f t="shared" si="20"/>
        <v>100401968</v>
      </c>
      <c r="R9" s="46">
        <f>'bevételi tábla 4.sz.'!BC9</f>
        <v>0</v>
      </c>
      <c r="S9" s="46">
        <f>'bevételi tábla 4.sz.'!BD9</f>
        <v>0</v>
      </c>
      <c r="T9" s="107"/>
      <c r="U9" s="20">
        <f t="shared" ref="U9:U72" si="22">SUM(R9:T9)</f>
        <v>0</v>
      </c>
      <c r="V9" s="46">
        <f>'bevételi tábla 4.sz.'!CP9</f>
        <v>0</v>
      </c>
      <c r="W9" s="46">
        <f>'bevételi tábla 4.sz.'!CQ9</f>
        <v>0</v>
      </c>
      <c r="X9" s="46">
        <f>'bevételi tábla 4.sz.'!CR9</f>
        <v>0</v>
      </c>
      <c r="Y9" s="520">
        <f t="shared" ref="Y9:Y72" si="23">SUM(V9:X9)</f>
        <v>0</v>
      </c>
      <c r="Z9" s="46">
        <f>'bevételi tábla 4.sz.'!CS9</f>
        <v>3538</v>
      </c>
      <c r="AA9" s="46">
        <f>'bevételi tábla 4.sz.'!CT9</f>
        <v>0</v>
      </c>
      <c r="AB9" s="46">
        <f>'bevételi tábla 4.sz.'!CU9</f>
        <v>0</v>
      </c>
      <c r="AC9" s="520">
        <f t="shared" ref="AC9:AC72" si="24">SUM(Z9:AB9)</f>
        <v>3538</v>
      </c>
      <c r="AD9" s="46">
        <f>'bevételi tábla 4.sz.'!CV9</f>
        <v>0</v>
      </c>
      <c r="AE9" s="46">
        <f>'bevételi tábla 4.sz.'!CW9</f>
        <v>0</v>
      </c>
      <c r="AF9" s="46">
        <f>'bevételi tábla 4.sz.'!CX9</f>
        <v>0</v>
      </c>
      <c r="AG9" s="520">
        <f t="shared" ref="AG9:AG72" si="25">SUM(AD9:AF9)</f>
        <v>0</v>
      </c>
      <c r="AH9" s="46">
        <f>'bevételi tábla 4.sz.'!KO9</f>
        <v>119781748</v>
      </c>
      <c r="AI9" s="46">
        <f>'bevételi tábla 4.sz.'!KP9</f>
        <v>0</v>
      </c>
      <c r="AJ9" s="46">
        <f>'bevételi tábla 4.sz.'!KQ9</f>
        <v>0</v>
      </c>
      <c r="AK9" s="520">
        <f t="shared" ref="AK9:AK72" si="26">SUM(AH9:AJ9)</f>
        <v>119781748</v>
      </c>
      <c r="AL9" s="46">
        <f>'bevételi tábla 4.sz.'!KR9</f>
        <v>119870094</v>
      </c>
      <c r="AM9" s="46">
        <f>'bevételi tábla 4.sz.'!KS9</f>
        <v>0</v>
      </c>
      <c r="AN9" s="46">
        <f>'bevételi tábla 4.sz.'!KT9</f>
        <v>0</v>
      </c>
      <c r="AO9" s="520">
        <f t="shared" ref="AO9:AO72" si="27">SUM(AL9:AN9)</f>
        <v>119870094</v>
      </c>
      <c r="AP9" s="46">
        <f>'bevételi tábla 4.sz.'!KU9</f>
        <v>220275600</v>
      </c>
      <c r="AQ9" s="46">
        <f>'bevételi tábla 4.sz.'!KV9</f>
        <v>0</v>
      </c>
      <c r="AR9" s="46">
        <f>'bevételi tábla 4.sz.'!KW9</f>
        <v>0</v>
      </c>
      <c r="AS9" s="520">
        <f t="shared" ref="AS9:AS72" si="28">SUM(AP9:AR9)</f>
        <v>220275600</v>
      </c>
      <c r="AT9" s="19">
        <f t="shared" ref="AT9:AT72" si="29">J9+V9+AH9</f>
        <v>220129548</v>
      </c>
      <c r="AU9" s="19">
        <f t="shared" si="9"/>
        <v>0</v>
      </c>
      <c r="AV9" s="19">
        <f t="shared" si="10"/>
        <v>0</v>
      </c>
      <c r="AW9" s="222">
        <f t="shared" si="11"/>
        <v>220129548</v>
      </c>
      <c r="AX9" s="19">
        <f t="shared" si="12"/>
        <v>220275600</v>
      </c>
      <c r="AY9" s="19">
        <f t="shared" si="13"/>
        <v>0</v>
      </c>
      <c r="AZ9" s="19">
        <f t="shared" si="14"/>
        <v>0</v>
      </c>
      <c r="BA9" s="222">
        <f t="shared" si="15"/>
        <v>220275600</v>
      </c>
      <c r="BB9" s="19">
        <f t="shared" si="16"/>
        <v>220275600</v>
      </c>
      <c r="BC9" s="19">
        <f t="shared" si="17"/>
        <v>0</v>
      </c>
      <c r="BD9" s="19">
        <f t="shared" si="18"/>
        <v>0</v>
      </c>
      <c r="BE9" s="222">
        <f t="shared" si="19"/>
        <v>220275600</v>
      </c>
    </row>
    <row r="10" spans="1:58">
      <c r="A10" s="17"/>
      <c r="D10" s="10"/>
      <c r="E10" s="18">
        <v>2</v>
      </c>
      <c r="F10" s="2" t="s">
        <v>293</v>
      </c>
      <c r="G10" s="18"/>
      <c r="H10" s="18"/>
      <c r="I10" s="21" t="s">
        <v>294</v>
      </c>
      <c r="J10" s="46">
        <f>'bevételi tábla 4.sz.'!AW10</f>
        <v>0</v>
      </c>
      <c r="K10" s="46">
        <f>'bevételi tábla 4.sz.'!AX10</f>
        <v>0</v>
      </c>
      <c r="L10" s="46">
        <f>'bevételi tábla 4.sz.'!AY10</f>
        <v>0</v>
      </c>
      <c r="M10" s="20">
        <f t="shared" si="21"/>
        <v>0</v>
      </c>
      <c r="N10" s="46">
        <f>'bevételi tábla 4.sz.'!AZ10</f>
        <v>0</v>
      </c>
      <c r="O10" s="46">
        <f>'bevételi tábla 4.sz.'!BA10</f>
        <v>0</v>
      </c>
      <c r="P10" s="107"/>
      <c r="Q10" s="519">
        <f t="shared" si="20"/>
        <v>0</v>
      </c>
      <c r="R10" s="46">
        <f>'bevételi tábla 4.sz.'!BC10</f>
        <v>0</v>
      </c>
      <c r="S10" s="46">
        <f>'bevételi tábla 4.sz.'!BD10</f>
        <v>0</v>
      </c>
      <c r="T10" s="107"/>
      <c r="U10" s="20">
        <f t="shared" si="22"/>
        <v>0</v>
      </c>
      <c r="V10" s="46">
        <f>'bevételi tábla 4.sz.'!CP10</f>
        <v>0</v>
      </c>
      <c r="W10" s="46">
        <f>'bevételi tábla 4.sz.'!CQ10</f>
        <v>0</v>
      </c>
      <c r="X10" s="46">
        <f>'bevételi tábla 4.sz.'!CR10</f>
        <v>0</v>
      </c>
      <c r="Y10" s="520">
        <f t="shared" si="23"/>
        <v>0</v>
      </c>
      <c r="Z10" s="46">
        <f>'bevételi tábla 4.sz.'!CS10</f>
        <v>0</v>
      </c>
      <c r="AA10" s="46">
        <f>'bevételi tábla 4.sz.'!CT10</f>
        <v>0</v>
      </c>
      <c r="AB10" s="46">
        <f>'bevételi tábla 4.sz.'!CU10</f>
        <v>0</v>
      </c>
      <c r="AC10" s="520">
        <f t="shared" si="24"/>
        <v>0</v>
      </c>
      <c r="AD10" s="46">
        <f>'bevételi tábla 4.sz.'!CV10</f>
        <v>0</v>
      </c>
      <c r="AE10" s="46">
        <f>'bevételi tábla 4.sz.'!CW10</f>
        <v>0</v>
      </c>
      <c r="AF10" s="46">
        <f>'bevételi tábla 4.sz.'!CX10</f>
        <v>0</v>
      </c>
      <c r="AG10" s="520">
        <f t="shared" si="25"/>
        <v>0</v>
      </c>
      <c r="AH10" s="46">
        <f>'bevételi tábla 4.sz.'!KO10</f>
        <v>107605284</v>
      </c>
      <c r="AI10" s="46">
        <f>'bevételi tábla 4.sz.'!KP10</f>
        <v>0</v>
      </c>
      <c r="AJ10" s="46">
        <f>'bevételi tábla 4.sz.'!KQ10</f>
        <v>0</v>
      </c>
      <c r="AK10" s="520">
        <f t="shared" si="26"/>
        <v>107605284</v>
      </c>
      <c r="AL10" s="46">
        <f>'bevételi tábla 4.sz.'!KR10</f>
        <v>109728751</v>
      </c>
      <c r="AM10" s="46">
        <f>'bevételi tábla 4.sz.'!KS10</f>
        <v>0</v>
      </c>
      <c r="AN10" s="46">
        <f>'bevételi tábla 4.sz.'!KT10</f>
        <v>0</v>
      </c>
      <c r="AO10" s="520">
        <f t="shared" si="27"/>
        <v>109728751</v>
      </c>
      <c r="AP10" s="46">
        <f>'bevételi tábla 4.sz.'!KU10</f>
        <v>109728751</v>
      </c>
      <c r="AQ10" s="46">
        <f>'bevételi tábla 4.sz.'!KV10</f>
        <v>0</v>
      </c>
      <c r="AR10" s="46">
        <f>'bevételi tábla 4.sz.'!KW10</f>
        <v>0</v>
      </c>
      <c r="AS10" s="520">
        <f t="shared" si="28"/>
        <v>109728751</v>
      </c>
      <c r="AT10" s="19">
        <f t="shared" si="29"/>
        <v>107605284</v>
      </c>
      <c r="AU10" s="19">
        <f t="shared" si="9"/>
        <v>0</v>
      </c>
      <c r="AV10" s="19">
        <f t="shared" si="10"/>
        <v>0</v>
      </c>
      <c r="AW10" s="222">
        <f t="shared" si="11"/>
        <v>107605284</v>
      </c>
      <c r="AX10" s="19">
        <f t="shared" si="12"/>
        <v>109728751</v>
      </c>
      <c r="AY10" s="19">
        <f t="shared" si="13"/>
        <v>0</v>
      </c>
      <c r="AZ10" s="19">
        <f t="shared" si="14"/>
        <v>0</v>
      </c>
      <c r="BA10" s="222">
        <f t="shared" si="15"/>
        <v>109728751</v>
      </c>
      <c r="BB10" s="19">
        <f t="shared" si="16"/>
        <v>109728751</v>
      </c>
      <c r="BC10" s="19">
        <f t="shared" si="17"/>
        <v>0</v>
      </c>
      <c r="BD10" s="19">
        <f t="shared" si="18"/>
        <v>0</v>
      </c>
      <c r="BE10" s="222">
        <f t="shared" si="19"/>
        <v>109728751</v>
      </c>
    </row>
    <row r="11" spans="1:58">
      <c r="A11" s="17"/>
      <c r="D11" s="10"/>
      <c r="E11" s="18">
        <v>3</v>
      </c>
      <c r="F11" s="2" t="s">
        <v>295</v>
      </c>
      <c r="G11" s="18"/>
      <c r="H11" s="18"/>
      <c r="I11" s="21" t="s">
        <v>296</v>
      </c>
      <c r="J11" s="46">
        <f>'bevételi tábla 4.sz.'!AW11</f>
        <v>0</v>
      </c>
      <c r="K11" s="46">
        <f>'bevételi tábla 4.sz.'!AX11</f>
        <v>0</v>
      </c>
      <c r="L11" s="46">
        <f>'bevételi tábla 4.sz.'!AY11</f>
        <v>0</v>
      </c>
      <c r="M11" s="20">
        <f t="shared" si="21"/>
        <v>0</v>
      </c>
      <c r="N11" s="46">
        <f>'bevételi tábla 4.sz.'!AZ11</f>
        <v>0</v>
      </c>
      <c r="O11" s="46">
        <f>'bevételi tábla 4.sz.'!BA11</f>
        <v>0</v>
      </c>
      <c r="P11" s="107"/>
      <c r="Q11" s="519">
        <f t="shared" si="20"/>
        <v>0</v>
      </c>
      <c r="R11" s="46">
        <f>'bevételi tábla 4.sz.'!BC11</f>
        <v>0</v>
      </c>
      <c r="S11" s="46">
        <f>'bevételi tábla 4.sz.'!BD11</f>
        <v>0</v>
      </c>
      <c r="T11" s="107"/>
      <c r="U11" s="20">
        <f t="shared" si="22"/>
        <v>0</v>
      </c>
      <c r="V11" s="46">
        <f>'bevételi tábla 4.sz.'!CP11</f>
        <v>0</v>
      </c>
      <c r="W11" s="46">
        <f>'bevételi tábla 4.sz.'!CQ11</f>
        <v>0</v>
      </c>
      <c r="X11" s="46">
        <f>'bevételi tábla 4.sz.'!CR11</f>
        <v>0</v>
      </c>
      <c r="Y11" s="520">
        <f t="shared" si="23"/>
        <v>0</v>
      </c>
      <c r="Z11" s="46">
        <f>'bevételi tábla 4.sz.'!CS11</f>
        <v>0</v>
      </c>
      <c r="AA11" s="46">
        <f>'bevételi tábla 4.sz.'!CT11</f>
        <v>0</v>
      </c>
      <c r="AB11" s="46">
        <f>'bevételi tábla 4.sz.'!CU11</f>
        <v>0</v>
      </c>
      <c r="AC11" s="520">
        <f t="shared" si="24"/>
        <v>0</v>
      </c>
      <c r="AD11" s="46">
        <f>'bevételi tábla 4.sz.'!CV11</f>
        <v>0</v>
      </c>
      <c r="AE11" s="46">
        <f>'bevételi tábla 4.sz.'!CW11</f>
        <v>0</v>
      </c>
      <c r="AF11" s="46">
        <f>'bevételi tábla 4.sz.'!CX11</f>
        <v>0</v>
      </c>
      <c r="AG11" s="520">
        <f t="shared" si="25"/>
        <v>0</v>
      </c>
      <c r="AH11" s="46">
        <f>'bevételi tábla 4.sz.'!KO11</f>
        <v>68318095</v>
      </c>
      <c r="AI11" s="46">
        <f>'bevételi tábla 4.sz.'!KP11</f>
        <v>0</v>
      </c>
      <c r="AJ11" s="46">
        <f>'bevételi tábla 4.sz.'!KQ11</f>
        <v>0</v>
      </c>
      <c r="AK11" s="520">
        <f t="shared" si="26"/>
        <v>68318095</v>
      </c>
      <c r="AL11" s="46">
        <f>'bevételi tábla 4.sz.'!KR11</f>
        <v>73226411</v>
      </c>
      <c r="AM11" s="46">
        <f>'bevételi tábla 4.sz.'!KS11</f>
        <v>0</v>
      </c>
      <c r="AN11" s="46">
        <f>'bevételi tábla 4.sz.'!KT11</f>
        <v>0</v>
      </c>
      <c r="AO11" s="520">
        <f t="shared" si="27"/>
        <v>73226411</v>
      </c>
      <c r="AP11" s="46">
        <f>'bevételi tábla 4.sz.'!KU11</f>
        <v>73226411</v>
      </c>
      <c r="AQ11" s="46">
        <f>'bevételi tábla 4.sz.'!KV11</f>
        <v>0</v>
      </c>
      <c r="AR11" s="46">
        <f>'bevételi tábla 4.sz.'!KW11</f>
        <v>0</v>
      </c>
      <c r="AS11" s="520">
        <f t="shared" si="28"/>
        <v>73226411</v>
      </c>
      <c r="AT11" s="19">
        <f t="shared" si="29"/>
        <v>68318095</v>
      </c>
      <c r="AU11" s="19">
        <f t="shared" si="9"/>
        <v>0</v>
      </c>
      <c r="AV11" s="19">
        <f t="shared" si="10"/>
        <v>0</v>
      </c>
      <c r="AW11" s="222">
        <f t="shared" si="11"/>
        <v>68318095</v>
      </c>
      <c r="AX11" s="19">
        <f t="shared" si="12"/>
        <v>73226411</v>
      </c>
      <c r="AY11" s="19">
        <f t="shared" si="13"/>
        <v>0</v>
      </c>
      <c r="AZ11" s="19">
        <f t="shared" si="14"/>
        <v>0</v>
      </c>
      <c r="BA11" s="222">
        <f t="shared" si="15"/>
        <v>73226411</v>
      </c>
      <c r="BB11" s="19">
        <f t="shared" si="16"/>
        <v>73226411</v>
      </c>
      <c r="BC11" s="19">
        <f t="shared" si="17"/>
        <v>0</v>
      </c>
      <c r="BD11" s="19">
        <f t="shared" si="18"/>
        <v>0</v>
      </c>
      <c r="BE11" s="222">
        <f t="shared" si="19"/>
        <v>73226411</v>
      </c>
    </row>
    <row r="12" spans="1:58">
      <c r="A12" s="17"/>
      <c r="D12" s="10"/>
      <c r="E12" s="18">
        <v>4</v>
      </c>
      <c r="F12" s="2" t="s">
        <v>297</v>
      </c>
      <c r="G12" s="18"/>
      <c r="H12" s="18"/>
      <c r="I12" s="21" t="s">
        <v>298</v>
      </c>
      <c r="J12" s="46">
        <f>'bevételi tábla 4.sz.'!AW12</f>
        <v>0</v>
      </c>
      <c r="K12" s="46">
        <f>'bevételi tábla 4.sz.'!AX12</f>
        <v>0</v>
      </c>
      <c r="L12" s="46">
        <f>'bevételi tábla 4.sz.'!AY12</f>
        <v>0</v>
      </c>
      <c r="M12" s="20">
        <f t="shared" si="21"/>
        <v>0</v>
      </c>
      <c r="N12" s="46">
        <f>'bevételi tábla 4.sz.'!AZ12</f>
        <v>0</v>
      </c>
      <c r="O12" s="46">
        <f>'bevételi tábla 4.sz.'!BA12</f>
        <v>0</v>
      </c>
      <c r="P12" s="107"/>
      <c r="Q12" s="519">
        <f t="shared" si="20"/>
        <v>0</v>
      </c>
      <c r="R12" s="46">
        <f>'bevételi tábla 4.sz.'!BC12</f>
        <v>0</v>
      </c>
      <c r="S12" s="46">
        <f>'bevételi tábla 4.sz.'!BD12</f>
        <v>0</v>
      </c>
      <c r="T12" s="107"/>
      <c r="U12" s="20">
        <f t="shared" si="22"/>
        <v>0</v>
      </c>
      <c r="V12" s="46">
        <f>'bevételi tábla 4.sz.'!CP12</f>
        <v>5464360</v>
      </c>
      <c r="W12" s="46">
        <f>'bevételi tábla 4.sz.'!CQ12</f>
        <v>0</v>
      </c>
      <c r="X12" s="46">
        <f>'bevételi tábla 4.sz.'!CR12</f>
        <v>0</v>
      </c>
      <c r="Y12" s="520">
        <f t="shared" si="23"/>
        <v>5464360</v>
      </c>
      <c r="Z12" s="46">
        <f>'bevételi tábla 4.sz.'!CS12</f>
        <v>7851543</v>
      </c>
      <c r="AA12" s="46">
        <f>'bevételi tábla 4.sz.'!CT12</f>
        <v>0</v>
      </c>
      <c r="AB12" s="46">
        <f>'bevételi tábla 4.sz.'!CU12</f>
        <v>0</v>
      </c>
      <c r="AC12" s="520">
        <f t="shared" si="24"/>
        <v>7851543</v>
      </c>
      <c r="AD12" s="46">
        <f>'bevételi tábla 4.sz.'!CV12</f>
        <v>0</v>
      </c>
      <c r="AE12" s="46">
        <f>'bevételi tábla 4.sz.'!CW12</f>
        <v>0</v>
      </c>
      <c r="AF12" s="46">
        <f>'bevételi tábla 4.sz.'!CX12</f>
        <v>0</v>
      </c>
      <c r="AG12" s="520">
        <f t="shared" si="25"/>
        <v>0</v>
      </c>
      <c r="AH12" s="46">
        <f>'bevételi tábla 4.sz.'!KO12</f>
        <v>0</v>
      </c>
      <c r="AI12" s="46">
        <f>'bevételi tábla 4.sz.'!KP12</f>
        <v>0</v>
      </c>
      <c r="AJ12" s="46">
        <f>'bevételi tábla 4.sz.'!KQ12</f>
        <v>0</v>
      </c>
      <c r="AK12" s="520">
        <f t="shared" si="26"/>
        <v>0</v>
      </c>
      <c r="AL12" s="46">
        <f>'bevételi tábla 4.sz.'!KR12</f>
        <v>0</v>
      </c>
      <c r="AM12" s="46">
        <f>'bevételi tábla 4.sz.'!KS12</f>
        <v>0</v>
      </c>
      <c r="AN12" s="46">
        <f>'bevételi tábla 4.sz.'!KT12</f>
        <v>0</v>
      </c>
      <c r="AO12" s="520">
        <f t="shared" si="27"/>
        <v>0</v>
      </c>
      <c r="AP12" s="46">
        <f>'bevételi tábla 4.sz.'!KU12</f>
        <v>7851543</v>
      </c>
      <c r="AQ12" s="46">
        <f>'bevételi tábla 4.sz.'!KV12</f>
        <v>0</v>
      </c>
      <c r="AR12" s="46">
        <f>'bevételi tábla 4.sz.'!KW12</f>
        <v>0</v>
      </c>
      <c r="AS12" s="520">
        <f t="shared" si="28"/>
        <v>7851543</v>
      </c>
      <c r="AT12" s="19">
        <f t="shared" si="29"/>
        <v>5464360</v>
      </c>
      <c r="AU12" s="19">
        <f t="shared" si="9"/>
        <v>0</v>
      </c>
      <c r="AV12" s="19">
        <f t="shared" si="10"/>
        <v>0</v>
      </c>
      <c r="AW12" s="222">
        <f t="shared" si="11"/>
        <v>5464360</v>
      </c>
      <c r="AX12" s="19">
        <f t="shared" si="12"/>
        <v>7851543</v>
      </c>
      <c r="AY12" s="19">
        <f t="shared" si="13"/>
        <v>0</v>
      </c>
      <c r="AZ12" s="19">
        <f t="shared" si="14"/>
        <v>0</v>
      </c>
      <c r="BA12" s="222">
        <f t="shared" si="15"/>
        <v>7851543</v>
      </c>
      <c r="BB12" s="19">
        <f t="shared" si="16"/>
        <v>7851543</v>
      </c>
      <c r="BC12" s="19">
        <f t="shared" si="17"/>
        <v>0</v>
      </c>
      <c r="BD12" s="19">
        <f t="shared" si="18"/>
        <v>0</v>
      </c>
      <c r="BE12" s="222">
        <f t="shared" si="19"/>
        <v>7851543</v>
      </c>
    </row>
    <row r="13" spans="1:58">
      <c r="A13" s="17"/>
      <c r="D13" s="10"/>
      <c r="E13" s="18">
        <v>5</v>
      </c>
      <c r="F13" s="2" t="s">
        <v>299</v>
      </c>
      <c r="G13" s="18"/>
      <c r="H13" s="18"/>
      <c r="I13" s="21" t="s">
        <v>300</v>
      </c>
      <c r="J13" s="46">
        <f>'bevételi tábla 4.sz.'!AW13</f>
        <v>0</v>
      </c>
      <c r="K13" s="46">
        <f>'bevételi tábla 4.sz.'!AX13</f>
        <v>0</v>
      </c>
      <c r="L13" s="46">
        <f>'bevételi tábla 4.sz.'!AY13</f>
        <v>0</v>
      </c>
      <c r="M13" s="20">
        <f t="shared" si="21"/>
        <v>0</v>
      </c>
      <c r="N13" s="46">
        <f>'bevételi tábla 4.sz.'!AZ13</f>
        <v>0</v>
      </c>
      <c r="O13" s="46">
        <f>'bevételi tábla 4.sz.'!BA13</f>
        <v>0</v>
      </c>
      <c r="P13" s="107"/>
      <c r="Q13" s="519">
        <f t="shared" si="20"/>
        <v>0</v>
      </c>
      <c r="R13" s="46">
        <f>'bevételi tábla 4.sz.'!BC13</f>
        <v>0</v>
      </c>
      <c r="S13" s="46">
        <f>'bevételi tábla 4.sz.'!BD13</f>
        <v>0</v>
      </c>
      <c r="T13" s="107"/>
      <c r="U13" s="20">
        <f t="shared" si="22"/>
        <v>0</v>
      </c>
      <c r="V13" s="46">
        <f>'bevételi tábla 4.sz.'!CP13</f>
        <v>0</v>
      </c>
      <c r="W13" s="46">
        <f>'bevételi tábla 4.sz.'!CQ13</f>
        <v>0</v>
      </c>
      <c r="X13" s="46">
        <f>'bevételi tábla 4.sz.'!CR13</f>
        <v>0</v>
      </c>
      <c r="Y13" s="520">
        <f t="shared" si="23"/>
        <v>0</v>
      </c>
      <c r="Z13" s="46">
        <f>'bevételi tábla 4.sz.'!CS13</f>
        <v>0</v>
      </c>
      <c r="AA13" s="46">
        <f>'bevételi tábla 4.sz.'!CT13</f>
        <v>0</v>
      </c>
      <c r="AB13" s="46">
        <f>'bevételi tábla 4.sz.'!CU13</f>
        <v>0</v>
      </c>
      <c r="AC13" s="520">
        <f t="shared" si="24"/>
        <v>0</v>
      </c>
      <c r="AD13" s="46">
        <f>'bevételi tábla 4.sz.'!CV13</f>
        <v>0</v>
      </c>
      <c r="AE13" s="46">
        <f>'bevételi tábla 4.sz.'!CW13</f>
        <v>0</v>
      </c>
      <c r="AF13" s="46">
        <f>'bevételi tábla 4.sz.'!CX13</f>
        <v>0</v>
      </c>
      <c r="AG13" s="520">
        <f t="shared" si="25"/>
        <v>0</v>
      </c>
      <c r="AH13" s="46">
        <f>'bevételi tábla 4.sz.'!KO13</f>
        <v>0</v>
      </c>
      <c r="AI13" s="46">
        <f>'bevételi tábla 4.sz.'!KP13</f>
        <v>0</v>
      </c>
      <c r="AJ13" s="46">
        <f>'bevételi tábla 4.sz.'!KQ13</f>
        <v>0</v>
      </c>
      <c r="AK13" s="520">
        <f t="shared" si="26"/>
        <v>0</v>
      </c>
      <c r="AL13" s="46">
        <f>'bevételi tábla 4.sz.'!KR13</f>
        <v>0</v>
      </c>
      <c r="AM13" s="46">
        <f>'bevételi tábla 4.sz.'!KS13</f>
        <v>0</v>
      </c>
      <c r="AN13" s="46">
        <f>'bevételi tábla 4.sz.'!KT13</f>
        <v>0</v>
      </c>
      <c r="AO13" s="520">
        <f t="shared" si="27"/>
        <v>0</v>
      </c>
      <c r="AP13" s="46">
        <f>'bevételi tábla 4.sz.'!KU13</f>
        <v>0</v>
      </c>
      <c r="AQ13" s="46">
        <f>'bevételi tábla 4.sz.'!KV13</f>
        <v>0</v>
      </c>
      <c r="AR13" s="46">
        <f>'bevételi tábla 4.sz.'!KW13</f>
        <v>0</v>
      </c>
      <c r="AS13" s="520">
        <f t="shared" si="28"/>
        <v>0</v>
      </c>
      <c r="AT13" s="19">
        <f t="shared" si="29"/>
        <v>0</v>
      </c>
      <c r="AU13" s="19">
        <f t="shared" si="9"/>
        <v>0</v>
      </c>
      <c r="AV13" s="19">
        <f t="shared" si="10"/>
        <v>0</v>
      </c>
      <c r="AW13" s="222">
        <f t="shared" si="11"/>
        <v>0</v>
      </c>
      <c r="AX13" s="19">
        <f t="shared" si="12"/>
        <v>0</v>
      </c>
      <c r="AY13" s="19">
        <f t="shared" si="13"/>
        <v>0</v>
      </c>
      <c r="AZ13" s="19">
        <f t="shared" si="14"/>
        <v>0</v>
      </c>
      <c r="BA13" s="222">
        <f t="shared" si="15"/>
        <v>0</v>
      </c>
      <c r="BB13" s="19">
        <f t="shared" si="16"/>
        <v>0</v>
      </c>
      <c r="BC13" s="19">
        <f t="shared" si="17"/>
        <v>0</v>
      </c>
      <c r="BD13" s="19">
        <f t="shared" si="18"/>
        <v>0</v>
      </c>
      <c r="BE13" s="222">
        <f t="shared" si="19"/>
        <v>0</v>
      </c>
    </row>
    <row r="14" spans="1:58">
      <c r="A14" s="17"/>
      <c r="D14" s="10"/>
      <c r="E14" s="18">
        <v>6</v>
      </c>
      <c r="F14" s="2" t="s">
        <v>301</v>
      </c>
      <c r="G14" s="18"/>
      <c r="H14" s="18"/>
      <c r="I14" s="21" t="s">
        <v>302</v>
      </c>
      <c r="J14" s="46">
        <f>'bevételi tábla 4.sz.'!AW14</f>
        <v>0</v>
      </c>
      <c r="K14" s="46">
        <f>'bevételi tábla 4.sz.'!AX14</f>
        <v>0</v>
      </c>
      <c r="L14" s="46">
        <f>'bevételi tábla 4.sz.'!AY14</f>
        <v>0</v>
      </c>
      <c r="M14" s="20">
        <f t="shared" si="21"/>
        <v>0</v>
      </c>
      <c r="N14" s="46">
        <f>'bevételi tábla 4.sz.'!AZ14</f>
        <v>1184254</v>
      </c>
      <c r="O14" s="46">
        <f>'bevételi tábla 4.sz.'!BA14</f>
        <v>0</v>
      </c>
      <c r="P14" s="107"/>
      <c r="Q14" s="519">
        <f t="shared" si="20"/>
        <v>1184254</v>
      </c>
      <c r="R14" s="46">
        <f>'bevételi tábla 4.sz.'!BC14</f>
        <v>0</v>
      </c>
      <c r="S14" s="46">
        <f>'bevételi tábla 4.sz.'!BD14</f>
        <v>0</v>
      </c>
      <c r="T14" s="107"/>
      <c r="U14" s="20">
        <f t="shared" si="22"/>
        <v>0</v>
      </c>
      <c r="V14" s="46">
        <f>'bevételi tábla 4.sz.'!CP14</f>
        <v>0</v>
      </c>
      <c r="W14" s="46">
        <f>'bevételi tábla 4.sz.'!CQ14</f>
        <v>0</v>
      </c>
      <c r="X14" s="46">
        <f>'bevételi tábla 4.sz.'!CR14</f>
        <v>0</v>
      </c>
      <c r="Y14" s="520">
        <f t="shared" si="23"/>
        <v>0</v>
      </c>
      <c r="Z14" s="46">
        <f>'bevételi tábla 4.sz.'!CS14</f>
        <v>3943</v>
      </c>
      <c r="AA14" s="46">
        <f>'bevételi tábla 4.sz.'!CT14</f>
        <v>0</v>
      </c>
      <c r="AB14" s="46">
        <f>'bevételi tábla 4.sz.'!CU14</f>
        <v>0</v>
      </c>
      <c r="AC14" s="520">
        <f t="shared" si="24"/>
        <v>3943</v>
      </c>
      <c r="AD14" s="46">
        <f>'bevételi tábla 4.sz.'!CV14</f>
        <v>0</v>
      </c>
      <c r="AE14" s="46">
        <f>'bevételi tábla 4.sz.'!CW14</f>
        <v>0</v>
      </c>
      <c r="AF14" s="46">
        <f>'bevételi tábla 4.sz.'!CX14</f>
        <v>0</v>
      </c>
      <c r="AG14" s="520">
        <f t="shared" si="25"/>
        <v>0</v>
      </c>
      <c r="AH14" s="46">
        <f>'bevételi tábla 4.sz.'!KO14</f>
        <v>0</v>
      </c>
      <c r="AI14" s="46">
        <f>'bevételi tábla 4.sz.'!KP14</f>
        <v>0</v>
      </c>
      <c r="AJ14" s="46">
        <f>'bevételi tábla 4.sz.'!KQ14</f>
        <v>0</v>
      </c>
      <c r="AK14" s="520">
        <f t="shared" si="26"/>
        <v>0</v>
      </c>
      <c r="AL14" s="46">
        <f>'bevételi tábla 4.sz.'!KR14</f>
        <v>8375116</v>
      </c>
      <c r="AM14" s="46">
        <f>'bevételi tábla 4.sz.'!KS14</f>
        <v>0</v>
      </c>
      <c r="AN14" s="46">
        <f>'bevételi tábla 4.sz.'!KT14</f>
        <v>0</v>
      </c>
      <c r="AO14" s="520">
        <f t="shared" si="27"/>
        <v>8375116</v>
      </c>
      <c r="AP14" s="46">
        <f>'bevételi tábla 4.sz.'!KU14</f>
        <v>9563313</v>
      </c>
      <c r="AQ14" s="46">
        <f>'bevételi tábla 4.sz.'!KV14</f>
        <v>0</v>
      </c>
      <c r="AR14" s="46">
        <f>'bevételi tábla 4.sz.'!KW14</f>
        <v>0</v>
      </c>
      <c r="AS14" s="520">
        <f t="shared" si="28"/>
        <v>9563313</v>
      </c>
      <c r="AT14" s="19">
        <f t="shared" si="29"/>
        <v>0</v>
      </c>
      <c r="AU14" s="19">
        <f t="shared" si="9"/>
        <v>0</v>
      </c>
      <c r="AV14" s="19">
        <f t="shared" si="10"/>
        <v>0</v>
      </c>
      <c r="AW14" s="222">
        <f t="shared" si="11"/>
        <v>0</v>
      </c>
      <c r="AX14" s="19">
        <f t="shared" si="12"/>
        <v>9563313</v>
      </c>
      <c r="AY14" s="19">
        <f t="shared" si="13"/>
        <v>0</v>
      </c>
      <c r="AZ14" s="19">
        <f t="shared" si="14"/>
        <v>0</v>
      </c>
      <c r="BA14" s="222">
        <f t="shared" si="15"/>
        <v>9563313</v>
      </c>
      <c r="BB14" s="19">
        <f t="shared" si="16"/>
        <v>9563313</v>
      </c>
      <c r="BC14" s="19">
        <f t="shared" si="17"/>
        <v>0</v>
      </c>
      <c r="BD14" s="19">
        <f t="shared" si="18"/>
        <v>0</v>
      </c>
      <c r="BE14" s="222">
        <f t="shared" si="19"/>
        <v>9563313</v>
      </c>
    </row>
    <row r="15" spans="1:58">
      <c r="A15" s="17"/>
      <c r="D15" s="18">
        <v>2</v>
      </c>
      <c r="E15" s="2" t="s">
        <v>303</v>
      </c>
      <c r="F15" s="18"/>
      <c r="G15" s="18"/>
      <c r="H15" s="18"/>
      <c r="I15" s="2" t="s">
        <v>304</v>
      </c>
      <c r="J15" s="46">
        <f>'bevételi tábla 4.sz.'!AW15</f>
        <v>0</v>
      </c>
      <c r="K15" s="46">
        <f>'bevételi tábla 4.sz.'!AX15</f>
        <v>0</v>
      </c>
      <c r="L15" s="46">
        <f>'bevételi tábla 4.sz.'!AY15</f>
        <v>0</v>
      </c>
      <c r="M15" s="20">
        <f t="shared" si="21"/>
        <v>0</v>
      </c>
      <c r="N15" s="46">
        <f>'bevételi tábla 4.sz.'!AZ15</f>
        <v>0</v>
      </c>
      <c r="O15" s="46">
        <f>'bevételi tábla 4.sz.'!BA15</f>
        <v>0</v>
      </c>
      <c r="P15" s="107"/>
      <c r="Q15" s="519">
        <f t="shared" si="20"/>
        <v>0</v>
      </c>
      <c r="R15" s="46">
        <f>'bevételi tábla 4.sz.'!BC15</f>
        <v>0</v>
      </c>
      <c r="S15" s="46">
        <f>'bevételi tábla 4.sz.'!BD15</f>
        <v>0</v>
      </c>
      <c r="T15" s="107"/>
      <c r="U15" s="20">
        <f t="shared" si="22"/>
        <v>0</v>
      </c>
      <c r="V15" s="46">
        <f>'bevételi tábla 4.sz.'!CP15</f>
        <v>0</v>
      </c>
      <c r="W15" s="46">
        <f>'bevételi tábla 4.sz.'!CQ15</f>
        <v>0</v>
      </c>
      <c r="X15" s="46">
        <f>'bevételi tábla 4.sz.'!CR15</f>
        <v>0</v>
      </c>
      <c r="Y15" s="520">
        <f t="shared" si="23"/>
        <v>0</v>
      </c>
      <c r="Z15" s="46">
        <f>'bevételi tábla 4.sz.'!CS15</f>
        <v>0</v>
      </c>
      <c r="AA15" s="46">
        <f>'bevételi tábla 4.sz.'!CT15</f>
        <v>0</v>
      </c>
      <c r="AB15" s="46">
        <f>'bevételi tábla 4.sz.'!CU15</f>
        <v>0</v>
      </c>
      <c r="AC15" s="520">
        <f t="shared" si="24"/>
        <v>0</v>
      </c>
      <c r="AD15" s="46">
        <f>'bevételi tábla 4.sz.'!CV15</f>
        <v>0</v>
      </c>
      <c r="AE15" s="46">
        <f>'bevételi tábla 4.sz.'!CW15</f>
        <v>0</v>
      </c>
      <c r="AF15" s="46">
        <f>'bevételi tábla 4.sz.'!CX15</f>
        <v>0</v>
      </c>
      <c r="AG15" s="520">
        <f t="shared" si="25"/>
        <v>0</v>
      </c>
      <c r="AH15" s="46">
        <f>'bevételi tábla 4.sz.'!KO15</f>
        <v>0</v>
      </c>
      <c r="AI15" s="46">
        <f>'bevételi tábla 4.sz.'!KP15</f>
        <v>0</v>
      </c>
      <c r="AJ15" s="46">
        <f>'bevételi tábla 4.sz.'!KQ15</f>
        <v>0</v>
      </c>
      <c r="AK15" s="520">
        <f t="shared" si="26"/>
        <v>0</v>
      </c>
      <c r="AL15" s="46">
        <f>'bevételi tábla 4.sz.'!KR15</f>
        <v>0</v>
      </c>
      <c r="AM15" s="46">
        <f>'bevételi tábla 4.sz.'!KS15</f>
        <v>0</v>
      </c>
      <c r="AN15" s="46">
        <f>'bevételi tábla 4.sz.'!KT15</f>
        <v>0</v>
      </c>
      <c r="AO15" s="520">
        <f t="shared" si="27"/>
        <v>0</v>
      </c>
      <c r="AP15" s="46">
        <f>'bevételi tábla 4.sz.'!KU15</f>
        <v>0</v>
      </c>
      <c r="AQ15" s="46">
        <f>'bevételi tábla 4.sz.'!KV15</f>
        <v>0</v>
      </c>
      <c r="AR15" s="46">
        <f>'bevételi tábla 4.sz.'!KW15</f>
        <v>0</v>
      </c>
      <c r="AS15" s="520">
        <f t="shared" si="28"/>
        <v>0</v>
      </c>
      <c r="AT15" s="19">
        <f t="shared" si="29"/>
        <v>0</v>
      </c>
      <c r="AU15" s="19">
        <f t="shared" si="9"/>
        <v>0</v>
      </c>
      <c r="AV15" s="19">
        <f t="shared" si="10"/>
        <v>0</v>
      </c>
      <c r="AW15" s="222">
        <f t="shared" si="11"/>
        <v>0</v>
      </c>
      <c r="AX15" s="19">
        <f t="shared" si="12"/>
        <v>0</v>
      </c>
      <c r="AY15" s="19">
        <f t="shared" si="13"/>
        <v>0</v>
      </c>
      <c r="AZ15" s="19">
        <f t="shared" si="14"/>
        <v>0</v>
      </c>
      <c r="BA15" s="222">
        <f t="shared" si="15"/>
        <v>0</v>
      </c>
      <c r="BB15" s="19">
        <f t="shared" si="16"/>
        <v>0</v>
      </c>
      <c r="BC15" s="19">
        <f t="shared" si="17"/>
        <v>0</v>
      </c>
      <c r="BD15" s="19">
        <f t="shared" si="18"/>
        <v>0</v>
      </c>
      <c r="BE15" s="222">
        <f t="shared" si="19"/>
        <v>0</v>
      </c>
    </row>
    <row r="16" spans="1:58">
      <c r="A16" s="17"/>
      <c r="D16" s="18">
        <v>3</v>
      </c>
      <c r="E16" s="2" t="s">
        <v>305</v>
      </c>
      <c r="F16" s="26"/>
      <c r="G16" s="26"/>
      <c r="H16" s="26"/>
      <c r="I16" s="21" t="s">
        <v>306</v>
      </c>
      <c r="J16" s="46">
        <f>'bevételi tábla 4.sz.'!AW16</f>
        <v>0</v>
      </c>
      <c r="K16" s="46">
        <f>'bevételi tábla 4.sz.'!AX16</f>
        <v>0</v>
      </c>
      <c r="L16" s="46">
        <f>'bevételi tábla 4.sz.'!AY16</f>
        <v>0</v>
      </c>
      <c r="M16" s="20">
        <f t="shared" si="21"/>
        <v>0</v>
      </c>
      <c r="N16" s="46">
        <f>'bevételi tábla 4.sz.'!AZ16</f>
        <v>0</v>
      </c>
      <c r="O16" s="46">
        <f>'bevételi tábla 4.sz.'!BA16</f>
        <v>0</v>
      </c>
      <c r="P16" s="107"/>
      <c r="Q16" s="519">
        <f t="shared" si="20"/>
        <v>0</v>
      </c>
      <c r="R16" s="46">
        <f>'bevételi tábla 4.sz.'!BC16</f>
        <v>0</v>
      </c>
      <c r="S16" s="46">
        <f>'bevételi tábla 4.sz.'!BD16</f>
        <v>0</v>
      </c>
      <c r="T16" s="107"/>
      <c r="U16" s="20">
        <f t="shared" si="22"/>
        <v>0</v>
      </c>
      <c r="V16" s="46">
        <f>'bevételi tábla 4.sz.'!CP16</f>
        <v>0</v>
      </c>
      <c r="W16" s="46">
        <f>'bevételi tábla 4.sz.'!CQ16</f>
        <v>0</v>
      </c>
      <c r="X16" s="46">
        <f>'bevételi tábla 4.sz.'!CR16</f>
        <v>0</v>
      </c>
      <c r="Y16" s="520">
        <f t="shared" si="23"/>
        <v>0</v>
      </c>
      <c r="Z16" s="46">
        <f>'bevételi tábla 4.sz.'!CS16</f>
        <v>0</v>
      </c>
      <c r="AA16" s="46">
        <f>'bevételi tábla 4.sz.'!CT16</f>
        <v>0</v>
      </c>
      <c r="AB16" s="46">
        <f>'bevételi tábla 4.sz.'!CU16</f>
        <v>0</v>
      </c>
      <c r="AC16" s="520">
        <f t="shared" si="24"/>
        <v>0</v>
      </c>
      <c r="AD16" s="46">
        <f>'bevételi tábla 4.sz.'!CV16</f>
        <v>0</v>
      </c>
      <c r="AE16" s="46">
        <f>'bevételi tábla 4.sz.'!CW16</f>
        <v>0</v>
      </c>
      <c r="AF16" s="46">
        <f>'bevételi tábla 4.sz.'!CX16</f>
        <v>0</v>
      </c>
      <c r="AG16" s="520">
        <f t="shared" si="25"/>
        <v>0</v>
      </c>
      <c r="AH16" s="46">
        <f>'bevételi tábla 4.sz.'!KO16</f>
        <v>0</v>
      </c>
      <c r="AI16" s="46">
        <f>'bevételi tábla 4.sz.'!KP16</f>
        <v>0</v>
      </c>
      <c r="AJ16" s="46">
        <f>'bevételi tábla 4.sz.'!KQ16</f>
        <v>0</v>
      </c>
      <c r="AK16" s="520">
        <f t="shared" si="26"/>
        <v>0</v>
      </c>
      <c r="AL16" s="46">
        <f>'bevételi tábla 4.sz.'!KR16</f>
        <v>1000000</v>
      </c>
      <c r="AM16" s="46">
        <f>'bevételi tábla 4.sz.'!KS16</f>
        <v>0</v>
      </c>
      <c r="AN16" s="46">
        <f>'bevételi tábla 4.sz.'!KT16</f>
        <v>0</v>
      </c>
      <c r="AO16" s="520">
        <f t="shared" si="27"/>
        <v>1000000</v>
      </c>
      <c r="AP16" s="46">
        <f>'bevételi tábla 4.sz.'!KU16</f>
        <v>1000000</v>
      </c>
      <c r="AQ16" s="46">
        <f>'bevételi tábla 4.sz.'!KV16</f>
        <v>0</v>
      </c>
      <c r="AR16" s="46">
        <f>'bevételi tábla 4.sz.'!KW16</f>
        <v>0</v>
      </c>
      <c r="AS16" s="520">
        <f t="shared" si="28"/>
        <v>1000000</v>
      </c>
      <c r="AT16" s="19">
        <f t="shared" si="29"/>
        <v>0</v>
      </c>
      <c r="AU16" s="19">
        <f t="shared" si="9"/>
        <v>0</v>
      </c>
      <c r="AV16" s="19">
        <f t="shared" si="10"/>
        <v>0</v>
      </c>
      <c r="AW16" s="222">
        <f t="shared" si="11"/>
        <v>0</v>
      </c>
      <c r="AX16" s="19">
        <f t="shared" si="12"/>
        <v>1000000</v>
      </c>
      <c r="AY16" s="19">
        <f t="shared" si="13"/>
        <v>0</v>
      </c>
      <c r="AZ16" s="19">
        <f t="shared" si="14"/>
        <v>0</v>
      </c>
      <c r="BA16" s="222">
        <f t="shared" si="15"/>
        <v>1000000</v>
      </c>
      <c r="BB16" s="19">
        <f t="shared" si="16"/>
        <v>1000000</v>
      </c>
      <c r="BC16" s="19">
        <f t="shared" si="17"/>
        <v>0</v>
      </c>
      <c r="BD16" s="19">
        <f t="shared" si="18"/>
        <v>0</v>
      </c>
      <c r="BE16" s="222">
        <f t="shared" si="19"/>
        <v>1000000</v>
      </c>
    </row>
    <row r="17" spans="1:57">
      <c r="A17" s="17"/>
      <c r="D17" s="18">
        <v>4</v>
      </c>
      <c r="E17" s="2" t="s">
        <v>307</v>
      </c>
      <c r="F17" s="26"/>
      <c r="G17" s="26"/>
      <c r="H17" s="26"/>
      <c r="I17" s="21" t="s">
        <v>308</v>
      </c>
      <c r="J17" s="46">
        <f>'bevételi tábla 4.sz.'!AW17</f>
        <v>0</v>
      </c>
      <c r="K17" s="46">
        <f>'bevételi tábla 4.sz.'!AX17</f>
        <v>0</v>
      </c>
      <c r="L17" s="46">
        <f>'bevételi tábla 4.sz.'!AY17</f>
        <v>0</v>
      </c>
      <c r="M17" s="20">
        <f t="shared" si="21"/>
        <v>0</v>
      </c>
      <c r="N17" s="46">
        <f>'bevételi tábla 4.sz.'!AZ17</f>
        <v>0</v>
      </c>
      <c r="O17" s="46">
        <f>'bevételi tábla 4.sz.'!BA17</f>
        <v>0</v>
      </c>
      <c r="P17" s="107"/>
      <c r="Q17" s="519">
        <f t="shared" si="20"/>
        <v>0</v>
      </c>
      <c r="R17" s="46">
        <f>'bevételi tábla 4.sz.'!BC17</f>
        <v>0</v>
      </c>
      <c r="S17" s="46">
        <f>'bevételi tábla 4.sz.'!BD17</f>
        <v>0</v>
      </c>
      <c r="T17" s="107"/>
      <c r="U17" s="20">
        <f t="shared" si="22"/>
        <v>0</v>
      </c>
      <c r="V17" s="46">
        <f>'bevételi tábla 4.sz.'!CP17</f>
        <v>0</v>
      </c>
      <c r="W17" s="46">
        <f>'bevételi tábla 4.sz.'!CQ17</f>
        <v>0</v>
      </c>
      <c r="X17" s="46">
        <f>'bevételi tábla 4.sz.'!CR17</f>
        <v>0</v>
      </c>
      <c r="Y17" s="520">
        <f t="shared" si="23"/>
        <v>0</v>
      </c>
      <c r="Z17" s="46">
        <f>'bevételi tábla 4.sz.'!CS17</f>
        <v>0</v>
      </c>
      <c r="AA17" s="46">
        <f>'bevételi tábla 4.sz.'!CT17</f>
        <v>0</v>
      </c>
      <c r="AB17" s="46">
        <f>'bevételi tábla 4.sz.'!CU17</f>
        <v>0</v>
      </c>
      <c r="AC17" s="520">
        <f t="shared" si="24"/>
        <v>0</v>
      </c>
      <c r="AD17" s="46">
        <f>'bevételi tábla 4.sz.'!CV17</f>
        <v>0</v>
      </c>
      <c r="AE17" s="46">
        <f>'bevételi tábla 4.sz.'!CW17</f>
        <v>0</v>
      </c>
      <c r="AF17" s="46">
        <f>'bevételi tábla 4.sz.'!CX17</f>
        <v>0</v>
      </c>
      <c r="AG17" s="520">
        <f t="shared" si="25"/>
        <v>0</v>
      </c>
      <c r="AH17" s="46">
        <f>'bevételi tábla 4.sz.'!KO17</f>
        <v>2000000</v>
      </c>
      <c r="AI17" s="46">
        <f>'bevételi tábla 4.sz.'!KP17</f>
        <v>0</v>
      </c>
      <c r="AJ17" s="46">
        <f>'bevételi tábla 4.sz.'!KQ17</f>
        <v>0</v>
      </c>
      <c r="AK17" s="520">
        <f t="shared" si="26"/>
        <v>2000000</v>
      </c>
      <c r="AL17" s="46">
        <f>'bevételi tábla 4.sz.'!KR17</f>
        <v>2000000</v>
      </c>
      <c r="AM17" s="46">
        <f>'bevételi tábla 4.sz.'!KS17</f>
        <v>0</v>
      </c>
      <c r="AN17" s="46">
        <f>'bevételi tábla 4.sz.'!KT17</f>
        <v>0</v>
      </c>
      <c r="AO17" s="520">
        <f t="shared" si="27"/>
        <v>2000000</v>
      </c>
      <c r="AP17" s="46">
        <f>'bevételi tábla 4.sz.'!KU17</f>
        <v>2000000</v>
      </c>
      <c r="AQ17" s="46">
        <f>'bevételi tábla 4.sz.'!KV17</f>
        <v>0</v>
      </c>
      <c r="AR17" s="46">
        <f>'bevételi tábla 4.sz.'!KW17</f>
        <v>0</v>
      </c>
      <c r="AS17" s="520">
        <f t="shared" si="28"/>
        <v>2000000</v>
      </c>
      <c r="AT17" s="19">
        <f t="shared" si="29"/>
        <v>2000000</v>
      </c>
      <c r="AU17" s="19">
        <f t="shared" si="9"/>
        <v>0</v>
      </c>
      <c r="AV17" s="19">
        <f t="shared" si="10"/>
        <v>0</v>
      </c>
      <c r="AW17" s="222">
        <f t="shared" si="11"/>
        <v>2000000</v>
      </c>
      <c r="AX17" s="19">
        <f t="shared" si="12"/>
        <v>2000000</v>
      </c>
      <c r="AY17" s="19">
        <f t="shared" si="13"/>
        <v>0</v>
      </c>
      <c r="AZ17" s="19">
        <f t="shared" si="14"/>
        <v>0</v>
      </c>
      <c r="BA17" s="222">
        <f t="shared" si="15"/>
        <v>2000000</v>
      </c>
      <c r="BB17" s="19">
        <f t="shared" si="16"/>
        <v>2000000</v>
      </c>
      <c r="BC17" s="19">
        <f t="shared" si="17"/>
        <v>0</v>
      </c>
      <c r="BD17" s="19">
        <f t="shared" si="18"/>
        <v>0</v>
      </c>
      <c r="BE17" s="222">
        <f t="shared" si="19"/>
        <v>2000000</v>
      </c>
    </row>
    <row r="18" spans="1:57">
      <c r="A18" s="17"/>
      <c r="D18" s="18">
        <v>5</v>
      </c>
      <c r="E18" s="2" t="s">
        <v>309</v>
      </c>
      <c r="F18" s="26"/>
      <c r="G18" s="26"/>
      <c r="H18" s="26"/>
      <c r="I18" s="21" t="s">
        <v>310</v>
      </c>
      <c r="J18" s="46">
        <f>'bevételi tábla 4.sz.'!AW18</f>
        <v>0</v>
      </c>
      <c r="K18" s="46">
        <f>'bevételi tábla 4.sz.'!AX18</f>
        <v>0</v>
      </c>
      <c r="L18" s="46">
        <f>'bevételi tábla 4.sz.'!AY18</f>
        <v>0</v>
      </c>
      <c r="M18" s="20">
        <f t="shared" si="21"/>
        <v>0</v>
      </c>
      <c r="N18" s="46">
        <f>'bevételi tábla 4.sz.'!AZ18</f>
        <v>0</v>
      </c>
      <c r="O18" s="46">
        <f>'bevételi tábla 4.sz.'!BA18</f>
        <v>0</v>
      </c>
      <c r="P18" s="107"/>
      <c r="Q18" s="519">
        <f t="shared" si="20"/>
        <v>0</v>
      </c>
      <c r="R18" s="46">
        <f>'bevételi tábla 4.sz.'!BC18</f>
        <v>0</v>
      </c>
      <c r="S18" s="46">
        <f>'bevételi tábla 4.sz.'!BD18</f>
        <v>0</v>
      </c>
      <c r="T18" s="107"/>
      <c r="U18" s="20">
        <f t="shared" si="22"/>
        <v>0</v>
      </c>
      <c r="V18" s="46">
        <f>'bevételi tábla 4.sz.'!CP18</f>
        <v>0</v>
      </c>
      <c r="W18" s="46">
        <f>'bevételi tábla 4.sz.'!CQ18</f>
        <v>0</v>
      </c>
      <c r="X18" s="46">
        <f>'bevételi tábla 4.sz.'!CR18</f>
        <v>0</v>
      </c>
      <c r="Y18" s="520">
        <f t="shared" si="23"/>
        <v>0</v>
      </c>
      <c r="Z18" s="46">
        <f>'bevételi tábla 4.sz.'!CS18</f>
        <v>0</v>
      </c>
      <c r="AA18" s="46">
        <f>'bevételi tábla 4.sz.'!CT18</f>
        <v>0</v>
      </c>
      <c r="AB18" s="46">
        <f>'bevételi tábla 4.sz.'!CU18</f>
        <v>0</v>
      </c>
      <c r="AC18" s="520">
        <f t="shared" si="24"/>
        <v>0</v>
      </c>
      <c r="AD18" s="46">
        <f>'bevételi tábla 4.sz.'!CV18</f>
        <v>0</v>
      </c>
      <c r="AE18" s="46">
        <f>'bevételi tábla 4.sz.'!CW18</f>
        <v>0</v>
      </c>
      <c r="AF18" s="46">
        <f>'bevételi tábla 4.sz.'!CX18</f>
        <v>0</v>
      </c>
      <c r="AG18" s="520">
        <f t="shared" si="25"/>
        <v>0</v>
      </c>
      <c r="AH18" s="46">
        <f>'bevételi tábla 4.sz.'!KO18</f>
        <v>0</v>
      </c>
      <c r="AI18" s="46">
        <f>'bevételi tábla 4.sz.'!KP18</f>
        <v>0</v>
      </c>
      <c r="AJ18" s="46">
        <f>'bevételi tábla 4.sz.'!KQ18</f>
        <v>0</v>
      </c>
      <c r="AK18" s="520">
        <f t="shared" si="26"/>
        <v>0</v>
      </c>
      <c r="AL18" s="46">
        <f>'bevételi tábla 4.sz.'!KR18</f>
        <v>0</v>
      </c>
      <c r="AM18" s="46">
        <f>'bevételi tábla 4.sz.'!KS18</f>
        <v>0</v>
      </c>
      <c r="AN18" s="46">
        <f>'bevételi tábla 4.sz.'!KT18</f>
        <v>0</v>
      </c>
      <c r="AO18" s="520">
        <f t="shared" si="27"/>
        <v>0</v>
      </c>
      <c r="AP18" s="46">
        <f>'bevételi tábla 4.sz.'!KU18</f>
        <v>0</v>
      </c>
      <c r="AQ18" s="46">
        <f>'bevételi tábla 4.sz.'!KV18</f>
        <v>0</v>
      </c>
      <c r="AR18" s="46">
        <f>'bevételi tábla 4.sz.'!KW18</f>
        <v>0</v>
      </c>
      <c r="AS18" s="520">
        <f t="shared" si="28"/>
        <v>0</v>
      </c>
      <c r="AT18" s="19">
        <f t="shared" si="29"/>
        <v>0</v>
      </c>
      <c r="AU18" s="19">
        <f t="shared" si="9"/>
        <v>0</v>
      </c>
      <c r="AV18" s="19">
        <f t="shared" si="10"/>
        <v>0</v>
      </c>
      <c r="AW18" s="222">
        <f t="shared" si="11"/>
        <v>0</v>
      </c>
      <c r="AX18" s="19">
        <f t="shared" si="12"/>
        <v>0</v>
      </c>
      <c r="AY18" s="19">
        <f t="shared" si="13"/>
        <v>0</v>
      </c>
      <c r="AZ18" s="19">
        <f t="shared" si="14"/>
        <v>0</v>
      </c>
      <c r="BA18" s="222">
        <f t="shared" si="15"/>
        <v>0</v>
      </c>
      <c r="BB18" s="19">
        <f t="shared" si="16"/>
        <v>0</v>
      </c>
      <c r="BC18" s="19">
        <f t="shared" si="17"/>
        <v>0</v>
      </c>
      <c r="BD18" s="19">
        <f t="shared" si="18"/>
        <v>0</v>
      </c>
      <c r="BE18" s="222">
        <f t="shared" si="19"/>
        <v>0</v>
      </c>
    </row>
    <row r="19" spans="1:57">
      <c r="A19" s="17"/>
      <c r="D19" s="18">
        <v>6</v>
      </c>
      <c r="E19" s="2" t="s">
        <v>311</v>
      </c>
      <c r="F19" s="26"/>
      <c r="G19" s="26"/>
      <c r="H19" s="26"/>
      <c r="I19" s="21" t="s">
        <v>312</v>
      </c>
      <c r="J19" s="46">
        <f>'bevételi tábla 4.sz.'!AW19</f>
        <v>0</v>
      </c>
      <c r="K19" s="46">
        <f>'bevételi tábla 4.sz.'!AX19</f>
        <v>0</v>
      </c>
      <c r="L19" s="46">
        <f>'bevételi tábla 4.sz.'!AY19</f>
        <v>0</v>
      </c>
      <c r="M19" s="20">
        <f t="shared" si="21"/>
        <v>0</v>
      </c>
      <c r="N19" s="46">
        <f>'bevételi tábla 4.sz.'!AZ19</f>
        <v>12265451</v>
      </c>
      <c r="O19" s="46">
        <f>'bevételi tábla 4.sz.'!BA19</f>
        <v>0</v>
      </c>
      <c r="P19" s="107"/>
      <c r="Q19" s="519">
        <f t="shared" si="20"/>
        <v>12265451</v>
      </c>
      <c r="R19" s="46">
        <f>'bevételi tábla 4.sz.'!BC19</f>
        <v>3323233</v>
      </c>
      <c r="S19" s="46">
        <f>'bevételi tábla 4.sz.'!BD19</f>
        <v>0</v>
      </c>
      <c r="T19" s="107"/>
      <c r="U19" s="20">
        <f t="shared" si="22"/>
        <v>3323233</v>
      </c>
      <c r="V19" s="46">
        <f>'bevételi tábla 4.sz.'!CP19</f>
        <v>0</v>
      </c>
      <c r="W19" s="46">
        <f>'bevételi tábla 4.sz.'!CQ19</f>
        <v>0</v>
      </c>
      <c r="X19" s="46">
        <f>'bevételi tábla 4.sz.'!CR19</f>
        <v>0</v>
      </c>
      <c r="Y19" s="520">
        <f t="shared" si="23"/>
        <v>0</v>
      </c>
      <c r="Z19" s="46">
        <f>'bevételi tábla 4.sz.'!CS19</f>
        <v>215698</v>
      </c>
      <c r="AA19" s="46">
        <f>'bevételi tábla 4.sz.'!CT19</f>
        <v>0</v>
      </c>
      <c r="AB19" s="46">
        <f>'bevételi tábla 4.sz.'!CU19</f>
        <v>0</v>
      </c>
      <c r="AC19" s="520">
        <f t="shared" si="24"/>
        <v>215698</v>
      </c>
      <c r="AD19" s="46">
        <f>'bevételi tábla 4.sz.'!CV19</f>
        <v>215698</v>
      </c>
      <c r="AE19" s="46">
        <f>'bevételi tábla 4.sz.'!CW19</f>
        <v>0</v>
      </c>
      <c r="AF19" s="46">
        <f>'bevételi tábla 4.sz.'!CX19</f>
        <v>0</v>
      </c>
      <c r="AG19" s="520">
        <f t="shared" si="25"/>
        <v>215698</v>
      </c>
      <c r="AH19" s="46">
        <f>'bevételi tábla 4.sz.'!KO19</f>
        <v>814936159</v>
      </c>
      <c r="AI19" s="46">
        <f>'bevételi tábla 4.sz.'!KP19</f>
        <v>0</v>
      </c>
      <c r="AJ19" s="46">
        <f>'bevételi tábla 4.sz.'!KQ19</f>
        <v>0</v>
      </c>
      <c r="AK19" s="520">
        <f t="shared" si="26"/>
        <v>814936159</v>
      </c>
      <c r="AL19" s="46">
        <f>'bevételi tábla 4.sz.'!KR19</f>
        <v>817087159</v>
      </c>
      <c r="AM19" s="46">
        <f>'bevételi tábla 4.sz.'!KS19</f>
        <v>0</v>
      </c>
      <c r="AN19" s="46">
        <f>'bevételi tábla 4.sz.'!KT19</f>
        <v>0</v>
      </c>
      <c r="AO19" s="520">
        <f t="shared" si="27"/>
        <v>817087159</v>
      </c>
      <c r="AP19" s="46">
        <f>'bevételi tábla 4.sz.'!KU19</f>
        <v>307565153</v>
      </c>
      <c r="AQ19" s="46">
        <f>'bevételi tábla 4.sz.'!KV19</f>
        <v>0</v>
      </c>
      <c r="AR19" s="46">
        <f>'bevételi tábla 4.sz.'!KW19</f>
        <v>0</v>
      </c>
      <c r="AS19" s="520">
        <f t="shared" si="28"/>
        <v>307565153</v>
      </c>
      <c r="AT19" s="19">
        <f t="shared" si="29"/>
        <v>814936159</v>
      </c>
      <c r="AU19" s="19">
        <f t="shared" si="9"/>
        <v>0</v>
      </c>
      <c r="AV19" s="19">
        <f t="shared" si="10"/>
        <v>0</v>
      </c>
      <c r="AW19" s="222">
        <f t="shared" si="11"/>
        <v>814936159</v>
      </c>
      <c r="AX19" s="19">
        <f t="shared" si="12"/>
        <v>829568308</v>
      </c>
      <c r="AY19" s="19">
        <f t="shared" si="13"/>
        <v>0</v>
      </c>
      <c r="AZ19" s="19">
        <f t="shared" si="14"/>
        <v>0</v>
      </c>
      <c r="BA19" s="222">
        <f t="shared" si="15"/>
        <v>829568308</v>
      </c>
      <c r="BB19" s="19">
        <f t="shared" si="16"/>
        <v>311104084</v>
      </c>
      <c r="BC19" s="19">
        <f t="shared" si="17"/>
        <v>0</v>
      </c>
      <c r="BD19" s="19">
        <f t="shared" si="18"/>
        <v>0</v>
      </c>
      <c r="BE19" s="222">
        <f t="shared" si="19"/>
        <v>311104084</v>
      </c>
    </row>
    <row r="20" spans="1:57">
      <c r="A20" s="17"/>
      <c r="B20" s="10"/>
      <c r="C20" s="11">
        <v>2</v>
      </c>
      <c r="D20" s="12" t="s">
        <v>243</v>
      </c>
      <c r="E20" s="11"/>
      <c r="F20" s="11"/>
      <c r="G20" s="11"/>
      <c r="H20" s="11"/>
      <c r="I20" s="13" t="s">
        <v>313</v>
      </c>
      <c r="J20" s="513">
        <f>'bevételi tábla 4.sz.'!AW20</f>
        <v>0</v>
      </c>
      <c r="K20" s="513">
        <f>'bevételi tábla 4.sz.'!AX20</f>
        <v>0</v>
      </c>
      <c r="L20" s="513">
        <f>'bevételi tábla 4.sz.'!AY20</f>
        <v>0</v>
      </c>
      <c r="M20" s="514">
        <f t="shared" si="21"/>
        <v>0</v>
      </c>
      <c r="N20" s="513">
        <f>'bevételi tábla 4.sz.'!AZ20</f>
        <v>0</v>
      </c>
      <c r="O20" s="513">
        <f>'bevételi tábla 4.sz.'!BA20</f>
        <v>0</v>
      </c>
      <c r="P20" s="513"/>
      <c r="Q20" s="516">
        <f t="shared" si="20"/>
        <v>0</v>
      </c>
      <c r="R20" s="513">
        <f>'bevételi tábla 4.sz.'!BC20</f>
        <v>76800</v>
      </c>
      <c r="S20" s="513">
        <f>'bevételi tábla 4.sz.'!BD20</f>
        <v>0</v>
      </c>
      <c r="T20" s="513"/>
      <c r="U20" s="514">
        <f t="shared" si="22"/>
        <v>76800</v>
      </c>
      <c r="V20" s="513">
        <f>'bevételi tábla 4.sz.'!CP20</f>
        <v>0</v>
      </c>
      <c r="W20" s="513">
        <f>'bevételi tábla 4.sz.'!CQ20</f>
        <v>0</v>
      </c>
      <c r="X20" s="513">
        <f>'bevételi tábla 4.sz.'!CR20</f>
        <v>0</v>
      </c>
      <c r="Y20" s="517">
        <f t="shared" si="23"/>
        <v>0</v>
      </c>
      <c r="Z20" s="513">
        <f>'bevételi tábla 4.sz.'!CS20</f>
        <v>0</v>
      </c>
      <c r="AA20" s="513">
        <f>'bevételi tábla 4.sz.'!CT20</f>
        <v>0</v>
      </c>
      <c r="AB20" s="513">
        <f>'bevételi tábla 4.sz.'!CU20</f>
        <v>0</v>
      </c>
      <c r="AC20" s="517">
        <f t="shared" si="24"/>
        <v>0</v>
      </c>
      <c r="AD20" s="513">
        <f>'bevételi tábla 4.sz.'!CV20</f>
        <v>0</v>
      </c>
      <c r="AE20" s="513">
        <f>'bevételi tábla 4.sz.'!CW20</f>
        <v>0</v>
      </c>
      <c r="AF20" s="513">
        <f>'bevételi tábla 4.sz.'!CX20</f>
        <v>0</v>
      </c>
      <c r="AG20" s="517">
        <f t="shared" si="25"/>
        <v>0</v>
      </c>
      <c r="AH20" s="513">
        <f>'bevételi tábla 4.sz.'!KO20</f>
        <v>454000000</v>
      </c>
      <c r="AI20" s="513">
        <f>'bevételi tábla 4.sz.'!KP20</f>
        <v>0</v>
      </c>
      <c r="AJ20" s="513">
        <f>'bevételi tábla 4.sz.'!KQ20</f>
        <v>0</v>
      </c>
      <c r="AK20" s="517">
        <f t="shared" si="26"/>
        <v>454000000</v>
      </c>
      <c r="AL20" s="513">
        <f>'bevételi tábla 4.sz.'!KR20</f>
        <v>454000000</v>
      </c>
      <c r="AM20" s="513">
        <f>'bevételi tábla 4.sz.'!KS20</f>
        <v>0</v>
      </c>
      <c r="AN20" s="513">
        <f>'bevételi tábla 4.sz.'!KT20</f>
        <v>0</v>
      </c>
      <c r="AO20" s="517">
        <f t="shared" si="27"/>
        <v>454000000</v>
      </c>
      <c r="AP20" s="513">
        <f>'bevételi tábla 4.sz.'!KU20</f>
        <v>512215794</v>
      </c>
      <c r="AQ20" s="513">
        <f>'bevételi tábla 4.sz.'!KV20</f>
        <v>0</v>
      </c>
      <c r="AR20" s="513">
        <f>'bevételi tábla 4.sz.'!KW20</f>
        <v>0</v>
      </c>
      <c r="AS20" s="517">
        <f>SUM(AP20:AR20)</f>
        <v>512215794</v>
      </c>
      <c r="AT20" s="515">
        <f t="shared" si="29"/>
        <v>454000000</v>
      </c>
      <c r="AU20" s="515">
        <f t="shared" si="9"/>
        <v>0</v>
      </c>
      <c r="AV20" s="515">
        <f t="shared" si="10"/>
        <v>0</v>
      </c>
      <c r="AW20" s="518">
        <f t="shared" si="11"/>
        <v>454000000</v>
      </c>
      <c r="AX20" s="515">
        <f t="shared" si="12"/>
        <v>454000000</v>
      </c>
      <c r="AY20" s="515">
        <f t="shared" si="13"/>
        <v>0</v>
      </c>
      <c r="AZ20" s="515">
        <f t="shared" si="14"/>
        <v>0</v>
      </c>
      <c r="BA20" s="518">
        <f t="shared" si="15"/>
        <v>454000000</v>
      </c>
      <c r="BB20" s="515">
        <f t="shared" si="16"/>
        <v>512292594</v>
      </c>
      <c r="BC20" s="515">
        <f t="shared" si="17"/>
        <v>0</v>
      </c>
      <c r="BD20" s="515">
        <f t="shared" si="18"/>
        <v>0</v>
      </c>
      <c r="BE20" s="518">
        <f>U20+AG20+AS20</f>
        <v>512292594</v>
      </c>
    </row>
    <row r="21" spans="1:57">
      <c r="A21" s="17"/>
      <c r="B21" s="28"/>
      <c r="D21" s="18">
        <v>1</v>
      </c>
      <c r="E21" s="2" t="s">
        <v>314</v>
      </c>
      <c r="F21" s="18"/>
      <c r="G21" s="18"/>
      <c r="H21" s="18"/>
      <c r="I21" s="10" t="s">
        <v>315</v>
      </c>
      <c r="J21" s="46">
        <f>'bevételi tábla 4.sz.'!AW21</f>
        <v>0</v>
      </c>
      <c r="K21" s="46">
        <f>'bevételi tábla 4.sz.'!AX21</f>
        <v>0</v>
      </c>
      <c r="L21" s="46">
        <f>'bevételi tábla 4.sz.'!AY21</f>
        <v>0</v>
      </c>
      <c r="M21" s="20">
        <f t="shared" si="21"/>
        <v>0</v>
      </c>
      <c r="N21" s="46">
        <f>'bevételi tábla 4.sz.'!AZ21</f>
        <v>0</v>
      </c>
      <c r="O21" s="46">
        <f>'bevételi tábla 4.sz.'!BA21</f>
        <v>0</v>
      </c>
      <c r="P21" s="107"/>
      <c r="Q21" s="519">
        <f t="shared" si="20"/>
        <v>0</v>
      </c>
      <c r="R21" s="46">
        <f>'bevételi tábla 4.sz.'!BC21</f>
        <v>0</v>
      </c>
      <c r="S21" s="46">
        <f>'bevételi tábla 4.sz.'!BD21</f>
        <v>0</v>
      </c>
      <c r="T21" s="107"/>
      <c r="U21" s="20">
        <f t="shared" si="22"/>
        <v>0</v>
      </c>
      <c r="V21" s="46">
        <f>'bevételi tábla 4.sz.'!CP21</f>
        <v>0</v>
      </c>
      <c r="W21" s="46">
        <f>'bevételi tábla 4.sz.'!CQ21</f>
        <v>0</v>
      </c>
      <c r="X21" s="46">
        <f>'bevételi tábla 4.sz.'!CR21</f>
        <v>0</v>
      </c>
      <c r="Y21" s="520">
        <f t="shared" si="23"/>
        <v>0</v>
      </c>
      <c r="Z21" s="46">
        <f>'bevételi tábla 4.sz.'!CS21</f>
        <v>0</v>
      </c>
      <c r="AA21" s="46">
        <f>'bevételi tábla 4.sz.'!CT21</f>
        <v>0</v>
      </c>
      <c r="AB21" s="46">
        <f>'bevételi tábla 4.sz.'!CU21</f>
        <v>0</v>
      </c>
      <c r="AC21" s="520">
        <f t="shared" si="24"/>
        <v>0</v>
      </c>
      <c r="AD21" s="46">
        <f>'bevételi tábla 4.sz.'!CV21</f>
        <v>0</v>
      </c>
      <c r="AE21" s="46">
        <f>'bevételi tábla 4.sz.'!CW21</f>
        <v>0</v>
      </c>
      <c r="AF21" s="46">
        <f>'bevételi tábla 4.sz.'!CX21</f>
        <v>0</v>
      </c>
      <c r="AG21" s="520">
        <f t="shared" si="25"/>
        <v>0</v>
      </c>
      <c r="AH21" s="46">
        <f>'bevételi tábla 4.sz.'!KO21</f>
        <v>0</v>
      </c>
      <c r="AI21" s="46">
        <f>'bevételi tábla 4.sz.'!KP21</f>
        <v>0</v>
      </c>
      <c r="AJ21" s="46">
        <f>'bevételi tábla 4.sz.'!KQ21</f>
        <v>0</v>
      </c>
      <c r="AK21" s="520">
        <f t="shared" si="26"/>
        <v>0</v>
      </c>
      <c r="AL21" s="46">
        <f>'bevételi tábla 4.sz.'!KR21</f>
        <v>0</v>
      </c>
      <c r="AM21" s="46">
        <f>'bevételi tábla 4.sz.'!KS21</f>
        <v>0</v>
      </c>
      <c r="AN21" s="46">
        <f>'bevételi tábla 4.sz.'!KT21</f>
        <v>0</v>
      </c>
      <c r="AO21" s="520">
        <f t="shared" si="27"/>
        <v>0</v>
      </c>
      <c r="AP21" s="46">
        <f>'bevételi tábla 4.sz.'!KU21</f>
        <v>3246</v>
      </c>
      <c r="AQ21" s="46">
        <f>'bevételi tábla 4.sz.'!KV21</f>
        <v>0</v>
      </c>
      <c r="AR21" s="46">
        <f>'bevételi tábla 4.sz.'!KW21</f>
        <v>0</v>
      </c>
      <c r="AS21" s="520">
        <f t="shared" si="28"/>
        <v>3246</v>
      </c>
      <c r="AT21" s="19">
        <f t="shared" si="29"/>
        <v>0</v>
      </c>
      <c r="AU21" s="19">
        <f t="shared" si="9"/>
        <v>0</v>
      </c>
      <c r="AV21" s="19">
        <f t="shared" si="10"/>
        <v>0</v>
      </c>
      <c r="AW21" s="222">
        <f t="shared" si="11"/>
        <v>0</v>
      </c>
      <c r="AX21" s="19">
        <f t="shared" si="12"/>
        <v>0</v>
      </c>
      <c r="AY21" s="19">
        <f t="shared" si="13"/>
        <v>0</v>
      </c>
      <c r="AZ21" s="19">
        <f t="shared" si="14"/>
        <v>0</v>
      </c>
      <c r="BA21" s="222">
        <f t="shared" si="15"/>
        <v>0</v>
      </c>
      <c r="BB21" s="19">
        <f t="shared" si="16"/>
        <v>3246</v>
      </c>
      <c r="BC21" s="19">
        <f t="shared" si="17"/>
        <v>0</v>
      </c>
      <c r="BD21" s="19">
        <f t="shared" si="18"/>
        <v>0</v>
      </c>
      <c r="BE21" s="222">
        <f t="shared" si="19"/>
        <v>3246</v>
      </c>
    </row>
    <row r="22" spans="1:57">
      <c r="A22" s="17"/>
      <c r="B22" s="28"/>
      <c r="C22" s="28"/>
      <c r="E22" s="18">
        <v>1</v>
      </c>
      <c r="F22" s="2" t="s">
        <v>0</v>
      </c>
      <c r="G22" s="18"/>
      <c r="H22" s="18"/>
      <c r="I22" s="10" t="s">
        <v>1</v>
      </c>
      <c r="J22" s="46">
        <f>'bevételi tábla 4.sz.'!AW22</f>
        <v>0</v>
      </c>
      <c r="K22" s="46">
        <f>'bevételi tábla 4.sz.'!AX22</f>
        <v>0</v>
      </c>
      <c r="L22" s="46">
        <f>'bevételi tábla 4.sz.'!AY22</f>
        <v>0</v>
      </c>
      <c r="M22" s="20">
        <f t="shared" si="21"/>
        <v>0</v>
      </c>
      <c r="N22" s="46">
        <f>'bevételi tábla 4.sz.'!AZ22</f>
        <v>0</v>
      </c>
      <c r="O22" s="46">
        <f>'bevételi tábla 4.sz.'!BA22</f>
        <v>0</v>
      </c>
      <c r="P22" s="107"/>
      <c r="Q22" s="519">
        <f t="shared" si="20"/>
        <v>0</v>
      </c>
      <c r="R22" s="46">
        <f>'bevételi tábla 4.sz.'!BC22</f>
        <v>0</v>
      </c>
      <c r="S22" s="46">
        <f>'bevételi tábla 4.sz.'!BD22</f>
        <v>0</v>
      </c>
      <c r="T22" s="107"/>
      <c r="U22" s="20">
        <f t="shared" si="22"/>
        <v>0</v>
      </c>
      <c r="V22" s="46">
        <f>'bevételi tábla 4.sz.'!CP22</f>
        <v>0</v>
      </c>
      <c r="W22" s="46">
        <f>'bevételi tábla 4.sz.'!CQ22</f>
        <v>0</v>
      </c>
      <c r="X22" s="46">
        <f>'bevételi tábla 4.sz.'!CR22</f>
        <v>0</v>
      </c>
      <c r="Y22" s="520">
        <f t="shared" si="23"/>
        <v>0</v>
      </c>
      <c r="Z22" s="46">
        <f>'bevételi tábla 4.sz.'!CS22</f>
        <v>0</v>
      </c>
      <c r="AA22" s="46">
        <f>'bevételi tábla 4.sz.'!CT22</f>
        <v>0</v>
      </c>
      <c r="AB22" s="46">
        <f>'bevételi tábla 4.sz.'!CU22</f>
        <v>0</v>
      </c>
      <c r="AC22" s="520">
        <f t="shared" si="24"/>
        <v>0</v>
      </c>
      <c r="AD22" s="46">
        <f>'bevételi tábla 4.sz.'!CV22</f>
        <v>0</v>
      </c>
      <c r="AE22" s="46">
        <f>'bevételi tábla 4.sz.'!CW22</f>
        <v>0</v>
      </c>
      <c r="AF22" s="46">
        <f>'bevételi tábla 4.sz.'!CX22</f>
        <v>0</v>
      </c>
      <c r="AG22" s="520">
        <f t="shared" si="25"/>
        <v>0</v>
      </c>
      <c r="AH22" s="46">
        <f>'bevételi tábla 4.sz.'!KO22</f>
        <v>0</v>
      </c>
      <c r="AI22" s="46">
        <f>'bevételi tábla 4.sz.'!KP22</f>
        <v>0</v>
      </c>
      <c r="AJ22" s="46">
        <f>'bevételi tábla 4.sz.'!KQ22</f>
        <v>0</v>
      </c>
      <c r="AK22" s="520">
        <f t="shared" si="26"/>
        <v>0</v>
      </c>
      <c r="AL22" s="46">
        <f>'bevételi tábla 4.sz.'!KR22</f>
        <v>0</v>
      </c>
      <c r="AM22" s="46">
        <f>'bevételi tábla 4.sz.'!KS22</f>
        <v>0</v>
      </c>
      <c r="AN22" s="46">
        <f>'bevételi tábla 4.sz.'!KT22</f>
        <v>0</v>
      </c>
      <c r="AO22" s="520">
        <f t="shared" si="27"/>
        <v>0</v>
      </c>
      <c r="AP22" s="46">
        <f>'bevételi tábla 4.sz.'!KU22</f>
        <v>3246</v>
      </c>
      <c r="AQ22" s="46">
        <f>'bevételi tábla 4.sz.'!KV22</f>
        <v>0</v>
      </c>
      <c r="AR22" s="46">
        <f>'bevételi tábla 4.sz.'!KW22</f>
        <v>0</v>
      </c>
      <c r="AS22" s="520">
        <f t="shared" si="28"/>
        <v>3246</v>
      </c>
      <c r="AT22" s="19">
        <f t="shared" si="29"/>
        <v>0</v>
      </c>
      <c r="AU22" s="19">
        <f t="shared" si="9"/>
        <v>0</v>
      </c>
      <c r="AV22" s="19">
        <f t="shared" si="10"/>
        <v>0</v>
      </c>
      <c r="AW22" s="222">
        <f t="shared" si="11"/>
        <v>0</v>
      </c>
      <c r="AX22" s="19">
        <f t="shared" si="12"/>
        <v>0</v>
      </c>
      <c r="AY22" s="19">
        <f t="shared" si="13"/>
        <v>0</v>
      </c>
      <c r="AZ22" s="19">
        <f t="shared" si="14"/>
        <v>0</v>
      </c>
      <c r="BA22" s="222">
        <f t="shared" si="15"/>
        <v>0</v>
      </c>
      <c r="BB22" s="19">
        <f t="shared" si="16"/>
        <v>3246</v>
      </c>
      <c r="BC22" s="19">
        <f t="shared" si="17"/>
        <v>0</v>
      </c>
      <c r="BD22" s="19">
        <f t="shared" si="18"/>
        <v>0</v>
      </c>
      <c r="BE22" s="222">
        <f t="shared" si="19"/>
        <v>3246</v>
      </c>
    </row>
    <row r="23" spans="1:57">
      <c r="A23" s="17"/>
      <c r="B23" s="28"/>
      <c r="C23" s="28"/>
      <c r="E23" s="28"/>
      <c r="F23" s="28" t="s">
        <v>2</v>
      </c>
      <c r="G23" s="925" t="s">
        <v>3</v>
      </c>
      <c r="H23" s="926"/>
      <c r="I23" s="10" t="s">
        <v>1</v>
      </c>
      <c r="J23" s="46">
        <f>'bevételi tábla 4.sz.'!AW23</f>
        <v>0</v>
      </c>
      <c r="K23" s="46">
        <f>'bevételi tábla 4.sz.'!AX23</f>
        <v>0</v>
      </c>
      <c r="L23" s="46">
        <f>'bevételi tábla 4.sz.'!AY23</f>
        <v>0</v>
      </c>
      <c r="M23" s="20">
        <f t="shared" si="21"/>
        <v>0</v>
      </c>
      <c r="N23" s="46">
        <f>'bevételi tábla 4.sz.'!AZ23</f>
        <v>0</v>
      </c>
      <c r="O23" s="46">
        <f>'bevételi tábla 4.sz.'!BA23</f>
        <v>0</v>
      </c>
      <c r="P23" s="107"/>
      <c r="Q23" s="519">
        <f t="shared" si="20"/>
        <v>0</v>
      </c>
      <c r="R23" s="46">
        <f>'bevételi tábla 4.sz.'!BC23</f>
        <v>0</v>
      </c>
      <c r="S23" s="46">
        <f>'bevételi tábla 4.sz.'!BD23</f>
        <v>0</v>
      </c>
      <c r="T23" s="107"/>
      <c r="U23" s="20">
        <f t="shared" si="22"/>
        <v>0</v>
      </c>
      <c r="V23" s="46">
        <f>'bevételi tábla 4.sz.'!CP23</f>
        <v>0</v>
      </c>
      <c r="W23" s="46">
        <f>'bevételi tábla 4.sz.'!CQ23</f>
        <v>0</v>
      </c>
      <c r="X23" s="46">
        <f>'bevételi tábla 4.sz.'!CR23</f>
        <v>0</v>
      </c>
      <c r="Y23" s="520">
        <f t="shared" si="23"/>
        <v>0</v>
      </c>
      <c r="Z23" s="46">
        <f>'bevételi tábla 4.sz.'!CS23</f>
        <v>0</v>
      </c>
      <c r="AA23" s="46">
        <f>'bevételi tábla 4.sz.'!CT23</f>
        <v>0</v>
      </c>
      <c r="AB23" s="46">
        <f>'bevételi tábla 4.sz.'!CU23</f>
        <v>0</v>
      </c>
      <c r="AC23" s="520">
        <f t="shared" si="24"/>
        <v>0</v>
      </c>
      <c r="AD23" s="46">
        <f>'bevételi tábla 4.sz.'!CV23</f>
        <v>0</v>
      </c>
      <c r="AE23" s="46">
        <f>'bevételi tábla 4.sz.'!CW23</f>
        <v>0</v>
      </c>
      <c r="AF23" s="46">
        <f>'bevételi tábla 4.sz.'!CX23</f>
        <v>0</v>
      </c>
      <c r="AG23" s="520">
        <f t="shared" si="25"/>
        <v>0</v>
      </c>
      <c r="AH23" s="46">
        <f>'bevételi tábla 4.sz.'!KO23</f>
        <v>0</v>
      </c>
      <c r="AI23" s="46">
        <f>'bevételi tábla 4.sz.'!KP23</f>
        <v>0</v>
      </c>
      <c r="AJ23" s="46">
        <f>'bevételi tábla 4.sz.'!KQ23</f>
        <v>0</v>
      </c>
      <c r="AK23" s="520">
        <f t="shared" si="26"/>
        <v>0</v>
      </c>
      <c r="AL23" s="46">
        <f>'bevételi tábla 4.sz.'!KR23</f>
        <v>0</v>
      </c>
      <c r="AM23" s="46">
        <f>'bevételi tábla 4.sz.'!KS23</f>
        <v>0</v>
      </c>
      <c r="AN23" s="46">
        <f>'bevételi tábla 4.sz.'!KT23</f>
        <v>0</v>
      </c>
      <c r="AO23" s="520">
        <f t="shared" si="27"/>
        <v>0</v>
      </c>
      <c r="AP23" s="46">
        <f>'bevételi tábla 4.sz.'!KU23</f>
        <v>3246</v>
      </c>
      <c r="AQ23" s="46">
        <f>'bevételi tábla 4.sz.'!KV23</f>
        <v>0</v>
      </c>
      <c r="AR23" s="46">
        <f>'bevételi tábla 4.sz.'!KW23</f>
        <v>0</v>
      </c>
      <c r="AS23" s="520">
        <f t="shared" si="28"/>
        <v>3246</v>
      </c>
      <c r="AT23" s="19">
        <f t="shared" si="29"/>
        <v>0</v>
      </c>
      <c r="AU23" s="19">
        <f t="shared" si="9"/>
        <v>0</v>
      </c>
      <c r="AV23" s="19">
        <f t="shared" si="10"/>
        <v>0</v>
      </c>
      <c r="AW23" s="222">
        <f t="shared" si="11"/>
        <v>0</v>
      </c>
      <c r="AX23" s="19">
        <f t="shared" si="12"/>
        <v>0</v>
      </c>
      <c r="AY23" s="19">
        <f t="shared" si="13"/>
        <v>0</v>
      </c>
      <c r="AZ23" s="19">
        <f t="shared" si="14"/>
        <v>0</v>
      </c>
      <c r="BA23" s="222">
        <f t="shared" si="15"/>
        <v>0</v>
      </c>
      <c r="BB23" s="19">
        <f t="shared" si="16"/>
        <v>3246</v>
      </c>
      <c r="BC23" s="19">
        <f t="shared" si="17"/>
        <v>0</v>
      </c>
      <c r="BD23" s="19">
        <f t="shared" si="18"/>
        <v>0</v>
      </c>
      <c r="BE23" s="222">
        <f t="shared" si="19"/>
        <v>3246</v>
      </c>
    </row>
    <row r="24" spans="1:57">
      <c r="A24" s="17"/>
      <c r="B24" s="28"/>
      <c r="D24" s="18">
        <v>2</v>
      </c>
      <c r="E24" s="2" t="s">
        <v>4</v>
      </c>
      <c r="F24" s="18"/>
      <c r="G24" s="18"/>
      <c r="H24" s="18"/>
      <c r="I24" s="10" t="s">
        <v>5</v>
      </c>
      <c r="J24" s="46">
        <f>'bevételi tábla 4.sz.'!AW24</f>
        <v>0</v>
      </c>
      <c r="K24" s="46">
        <f>'bevételi tábla 4.sz.'!AX24</f>
        <v>0</v>
      </c>
      <c r="L24" s="46">
        <f>'bevételi tábla 4.sz.'!AY24</f>
        <v>0</v>
      </c>
      <c r="M24" s="20">
        <f t="shared" si="21"/>
        <v>0</v>
      </c>
      <c r="N24" s="46">
        <f>'bevételi tábla 4.sz.'!AZ24</f>
        <v>0</v>
      </c>
      <c r="O24" s="46">
        <f>'bevételi tábla 4.sz.'!BA24</f>
        <v>0</v>
      </c>
      <c r="P24" s="107"/>
      <c r="Q24" s="519">
        <f t="shared" si="20"/>
        <v>0</v>
      </c>
      <c r="R24" s="46">
        <f>'bevételi tábla 4.sz.'!BC24</f>
        <v>0</v>
      </c>
      <c r="S24" s="46">
        <f>'bevételi tábla 4.sz.'!BD24</f>
        <v>0</v>
      </c>
      <c r="T24" s="107"/>
      <c r="U24" s="20">
        <f t="shared" si="22"/>
        <v>0</v>
      </c>
      <c r="V24" s="46">
        <f>'bevételi tábla 4.sz.'!CP24</f>
        <v>0</v>
      </c>
      <c r="W24" s="46">
        <f>'bevételi tábla 4.sz.'!CQ24</f>
        <v>0</v>
      </c>
      <c r="X24" s="46">
        <f>'bevételi tábla 4.sz.'!CR24</f>
        <v>0</v>
      </c>
      <c r="Y24" s="520">
        <f t="shared" si="23"/>
        <v>0</v>
      </c>
      <c r="Z24" s="46">
        <f>'bevételi tábla 4.sz.'!CS24</f>
        <v>0</v>
      </c>
      <c r="AA24" s="46">
        <f>'bevételi tábla 4.sz.'!CT24</f>
        <v>0</v>
      </c>
      <c r="AB24" s="46">
        <f>'bevételi tábla 4.sz.'!CU24</f>
        <v>0</v>
      </c>
      <c r="AC24" s="520">
        <f t="shared" si="24"/>
        <v>0</v>
      </c>
      <c r="AD24" s="46">
        <f>'bevételi tábla 4.sz.'!CV24</f>
        <v>0</v>
      </c>
      <c r="AE24" s="46">
        <f>'bevételi tábla 4.sz.'!CW24</f>
        <v>0</v>
      </c>
      <c r="AF24" s="46">
        <f>'bevételi tábla 4.sz.'!CX24</f>
        <v>0</v>
      </c>
      <c r="AG24" s="520">
        <f t="shared" si="25"/>
        <v>0</v>
      </c>
      <c r="AH24" s="46">
        <f>'bevételi tábla 4.sz.'!KO24</f>
        <v>195000000</v>
      </c>
      <c r="AI24" s="46">
        <f>'bevételi tábla 4.sz.'!KP24</f>
        <v>0</v>
      </c>
      <c r="AJ24" s="46">
        <f>'bevételi tábla 4.sz.'!KQ24</f>
        <v>0</v>
      </c>
      <c r="AK24" s="520">
        <f t="shared" si="26"/>
        <v>195000000</v>
      </c>
      <c r="AL24" s="46">
        <f>'bevételi tábla 4.sz.'!KR24</f>
        <v>195000000</v>
      </c>
      <c r="AM24" s="46">
        <f>'bevételi tábla 4.sz.'!KS24</f>
        <v>0</v>
      </c>
      <c r="AN24" s="46">
        <f>'bevételi tábla 4.sz.'!KT24</f>
        <v>0</v>
      </c>
      <c r="AO24" s="520">
        <f t="shared" si="27"/>
        <v>195000000</v>
      </c>
      <c r="AP24" s="46">
        <f>'bevételi tábla 4.sz.'!KU24</f>
        <v>198595440</v>
      </c>
      <c r="AQ24" s="46">
        <f>'bevételi tábla 4.sz.'!KV24</f>
        <v>0</v>
      </c>
      <c r="AR24" s="46">
        <f>'bevételi tábla 4.sz.'!KW24</f>
        <v>0</v>
      </c>
      <c r="AS24" s="520">
        <f t="shared" si="28"/>
        <v>198595440</v>
      </c>
      <c r="AT24" s="19">
        <f t="shared" si="29"/>
        <v>195000000</v>
      </c>
      <c r="AU24" s="19">
        <f t="shared" si="9"/>
        <v>0</v>
      </c>
      <c r="AV24" s="19">
        <f t="shared" si="10"/>
        <v>0</v>
      </c>
      <c r="AW24" s="222">
        <f t="shared" si="11"/>
        <v>195000000</v>
      </c>
      <c r="AX24" s="19">
        <f t="shared" si="12"/>
        <v>195000000</v>
      </c>
      <c r="AY24" s="19">
        <f t="shared" si="13"/>
        <v>0</v>
      </c>
      <c r="AZ24" s="19">
        <f t="shared" si="14"/>
        <v>0</v>
      </c>
      <c r="BA24" s="222">
        <f t="shared" si="15"/>
        <v>195000000</v>
      </c>
      <c r="BB24" s="19">
        <f t="shared" si="16"/>
        <v>198595440</v>
      </c>
      <c r="BC24" s="19">
        <f t="shared" si="17"/>
        <v>0</v>
      </c>
      <c r="BD24" s="19">
        <f t="shared" si="18"/>
        <v>0</v>
      </c>
      <c r="BE24" s="222">
        <f t="shared" si="19"/>
        <v>198595440</v>
      </c>
    </row>
    <row r="25" spans="1:57">
      <c r="A25" s="30"/>
      <c r="B25" s="28"/>
      <c r="C25" s="28"/>
      <c r="E25" s="28"/>
      <c r="F25" s="28" t="s">
        <v>2</v>
      </c>
      <c r="G25" s="31" t="s">
        <v>6</v>
      </c>
      <c r="H25" s="31"/>
      <c r="I25" s="10" t="s">
        <v>5</v>
      </c>
      <c r="J25" s="46">
        <f>'bevételi tábla 4.sz.'!AW25</f>
        <v>0</v>
      </c>
      <c r="K25" s="46">
        <f>'bevételi tábla 4.sz.'!AX25</f>
        <v>0</v>
      </c>
      <c r="L25" s="46">
        <f>'bevételi tábla 4.sz.'!AY25</f>
        <v>0</v>
      </c>
      <c r="M25" s="20">
        <f t="shared" si="21"/>
        <v>0</v>
      </c>
      <c r="N25" s="46">
        <f>'bevételi tábla 4.sz.'!AZ25</f>
        <v>0</v>
      </c>
      <c r="O25" s="46">
        <f>'bevételi tábla 4.sz.'!BA25</f>
        <v>0</v>
      </c>
      <c r="P25" s="107"/>
      <c r="Q25" s="519">
        <f t="shared" si="20"/>
        <v>0</v>
      </c>
      <c r="R25" s="46">
        <f>'bevételi tábla 4.sz.'!BC25</f>
        <v>0</v>
      </c>
      <c r="S25" s="46">
        <f>'bevételi tábla 4.sz.'!BD25</f>
        <v>0</v>
      </c>
      <c r="T25" s="107"/>
      <c r="U25" s="20">
        <f t="shared" si="22"/>
        <v>0</v>
      </c>
      <c r="V25" s="46">
        <f>'bevételi tábla 4.sz.'!CP25</f>
        <v>0</v>
      </c>
      <c r="W25" s="46">
        <f>'bevételi tábla 4.sz.'!CQ25</f>
        <v>0</v>
      </c>
      <c r="X25" s="46">
        <f>'bevételi tábla 4.sz.'!CR25</f>
        <v>0</v>
      </c>
      <c r="Y25" s="520">
        <f t="shared" si="23"/>
        <v>0</v>
      </c>
      <c r="Z25" s="46">
        <f>'bevételi tábla 4.sz.'!CS25</f>
        <v>0</v>
      </c>
      <c r="AA25" s="46">
        <f>'bevételi tábla 4.sz.'!CT25</f>
        <v>0</v>
      </c>
      <c r="AB25" s="46">
        <f>'bevételi tábla 4.sz.'!CU25</f>
        <v>0</v>
      </c>
      <c r="AC25" s="520">
        <f t="shared" si="24"/>
        <v>0</v>
      </c>
      <c r="AD25" s="46">
        <f>'bevételi tábla 4.sz.'!CV25</f>
        <v>0</v>
      </c>
      <c r="AE25" s="46">
        <f>'bevételi tábla 4.sz.'!CW25</f>
        <v>0</v>
      </c>
      <c r="AF25" s="46">
        <f>'bevételi tábla 4.sz.'!CX25</f>
        <v>0</v>
      </c>
      <c r="AG25" s="520">
        <f t="shared" si="25"/>
        <v>0</v>
      </c>
      <c r="AH25" s="46">
        <f>'bevételi tábla 4.sz.'!KO25</f>
        <v>165000000</v>
      </c>
      <c r="AI25" s="46">
        <f>'bevételi tábla 4.sz.'!KP25</f>
        <v>0</v>
      </c>
      <c r="AJ25" s="46">
        <f>'bevételi tábla 4.sz.'!KQ25</f>
        <v>0</v>
      </c>
      <c r="AK25" s="520">
        <f t="shared" si="26"/>
        <v>165000000</v>
      </c>
      <c r="AL25" s="46">
        <f>'bevételi tábla 4.sz.'!KR25</f>
        <v>165000000</v>
      </c>
      <c r="AM25" s="46">
        <f>'bevételi tábla 4.sz.'!KS25</f>
        <v>0</v>
      </c>
      <c r="AN25" s="46">
        <f>'bevételi tábla 4.sz.'!KT25</f>
        <v>0</v>
      </c>
      <c r="AO25" s="520">
        <f t="shared" si="27"/>
        <v>165000000</v>
      </c>
      <c r="AP25" s="46">
        <f>'bevételi tábla 4.sz.'!KU25</f>
        <v>170824310</v>
      </c>
      <c r="AQ25" s="46">
        <f>'bevételi tábla 4.sz.'!KV25</f>
        <v>0</v>
      </c>
      <c r="AR25" s="46">
        <f>'bevételi tábla 4.sz.'!KW25</f>
        <v>0</v>
      </c>
      <c r="AS25" s="520">
        <f t="shared" si="28"/>
        <v>170824310</v>
      </c>
      <c r="AT25" s="19">
        <f t="shared" si="29"/>
        <v>165000000</v>
      </c>
      <c r="AU25" s="19">
        <f t="shared" si="9"/>
        <v>0</v>
      </c>
      <c r="AV25" s="19">
        <f t="shared" si="10"/>
        <v>0</v>
      </c>
      <c r="AW25" s="222">
        <f t="shared" si="11"/>
        <v>165000000</v>
      </c>
      <c r="AX25" s="19">
        <f t="shared" si="12"/>
        <v>165000000</v>
      </c>
      <c r="AY25" s="19">
        <f t="shared" si="13"/>
        <v>0</v>
      </c>
      <c r="AZ25" s="19">
        <f t="shared" si="14"/>
        <v>0</v>
      </c>
      <c r="BA25" s="222">
        <f t="shared" si="15"/>
        <v>165000000</v>
      </c>
      <c r="BB25" s="19">
        <f t="shared" si="16"/>
        <v>170824310</v>
      </c>
      <c r="BC25" s="19">
        <f t="shared" si="17"/>
        <v>0</v>
      </c>
      <c r="BD25" s="19">
        <f t="shared" si="18"/>
        <v>0</v>
      </c>
      <c r="BE25" s="222">
        <f t="shared" si="19"/>
        <v>170824310</v>
      </c>
    </row>
    <row r="26" spans="1:57">
      <c r="A26" s="30"/>
      <c r="B26" s="28"/>
      <c r="C26" s="28"/>
      <c r="E26" s="28"/>
      <c r="F26" s="28" t="s">
        <v>2</v>
      </c>
      <c r="G26" s="31" t="s">
        <v>7</v>
      </c>
      <c r="H26" s="31"/>
      <c r="I26" s="10" t="s">
        <v>5</v>
      </c>
      <c r="J26" s="46">
        <f>'bevételi tábla 4.sz.'!AW26</f>
        <v>0</v>
      </c>
      <c r="K26" s="46">
        <f>'bevételi tábla 4.sz.'!AX26</f>
        <v>0</v>
      </c>
      <c r="L26" s="46">
        <f>'bevételi tábla 4.sz.'!AY26</f>
        <v>0</v>
      </c>
      <c r="M26" s="20">
        <f t="shared" si="21"/>
        <v>0</v>
      </c>
      <c r="N26" s="46">
        <f>'bevételi tábla 4.sz.'!AZ26</f>
        <v>0</v>
      </c>
      <c r="O26" s="46">
        <f>'bevételi tábla 4.sz.'!BA26</f>
        <v>0</v>
      </c>
      <c r="P26" s="107"/>
      <c r="Q26" s="519">
        <f t="shared" si="20"/>
        <v>0</v>
      </c>
      <c r="R26" s="46">
        <f>'bevételi tábla 4.sz.'!BC26</f>
        <v>0</v>
      </c>
      <c r="S26" s="46">
        <f>'bevételi tábla 4.sz.'!BD26</f>
        <v>0</v>
      </c>
      <c r="T26" s="107"/>
      <c r="U26" s="20">
        <f t="shared" si="22"/>
        <v>0</v>
      </c>
      <c r="V26" s="46">
        <f>'bevételi tábla 4.sz.'!CP26</f>
        <v>0</v>
      </c>
      <c r="W26" s="46">
        <f>'bevételi tábla 4.sz.'!CQ26</f>
        <v>0</v>
      </c>
      <c r="X26" s="46">
        <f>'bevételi tábla 4.sz.'!CR26</f>
        <v>0</v>
      </c>
      <c r="Y26" s="520">
        <f t="shared" si="23"/>
        <v>0</v>
      </c>
      <c r="Z26" s="46">
        <f>'bevételi tábla 4.sz.'!CS26</f>
        <v>0</v>
      </c>
      <c r="AA26" s="46">
        <f>'bevételi tábla 4.sz.'!CT26</f>
        <v>0</v>
      </c>
      <c r="AB26" s="46">
        <f>'bevételi tábla 4.sz.'!CU26</f>
        <v>0</v>
      </c>
      <c r="AC26" s="520">
        <f t="shared" si="24"/>
        <v>0</v>
      </c>
      <c r="AD26" s="46">
        <f>'bevételi tábla 4.sz.'!CV26</f>
        <v>0</v>
      </c>
      <c r="AE26" s="46">
        <f>'bevételi tábla 4.sz.'!CW26</f>
        <v>0</v>
      </c>
      <c r="AF26" s="46">
        <f>'bevételi tábla 4.sz.'!CX26</f>
        <v>0</v>
      </c>
      <c r="AG26" s="520">
        <f t="shared" si="25"/>
        <v>0</v>
      </c>
      <c r="AH26" s="46">
        <f>'bevételi tábla 4.sz.'!KO26</f>
        <v>0</v>
      </c>
      <c r="AI26" s="46">
        <f>'bevételi tábla 4.sz.'!KP26</f>
        <v>0</v>
      </c>
      <c r="AJ26" s="46">
        <f>'bevételi tábla 4.sz.'!KQ26</f>
        <v>0</v>
      </c>
      <c r="AK26" s="520">
        <f t="shared" si="26"/>
        <v>0</v>
      </c>
      <c r="AL26" s="46">
        <f>'bevételi tábla 4.sz.'!KR26</f>
        <v>0</v>
      </c>
      <c r="AM26" s="46">
        <f>'bevételi tábla 4.sz.'!KS26</f>
        <v>0</v>
      </c>
      <c r="AN26" s="46">
        <f>'bevételi tábla 4.sz.'!KT26</f>
        <v>0</v>
      </c>
      <c r="AO26" s="520">
        <f t="shared" si="27"/>
        <v>0</v>
      </c>
      <c r="AP26" s="46">
        <f>'bevételi tábla 4.sz.'!KU26</f>
        <v>0</v>
      </c>
      <c r="AQ26" s="46">
        <f>'bevételi tábla 4.sz.'!KV26</f>
        <v>0</v>
      </c>
      <c r="AR26" s="46">
        <f>'bevételi tábla 4.sz.'!KW26</f>
        <v>0</v>
      </c>
      <c r="AS26" s="520">
        <f t="shared" si="28"/>
        <v>0</v>
      </c>
      <c r="AT26" s="19">
        <f t="shared" si="29"/>
        <v>0</v>
      </c>
      <c r="AU26" s="19">
        <f t="shared" si="9"/>
        <v>0</v>
      </c>
      <c r="AV26" s="19">
        <f t="shared" si="10"/>
        <v>0</v>
      </c>
      <c r="AW26" s="222">
        <f t="shared" si="11"/>
        <v>0</v>
      </c>
      <c r="AX26" s="19">
        <f t="shared" si="12"/>
        <v>0</v>
      </c>
      <c r="AY26" s="19">
        <f t="shared" si="13"/>
        <v>0</v>
      </c>
      <c r="AZ26" s="19">
        <f t="shared" si="14"/>
        <v>0</v>
      </c>
      <c r="BA26" s="222">
        <f t="shared" si="15"/>
        <v>0</v>
      </c>
      <c r="BB26" s="19">
        <f t="shared" si="16"/>
        <v>0</v>
      </c>
      <c r="BC26" s="19">
        <f t="shared" si="17"/>
        <v>0</v>
      </c>
      <c r="BD26" s="19">
        <f t="shared" si="18"/>
        <v>0</v>
      </c>
      <c r="BE26" s="222">
        <f t="shared" si="19"/>
        <v>0</v>
      </c>
    </row>
    <row r="27" spans="1:57">
      <c r="A27" s="30"/>
      <c r="B27" s="28"/>
      <c r="C27" s="28"/>
      <c r="E27" s="28"/>
      <c r="F27" s="28" t="s">
        <v>2</v>
      </c>
      <c r="G27" s="31" t="s">
        <v>8</v>
      </c>
      <c r="H27" s="31"/>
      <c r="I27" s="10" t="s">
        <v>5</v>
      </c>
      <c r="J27" s="46">
        <f>'bevételi tábla 4.sz.'!AW27</f>
        <v>0</v>
      </c>
      <c r="K27" s="46">
        <f>'bevételi tábla 4.sz.'!AX27</f>
        <v>0</v>
      </c>
      <c r="L27" s="46">
        <f>'bevételi tábla 4.sz.'!AY27</f>
        <v>0</v>
      </c>
      <c r="M27" s="20">
        <f t="shared" si="21"/>
        <v>0</v>
      </c>
      <c r="N27" s="46">
        <f>'bevételi tábla 4.sz.'!AZ27</f>
        <v>0</v>
      </c>
      <c r="O27" s="46">
        <f>'bevételi tábla 4.sz.'!BA27</f>
        <v>0</v>
      </c>
      <c r="P27" s="107"/>
      <c r="Q27" s="519">
        <f t="shared" si="20"/>
        <v>0</v>
      </c>
      <c r="R27" s="46">
        <f>'bevételi tábla 4.sz.'!BC27</f>
        <v>0</v>
      </c>
      <c r="S27" s="46">
        <f>'bevételi tábla 4.sz.'!BD27</f>
        <v>0</v>
      </c>
      <c r="T27" s="107"/>
      <c r="U27" s="20">
        <f t="shared" si="22"/>
        <v>0</v>
      </c>
      <c r="V27" s="46">
        <f>'bevételi tábla 4.sz.'!CP27</f>
        <v>0</v>
      </c>
      <c r="W27" s="46">
        <f>'bevételi tábla 4.sz.'!CQ27</f>
        <v>0</v>
      </c>
      <c r="X27" s="46">
        <f>'bevételi tábla 4.sz.'!CR27</f>
        <v>0</v>
      </c>
      <c r="Y27" s="520">
        <f t="shared" si="23"/>
        <v>0</v>
      </c>
      <c r="Z27" s="46">
        <f>'bevételi tábla 4.sz.'!CS27</f>
        <v>0</v>
      </c>
      <c r="AA27" s="46">
        <f>'bevételi tábla 4.sz.'!CT27</f>
        <v>0</v>
      </c>
      <c r="AB27" s="46">
        <f>'bevételi tábla 4.sz.'!CU27</f>
        <v>0</v>
      </c>
      <c r="AC27" s="520">
        <f t="shared" si="24"/>
        <v>0</v>
      </c>
      <c r="AD27" s="46">
        <f>'bevételi tábla 4.sz.'!CV27</f>
        <v>0</v>
      </c>
      <c r="AE27" s="46">
        <f>'bevételi tábla 4.sz.'!CW27</f>
        <v>0</v>
      </c>
      <c r="AF27" s="46">
        <f>'bevételi tábla 4.sz.'!CX27</f>
        <v>0</v>
      </c>
      <c r="AG27" s="520">
        <f t="shared" si="25"/>
        <v>0</v>
      </c>
      <c r="AH27" s="46">
        <f>'bevételi tábla 4.sz.'!KO27</f>
        <v>0</v>
      </c>
      <c r="AI27" s="46">
        <f>'bevételi tábla 4.sz.'!KP27</f>
        <v>0</v>
      </c>
      <c r="AJ27" s="46">
        <f>'bevételi tábla 4.sz.'!KQ27</f>
        <v>0</v>
      </c>
      <c r="AK27" s="520">
        <f t="shared" si="26"/>
        <v>0</v>
      </c>
      <c r="AL27" s="46">
        <f>'bevételi tábla 4.sz.'!KR27</f>
        <v>0</v>
      </c>
      <c r="AM27" s="46">
        <f>'bevételi tábla 4.sz.'!KS27</f>
        <v>0</v>
      </c>
      <c r="AN27" s="46">
        <f>'bevételi tábla 4.sz.'!KT27</f>
        <v>0</v>
      </c>
      <c r="AO27" s="520">
        <f t="shared" si="27"/>
        <v>0</v>
      </c>
      <c r="AP27" s="46">
        <f>'bevételi tábla 4.sz.'!KU27</f>
        <v>0</v>
      </c>
      <c r="AQ27" s="46">
        <f>'bevételi tábla 4.sz.'!KV27</f>
        <v>0</v>
      </c>
      <c r="AR27" s="46">
        <f>'bevételi tábla 4.sz.'!KW27</f>
        <v>0</v>
      </c>
      <c r="AS27" s="520">
        <f t="shared" si="28"/>
        <v>0</v>
      </c>
      <c r="AT27" s="19">
        <f t="shared" si="29"/>
        <v>0</v>
      </c>
      <c r="AU27" s="19">
        <f t="shared" si="9"/>
        <v>0</v>
      </c>
      <c r="AV27" s="19">
        <f t="shared" si="10"/>
        <v>0</v>
      </c>
      <c r="AW27" s="222">
        <f t="shared" si="11"/>
        <v>0</v>
      </c>
      <c r="AX27" s="19">
        <f t="shared" si="12"/>
        <v>0</v>
      </c>
      <c r="AY27" s="19">
        <f t="shared" si="13"/>
        <v>0</v>
      </c>
      <c r="AZ27" s="19">
        <f t="shared" si="14"/>
        <v>0</v>
      </c>
      <c r="BA27" s="222">
        <f t="shared" si="15"/>
        <v>0</v>
      </c>
      <c r="BB27" s="19">
        <f t="shared" si="16"/>
        <v>0</v>
      </c>
      <c r="BC27" s="19">
        <f t="shared" si="17"/>
        <v>0</v>
      </c>
      <c r="BD27" s="19">
        <f t="shared" si="18"/>
        <v>0</v>
      </c>
      <c r="BE27" s="222">
        <f t="shared" si="19"/>
        <v>0</v>
      </c>
    </row>
    <row r="28" spans="1:57">
      <c r="A28" s="30"/>
      <c r="B28" s="28"/>
      <c r="C28" s="28"/>
      <c r="E28" s="28"/>
      <c r="F28" s="28" t="s">
        <v>2</v>
      </c>
      <c r="G28" s="31" t="s">
        <v>9</v>
      </c>
      <c r="H28" s="31"/>
      <c r="I28" s="10" t="s">
        <v>5</v>
      </c>
      <c r="J28" s="46">
        <f>'bevételi tábla 4.sz.'!AW28</f>
        <v>0</v>
      </c>
      <c r="K28" s="46">
        <f>'bevételi tábla 4.sz.'!AX28</f>
        <v>0</v>
      </c>
      <c r="L28" s="46">
        <f>'bevételi tábla 4.sz.'!AY28</f>
        <v>0</v>
      </c>
      <c r="M28" s="20">
        <f t="shared" si="21"/>
        <v>0</v>
      </c>
      <c r="N28" s="46">
        <f>'bevételi tábla 4.sz.'!AZ28</f>
        <v>0</v>
      </c>
      <c r="O28" s="46">
        <f>'bevételi tábla 4.sz.'!BA28</f>
        <v>0</v>
      </c>
      <c r="P28" s="107"/>
      <c r="Q28" s="519">
        <f t="shared" si="20"/>
        <v>0</v>
      </c>
      <c r="R28" s="46">
        <f>'bevételi tábla 4.sz.'!BC28</f>
        <v>0</v>
      </c>
      <c r="S28" s="46">
        <f>'bevételi tábla 4.sz.'!BD28</f>
        <v>0</v>
      </c>
      <c r="T28" s="107"/>
      <c r="U28" s="20">
        <f t="shared" si="22"/>
        <v>0</v>
      </c>
      <c r="V28" s="46">
        <f>'bevételi tábla 4.sz.'!CP28</f>
        <v>0</v>
      </c>
      <c r="W28" s="46">
        <f>'bevételi tábla 4.sz.'!CQ28</f>
        <v>0</v>
      </c>
      <c r="X28" s="46">
        <f>'bevételi tábla 4.sz.'!CR28</f>
        <v>0</v>
      </c>
      <c r="Y28" s="520">
        <f t="shared" si="23"/>
        <v>0</v>
      </c>
      <c r="Z28" s="46">
        <f>'bevételi tábla 4.sz.'!CS28</f>
        <v>0</v>
      </c>
      <c r="AA28" s="46">
        <f>'bevételi tábla 4.sz.'!CT28</f>
        <v>0</v>
      </c>
      <c r="AB28" s="46">
        <f>'bevételi tábla 4.sz.'!CU28</f>
        <v>0</v>
      </c>
      <c r="AC28" s="520">
        <f t="shared" si="24"/>
        <v>0</v>
      </c>
      <c r="AD28" s="46">
        <f>'bevételi tábla 4.sz.'!CV28</f>
        <v>0</v>
      </c>
      <c r="AE28" s="46">
        <f>'bevételi tábla 4.sz.'!CW28</f>
        <v>0</v>
      </c>
      <c r="AF28" s="46">
        <f>'bevételi tábla 4.sz.'!CX28</f>
        <v>0</v>
      </c>
      <c r="AG28" s="520">
        <f t="shared" si="25"/>
        <v>0</v>
      </c>
      <c r="AH28" s="46">
        <f>'bevételi tábla 4.sz.'!KO28</f>
        <v>30000000</v>
      </c>
      <c r="AI28" s="46">
        <f>'bevételi tábla 4.sz.'!KP28</f>
        <v>0</v>
      </c>
      <c r="AJ28" s="46">
        <f>'bevételi tábla 4.sz.'!KQ28</f>
        <v>0</v>
      </c>
      <c r="AK28" s="520">
        <f t="shared" si="26"/>
        <v>30000000</v>
      </c>
      <c r="AL28" s="46">
        <f>'bevételi tábla 4.sz.'!KR28</f>
        <v>30000000</v>
      </c>
      <c r="AM28" s="46">
        <f>'bevételi tábla 4.sz.'!KS28</f>
        <v>0</v>
      </c>
      <c r="AN28" s="46">
        <f>'bevételi tábla 4.sz.'!KT28</f>
        <v>0</v>
      </c>
      <c r="AO28" s="520">
        <f t="shared" si="27"/>
        <v>30000000</v>
      </c>
      <c r="AP28" s="46">
        <f>'bevételi tábla 4.sz.'!KU28</f>
        <v>27771130</v>
      </c>
      <c r="AQ28" s="46">
        <f>'bevételi tábla 4.sz.'!KV28</f>
        <v>0</v>
      </c>
      <c r="AR28" s="46">
        <f>'bevételi tábla 4.sz.'!KW28</f>
        <v>0</v>
      </c>
      <c r="AS28" s="520">
        <f t="shared" si="28"/>
        <v>27771130</v>
      </c>
      <c r="AT28" s="19">
        <f t="shared" si="29"/>
        <v>30000000</v>
      </c>
      <c r="AU28" s="19">
        <f t="shared" si="9"/>
        <v>0</v>
      </c>
      <c r="AV28" s="19">
        <f t="shared" si="10"/>
        <v>0</v>
      </c>
      <c r="AW28" s="222">
        <f t="shared" si="11"/>
        <v>30000000</v>
      </c>
      <c r="AX28" s="19">
        <f t="shared" si="12"/>
        <v>30000000</v>
      </c>
      <c r="AY28" s="19">
        <f t="shared" si="13"/>
        <v>0</v>
      </c>
      <c r="AZ28" s="19">
        <f t="shared" si="14"/>
        <v>0</v>
      </c>
      <c r="BA28" s="222">
        <f t="shared" si="15"/>
        <v>30000000</v>
      </c>
      <c r="BB28" s="19">
        <f t="shared" si="16"/>
        <v>27771130</v>
      </c>
      <c r="BC28" s="19">
        <f t="shared" si="17"/>
        <v>0</v>
      </c>
      <c r="BD28" s="19">
        <f t="shared" si="18"/>
        <v>0</v>
      </c>
      <c r="BE28" s="222">
        <f t="shared" si="19"/>
        <v>27771130</v>
      </c>
    </row>
    <row r="29" spans="1:57">
      <c r="A29" s="30"/>
      <c r="D29" s="18">
        <v>3</v>
      </c>
      <c r="E29" s="2" t="s">
        <v>10</v>
      </c>
      <c r="F29" s="18"/>
      <c r="G29" s="18"/>
      <c r="H29" s="18"/>
      <c r="I29" s="10" t="s">
        <v>11</v>
      </c>
      <c r="J29" s="46">
        <f>'bevételi tábla 4.sz.'!AW29</f>
        <v>0</v>
      </c>
      <c r="K29" s="46">
        <f>'bevételi tábla 4.sz.'!AX29</f>
        <v>0</v>
      </c>
      <c r="L29" s="46">
        <f>'bevételi tábla 4.sz.'!AY29</f>
        <v>0</v>
      </c>
      <c r="M29" s="20">
        <f t="shared" si="21"/>
        <v>0</v>
      </c>
      <c r="N29" s="46">
        <f>'bevételi tábla 4.sz.'!AZ29</f>
        <v>0</v>
      </c>
      <c r="O29" s="46">
        <f>'bevételi tábla 4.sz.'!BA29</f>
        <v>0</v>
      </c>
      <c r="P29" s="46"/>
      <c r="Q29" s="519">
        <f t="shared" si="20"/>
        <v>0</v>
      </c>
      <c r="R29" s="46">
        <f>'bevételi tábla 4.sz.'!BC29</f>
        <v>0</v>
      </c>
      <c r="S29" s="46">
        <f>'bevételi tábla 4.sz.'!BD29</f>
        <v>0</v>
      </c>
      <c r="T29" s="46"/>
      <c r="U29" s="20">
        <f t="shared" si="22"/>
        <v>0</v>
      </c>
      <c r="V29" s="46">
        <f>'bevételi tábla 4.sz.'!CP29</f>
        <v>0</v>
      </c>
      <c r="W29" s="46">
        <f>'bevételi tábla 4.sz.'!CQ29</f>
        <v>0</v>
      </c>
      <c r="X29" s="46">
        <f>'bevételi tábla 4.sz.'!CR29</f>
        <v>0</v>
      </c>
      <c r="Y29" s="520">
        <f t="shared" si="23"/>
        <v>0</v>
      </c>
      <c r="Z29" s="46">
        <f>'bevételi tábla 4.sz.'!CS29</f>
        <v>0</v>
      </c>
      <c r="AA29" s="46">
        <f>'bevételi tábla 4.sz.'!CT29</f>
        <v>0</v>
      </c>
      <c r="AB29" s="46">
        <f>'bevételi tábla 4.sz.'!CU29</f>
        <v>0</v>
      </c>
      <c r="AC29" s="520">
        <f t="shared" si="24"/>
        <v>0</v>
      </c>
      <c r="AD29" s="46">
        <f>'bevételi tábla 4.sz.'!CV29</f>
        <v>0</v>
      </c>
      <c r="AE29" s="46">
        <f>'bevételi tábla 4.sz.'!CW29</f>
        <v>0</v>
      </c>
      <c r="AF29" s="46">
        <f>'bevételi tábla 4.sz.'!CX29</f>
        <v>0</v>
      </c>
      <c r="AG29" s="520">
        <f t="shared" si="25"/>
        <v>0</v>
      </c>
      <c r="AH29" s="46">
        <f>'bevételi tábla 4.sz.'!KO29</f>
        <v>246000000</v>
      </c>
      <c r="AI29" s="46">
        <f>'bevételi tábla 4.sz.'!KP29</f>
        <v>0</v>
      </c>
      <c r="AJ29" s="46">
        <f>'bevételi tábla 4.sz.'!KQ29</f>
        <v>0</v>
      </c>
      <c r="AK29" s="520">
        <f t="shared" si="26"/>
        <v>246000000</v>
      </c>
      <c r="AL29" s="46">
        <f>'bevételi tábla 4.sz.'!KR29</f>
        <v>246000000</v>
      </c>
      <c r="AM29" s="46">
        <f>'bevételi tábla 4.sz.'!KS29</f>
        <v>0</v>
      </c>
      <c r="AN29" s="46">
        <f>'bevételi tábla 4.sz.'!KT29</f>
        <v>0</v>
      </c>
      <c r="AO29" s="520">
        <f t="shared" si="27"/>
        <v>246000000</v>
      </c>
      <c r="AP29" s="46">
        <f>'bevételi tábla 4.sz.'!KU29</f>
        <v>299492099</v>
      </c>
      <c r="AQ29" s="46">
        <f>'bevételi tábla 4.sz.'!KV29</f>
        <v>0</v>
      </c>
      <c r="AR29" s="46">
        <f>'bevételi tábla 4.sz.'!KW29</f>
        <v>0</v>
      </c>
      <c r="AS29" s="520">
        <f t="shared" si="28"/>
        <v>299492099</v>
      </c>
      <c r="AT29" s="19">
        <f t="shared" si="29"/>
        <v>246000000</v>
      </c>
      <c r="AU29" s="19">
        <f t="shared" si="9"/>
        <v>0</v>
      </c>
      <c r="AV29" s="19">
        <f t="shared" si="10"/>
        <v>0</v>
      </c>
      <c r="AW29" s="222">
        <f t="shared" si="11"/>
        <v>246000000</v>
      </c>
      <c r="AX29" s="19">
        <f t="shared" si="12"/>
        <v>246000000</v>
      </c>
      <c r="AY29" s="19">
        <f t="shared" si="13"/>
        <v>0</v>
      </c>
      <c r="AZ29" s="19">
        <f t="shared" si="14"/>
        <v>0</v>
      </c>
      <c r="BA29" s="222">
        <f t="shared" si="15"/>
        <v>246000000</v>
      </c>
      <c r="BB29" s="19">
        <f t="shared" si="16"/>
        <v>299492099</v>
      </c>
      <c r="BC29" s="19">
        <f t="shared" si="17"/>
        <v>0</v>
      </c>
      <c r="BD29" s="19">
        <f t="shared" si="18"/>
        <v>0</v>
      </c>
      <c r="BE29" s="222">
        <f t="shared" si="19"/>
        <v>299492099</v>
      </c>
    </row>
    <row r="30" spans="1:57">
      <c r="A30" s="30"/>
      <c r="B30" s="28"/>
      <c r="C30" s="28"/>
      <c r="E30" s="18">
        <v>1</v>
      </c>
      <c r="F30" s="2" t="s">
        <v>12</v>
      </c>
      <c r="G30" s="18"/>
      <c r="H30" s="18"/>
      <c r="I30" s="10" t="s">
        <v>13</v>
      </c>
      <c r="J30" s="46">
        <f>'bevételi tábla 4.sz.'!AW30</f>
        <v>0</v>
      </c>
      <c r="K30" s="46">
        <f>'bevételi tábla 4.sz.'!AX30</f>
        <v>0</v>
      </c>
      <c r="L30" s="46">
        <f>'bevételi tábla 4.sz.'!AY30</f>
        <v>0</v>
      </c>
      <c r="M30" s="20">
        <f t="shared" si="21"/>
        <v>0</v>
      </c>
      <c r="N30" s="46">
        <f>'bevételi tábla 4.sz.'!AZ30</f>
        <v>0</v>
      </c>
      <c r="O30" s="46">
        <f>'bevételi tábla 4.sz.'!BA30</f>
        <v>0</v>
      </c>
      <c r="P30" s="107"/>
      <c r="Q30" s="519">
        <f t="shared" si="20"/>
        <v>0</v>
      </c>
      <c r="R30" s="46">
        <f>'bevételi tábla 4.sz.'!BC30</f>
        <v>0</v>
      </c>
      <c r="S30" s="46">
        <f>'bevételi tábla 4.sz.'!BD30</f>
        <v>0</v>
      </c>
      <c r="T30" s="107"/>
      <c r="U30" s="20">
        <f t="shared" si="22"/>
        <v>0</v>
      </c>
      <c r="V30" s="46">
        <f>'bevételi tábla 4.sz.'!CP30</f>
        <v>0</v>
      </c>
      <c r="W30" s="46">
        <f>'bevételi tábla 4.sz.'!CQ30</f>
        <v>0</v>
      </c>
      <c r="X30" s="46">
        <f>'bevételi tábla 4.sz.'!CR30</f>
        <v>0</v>
      </c>
      <c r="Y30" s="520">
        <f t="shared" si="23"/>
        <v>0</v>
      </c>
      <c r="Z30" s="46">
        <f>'bevételi tábla 4.sz.'!CS30</f>
        <v>0</v>
      </c>
      <c r="AA30" s="46">
        <f>'bevételi tábla 4.sz.'!CT30</f>
        <v>0</v>
      </c>
      <c r="AB30" s="46">
        <f>'bevételi tábla 4.sz.'!CU30</f>
        <v>0</v>
      </c>
      <c r="AC30" s="520">
        <f t="shared" si="24"/>
        <v>0</v>
      </c>
      <c r="AD30" s="46">
        <f>'bevételi tábla 4.sz.'!CV30</f>
        <v>0</v>
      </c>
      <c r="AE30" s="46">
        <f>'bevételi tábla 4.sz.'!CW30</f>
        <v>0</v>
      </c>
      <c r="AF30" s="46">
        <f>'bevételi tábla 4.sz.'!CX30</f>
        <v>0</v>
      </c>
      <c r="AG30" s="520">
        <f t="shared" si="25"/>
        <v>0</v>
      </c>
      <c r="AH30" s="46">
        <f>'bevételi tábla 4.sz.'!KO30</f>
        <v>125000000</v>
      </c>
      <c r="AI30" s="46">
        <f>'bevételi tábla 4.sz.'!KP30</f>
        <v>0</v>
      </c>
      <c r="AJ30" s="46">
        <f>'bevételi tábla 4.sz.'!KQ30</f>
        <v>0</v>
      </c>
      <c r="AK30" s="520">
        <f t="shared" si="26"/>
        <v>125000000</v>
      </c>
      <c r="AL30" s="46">
        <f>'bevételi tábla 4.sz.'!KR30</f>
        <v>125000000</v>
      </c>
      <c r="AM30" s="46">
        <f>'bevételi tábla 4.sz.'!KS30</f>
        <v>0</v>
      </c>
      <c r="AN30" s="46">
        <f>'bevételi tábla 4.sz.'!KT30</f>
        <v>0</v>
      </c>
      <c r="AO30" s="520">
        <f t="shared" si="27"/>
        <v>125000000</v>
      </c>
      <c r="AP30" s="46">
        <f>'bevételi tábla 4.sz.'!KU30</f>
        <v>160259736</v>
      </c>
      <c r="AQ30" s="46">
        <f>'bevételi tábla 4.sz.'!KV30</f>
        <v>0</v>
      </c>
      <c r="AR30" s="46">
        <f>'bevételi tábla 4.sz.'!KW30</f>
        <v>0</v>
      </c>
      <c r="AS30" s="520">
        <f t="shared" si="28"/>
        <v>160259736</v>
      </c>
      <c r="AT30" s="19">
        <f t="shared" si="29"/>
        <v>125000000</v>
      </c>
      <c r="AU30" s="19">
        <f t="shared" si="9"/>
        <v>0</v>
      </c>
      <c r="AV30" s="19">
        <f t="shared" si="10"/>
        <v>0</v>
      </c>
      <c r="AW30" s="222">
        <f t="shared" si="11"/>
        <v>125000000</v>
      </c>
      <c r="AX30" s="19">
        <f t="shared" si="12"/>
        <v>125000000</v>
      </c>
      <c r="AY30" s="19">
        <f t="shared" si="13"/>
        <v>0</v>
      </c>
      <c r="AZ30" s="19">
        <f t="shared" si="14"/>
        <v>0</v>
      </c>
      <c r="BA30" s="222">
        <f t="shared" si="15"/>
        <v>125000000</v>
      </c>
      <c r="BB30" s="19">
        <f t="shared" si="16"/>
        <v>160259736</v>
      </c>
      <c r="BC30" s="19">
        <f t="shared" si="17"/>
        <v>0</v>
      </c>
      <c r="BD30" s="19">
        <f t="shared" si="18"/>
        <v>0</v>
      </c>
      <c r="BE30" s="222">
        <f t="shared" si="19"/>
        <v>160259736</v>
      </c>
    </row>
    <row r="31" spans="1:57">
      <c r="A31" s="30"/>
      <c r="B31" s="28"/>
      <c r="C31" s="28"/>
      <c r="E31" s="28"/>
      <c r="F31" s="28" t="s">
        <v>2</v>
      </c>
      <c r="G31" s="31" t="s">
        <v>14</v>
      </c>
      <c r="H31" s="31"/>
      <c r="I31" s="10" t="s">
        <v>13</v>
      </c>
      <c r="J31" s="46">
        <f>'bevételi tábla 4.sz.'!AW31</f>
        <v>0</v>
      </c>
      <c r="K31" s="46">
        <f>'bevételi tábla 4.sz.'!AX31</f>
        <v>0</v>
      </c>
      <c r="L31" s="46">
        <f>'bevételi tábla 4.sz.'!AY31</f>
        <v>0</v>
      </c>
      <c r="M31" s="20">
        <f t="shared" si="21"/>
        <v>0</v>
      </c>
      <c r="N31" s="46">
        <f>'bevételi tábla 4.sz.'!AZ31</f>
        <v>0</v>
      </c>
      <c r="O31" s="46">
        <f>'bevételi tábla 4.sz.'!BA31</f>
        <v>0</v>
      </c>
      <c r="P31" s="107"/>
      <c r="Q31" s="519">
        <f t="shared" si="20"/>
        <v>0</v>
      </c>
      <c r="R31" s="46">
        <f>'bevételi tábla 4.sz.'!BC31</f>
        <v>0</v>
      </c>
      <c r="S31" s="46">
        <f>'bevételi tábla 4.sz.'!BD31</f>
        <v>0</v>
      </c>
      <c r="T31" s="107"/>
      <c r="U31" s="20">
        <f t="shared" si="22"/>
        <v>0</v>
      </c>
      <c r="V31" s="46">
        <f>'bevételi tábla 4.sz.'!CP31</f>
        <v>0</v>
      </c>
      <c r="W31" s="46">
        <f>'bevételi tábla 4.sz.'!CQ31</f>
        <v>0</v>
      </c>
      <c r="X31" s="46">
        <f>'bevételi tábla 4.sz.'!CR31</f>
        <v>0</v>
      </c>
      <c r="Y31" s="520">
        <f t="shared" si="23"/>
        <v>0</v>
      </c>
      <c r="Z31" s="46">
        <f>'bevételi tábla 4.sz.'!CS31</f>
        <v>0</v>
      </c>
      <c r="AA31" s="46">
        <f>'bevételi tábla 4.sz.'!CT31</f>
        <v>0</v>
      </c>
      <c r="AB31" s="46">
        <f>'bevételi tábla 4.sz.'!CU31</f>
        <v>0</v>
      </c>
      <c r="AC31" s="520">
        <f t="shared" si="24"/>
        <v>0</v>
      </c>
      <c r="AD31" s="46">
        <f>'bevételi tábla 4.sz.'!CV31</f>
        <v>0</v>
      </c>
      <c r="AE31" s="46">
        <f>'bevételi tábla 4.sz.'!CW31</f>
        <v>0</v>
      </c>
      <c r="AF31" s="46">
        <f>'bevételi tábla 4.sz.'!CX31</f>
        <v>0</v>
      </c>
      <c r="AG31" s="520">
        <f t="shared" si="25"/>
        <v>0</v>
      </c>
      <c r="AH31" s="46">
        <f>'bevételi tábla 4.sz.'!KO31</f>
        <v>125000000</v>
      </c>
      <c r="AI31" s="46">
        <f>'bevételi tábla 4.sz.'!KP31</f>
        <v>0</v>
      </c>
      <c r="AJ31" s="46">
        <f>'bevételi tábla 4.sz.'!KQ31</f>
        <v>0</v>
      </c>
      <c r="AK31" s="520">
        <f t="shared" si="26"/>
        <v>125000000</v>
      </c>
      <c r="AL31" s="46">
        <f>'bevételi tábla 4.sz.'!KR31</f>
        <v>125000000</v>
      </c>
      <c r="AM31" s="46">
        <f>'bevételi tábla 4.sz.'!KS31</f>
        <v>0</v>
      </c>
      <c r="AN31" s="46">
        <f>'bevételi tábla 4.sz.'!KT31</f>
        <v>0</v>
      </c>
      <c r="AO31" s="520">
        <f t="shared" si="27"/>
        <v>125000000</v>
      </c>
      <c r="AP31" s="46">
        <f>'bevételi tábla 4.sz.'!KU31</f>
        <v>160259736</v>
      </c>
      <c r="AQ31" s="46">
        <f>'bevételi tábla 4.sz.'!KV31</f>
        <v>0</v>
      </c>
      <c r="AR31" s="46">
        <f>'bevételi tábla 4.sz.'!KW31</f>
        <v>0</v>
      </c>
      <c r="AS31" s="520">
        <f t="shared" si="28"/>
        <v>160259736</v>
      </c>
      <c r="AT31" s="19">
        <f t="shared" si="29"/>
        <v>125000000</v>
      </c>
      <c r="AU31" s="19">
        <f t="shared" si="9"/>
        <v>0</v>
      </c>
      <c r="AV31" s="19">
        <f t="shared" si="10"/>
        <v>0</v>
      </c>
      <c r="AW31" s="222">
        <f t="shared" si="11"/>
        <v>125000000</v>
      </c>
      <c r="AX31" s="19">
        <f t="shared" si="12"/>
        <v>125000000</v>
      </c>
      <c r="AY31" s="19">
        <f t="shared" si="13"/>
        <v>0</v>
      </c>
      <c r="AZ31" s="19">
        <f t="shared" si="14"/>
        <v>0</v>
      </c>
      <c r="BA31" s="222">
        <f t="shared" si="15"/>
        <v>125000000</v>
      </c>
      <c r="BB31" s="19">
        <f t="shared" si="16"/>
        <v>160259736</v>
      </c>
      <c r="BC31" s="19">
        <f t="shared" si="17"/>
        <v>0</v>
      </c>
      <c r="BD31" s="19">
        <f t="shared" si="18"/>
        <v>0</v>
      </c>
      <c r="BE31" s="222">
        <f t="shared" si="19"/>
        <v>160259736</v>
      </c>
    </row>
    <row r="32" spans="1:57">
      <c r="A32" s="30"/>
      <c r="B32" s="28"/>
      <c r="C32" s="28"/>
      <c r="E32" s="28"/>
      <c r="F32" s="28" t="s">
        <v>2</v>
      </c>
      <c r="G32" s="31" t="s">
        <v>15</v>
      </c>
      <c r="H32" s="31"/>
      <c r="I32" s="10" t="s">
        <v>13</v>
      </c>
      <c r="J32" s="46">
        <f>'bevételi tábla 4.sz.'!AW32</f>
        <v>0</v>
      </c>
      <c r="K32" s="46">
        <f>'bevételi tábla 4.sz.'!AX32</f>
        <v>0</v>
      </c>
      <c r="L32" s="46">
        <f>'bevételi tábla 4.sz.'!AY32</f>
        <v>0</v>
      </c>
      <c r="M32" s="20">
        <f t="shared" si="21"/>
        <v>0</v>
      </c>
      <c r="N32" s="46">
        <f>'bevételi tábla 4.sz.'!AZ32</f>
        <v>0</v>
      </c>
      <c r="O32" s="46">
        <f>'bevételi tábla 4.sz.'!BA32</f>
        <v>0</v>
      </c>
      <c r="P32" s="107"/>
      <c r="Q32" s="519">
        <f t="shared" si="20"/>
        <v>0</v>
      </c>
      <c r="R32" s="46">
        <f>'bevételi tábla 4.sz.'!BC32</f>
        <v>0</v>
      </c>
      <c r="S32" s="46">
        <f>'bevételi tábla 4.sz.'!BD32</f>
        <v>0</v>
      </c>
      <c r="T32" s="107"/>
      <c r="U32" s="20">
        <f t="shared" si="22"/>
        <v>0</v>
      </c>
      <c r="V32" s="46">
        <f>'bevételi tábla 4.sz.'!CP32</f>
        <v>0</v>
      </c>
      <c r="W32" s="46">
        <f>'bevételi tábla 4.sz.'!CQ32</f>
        <v>0</v>
      </c>
      <c r="X32" s="46">
        <f>'bevételi tábla 4.sz.'!CR32</f>
        <v>0</v>
      </c>
      <c r="Y32" s="520">
        <f t="shared" si="23"/>
        <v>0</v>
      </c>
      <c r="Z32" s="46">
        <f>'bevételi tábla 4.sz.'!CS32</f>
        <v>0</v>
      </c>
      <c r="AA32" s="46">
        <f>'bevételi tábla 4.sz.'!CT32</f>
        <v>0</v>
      </c>
      <c r="AB32" s="46">
        <f>'bevételi tábla 4.sz.'!CU32</f>
        <v>0</v>
      </c>
      <c r="AC32" s="520">
        <f t="shared" si="24"/>
        <v>0</v>
      </c>
      <c r="AD32" s="46">
        <f>'bevételi tábla 4.sz.'!CV32</f>
        <v>0</v>
      </c>
      <c r="AE32" s="46">
        <f>'bevételi tábla 4.sz.'!CW32</f>
        <v>0</v>
      </c>
      <c r="AF32" s="46">
        <f>'bevételi tábla 4.sz.'!CX32</f>
        <v>0</v>
      </c>
      <c r="AG32" s="520">
        <f t="shared" si="25"/>
        <v>0</v>
      </c>
      <c r="AH32" s="46">
        <f>'bevételi tábla 4.sz.'!KO32</f>
        <v>0</v>
      </c>
      <c r="AI32" s="46">
        <f>'bevételi tábla 4.sz.'!KP32</f>
        <v>0</v>
      </c>
      <c r="AJ32" s="46">
        <f>'bevételi tábla 4.sz.'!KQ32</f>
        <v>0</v>
      </c>
      <c r="AK32" s="520">
        <f t="shared" si="26"/>
        <v>0</v>
      </c>
      <c r="AL32" s="46">
        <f>'bevételi tábla 4.sz.'!KR32</f>
        <v>0</v>
      </c>
      <c r="AM32" s="46">
        <f>'bevételi tábla 4.sz.'!KS32</f>
        <v>0</v>
      </c>
      <c r="AN32" s="46">
        <f>'bevételi tábla 4.sz.'!KT32</f>
        <v>0</v>
      </c>
      <c r="AO32" s="520">
        <f t="shared" si="27"/>
        <v>0</v>
      </c>
      <c r="AP32" s="46">
        <f>'bevételi tábla 4.sz.'!KU32</f>
        <v>0</v>
      </c>
      <c r="AQ32" s="46">
        <f>'bevételi tábla 4.sz.'!KV32</f>
        <v>0</v>
      </c>
      <c r="AR32" s="46">
        <f>'bevételi tábla 4.sz.'!KW32</f>
        <v>0</v>
      </c>
      <c r="AS32" s="520">
        <f t="shared" si="28"/>
        <v>0</v>
      </c>
      <c r="AT32" s="19">
        <f t="shared" si="29"/>
        <v>0</v>
      </c>
      <c r="AU32" s="19">
        <f t="shared" si="9"/>
        <v>0</v>
      </c>
      <c r="AV32" s="19">
        <f t="shared" si="10"/>
        <v>0</v>
      </c>
      <c r="AW32" s="222">
        <f t="shared" si="11"/>
        <v>0</v>
      </c>
      <c r="AX32" s="19">
        <f t="shared" si="12"/>
        <v>0</v>
      </c>
      <c r="AY32" s="19">
        <f t="shared" si="13"/>
        <v>0</v>
      </c>
      <c r="AZ32" s="19">
        <f t="shared" si="14"/>
        <v>0</v>
      </c>
      <c r="BA32" s="222">
        <f t="shared" si="15"/>
        <v>0</v>
      </c>
      <c r="BB32" s="19">
        <f t="shared" si="16"/>
        <v>0</v>
      </c>
      <c r="BC32" s="19">
        <f t="shared" si="17"/>
        <v>0</v>
      </c>
      <c r="BD32" s="19">
        <f t="shared" si="18"/>
        <v>0</v>
      </c>
      <c r="BE32" s="222">
        <f t="shared" si="19"/>
        <v>0</v>
      </c>
    </row>
    <row r="33" spans="1:57">
      <c r="A33" s="30"/>
      <c r="B33" s="28"/>
      <c r="C33" s="28"/>
      <c r="E33" s="18">
        <v>2</v>
      </c>
      <c r="F33" s="2" t="s">
        <v>16</v>
      </c>
      <c r="G33" s="18"/>
      <c r="H33" s="18"/>
      <c r="I33" s="10" t="s">
        <v>17</v>
      </c>
      <c r="J33" s="46">
        <f>'bevételi tábla 4.sz.'!AW33</f>
        <v>0</v>
      </c>
      <c r="K33" s="46">
        <f>'bevételi tábla 4.sz.'!AX33</f>
        <v>0</v>
      </c>
      <c r="L33" s="46">
        <f>'bevételi tábla 4.sz.'!AY33</f>
        <v>0</v>
      </c>
      <c r="M33" s="20">
        <f t="shared" si="21"/>
        <v>0</v>
      </c>
      <c r="N33" s="46">
        <f>'bevételi tábla 4.sz.'!AZ33</f>
        <v>0</v>
      </c>
      <c r="O33" s="46">
        <f>'bevételi tábla 4.sz.'!BA33</f>
        <v>0</v>
      </c>
      <c r="P33" s="107"/>
      <c r="Q33" s="519">
        <f t="shared" si="20"/>
        <v>0</v>
      </c>
      <c r="R33" s="46">
        <f>'bevételi tábla 4.sz.'!BC33</f>
        <v>0</v>
      </c>
      <c r="S33" s="46">
        <f>'bevételi tábla 4.sz.'!BD33</f>
        <v>0</v>
      </c>
      <c r="T33" s="107"/>
      <c r="U33" s="20">
        <f t="shared" si="22"/>
        <v>0</v>
      </c>
      <c r="V33" s="46">
        <f>'bevételi tábla 4.sz.'!CP33</f>
        <v>0</v>
      </c>
      <c r="W33" s="46">
        <f>'bevételi tábla 4.sz.'!CQ33</f>
        <v>0</v>
      </c>
      <c r="X33" s="46">
        <f>'bevételi tábla 4.sz.'!CR33</f>
        <v>0</v>
      </c>
      <c r="Y33" s="520">
        <f t="shared" si="23"/>
        <v>0</v>
      </c>
      <c r="Z33" s="46">
        <f>'bevételi tábla 4.sz.'!CS33</f>
        <v>0</v>
      </c>
      <c r="AA33" s="46">
        <f>'bevételi tábla 4.sz.'!CT33</f>
        <v>0</v>
      </c>
      <c r="AB33" s="46">
        <f>'bevételi tábla 4.sz.'!CU33</f>
        <v>0</v>
      </c>
      <c r="AC33" s="520">
        <f t="shared" si="24"/>
        <v>0</v>
      </c>
      <c r="AD33" s="46">
        <f>'bevételi tábla 4.sz.'!CV33</f>
        <v>0</v>
      </c>
      <c r="AE33" s="46">
        <f>'bevételi tábla 4.sz.'!CW33</f>
        <v>0</v>
      </c>
      <c r="AF33" s="46">
        <f>'bevételi tábla 4.sz.'!CX33</f>
        <v>0</v>
      </c>
      <c r="AG33" s="520">
        <f t="shared" si="25"/>
        <v>0</v>
      </c>
      <c r="AH33" s="46">
        <f>'bevételi tábla 4.sz.'!KO33</f>
        <v>11000000</v>
      </c>
      <c r="AI33" s="46">
        <f>'bevételi tábla 4.sz.'!KP33</f>
        <v>0</v>
      </c>
      <c r="AJ33" s="46">
        <f>'bevételi tábla 4.sz.'!KQ33</f>
        <v>0</v>
      </c>
      <c r="AK33" s="520">
        <f t="shared" si="26"/>
        <v>11000000</v>
      </c>
      <c r="AL33" s="46">
        <f>'bevételi tábla 4.sz.'!KR33</f>
        <v>11000000</v>
      </c>
      <c r="AM33" s="46">
        <f>'bevételi tábla 4.sz.'!KS33</f>
        <v>0</v>
      </c>
      <c r="AN33" s="46">
        <f>'bevételi tábla 4.sz.'!KT33</f>
        <v>0</v>
      </c>
      <c r="AO33" s="520">
        <f t="shared" si="27"/>
        <v>11000000</v>
      </c>
      <c r="AP33" s="46">
        <f>'bevételi tábla 4.sz.'!KU33</f>
        <v>14029234</v>
      </c>
      <c r="AQ33" s="46">
        <f>'bevételi tábla 4.sz.'!KV33</f>
        <v>0</v>
      </c>
      <c r="AR33" s="46">
        <f>'bevételi tábla 4.sz.'!KW33</f>
        <v>0</v>
      </c>
      <c r="AS33" s="520">
        <f t="shared" si="28"/>
        <v>14029234</v>
      </c>
      <c r="AT33" s="19">
        <f t="shared" si="29"/>
        <v>11000000</v>
      </c>
      <c r="AU33" s="19">
        <f t="shared" si="9"/>
        <v>0</v>
      </c>
      <c r="AV33" s="19">
        <f t="shared" si="10"/>
        <v>0</v>
      </c>
      <c r="AW33" s="222">
        <f t="shared" si="11"/>
        <v>11000000</v>
      </c>
      <c r="AX33" s="19">
        <f t="shared" si="12"/>
        <v>11000000</v>
      </c>
      <c r="AY33" s="19">
        <f t="shared" si="13"/>
        <v>0</v>
      </c>
      <c r="AZ33" s="19">
        <f t="shared" si="14"/>
        <v>0</v>
      </c>
      <c r="BA33" s="222">
        <f t="shared" si="15"/>
        <v>11000000</v>
      </c>
      <c r="BB33" s="19">
        <f t="shared" si="16"/>
        <v>14029234</v>
      </c>
      <c r="BC33" s="19">
        <f t="shared" si="17"/>
        <v>0</v>
      </c>
      <c r="BD33" s="19">
        <f t="shared" si="18"/>
        <v>0</v>
      </c>
      <c r="BE33" s="222">
        <f t="shared" si="19"/>
        <v>14029234</v>
      </c>
    </row>
    <row r="34" spans="1:57">
      <c r="A34" s="17"/>
      <c r="B34" s="28"/>
      <c r="C34" s="28"/>
      <c r="F34" s="28" t="s">
        <v>2</v>
      </c>
      <c r="G34" s="31" t="s">
        <v>18</v>
      </c>
      <c r="H34" s="31"/>
      <c r="I34" s="10" t="s">
        <v>17</v>
      </c>
      <c r="J34" s="46">
        <f>'bevételi tábla 4.sz.'!AW34</f>
        <v>0</v>
      </c>
      <c r="K34" s="46">
        <f>'bevételi tábla 4.sz.'!AX34</f>
        <v>0</v>
      </c>
      <c r="L34" s="46">
        <f>'bevételi tábla 4.sz.'!AY34</f>
        <v>0</v>
      </c>
      <c r="M34" s="20">
        <f t="shared" si="21"/>
        <v>0</v>
      </c>
      <c r="N34" s="46">
        <f>'bevételi tábla 4.sz.'!AZ34</f>
        <v>0</v>
      </c>
      <c r="O34" s="46">
        <f>'bevételi tábla 4.sz.'!BA34</f>
        <v>0</v>
      </c>
      <c r="P34" s="107"/>
      <c r="Q34" s="519">
        <f t="shared" si="20"/>
        <v>0</v>
      </c>
      <c r="R34" s="46">
        <f>'bevételi tábla 4.sz.'!BC34</f>
        <v>0</v>
      </c>
      <c r="S34" s="46">
        <f>'bevételi tábla 4.sz.'!BD34</f>
        <v>0</v>
      </c>
      <c r="T34" s="107"/>
      <c r="U34" s="20">
        <f t="shared" si="22"/>
        <v>0</v>
      </c>
      <c r="V34" s="46">
        <f>'bevételi tábla 4.sz.'!CP34</f>
        <v>0</v>
      </c>
      <c r="W34" s="46">
        <f>'bevételi tábla 4.sz.'!CQ34</f>
        <v>0</v>
      </c>
      <c r="X34" s="46">
        <f>'bevételi tábla 4.sz.'!CR34</f>
        <v>0</v>
      </c>
      <c r="Y34" s="520">
        <f t="shared" si="23"/>
        <v>0</v>
      </c>
      <c r="Z34" s="46">
        <f>'bevételi tábla 4.sz.'!CS34</f>
        <v>0</v>
      </c>
      <c r="AA34" s="46">
        <f>'bevételi tábla 4.sz.'!CT34</f>
        <v>0</v>
      </c>
      <c r="AB34" s="46">
        <f>'bevételi tábla 4.sz.'!CU34</f>
        <v>0</v>
      </c>
      <c r="AC34" s="520">
        <f t="shared" si="24"/>
        <v>0</v>
      </c>
      <c r="AD34" s="46">
        <f>'bevételi tábla 4.sz.'!CV34</f>
        <v>0</v>
      </c>
      <c r="AE34" s="46">
        <f>'bevételi tábla 4.sz.'!CW34</f>
        <v>0</v>
      </c>
      <c r="AF34" s="46">
        <f>'bevételi tábla 4.sz.'!CX34</f>
        <v>0</v>
      </c>
      <c r="AG34" s="520">
        <f t="shared" si="25"/>
        <v>0</v>
      </c>
      <c r="AH34" s="46">
        <f>'bevételi tábla 4.sz.'!KO34</f>
        <v>0</v>
      </c>
      <c r="AI34" s="46">
        <f>'bevételi tábla 4.sz.'!KP34</f>
        <v>0</v>
      </c>
      <c r="AJ34" s="46">
        <f>'bevételi tábla 4.sz.'!KQ34</f>
        <v>0</v>
      </c>
      <c r="AK34" s="520">
        <f t="shared" si="26"/>
        <v>0</v>
      </c>
      <c r="AL34" s="46">
        <f>'bevételi tábla 4.sz.'!KR34</f>
        <v>0</v>
      </c>
      <c r="AM34" s="46">
        <f>'bevételi tábla 4.sz.'!KS34</f>
        <v>0</v>
      </c>
      <c r="AN34" s="46">
        <f>'bevételi tábla 4.sz.'!KT34</f>
        <v>0</v>
      </c>
      <c r="AO34" s="520">
        <f t="shared" si="27"/>
        <v>0</v>
      </c>
      <c r="AP34" s="46">
        <f>'bevételi tábla 4.sz.'!KU34</f>
        <v>0</v>
      </c>
      <c r="AQ34" s="46">
        <f>'bevételi tábla 4.sz.'!KV34</f>
        <v>0</v>
      </c>
      <c r="AR34" s="46">
        <f>'bevételi tábla 4.sz.'!KW34</f>
        <v>0</v>
      </c>
      <c r="AS34" s="520">
        <f t="shared" si="28"/>
        <v>0</v>
      </c>
      <c r="AT34" s="19">
        <f t="shared" si="29"/>
        <v>0</v>
      </c>
      <c r="AU34" s="19">
        <f t="shared" si="9"/>
        <v>0</v>
      </c>
      <c r="AV34" s="19">
        <f t="shared" si="10"/>
        <v>0</v>
      </c>
      <c r="AW34" s="222">
        <f t="shared" si="11"/>
        <v>0</v>
      </c>
      <c r="AX34" s="19">
        <f t="shared" si="12"/>
        <v>0</v>
      </c>
      <c r="AY34" s="19">
        <f t="shared" si="13"/>
        <v>0</v>
      </c>
      <c r="AZ34" s="19">
        <f t="shared" si="14"/>
        <v>0</v>
      </c>
      <c r="BA34" s="222">
        <f t="shared" si="15"/>
        <v>0</v>
      </c>
      <c r="BB34" s="19">
        <f t="shared" si="16"/>
        <v>0</v>
      </c>
      <c r="BC34" s="19">
        <f t="shared" si="17"/>
        <v>0</v>
      </c>
      <c r="BD34" s="19">
        <f t="shared" si="18"/>
        <v>0</v>
      </c>
      <c r="BE34" s="222">
        <f t="shared" si="19"/>
        <v>0</v>
      </c>
    </row>
    <row r="35" spans="1:57">
      <c r="A35" s="30"/>
      <c r="E35" s="28"/>
      <c r="F35" s="28" t="s">
        <v>2</v>
      </c>
      <c r="G35" s="31" t="s">
        <v>19</v>
      </c>
      <c r="H35" s="31"/>
      <c r="I35" s="10" t="s">
        <v>17</v>
      </c>
      <c r="J35" s="46">
        <f>'bevételi tábla 4.sz.'!AW35</f>
        <v>0</v>
      </c>
      <c r="K35" s="46">
        <f>'bevételi tábla 4.sz.'!AX35</f>
        <v>0</v>
      </c>
      <c r="L35" s="46">
        <f>'bevételi tábla 4.sz.'!AY35</f>
        <v>0</v>
      </c>
      <c r="M35" s="20">
        <f t="shared" si="21"/>
        <v>0</v>
      </c>
      <c r="N35" s="46">
        <f>'bevételi tábla 4.sz.'!AZ35</f>
        <v>0</v>
      </c>
      <c r="O35" s="46">
        <f>'bevételi tábla 4.sz.'!BA35</f>
        <v>0</v>
      </c>
      <c r="P35" s="107"/>
      <c r="Q35" s="519">
        <f t="shared" si="20"/>
        <v>0</v>
      </c>
      <c r="R35" s="46">
        <f>'bevételi tábla 4.sz.'!BC35</f>
        <v>0</v>
      </c>
      <c r="S35" s="46">
        <f>'bevételi tábla 4.sz.'!BD35</f>
        <v>0</v>
      </c>
      <c r="T35" s="107"/>
      <c r="U35" s="20">
        <f t="shared" si="22"/>
        <v>0</v>
      </c>
      <c r="V35" s="46">
        <f>'bevételi tábla 4.sz.'!CP35</f>
        <v>0</v>
      </c>
      <c r="W35" s="46">
        <f>'bevételi tábla 4.sz.'!CQ35</f>
        <v>0</v>
      </c>
      <c r="X35" s="46">
        <f>'bevételi tábla 4.sz.'!CR35</f>
        <v>0</v>
      </c>
      <c r="Y35" s="520">
        <f t="shared" si="23"/>
        <v>0</v>
      </c>
      <c r="Z35" s="46">
        <f>'bevételi tábla 4.sz.'!CS35</f>
        <v>0</v>
      </c>
      <c r="AA35" s="46">
        <f>'bevételi tábla 4.sz.'!CT35</f>
        <v>0</v>
      </c>
      <c r="AB35" s="46">
        <f>'bevételi tábla 4.sz.'!CU35</f>
        <v>0</v>
      </c>
      <c r="AC35" s="520">
        <f t="shared" si="24"/>
        <v>0</v>
      </c>
      <c r="AD35" s="46">
        <f>'bevételi tábla 4.sz.'!CV35</f>
        <v>0</v>
      </c>
      <c r="AE35" s="46">
        <f>'bevételi tábla 4.sz.'!CW35</f>
        <v>0</v>
      </c>
      <c r="AF35" s="46">
        <f>'bevételi tábla 4.sz.'!CX35</f>
        <v>0</v>
      </c>
      <c r="AG35" s="520">
        <f t="shared" si="25"/>
        <v>0</v>
      </c>
      <c r="AH35" s="46">
        <f>'bevételi tábla 4.sz.'!KO35</f>
        <v>11000000</v>
      </c>
      <c r="AI35" s="46">
        <f>'bevételi tábla 4.sz.'!KP35</f>
        <v>0</v>
      </c>
      <c r="AJ35" s="46">
        <f>'bevételi tábla 4.sz.'!KQ35</f>
        <v>0</v>
      </c>
      <c r="AK35" s="520">
        <f t="shared" si="26"/>
        <v>11000000</v>
      </c>
      <c r="AL35" s="46">
        <f>'bevételi tábla 4.sz.'!KR35</f>
        <v>11000000</v>
      </c>
      <c r="AM35" s="46">
        <f>'bevételi tábla 4.sz.'!KS35</f>
        <v>0</v>
      </c>
      <c r="AN35" s="46">
        <f>'bevételi tábla 4.sz.'!KT35</f>
        <v>0</v>
      </c>
      <c r="AO35" s="520">
        <f t="shared" si="27"/>
        <v>11000000</v>
      </c>
      <c r="AP35" s="46">
        <f>'bevételi tábla 4.sz.'!KU35</f>
        <v>14029234</v>
      </c>
      <c r="AQ35" s="46">
        <f>'bevételi tábla 4.sz.'!KV35</f>
        <v>0</v>
      </c>
      <c r="AR35" s="46">
        <f>'bevételi tábla 4.sz.'!KW35</f>
        <v>0</v>
      </c>
      <c r="AS35" s="520">
        <f t="shared" si="28"/>
        <v>14029234</v>
      </c>
      <c r="AT35" s="19">
        <f t="shared" si="29"/>
        <v>11000000</v>
      </c>
      <c r="AU35" s="19">
        <f t="shared" si="9"/>
        <v>0</v>
      </c>
      <c r="AV35" s="19">
        <f t="shared" si="10"/>
        <v>0</v>
      </c>
      <c r="AW35" s="222">
        <f t="shared" si="11"/>
        <v>11000000</v>
      </c>
      <c r="AX35" s="19">
        <f t="shared" si="12"/>
        <v>11000000</v>
      </c>
      <c r="AY35" s="19">
        <f t="shared" si="13"/>
        <v>0</v>
      </c>
      <c r="AZ35" s="19">
        <f t="shared" si="14"/>
        <v>0</v>
      </c>
      <c r="BA35" s="222">
        <f t="shared" si="15"/>
        <v>11000000</v>
      </c>
      <c r="BB35" s="19">
        <f t="shared" si="16"/>
        <v>14029234</v>
      </c>
      <c r="BC35" s="19">
        <f t="shared" si="17"/>
        <v>0</v>
      </c>
      <c r="BD35" s="19">
        <f t="shared" si="18"/>
        <v>0</v>
      </c>
      <c r="BE35" s="222">
        <f t="shared" si="19"/>
        <v>14029234</v>
      </c>
    </row>
    <row r="36" spans="1:57">
      <c r="A36" s="30"/>
      <c r="B36" s="28"/>
      <c r="C36" s="28"/>
      <c r="E36" s="18">
        <v>3</v>
      </c>
      <c r="F36" s="2" t="s">
        <v>20</v>
      </c>
      <c r="G36" s="18"/>
      <c r="H36" s="18"/>
      <c r="I36" s="10" t="s">
        <v>21</v>
      </c>
      <c r="J36" s="46">
        <f>'bevételi tábla 4.sz.'!AW36</f>
        <v>0</v>
      </c>
      <c r="K36" s="46">
        <f>'bevételi tábla 4.sz.'!AX36</f>
        <v>0</v>
      </c>
      <c r="L36" s="46">
        <f>'bevételi tábla 4.sz.'!AY36</f>
        <v>0</v>
      </c>
      <c r="M36" s="20">
        <f t="shared" si="21"/>
        <v>0</v>
      </c>
      <c r="N36" s="46">
        <f>'bevételi tábla 4.sz.'!AZ36</f>
        <v>0</v>
      </c>
      <c r="O36" s="46">
        <f>'bevételi tábla 4.sz.'!BA36</f>
        <v>0</v>
      </c>
      <c r="P36" s="107"/>
      <c r="Q36" s="519">
        <f t="shared" si="20"/>
        <v>0</v>
      </c>
      <c r="R36" s="46">
        <f>'bevételi tábla 4.sz.'!BC36</f>
        <v>0</v>
      </c>
      <c r="S36" s="46">
        <f>'bevételi tábla 4.sz.'!BD36</f>
        <v>0</v>
      </c>
      <c r="T36" s="107"/>
      <c r="U36" s="20">
        <f t="shared" si="22"/>
        <v>0</v>
      </c>
      <c r="V36" s="46">
        <f>'bevételi tábla 4.sz.'!CP36</f>
        <v>0</v>
      </c>
      <c r="W36" s="46">
        <f>'bevételi tábla 4.sz.'!CQ36</f>
        <v>0</v>
      </c>
      <c r="X36" s="46">
        <f>'bevételi tábla 4.sz.'!CR36</f>
        <v>0</v>
      </c>
      <c r="Y36" s="520">
        <f t="shared" si="23"/>
        <v>0</v>
      </c>
      <c r="Z36" s="46">
        <f>'bevételi tábla 4.sz.'!CS36</f>
        <v>0</v>
      </c>
      <c r="AA36" s="46">
        <f>'bevételi tábla 4.sz.'!CT36</f>
        <v>0</v>
      </c>
      <c r="AB36" s="46">
        <f>'bevételi tábla 4.sz.'!CU36</f>
        <v>0</v>
      </c>
      <c r="AC36" s="520">
        <f t="shared" si="24"/>
        <v>0</v>
      </c>
      <c r="AD36" s="46">
        <f>'bevételi tábla 4.sz.'!CV36</f>
        <v>0</v>
      </c>
      <c r="AE36" s="46">
        <f>'bevételi tábla 4.sz.'!CW36</f>
        <v>0</v>
      </c>
      <c r="AF36" s="46">
        <f>'bevételi tábla 4.sz.'!CX36</f>
        <v>0</v>
      </c>
      <c r="AG36" s="520">
        <f t="shared" si="25"/>
        <v>0</v>
      </c>
      <c r="AH36" s="46">
        <f>'bevételi tábla 4.sz.'!KO36</f>
        <v>110000000</v>
      </c>
      <c r="AI36" s="46">
        <f>'bevételi tábla 4.sz.'!KP36</f>
        <v>0</v>
      </c>
      <c r="AJ36" s="46">
        <f>'bevételi tábla 4.sz.'!KQ36</f>
        <v>0</v>
      </c>
      <c r="AK36" s="520">
        <f t="shared" si="26"/>
        <v>110000000</v>
      </c>
      <c r="AL36" s="46">
        <f>'bevételi tábla 4.sz.'!KR36</f>
        <v>110000000</v>
      </c>
      <c r="AM36" s="46">
        <f>'bevételi tábla 4.sz.'!KS36</f>
        <v>0</v>
      </c>
      <c r="AN36" s="46">
        <f>'bevételi tábla 4.sz.'!KT36</f>
        <v>0</v>
      </c>
      <c r="AO36" s="520">
        <f t="shared" si="27"/>
        <v>110000000</v>
      </c>
      <c r="AP36" s="46">
        <f>'bevételi tábla 4.sz.'!KU36</f>
        <v>125203129</v>
      </c>
      <c r="AQ36" s="46">
        <f>'bevételi tábla 4.sz.'!KV36</f>
        <v>0</v>
      </c>
      <c r="AR36" s="46">
        <f>'bevételi tábla 4.sz.'!KW36</f>
        <v>0</v>
      </c>
      <c r="AS36" s="520">
        <f t="shared" si="28"/>
        <v>125203129</v>
      </c>
      <c r="AT36" s="19">
        <f t="shared" si="29"/>
        <v>110000000</v>
      </c>
      <c r="AU36" s="19">
        <f t="shared" si="9"/>
        <v>0</v>
      </c>
      <c r="AV36" s="19">
        <f t="shared" si="10"/>
        <v>0</v>
      </c>
      <c r="AW36" s="222">
        <f t="shared" si="11"/>
        <v>110000000</v>
      </c>
      <c r="AX36" s="19">
        <f t="shared" si="12"/>
        <v>110000000</v>
      </c>
      <c r="AY36" s="19">
        <f t="shared" si="13"/>
        <v>0</v>
      </c>
      <c r="AZ36" s="19">
        <f t="shared" si="14"/>
        <v>0</v>
      </c>
      <c r="BA36" s="222">
        <f t="shared" si="15"/>
        <v>110000000</v>
      </c>
      <c r="BB36" s="19">
        <f t="shared" si="16"/>
        <v>125203129</v>
      </c>
      <c r="BC36" s="19">
        <f t="shared" si="17"/>
        <v>0</v>
      </c>
      <c r="BD36" s="19">
        <f t="shared" si="18"/>
        <v>0</v>
      </c>
      <c r="BE36" s="222">
        <f t="shared" si="19"/>
        <v>125203129</v>
      </c>
    </row>
    <row r="37" spans="1:57">
      <c r="A37" s="30"/>
      <c r="B37" s="28"/>
      <c r="C37" s="28"/>
      <c r="E37" s="28"/>
      <c r="F37" s="28" t="s">
        <v>2</v>
      </c>
      <c r="G37" s="31" t="s">
        <v>22</v>
      </c>
      <c r="H37" s="31"/>
      <c r="I37" s="10" t="s">
        <v>21</v>
      </c>
      <c r="J37" s="46">
        <f>'bevételi tábla 4.sz.'!AW37</f>
        <v>0</v>
      </c>
      <c r="K37" s="46">
        <f>'bevételi tábla 4.sz.'!AX37</f>
        <v>0</v>
      </c>
      <c r="L37" s="46">
        <f>'bevételi tábla 4.sz.'!AY37</f>
        <v>0</v>
      </c>
      <c r="M37" s="20">
        <f t="shared" si="21"/>
        <v>0</v>
      </c>
      <c r="N37" s="46">
        <f>'bevételi tábla 4.sz.'!AZ37</f>
        <v>0</v>
      </c>
      <c r="O37" s="46">
        <f>'bevételi tábla 4.sz.'!BA37</f>
        <v>0</v>
      </c>
      <c r="P37" s="107"/>
      <c r="Q37" s="519">
        <f t="shared" si="20"/>
        <v>0</v>
      </c>
      <c r="R37" s="46">
        <f>'bevételi tábla 4.sz.'!BC37</f>
        <v>0</v>
      </c>
      <c r="S37" s="46">
        <f>'bevételi tábla 4.sz.'!BD37</f>
        <v>0</v>
      </c>
      <c r="T37" s="107"/>
      <c r="U37" s="20">
        <f t="shared" si="22"/>
        <v>0</v>
      </c>
      <c r="V37" s="46">
        <f>'bevételi tábla 4.sz.'!CP37</f>
        <v>0</v>
      </c>
      <c r="W37" s="46">
        <f>'bevételi tábla 4.sz.'!CQ37</f>
        <v>0</v>
      </c>
      <c r="X37" s="46">
        <f>'bevételi tábla 4.sz.'!CR37</f>
        <v>0</v>
      </c>
      <c r="Y37" s="520">
        <f t="shared" si="23"/>
        <v>0</v>
      </c>
      <c r="Z37" s="46">
        <f>'bevételi tábla 4.sz.'!CS37</f>
        <v>0</v>
      </c>
      <c r="AA37" s="46">
        <f>'bevételi tábla 4.sz.'!CT37</f>
        <v>0</v>
      </c>
      <c r="AB37" s="46">
        <f>'bevételi tábla 4.sz.'!CU37</f>
        <v>0</v>
      </c>
      <c r="AC37" s="520">
        <f t="shared" si="24"/>
        <v>0</v>
      </c>
      <c r="AD37" s="46">
        <f>'bevételi tábla 4.sz.'!CV37</f>
        <v>0</v>
      </c>
      <c r="AE37" s="46">
        <f>'bevételi tábla 4.sz.'!CW37</f>
        <v>0</v>
      </c>
      <c r="AF37" s="46">
        <f>'bevételi tábla 4.sz.'!CX37</f>
        <v>0</v>
      </c>
      <c r="AG37" s="520">
        <f t="shared" si="25"/>
        <v>0</v>
      </c>
      <c r="AH37" s="46">
        <f>'bevételi tábla 4.sz.'!KO37</f>
        <v>110000000</v>
      </c>
      <c r="AI37" s="46">
        <f>'bevételi tábla 4.sz.'!KP37</f>
        <v>0</v>
      </c>
      <c r="AJ37" s="46">
        <f>'bevételi tábla 4.sz.'!KQ37</f>
        <v>0</v>
      </c>
      <c r="AK37" s="520">
        <f t="shared" si="26"/>
        <v>110000000</v>
      </c>
      <c r="AL37" s="46">
        <f>'bevételi tábla 4.sz.'!KR37</f>
        <v>110000000</v>
      </c>
      <c r="AM37" s="46">
        <f>'bevételi tábla 4.sz.'!KS37</f>
        <v>0</v>
      </c>
      <c r="AN37" s="46">
        <f>'bevételi tábla 4.sz.'!KT37</f>
        <v>0</v>
      </c>
      <c r="AO37" s="520">
        <f t="shared" si="27"/>
        <v>110000000</v>
      </c>
      <c r="AP37" s="46">
        <f>'bevételi tábla 4.sz.'!KU37</f>
        <v>125203129</v>
      </c>
      <c r="AQ37" s="46">
        <f>'bevételi tábla 4.sz.'!KV37</f>
        <v>0</v>
      </c>
      <c r="AR37" s="46">
        <f>'bevételi tábla 4.sz.'!KW37</f>
        <v>0</v>
      </c>
      <c r="AS37" s="520">
        <f t="shared" si="28"/>
        <v>125203129</v>
      </c>
      <c r="AT37" s="19">
        <f t="shared" si="29"/>
        <v>110000000</v>
      </c>
      <c r="AU37" s="19">
        <f t="shared" si="9"/>
        <v>0</v>
      </c>
      <c r="AV37" s="19">
        <f t="shared" si="10"/>
        <v>0</v>
      </c>
      <c r="AW37" s="222">
        <f t="shared" si="11"/>
        <v>110000000</v>
      </c>
      <c r="AX37" s="19">
        <f t="shared" si="12"/>
        <v>110000000</v>
      </c>
      <c r="AY37" s="19">
        <f t="shared" si="13"/>
        <v>0</v>
      </c>
      <c r="AZ37" s="19">
        <f t="shared" si="14"/>
        <v>0</v>
      </c>
      <c r="BA37" s="222">
        <f t="shared" si="15"/>
        <v>110000000</v>
      </c>
      <c r="BB37" s="19">
        <f t="shared" si="16"/>
        <v>125203129</v>
      </c>
      <c r="BC37" s="19">
        <f t="shared" si="17"/>
        <v>0</v>
      </c>
      <c r="BD37" s="19">
        <f t="shared" si="18"/>
        <v>0</v>
      </c>
      <c r="BE37" s="222">
        <f t="shared" si="19"/>
        <v>125203129</v>
      </c>
    </row>
    <row r="38" spans="1:57">
      <c r="A38" s="30"/>
      <c r="B38" s="28"/>
      <c r="C38" s="28"/>
      <c r="E38" s="28"/>
      <c r="F38" s="28" t="s">
        <v>2</v>
      </c>
      <c r="G38" s="31" t="s">
        <v>273</v>
      </c>
      <c r="H38" s="31"/>
      <c r="I38" s="10" t="s">
        <v>21</v>
      </c>
      <c r="J38" s="46">
        <f>'bevételi tábla 4.sz.'!AW38</f>
        <v>0</v>
      </c>
      <c r="K38" s="46">
        <f>'bevételi tábla 4.sz.'!AX38</f>
        <v>0</v>
      </c>
      <c r="L38" s="46">
        <f>'bevételi tábla 4.sz.'!AY38</f>
        <v>0</v>
      </c>
      <c r="M38" s="20">
        <f t="shared" si="21"/>
        <v>0</v>
      </c>
      <c r="N38" s="46">
        <f>'bevételi tábla 4.sz.'!AZ38</f>
        <v>0</v>
      </c>
      <c r="O38" s="46">
        <f>'bevételi tábla 4.sz.'!BA38</f>
        <v>0</v>
      </c>
      <c r="P38" s="107"/>
      <c r="Q38" s="519">
        <f t="shared" si="20"/>
        <v>0</v>
      </c>
      <c r="R38" s="46">
        <f>'bevételi tábla 4.sz.'!BC38</f>
        <v>0</v>
      </c>
      <c r="S38" s="46">
        <f>'bevételi tábla 4.sz.'!BD38</f>
        <v>0</v>
      </c>
      <c r="T38" s="107"/>
      <c r="U38" s="20">
        <f t="shared" si="22"/>
        <v>0</v>
      </c>
      <c r="V38" s="46">
        <f>'bevételi tábla 4.sz.'!CP38</f>
        <v>0</v>
      </c>
      <c r="W38" s="46">
        <f>'bevételi tábla 4.sz.'!CQ38</f>
        <v>0</v>
      </c>
      <c r="X38" s="46">
        <f>'bevételi tábla 4.sz.'!CR38</f>
        <v>0</v>
      </c>
      <c r="Y38" s="520">
        <f t="shared" si="23"/>
        <v>0</v>
      </c>
      <c r="Z38" s="46">
        <f>'bevételi tábla 4.sz.'!CS38</f>
        <v>0</v>
      </c>
      <c r="AA38" s="46">
        <f>'bevételi tábla 4.sz.'!CT38</f>
        <v>0</v>
      </c>
      <c r="AB38" s="46">
        <f>'bevételi tábla 4.sz.'!CU38</f>
        <v>0</v>
      </c>
      <c r="AC38" s="520">
        <f t="shared" si="24"/>
        <v>0</v>
      </c>
      <c r="AD38" s="46">
        <f>'bevételi tábla 4.sz.'!CV38</f>
        <v>0</v>
      </c>
      <c r="AE38" s="46">
        <f>'bevételi tábla 4.sz.'!CW38</f>
        <v>0</v>
      </c>
      <c r="AF38" s="46">
        <f>'bevételi tábla 4.sz.'!CX38</f>
        <v>0</v>
      </c>
      <c r="AG38" s="520">
        <f t="shared" si="25"/>
        <v>0</v>
      </c>
      <c r="AH38" s="46">
        <f>'bevételi tábla 4.sz.'!KO38</f>
        <v>0</v>
      </c>
      <c r="AI38" s="46">
        <f>'bevételi tábla 4.sz.'!KP38</f>
        <v>0</v>
      </c>
      <c r="AJ38" s="46">
        <f>'bevételi tábla 4.sz.'!KQ38</f>
        <v>0</v>
      </c>
      <c r="AK38" s="520">
        <f t="shared" si="26"/>
        <v>0</v>
      </c>
      <c r="AL38" s="46">
        <f>'bevételi tábla 4.sz.'!KR38</f>
        <v>0</v>
      </c>
      <c r="AM38" s="46">
        <f>'bevételi tábla 4.sz.'!KS38</f>
        <v>0</v>
      </c>
      <c r="AN38" s="46">
        <f>'bevételi tábla 4.sz.'!KT38</f>
        <v>0</v>
      </c>
      <c r="AO38" s="520">
        <f t="shared" si="27"/>
        <v>0</v>
      </c>
      <c r="AP38" s="46">
        <f>'bevételi tábla 4.sz.'!KU38</f>
        <v>0</v>
      </c>
      <c r="AQ38" s="46">
        <f>'bevételi tábla 4.sz.'!KV38</f>
        <v>0</v>
      </c>
      <c r="AR38" s="46">
        <f>'bevételi tábla 4.sz.'!KW38</f>
        <v>0</v>
      </c>
      <c r="AS38" s="520">
        <f t="shared" si="28"/>
        <v>0</v>
      </c>
      <c r="AT38" s="19">
        <f t="shared" si="29"/>
        <v>0</v>
      </c>
      <c r="AU38" s="19">
        <f t="shared" si="9"/>
        <v>0</v>
      </c>
      <c r="AV38" s="19">
        <f t="shared" si="10"/>
        <v>0</v>
      </c>
      <c r="AW38" s="222">
        <f t="shared" si="11"/>
        <v>0</v>
      </c>
      <c r="AX38" s="19">
        <f t="shared" si="12"/>
        <v>0</v>
      </c>
      <c r="AY38" s="19">
        <f t="shared" si="13"/>
        <v>0</v>
      </c>
      <c r="AZ38" s="19">
        <f t="shared" si="14"/>
        <v>0</v>
      </c>
      <c r="BA38" s="222">
        <f t="shared" si="15"/>
        <v>0</v>
      </c>
      <c r="BB38" s="19">
        <f t="shared" si="16"/>
        <v>0</v>
      </c>
      <c r="BC38" s="19">
        <f t="shared" si="17"/>
        <v>0</v>
      </c>
      <c r="BD38" s="19">
        <f t="shared" si="18"/>
        <v>0</v>
      </c>
      <c r="BE38" s="222">
        <f t="shared" si="19"/>
        <v>0</v>
      </c>
    </row>
    <row r="39" spans="1:57">
      <c r="A39" s="30"/>
      <c r="B39" s="28"/>
      <c r="C39" s="28"/>
      <c r="E39" s="28"/>
      <c r="F39" s="28" t="s">
        <v>2</v>
      </c>
      <c r="G39" s="31" t="s">
        <v>23</v>
      </c>
      <c r="H39" s="31"/>
      <c r="I39" s="10" t="s">
        <v>21</v>
      </c>
      <c r="J39" s="46">
        <f>'bevételi tábla 4.sz.'!AW39</f>
        <v>0</v>
      </c>
      <c r="K39" s="46">
        <f>'bevételi tábla 4.sz.'!AX39</f>
        <v>0</v>
      </c>
      <c r="L39" s="46">
        <f>'bevételi tábla 4.sz.'!AY39</f>
        <v>0</v>
      </c>
      <c r="M39" s="20">
        <f t="shared" si="21"/>
        <v>0</v>
      </c>
      <c r="N39" s="46">
        <f>'bevételi tábla 4.sz.'!AZ39</f>
        <v>0</v>
      </c>
      <c r="O39" s="46">
        <f>'bevételi tábla 4.sz.'!BA39</f>
        <v>0</v>
      </c>
      <c r="P39" s="107"/>
      <c r="Q39" s="519">
        <f t="shared" si="20"/>
        <v>0</v>
      </c>
      <c r="R39" s="46">
        <f>'bevételi tábla 4.sz.'!BC39</f>
        <v>0</v>
      </c>
      <c r="S39" s="46">
        <f>'bevételi tábla 4.sz.'!BD39</f>
        <v>0</v>
      </c>
      <c r="T39" s="107"/>
      <c r="U39" s="20">
        <f t="shared" si="22"/>
        <v>0</v>
      </c>
      <c r="V39" s="46">
        <f>'bevételi tábla 4.sz.'!CP39</f>
        <v>0</v>
      </c>
      <c r="W39" s="46">
        <f>'bevételi tábla 4.sz.'!CQ39</f>
        <v>0</v>
      </c>
      <c r="X39" s="46">
        <f>'bevételi tábla 4.sz.'!CR39</f>
        <v>0</v>
      </c>
      <c r="Y39" s="520">
        <f t="shared" si="23"/>
        <v>0</v>
      </c>
      <c r="Z39" s="46">
        <f>'bevételi tábla 4.sz.'!CS39</f>
        <v>0</v>
      </c>
      <c r="AA39" s="46">
        <f>'bevételi tábla 4.sz.'!CT39</f>
        <v>0</v>
      </c>
      <c r="AB39" s="46">
        <f>'bevételi tábla 4.sz.'!CU39</f>
        <v>0</v>
      </c>
      <c r="AC39" s="520">
        <f t="shared" si="24"/>
        <v>0</v>
      </c>
      <c r="AD39" s="46">
        <f>'bevételi tábla 4.sz.'!CV39</f>
        <v>0</v>
      </c>
      <c r="AE39" s="46">
        <f>'bevételi tábla 4.sz.'!CW39</f>
        <v>0</v>
      </c>
      <c r="AF39" s="46">
        <f>'bevételi tábla 4.sz.'!CX39</f>
        <v>0</v>
      </c>
      <c r="AG39" s="520">
        <f t="shared" si="25"/>
        <v>0</v>
      </c>
      <c r="AH39" s="46">
        <f>'bevételi tábla 4.sz.'!KO39</f>
        <v>0</v>
      </c>
      <c r="AI39" s="46">
        <f>'bevételi tábla 4.sz.'!KP39</f>
        <v>0</v>
      </c>
      <c r="AJ39" s="46">
        <f>'bevételi tábla 4.sz.'!KQ39</f>
        <v>0</v>
      </c>
      <c r="AK39" s="520">
        <f t="shared" si="26"/>
        <v>0</v>
      </c>
      <c r="AL39" s="46">
        <f>'bevételi tábla 4.sz.'!KR39</f>
        <v>0</v>
      </c>
      <c r="AM39" s="46">
        <f>'bevételi tábla 4.sz.'!KS39</f>
        <v>0</v>
      </c>
      <c r="AN39" s="46">
        <f>'bevételi tábla 4.sz.'!KT39</f>
        <v>0</v>
      </c>
      <c r="AO39" s="520">
        <f t="shared" si="27"/>
        <v>0</v>
      </c>
      <c r="AP39" s="46">
        <f>'bevételi tábla 4.sz.'!KU39</f>
        <v>0</v>
      </c>
      <c r="AQ39" s="46">
        <f>'bevételi tábla 4.sz.'!KV39</f>
        <v>0</v>
      </c>
      <c r="AR39" s="46">
        <f>'bevételi tábla 4.sz.'!KW39</f>
        <v>0</v>
      </c>
      <c r="AS39" s="520">
        <f t="shared" si="28"/>
        <v>0</v>
      </c>
      <c r="AT39" s="19">
        <f t="shared" si="29"/>
        <v>0</v>
      </c>
      <c r="AU39" s="19">
        <f t="shared" si="9"/>
        <v>0</v>
      </c>
      <c r="AV39" s="19">
        <f t="shared" si="10"/>
        <v>0</v>
      </c>
      <c r="AW39" s="222">
        <f t="shared" si="11"/>
        <v>0</v>
      </c>
      <c r="AX39" s="19">
        <f t="shared" si="12"/>
        <v>0</v>
      </c>
      <c r="AY39" s="19">
        <f t="shared" si="13"/>
        <v>0</v>
      </c>
      <c r="AZ39" s="19">
        <f t="shared" si="14"/>
        <v>0</v>
      </c>
      <c r="BA39" s="222">
        <f t="shared" si="15"/>
        <v>0</v>
      </c>
      <c r="BB39" s="19">
        <f t="shared" si="16"/>
        <v>0</v>
      </c>
      <c r="BC39" s="19">
        <f t="shared" si="17"/>
        <v>0</v>
      </c>
      <c r="BD39" s="19">
        <f t="shared" si="18"/>
        <v>0</v>
      </c>
      <c r="BE39" s="222">
        <f t="shared" si="19"/>
        <v>0</v>
      </c>
    </row>
    <row r="40" spans="1:57">
      <c r="A40" s="30"/>
      <c r="B40" s="28"/>
      <c r="D40" s="18">
        <v>4</v>
      </c>
      <c r="E40" s="2" t="s">
        <v>24</v>
      </c>
      <c r="F40" s="18"/>
      <c r="G40" s="18"/>
      <c r="H40" s="18"/>
      <c r="I40" s="10" t="s">
        <v>25</v>
      </c>
      <c r="J40" s="46">
        <f>'bevételi tábla 4.sz.'!AW40</f>
        <v>0</v>
      </c>
      <c r="K40" s="46">
        <f>'bevételi tábla 4.sz.'!AX40</f>
        <v>0</v>
      </c>
      <c r="L40" s="46">
        <f>'bevételi tábla 4.sz.'!AY40</f>
        <v>0</v>
      </c>
      <c r="M40" s="20">
        <f t="shared" si="21"/>
        <v>0</v>
      </c>
      <c r="N40" s="46">
        <f>'bevételi tábla 4.sz.'!AZ40</f>
        <v>0</v>
      </c>
      <c r="O40" s="46">
        <f>'bevételi tábla 4.sz.'!BA40</f>
        <v>0</v>
      </c>
      <c r="P40" s="107"/>
      <c r="Q40" s="519">
        <f t="shared" si="20"/>
        <v>0</v>
      </c>
      <c r="R40" s="46">
        <f>'bevételi tábla 4.sz.'!BC40</f>
        <v>76800</v>
      </c>
      <c r="S40" s="46">
        <f>'bevételi tábla 4.sz.'!BD40</f>
        <v>0</v>
      </c>
      <c r="T40" s="107"/>
      <c r="U40" s="20">
        <f t="shared" si="22"/>
        <v>76800</v>
      </c>
      <c r="V40" s="46">
        <f>'bevételi tábla 4.sz.'!CP40</f>
        <v>0</v>
      </c>
      <c r="W40" s="46">
        <f>'bevételi tábla 4.sz.'!CQ40</f>
        <v>0</v>
      </c>
      <c r="X40" s="46">
        <f>'bevételi tábla 4.sz.'!CR40</f>
        <v>0</v>
      </c>
      <c r="Y40" s="520">
        <f t="shared" si="23"/>
        <v>0</v>
      </c>
      <c r="Z40" s="46">
        <f>'bevételi tábla 4.sz.'!CS40</f>
        <v>0</v>
      </c>
      <c r="AA40" s="46">
        <f>'bevételi tábla 4.sz.'!CT40</f>
        <v>0</v>
      </c>
      <c r="AB40" s="46">
        <f>'bevételi tábla 4.sz.'!CU40</f>
        <v>0</v>
      </c>
      <c r="AC40" s="520">
        <f t="shared" si="24"/>
        <v>0</v>
      </c>
      <c r="AD40" s="46">
        <f>'bevételi tábla 4.sz.'!CV40</f>
        <v>0</v>
      </c>
      <c r="AE40" s="46">
        <f>'bevételi tábla 4.sz.'!CW40</f>
        <v>0</v>
      </c>
      <c r="AF40" s="46">
        <f>'bevételi tábla 4.sz.'!CX40</f>
        <v>0</v>
      </c>
      <c r="AG40" s="520">
        <f t="shared" si="25"/>
        <v>0</v>
      </c>
      <c r="AH40" s="46">
        <f>'bevételi tábla 4.sz.'!KO40</f>
        <v>13000000</v>
      </c>
      <c r="AI40" s="46">
        <f>'bevételi tábla 4.sz.'!KP40</f>
        <v>0</v>
      </c>
      <c r="AJ40" s="46">
        <f>'bevételi tábla 4.sz.'!KQ40</f>
        <v>0</v>
      </c>
      <c r="AK40" s="520">
        <f t="shared" si="26"/>
        <v>13000000</v>
      </c>
      <c r="AL40" s="46">
        <f>'bevételi tábla 4.sz.'!KR40</f>
        <v>13000000</v>
      </c>
      <c r="AM40" s="46">
        <f>'bevételi tábla 4.sz.'!KS40</f>
        <v>0</v>
      </c>
      <c r="AN40" s="46">
        <f>'bevételi tábla 4.sz.'!KT40</f>
        <v>0</v>
      </c>
      <c r="AO40" s="520">
        <f t="shared" si="27"/>
        <v>13000000</v>
      </c>
      <c r="AP40" s="46">
        <f>'bevételi tábla 4.sz.'!KU40</f>
        <v>14125009</v>
      </c>
      <c r="AQ40" s="46">
        <f>'bevételi tábla 4.sz.'!KV40</f>
        <v>0</v>
      </c>
      <c r="AR40" s="46">
        <f>'bevételi tábla 4.sz.'!KW40</f>
        <v>0</v>
      </c>
      <c r="AS40" s="520">
        <f t="shared" si="28"/>
        <v>14125009</v>
      </c>
      <c r="AT40" s="19">
        <f t="shared" si="29"/>
        <v>13000000</v>
      </c>
      <c r="AU40" s="19">
        <f t="shared" si="9"/>
        <v>0</v>
      </c>
      <c r="AV40" s="19">
        <f t="shared" si="10"/>
        <v>0</v>
      </c>
      <c r="AW40" s="222">
        <f t="shared" si="11"/>
        <v>13000000</v>
      </c>
      <c r="AX40" s="19">
        <f t="shared" si="12"/>
        <v>13000000</v>
      </c>
      <c r="AY40" s="19">
        <f t="shared" si="13"/>
        <v>0</v>
      </c>
      <c r="AZ40" s="19">
        <f t="shared" si="14"/>
        <v>0</v>
      </c>
      <c r="BA40" s="222">
        <f t="shared" si="15"/>
        <v>13000000</v>
      </c>
      <c r="BB40" s="19">
        <f t="shared" si="16"/>
        <v>14201809</v>
      </c>
      <c r="BC40" s="19">
        <f t="shared" si="17"/>
        <v>0</v>
      </c>
      <c r="BD40" s="19">
        <f t="shared" si="18"/>
        <v>0</v>
      </c>
      <c r="BE40" s="222">
        <f t="shared" si="19"/>
        <v>14201809</v>
      </c>
    </row>
    <row r="41" spans="1:57">
      <c r="A41" s="17"/>
      <c r="B41" s="28"/>
      <c r="C41" s="28"/>
      <c r="F41" s="28" t="s">
        <v>2</v>
      </c>
      <c r="G41" s="925" t="s">
        <v>26</v>
      </c>
      <c r="H41" s="926"/>
      <c r="I41" s="10" t="s">
        <v>25</v>
      </c>
      <c r="J41" s="46">
        <f>'bevételi tábla 4.sz.'!AW41</f>
        <v>0</v>
      </c>
      <c r="K41" s="46">
        <f>'bevételi tábla 4.sz.'!AX41</f>
        <v>0</v>
      </c>
      <c r="L41" s="46">
        <f>'bevételi tábla 4.sz.'!AY41</f>
        <v>0</v>
      </c>
      <c r="M41" s="20">
        <f t="shared" si="21"/>
        <v>0</v>
      </c>
      <c r="N41" s="46">
        <f>'bevételi tábla 4.sz.'!AZ41</f>
        <v>0</v>
      </c>
      <c r="O41" s="46">
        <f>'bevételi tábla 4.sz.'!BA41</f>
        <v>0</v>
      </c>
      <c r="P41" s="107"/>
      <c r="Q41" s="519">
        <f t="shared" si="20"/>
        <v>0</v>
      </c>
      <c r="R41" s="46">
        <f>'bevételi tábla 4.sz.'!BC41</f>
        <v>0</v>
      </c>
      <c r="S41" s="46">
        <f>'bevételi tábla 4.sz.'!BD41</f>
        <v>0</v>
      </c>
      <c r="T41" s="107"/>
      <c r="U41" s="20">
        <f t="shared" si="22"/>
        <v>0</v>
      </c>
      <c r="V41" s="46">
        <f>'bevételi tábla 4.sz.'!CP41</f>
        <v>0</v>
      </c>
      <c r="W41" s="46">
        <f>'bevételi tábla 4.sz.'!CQ41</f>
        <v>0</v>
      </c>
      <c r="X41" s="46">
        <f>'bevételi tábla 4.sz.'!CR41</f>
        <v>0</v>
      </c>
      <c r="Y41" s="520">
        <f t="shared" si="23"/>
        <v>0</v>
      </c>
      <c r="Z41" s="46">
        <f>'bevételi tábla 4.sz.'!CS41</f>
        <v>0</v>
      </c>
      <c r="AA41" s="46">
        <f>'bevételi tábla 4.sz.'!CT41</f>
        <v>0</v>
      </c>
      <c r="AB41" s="46">
        <f>'bevételi tábla 4.sz.'!CU41</f>
        <v>0</v>
      </c>
      <c r="AC41" s="520">
        <f t="shared" si="24"/>
        <v>0</v>
      </c>
      <c r="AD41" s="46">
        <f>'bevételi tábla 4.sz.'!CV41</f>
        <v>0</v>
      </c>
      <c r="AE41" s="46">
        <f>'bevételi tábla 4.sz.'!CW41</f>
        <v>0</v>
      </c>
      <c r="AF41" s="46">
        <f>'bevételi tábla 4.sz.'!CX41</f>
        <v>0</v>
      </c>
      <c r="AG41" s="520">
        <f t="shared" si="25"/>
        <v>0</v>
      </c>
      <c r="AH41" s="46">
        <f>'bevételi tábla 4.sz.'!KO41</f>
        <v>0</v>
      </c>
      <c r="AI41" s="46">
        <f>'bevételi tábla 4.sz.'!KP41</f>
        <v>0</v>
      </c>
      <c r="AJ41" s="46">
        <f>'bevételi tábla 4.sz.'!KQ41</f>
        <v>0</v>
      </c>
      <c r="AK41" s="520">
        <f t="shared" si="26"/>
        <v>0</v>
      </c>
      <c r="AL41" s="46">
        <f>'bevételi tábla 4.sz.'!KR41</f>
        <v>0</v>
      </c>
      <c r="AM41" s="46">
        <f>'bevételi tábla 4.sz.'!KS41</f>
        <v>0</v>
      </c>
      <c r="AN41" s="46">
        <f>'bevételi tábla 4.sz.'!KT41</f>
        <v>0</v>
      </c>
      <c r="AO41" s="520">
        <f t="shared" si="27"/>
        <v>0</v>
      </c>
      <c r="AP41" s="46">
        <f>'bevételi tábla 4.sz.'!KU41</f>
        <v>0</v>
      </c>
      <c r="AQ41" s="46">
        <f>'bevételi tábla 4.sz.'!KV41</f>
        <v>0</v>
      </c>
      <c r="AR41" s="46">
        <f>'bevételi tábla 4.sz.'!KW41</f>
        <v>0</v>
      </c>
      <c r="AS41" s="520">
        <f t="shared" si="28"/>
        <v>0</v>
      </c>
      <c r="AT41" s="19">
        <f t="shared" si="29"/>
        <v>0</v>
      </c>
      <c r="AU41" s="19">
        <f t="shared" si="9"/>
        <v>0</v>
      </c>
      <c r="AV41" s="19">
        <f t="shared" si="10"/>
        <v>0</v>
      </c>
      <c r="AW41" s="222">
        <f t="shared" si="11"/>
        <v>0</v>
      </c>
      <c r="AX41" s="19">
        <f t="shared" si="12"/>
        <v>0</v>
      </c>
      <c r="AY41" s="19">
        <f t="shared" si="13"/>
        <v>0</v>
      </c>
      <c r="AZ41" s="19">
        <f t="shared" si="14"/>
        <v>0</v>
      </c>
      <c r="BA41" s="222">
        <f t="shared" si="15"/>
        <v>0</v>
      </c>
      <c r="BB41" s="19">
        <f t="shared" si="16"/>
        <v>0</v>
      </c>
      <c r="BC41" s="19">
        <f t="shared" si="17"/>
        <v>0</v>
      </c>
      <c r="BD41" s="19">
        <f t="shared" si="18"/>
        <v>0</v>
      </c>
      <c r="BE41" s="222">
        <f t="shared" si="19"/>
        <v>0</v>
      </c>
    </row>
    <row r="42" spans="1:57">
      <c r="A42" s="30"/>
      <c r="B42" s="28"/>
      <c r="C42" s="28"/>
      <c r="E42" s="28"/>
      <c r="F42" s="28" t="s">
        <v>2</v>
      </c>
      <c r="G42" s="925" t="s">
        <v>239</v>
      </c>
      <c r="H42" s="926"/>
      <c r="I42" s="10" t="s">
        <v>25</v>
      </c>
      <c r="J42" s="46">
        <f>'bevételi tábla 4.sz.'!AW42</f>
        <v>0</v>
      </c>
      <c r="K42" s="46">
        <f>'bevételi tábla 4.sz.'!AX42</f>
        <v>0</v>
      </c>
      <c r="L42" s="46">
        <f>'bevételi tábla 4.sz.'!AY42</f>
        <v>0</v>
      </c>
      <c r="M42" s="20">
        <f t="shared" si="21"/>
        <v>0</v>
      </c>
      <c r="N42" s="46">
        <f>'bevételi tábla 4.sz.'!AZ42</f>
        <v>0</v>
      </c>
      <c r="O42" s="46">
        <f>'bevételi tábla 4.sz.'!BA42</f>
        <v>0</v>
      </c>
      <c r="P42" s="107"/>
      <c r="Q42" s="519">
        <f t="shared" si="20"/>
        <v>0</v>
      </c>
      <c r="R42" s="46">
        <f>'bevételi tábla 4.sz.'!BC42</f>
        <v>0</v>
      </c>
      <c r="S42" s="46">
        <f>'bevételi tábla 4.sz.'!BD42</f>
        <v>0</v>
      </c>
      <c r="T42" s="107"/>
      <c r="U42" s="20">
        <f t="shared" si="22"/>
        <v>0</v>
      </c>
      <c r="V42" s="46">
        <f>'bevételi tábla 4.sz.'!CP42</f>
        <v>0</v>
      </c>
      <c r="W42" s="46">
        <f>'bevételi tábla 4.sz.'!CQ42</f>
        <v>0</v>
      </c>
      <c r="X42" s="46">
        <f>'bevételi tábla 4.sz.'!CR42</f>
        <v>0</v>
      </c>
      <c r="Y42" s="520">
        <f t="shared" si="23"/>
        <v>0</v>
      </c>
      <c r="Z42" s="46">
        <f>'bevételi tábla 4.sz.'!CS42</f>
        <v>0</v>
      </c>
      <c r="AA42" s="46">
        <f>'bevételi tábla 4.sz.'!CT42</f>
        <v>0</v>
      </c>
      <c r="AB42" s="46">
        <f>'bevételi tábla 4.sz.'!CU42</f>
        <v>0</v>
      </c>
      <c r="AC42" s="520">
        <f t="shared" si="24"/>
        <v>0</v>
      </c>
      <c r="AD42" s="46">
        <f>'bevételi tábla 4.sz.'!CV42</f>
        <v>0</v>
      </c>
      <c r="AE42" s="46">
        <f>'bevételi tábla 4.sz.'!CW42</f>
        <v>0</v>
      </c>
      <c r="AF42" s="46">
        <f>'bevételi tábla 4.sz.'!CX42</f>
        <v>0</v>
      </c>
      <c r="AG42" s="520">
        <f t="shared" si="25"/>
        <v>0</v>
      </c>
      <c r="AH42" s="46">
        <f>'bevételi tábla 4.sz.'!KO42</f>
        <v>0</v>
      </c>
      <c r="AI42" s="46">
        <f>'bevételi tábla 4.sz.'!KP42</f>
        <v>0</v>
      </c>
      <c r="AJ42" s="46">
        <f>'bevételi tábla 4.sz.'!KQ42</f>
        <v>0</v>
      </c>
      <c r="AK42" s="520">
        <f t="shared" si="26"/>
        <v>0</v>
      </c>
      <c r="AL42" s="46">
        <f>'bevételi tábla 4.sz.'!KR42</f>
        <v>0</v>
      </c>
      <c r="AM42" s="46">
        <f>'bevételi tábla 4.sz.'!KS42</f>
        <v>0</v>
      </c>
      <c r="AN42" s="46">
        <f>'bevételi tábla 4.sz.'!KT42</f>
        <v>0</v>
      </c>
      <c r="AO42" s="520">
        <f t="shared" si="27"/>
        <v>0</v>
      </c>
      <c r="AP42" s="46">
        <f>'bevételi tábla 4.sz.'!KU42</f>
        <v>0</v>
      </c>
      <c r="AQ42" s="46">
        <f>'bevételi tábla 4.sz.'!KV42</f>
        <v>0</v>
      </c>
      <c r="AR42" s="46">
        <f>'bevételi tábla 4.sz.'!KW42</f>
        <v>0</v>
      </c>
      <c r="AS42" s="520">
        <f t="shared" si="28"/>
        <v>0</v>
      </c>
      <c r="AT42" s="19">
        <f t="shared" si="29"/>
        <v>0</v>
      </c>
      <c r="AU42" s="19">
        <f t="shared" si="9"/>
        <v>0</v>
      </c>
      <c r="AV42" s="19">
        <f t="shared" si="10"/>
        <v>0</v>
      </c>
      <c r="AW42" s="222">
        <f t="shared" si="11"/>
        <v>0</v>
      </c>
      <c r="AX42" s="19">
        <f t="shared" si="12"/>
        <v>0</v>
      </c>
      <c r="AY42" s="19">
        <f t="shared" si="13"/>
        <v>0</v>
      </c>
      <c r="AZ42" s="19">
        <f t="shared" si="14"/>
        <v>0</v>
      </c>
      <c r="BA42" s="222">
        <f t="shared" si="15"/>
        <v>0</v>
      </c>
      <c r="BB42" s="19">
        <f t="shared" si="16"/>
        <v>0</v>
      </c>
      <c r="BC42" s="19">
        <f t="shared" si="17"/>
        <v>0</v>
      </c>
      <c r="BD42" s="19">
        <f t="shared" si="18"/>
        <v>0</v>
      </c>
      <c r="BE42" s="222">
        <f t="shared" si="19"/>
        <v>0</v>
      </c>
    </row>
    <row r="43" spans="1:57">
      <c r="A43" s="30"/>
      <c r="B43" s="28"/>
      <c r="C43" s="28"/>
      <c r="D43" s="28"/>
      <c r="E43" s="28"/>
      <c r="F43" s="28" t="s">
        <v>2</v>
      </c>
      <c r="G43" s="925" t="s">
        <v>27</v>
      </c>
      <c r="H43" s="926"/>
      <c r="I43" s="10" t="s">
        <v>25</v>
      </c>
      <c r="J43" s="46">
        <f>'bevételi tábla 4.sz.'!AW43</f>
        <v>0</v>
      </c>
      <c r="K43" s="46">
        <f>'bevételi tábla 4.sz.'!AX43</f>
        <v>0</v>
      </c>
      <c r="L43" s="46">
        <f>'bevételi tábla 4.sz.'!AY43</f>
        <v>0</v>
      </c>
      <c r="M43" s="20">
        <f t="shared" si="21"/>
        <v>0</v>
      </c>
      <c r="N43" s="46">
        <f>'bevételi tábla 4.sz.'!AZ43</f>
        <v>0</v>
      </c>
      <c r="O43" s="46">
        <f>'bevételi tábla 4.sz.'!BA43</f>
        <v>0</v>
      </c>
      <c r="P43" s="107"/>
      <c r="Q43" s="519">
        <f t="shared" si="20"/>
        <v>0</v>
      </c>
      <c r="R43" s="46">
        <f>'bevételi tábla 4.sz.'!BC43</f>
        <v>0</v>
      </c>
      <c r="S43" s="46">
        <f>'bevételi tábla 4.sz.'!BD43</f>
        <v>0</v>
      </c>
      <c r="T43" s="107"/>
      <c r="U43" s="20">
        <f t="shared" si="22"/>
        <v>0</v>
      </c>
      <c r="V43" s="46">
        <f>'bevételi tábla 4.sz.'!CP43</f>
        <v>0</v>
      </c>
      <c r="W43" s="46">
        <f>'bevételi tábla 4.sz.'!CQ43</f>
        <v>0</v>
      </c>
      <c r="X43" s="46">
        <f>'bevételi tábla 4.sz.'!CR43</f>
        <v>0</v>
      </c>
      <c r="Y43" s="520">
        <f t="shared" si="23"/>
        <v>0</v>
      </c>
      <c r="Z43" s="46">
        <f>'bevételi tábla 4.sz.'!CS43</f>
        <v>0</v>
      </c>
      <c r="AA43" s="46">
        <f>'bevételi tábla 4.sz.'!CT43</f>
        <v>0</v>
      </c>
      <c r="AB43" s="46">
        <f>'bevételi tábla 4.sz.'!CU43</f>
        <v>0</v>
      </c>
      <c r="AC43" s="520">
        <f t="shared" si="24"/>
        <v>0</v>
      </c>
      <c r="AD43" s="46">
        <f>'bevételi tábla 4.sz.'!CV43</f>
        <v>0</v>
      </c>
      <c r="AE43" s="46">
        <f>'bevételi tábla 4.sz.'!CW43</f>
        <v>0</v>
      </c>
      <c r="AF43" s="46">
        <f>'bevételi tábla 4.sz.'!CX43</f>
        <v>0</v>
      </c>
      <c r="AG43" s="520">
        <f t="shared" si="25"/>
        <v>0</v>
      </c>
      <c r="AH43" s="46">
        <f>'bevételi tábla 4.sz.'!KO43</f>
        <v>0</v>
      </c>
      <c r="AI43" s="46">
        <f>'bevételi tábla 4.sz.'!KP43</f>
        <v>0</v>
      </c>
      <c r="AJ43" s="46">
        <f>'bevételi tábla 4.sz.'!KQ43</f>
        <v>0</v>
      </c>
      <c r="AK43" s="520">
        <f t="shared" si="26"/>
        <v>0</v>
      </c>
      <c r="AL43" s="46">
        <f>'bevételi tábla 4.sz.'!KR43</f>
        <v>0</v>
      </c>
      <c r="AM43" s="46">
        <f>'bevételi tábla 4.sz.'!KS43</f>
        <v>0</v>
      </c>
      <c r="AN43" s="46">
        <f>'bevételi tábla 4.sz.'!KT43</f>
        <v>0</v>
      </c>
      <c r="AO43" s="520">
        <f t="shared" si="27"/>
        <v>0</v>
      </c>
      <c r="AP43" s="46">
        <f>'bevételi tábla 4.sz.'!KU43</f>
        <v>0</v>
      </c>
      <c r="AQ43" s="46">
        <f>'bevételi tábla 4.sz.'!KV43</f>
        <v>0</v>
      </c>
      <c r="AR43" s="46">
        <f>'bevételi tábla 4.sz.'!KW43</f>
        <v>0</v>
      </c>
      <c r="AS43" s="520">
        <f t="shared" si="28"/>
        <v>0</v>
      </c>
      <c r="AT43" s="19">
        <f t="shared" si="29"/>
        <v>0</v>
      </c>
      <c r="AU43" s="19">
        <f t="shared" si="9"/>
        <v>0</v>
      </c>
      <c r="AV43" s="19">
        <f t="shared" si="10"/>
        <v>0</v>
      </c>
      <c r="AW43" s="222">
        <f t="shared" si="11"/>
        <v>0</v>
      </c>
      <c r="AX43" s="19">
        <f t="shared" si="12"/>
        <v>0</v>
      </c>
      <c r="AY43" s="19">
        <f t="shared" si="13"/>
        <v>0</v>
      </c>
      <c r="AZ43" s="19">
        <f t="shared" si="14"/>
        <v>0</v>
      </c>
      <c r="BA43" s="222">
        <f t="shared" si="15"/>
        <v>0</v>
      </c>
      <c r="BB43" s="19">
        <f t="shared" si="16"/>
        <v>0</v>
      </c>
      <c r="BC43" s="19">
        <f t="shared" si="17"/>
        <v>0</v>
      </c>
      <c r="BD43" s="19">
        <f t="shared" si="18"/>
        <v>0</v>
      </c>
      <c r="BE43" s="222">
        <f t="shared" si="19"/>
        <v>0</v>
      </c>
    </row>
    <row r="44" spans="1:57">
      <c r="A44" s="30"/>
      <c r="B44" s="28"/>
      <c r="C44" s="28"/>
      <c r="D44" s="28"/>
      <c r="E44" s="28"/>
      <c r="F44" s="28" t="s">
        <v>2</v>
      </c>
      <c r="G44" s="31" t="s">
        <v>28</v>
      </c>
      <c r="H44" s="31"/>
      <c r="I44" s="10" t="s">
        <v>25</v>
      </c>
      <c r="J44" s="46">
        <f>'bevételi tábla 4.sz.'!AW44</f>
        <v>0</v>
      </c>
      <c r="K44" s="46">
        <f>'bevételi tábla 4.sz.'!AX44</f>
        <v>0</v>
      </c>
      <c r="L44" s="46">
        <f>'bevételi tábla 4.sz.'!AY44</f>
        <v>0</v>
      </c>
      <c r="M44" s="20">
        <f t="shared" si="21"/>
        <v>0</v>
      </c>
      <c r="N44" s="46">
        <f>'bevételi tábla 4.sz.'!AZ44</f>
        <v>0</v>
      </c>
      <c r="O44" s="46">
        <f>'bevételi tábla 4.sz.'!BA44</f>
        <v>0</v>
      </c>
      <c r="P44" s="107"/>
      <c r="Q44" s="519">
        <f t="shared" si="20"/>
        <v>0</v>
      </c>
      <c r="R44" s="46">
        <f>'bevételi tábla 4.sz.'!BC44</f>
        <v>0</v>
      </c>
      <c r="S44" s="46">
        <f>'bevételi tábla 4.sz.'!BD44</f>
        <v>0</v>
      </c>
      <c r="T44" s="107"/>
      <c r="U44" s="20">
        <f t="shared" si="22"/>
        <v>0</v>
      </c>
      <c r="V44" s="46">
        <f>'bevételi tábla 4.sz.'!CP44</f>
        <v>0</v>
      </c>
      <c r="W44" s="46">
        <f>'bevételi tábla 4.sz.'!CQ44</f>
        <v>0</v>
      </c>
      <c r="X44" s="46">
        <f>'bevételi tábla 4.sz.'!CR44</f>
        <v>0</v>
      </c>
      <c r="Y44" s="520">
        <f t="shared" si="23"/>
        <v>0</v>
      </c>
      <c r="Z44" s="46">
        <f>'bevételi tábla 4.sz.'!CS44</f>
        <v>0</v>
      </c>
      <c r="AA44" s="46">
        <f>'bevételi tábla 4.sz.'!CT44</f>
        <v>0</v>
      </c>
      <c r="AB44" s="46">
        <f>'bevételi tábla 4.sz.'!CU44</f>
        <v>0</v>
      </c>
      <c r="AC44" s="520">
        <f t="shared" si="24"/>
        <v>0</v>
      </c>
      <c r="AD44" s="46">
        <f>'bevételi tábla 4.sz.'!CV44</f>
        <v>0</v>
      </c>
      <c r="AE44" s="46">
        <f>'bevételi tábla 4.sz.'!CW44</f>
        <v>0</v>
      </c>
      <c r="AF44" s="46">
        <f>'bevételi tábla 4.sz.'!CX44</f>
        <v>0</v>
      </c>
      <c r="AG44" s="520">
        <f t="shared" si="25"/>
        <v>0</v>
      </c>
      <c r="AH44" s="46">
        <f>'bevételi tábla 4.sz.'!KO44</f>
        <v>0</v>
      </c>
      <c r="AI44" s="46">
        <f>'bevételi tábla 4.sz.'!KP44</f>
        <v>0</v>
      </c>
      <c r="AJ44" s="46">
        <f>'bevételi tábla 4.sz.'!KQ44</f>
        <v>0</v>
      </c>
      <c r="AK44" s="520">
        <f t="shared" si="26"/>
        <v>0</v>
      </c>
      <c r="AL44" s="46">
        <f>'bevételi tábla 4.sz.'!KR44</f>
        <v>0</v>
      </c>
      <c r="AM44" s="46">
        <f>'bevételi tábla 4.sz.'!KS44</f>
        <v>0</v>
      </c>
      <c r="AN44" s="46">
        <f>'bevételi tábla 4.sz.'!KT44</f>
        <v>0</v>
      </c>
      <c r="AO44" s="520">
        <f t="shared" si="27"/>
        <v>0</v>
      </c>
      <c r="AP44" s="46">
        <f>'bevételi tábla 4.sz.'!KU44</f>
        <v>0</v>
      </c>
      <c r="AQ44" s="46">
        <f>'bevételi tábla 4.sz.'!KV44</f>
        <v>0</v>
      </c>
      <c r="AR44" s="46">
        <f>'bevételi tábla 4.sz.'!KW44</f>
        <v>0</v>
      </c>
      <c r="AS44" s="520">
        <f t="shared" si="28"/>
        <v>0</v>
      </c>
      <c r="AT44" s="19">
        <f t="shared" si="29"/>
        <v>0</v>
      </c>
      <c r="AU44" s="19">
        <f t="shared" si="9"/>
        <v>0</v>
      </c>
      <c r="AV44" s="19">
        <f t="shared" si="10"/>
        <v>0</v>
      </c>
      <c r="AW44" s="222">
        <f t="shared" si="11"/>
        <v>0</v>
      </c>
      <c r="AX44" s="19">
        <f t="shared" si="12"/>
        <v>0</v>
      </c>
      <c r="AY44" s="19">
        <f t="shared" si="13"/>
        <v>0</v>
      </c>
      <c r="AZ44" s="19">
        <f t="shared" si="14"/>
        <v>0</v>
      </c>
      <c r="BA44" s="222">
        <f t="shared" si="15"/>
        <v>0</v>
      </c>
      <c r="BB44" s="19">
        <f t="shared" si="16"/>
        <v>0</v>
      </c>
      <c r="BC44" s="19">
        <f t="shared" si="17"/>
        <v>0</v>
      </c>
      <c r="BD44" s="19">
        <f t="shared" si="18"/>
        <v>0</v>
      </c>
      <c r="BE44" s="222">
        <f t="shared" si="19"/>
        <v>0</v>
      </c>
    </row>
    <row r="45" spans="1:57">
      <c r="A45" s="30"/>
      <c r="B45" s="28"/>
      <c r="C45" s="28"/>
      <c r="D45" s="28"/>
      <c r="E45" s="28"/>
      <c r="F45" s="28" t="s">
        <v>2</v>
      </c>
      <c r="G45" s="31" t="s">
        <v>29</v>
      </c>
      <c r="H45" s="31"/>
      <c r="I45" s="10" t="s">
        <v>25</v>
      </c>
      <c r="J45" s="46">
        <f>'bevételi tábla 4.sz.'!AW45</f>
        <v>0</v>
      </c>
      <c r="K45" s="46">
        <f>'bevételi tábla 4.sz.'!AX45</f>
        <v>0</v>
      </c>
      <c r="L45" s="46">
        <f>'bevételi tábla 4.sz.'!AY45</f>
        <v>0</v>
      </c>
      <c r="M45" s="20">
        <f t="shared" si="21"/>
        <v>0</v>
      </c>
      <c r="N45" s="46">
        <f>'bevételi tábla 4.sz.'!AZ45</f>
        <v>0</v>
      </c>
      <c r="O45" s="46">
        <f>'bevételi tábla 4.sz.'!BA45</f>
        <v>0</v>
      </c>
      <c r="P45" s="107"/>
      <c r="Q45" s="519">
        <f t="shared" si="20"/>
        <v>0</v>
      </c>
      <c r="R45" s="46">
        <f>'bevételi tábla 4.sz.'!BC45</f>
        <v>0</v>
      </c>
      <c r="S45" s="46">
        <f>'bevételi tábla 4.sz.'!BD45</f>
        <v>0</v>
      </c>
      <c r="T45" s="107"/>
      <c r="U45" s="20">
        <f t="shared" si="22"/>
        <v>0</v>
      </c>
      <c r="V45" s="46">
        <f>'bevételi tábla 4.sz.'!CP45</f>
        <v>0</v>
      </c>
      <c r="W45" s="46">
        <f>'bevételi tábla 4.sz.'!CQ45</f>
        <v>0</v>
      </c>
      <c r="X45" s="46">
        <f>'bevételi tábla 4.sz.'!CR45</f>
        <v>0</v>
      </c>
      <c r="Y45" s="520">
        <f t="shared" si="23"/>
        <v>0</v>
      </c>
      <c r="Z45" s="46">
        <f>'bevételi tábla 4.sz.'!CS45</f>
        <v>0</v>
      </c>
      <c r="AA45" s="46">
        <f>'bevételi tábla 4.sz.'!CT45</f>
        <v>0</v>
      </c>
      <c r="AB45" s="46">
        <f>'bevételi tábla 4.sz.'!CU45</f>
        <v>0</v>
      </c>
      <c r="AC45" s="520">
        <f t="shared" si="24"/>
        <v>0</v>
      </c>
      <c r="AD45" s="46">
        <f>'bevételi tábla 4.sz.'!CV45</f>
        <v>0</v>
      </c>
      <c r="AE45" s="46">
        <f>'bevételi tábla 4.sz.'!CW45</f>
        <v>0</v>
      </c>
      <c r="AF45" s="46">
        <f>'bevételi tábla 4.sz.'!CX45</f>
        <v>0</v>
      </c>
      <c r="AG45" s="520">
        <f t="shared" si="25"/>
        <v>0</v>
      </c>
      <c r="AH45" s="46">
        <f>'bevételi tábla 4.sz.'!KO45</f>
        <v>0</v>
      </c>
      <c r="AI45" s="46">
        <f>'bevételi tábla 4.sz.'!KP45</f>
        <v>0</v>
      </c>
      <c r="AJ45" s="46">
        <f>'bevételi tábla 4.sz.'!KQ45</f>
        <v>0</v>
      </c>
      <c r="AK45" s="520">
        <f t="shared" si="26"/>
        <v>0</v>
      </c>
      <c r="AL45" s="46">
        <f>'bevételi tábla 4.sz.'!KR45</f>
        <v>0</v>
      </c>
      <c r="AM45" s="46">
        <f>'bevételi tábla 4.sz.'!KS45</f>
        <v>0</v>
      </c>
      <c r="AN45" s="46">
        <f>'bevételi tábla 4.sz.'!KT45</f>
        <v>0</v>
      </c>
      <c r="AO45" s="520">
        <f t="shared" si="27"/>
        <v>0</v>
      </c>
      <c r="AP45" s="46">
        <f>'bevételi tábla 4.sz.'!KU45</f>
        <v>0</v>
      </c>
      <c r="AQ45" s="46">
        <f>'bevételi tábla 4.sz.'!KV45</f>
        <v>0</v>
      </c>
      <c r="AR45" s="46">
        <f>'bevételi tábla 4.sz.'!KW45</f>
        <v>0</v>
      </c>
      <c r="AS45" s="520">
        <f t="shared" si="28"/>
        <v>0</v>
      </c>
      <c r="AT45" s="19">
        <f t="shared" si="29"/>
        <v>0</v>
      </c>
      <c r="AU45" s="19">
        <f t="shared" si="9"/>
        <v>0</v>
      </c>
      <c r="AV45" s="19">
        <f t="shared" si="10"/>
        <v>0</v>
      </c>
      <c r="AW45" s="222">
        <f t="shared" si="11"/>
        <v>0</v>
      </c>
      <c r="AX45" s="19">
        <f t="shared" si="12"/>
        <v>0</v>
      </c>
      <c r="AY45" s="19">
        <f t="shared" si="13"/>
        <v>0</v>
      </c>
      <c r="AZ45" s="19">
        <f t="shared" si="14"/>
        <v>0</v>
      </c>
      <c r="BA45" s="222">
        <f t="shared" si="15"/>
        <v>0</v>
      </c>
      <c r="BB45" s="19">
        <f t="shared" si="16"/>
        <v>0</v>
      </c>
      <c r="BC45" s="19">
        <f t="shared" si="17"/>
        <v>0</v>
      </c>
      <c r="BD45" s="19">
        <f t="shared" si="18"/>
        <v>0</v>
      </c>
      <c r="BE45" s="222">
        <f t="shared" si="19"/>
        <v>0</v>
      </c>
    </row>
    <row r="46" spans="1:57">
      <c r="A46" s="30"/>
      <c r="B46" s="10"/>
      <c r="C46" s="11">
        <v>3</v>
      </c>
      <c r="D46" s="12" t="s">
        <v>30</v>
      </c>
      <c r="E46" s="11"/>
      <c r="F46" s="11"/>
      <c r="G46" s="11"/>
      <c r="H46" s="11"/>
      <c r="I46" s="33" t="s">
        <v>31</v>
      </c>
      <c r="J46" s="513">
        <f>'bevételi tábla 4.sz.'!AW46</f>
        <v>380000</v>
      </c>
      <c r="K46" s="513">
        <f>'bevételi tábla 4.sz.'!AX46</f>
        <v>0</v>
      </c>
      <c r="L46" s="513">
        <f>'bevételi tábla 4.sz.'!AY46</f>
        <v>0</v>
      </c>
      <c r="M46" s="514">
        <f t="shared" si="21"/>
        <v>380000</v>
      </c>
      <c r="N46" s="513">
        <f>'bevételi tábla 4.sz.'!AZ46</f>
        <v>380000</v>
      </c>
      <c r="O46" s="513">
        <f>'bevételi tábla 4.sz.'!BA46</f>
        <v>0</v>
      </c>
      <c r="P46" s="513"/>
      <c r="Q46" s="516">
        <f t="shared" si="20"/>
        <v>380000</v>
      </c>
      <c r="R46" s="513">
        <f>'bevételi tábla 4.sz.'!BC46</f>
        <v>592656</v>
      </c>
      <c r="S46" s="513">
        <f>'bevételi tábla 4.sz.'!BD46</f>
        <v>0</v>
      </c>
      <c r="T46" s="513"/>
      <c r="U46" s="514">
        <f t="shared" si="22"/>
        <v>592656</v>
      </c>
      <c r="V46" s="513">
        <f>'bevételi tábla 4.sz.'!CP46</f>
        <v>10536500</v>
      </c>
      <c r="W46" s="513">
        <f>'bevételi tábla 4.sz.'!CQ46</f>
        <v>0</v>
      </c>
      <c r="X46" s="513">
        <f>'bevételi tábla 4.sz.'!CR46</f>
        <v>0</v>
      </c>
      <c r="Y46" s="517">
        <f t="shared" si="23"/>
        <v>10536500</v>
      </c>
      <c r="Z46" s="513">
        <f>'bevételi tábla 4.sz.'!CS46</f>
        <v>17992206</v>
      </c>
      <c r="AA46" s="513">
        <f>'bevételi tábla 4.sz.'!CT46</f>
        <v>0</v>
      </c>
      <c r="AB46" s="513">
        <f>'bevételi tábla 4.sz.'!CU46</f>
        <v>0</v>
      </c>
      <c r="AC46" s="517">
        <f t="shared" si="24"/>
        <v>17992206</v>
      </c>
      <c r="AD46" s="513">
        <f>'bevételi tábla 4.sz.'!CV46</f>
        <v>17925606</v>
      </c>
      <c r="AE46" s="513">
        <f>'bevételi tábla 4.sz.'!CW46</f>
        <v>0</v>
      </c>
      <c r="AF46" s="513">
        <f>'bevételi tábla 4.sz.'!CX46</f>
        <v>0</v>
      </c>
      <c r="AG46" s="517">
        <f t="shared" si="25"/>
        <v>17925606</v>
      </c>
      <c r="AH46" s="513">
        <f>'bevételi tábla 4.sz.'!KO46</f>
        <v>131942000</v>
      </c>
      <c r="AI46" s="513">
        <f>'bevételi tábla 4.sz.'!KP46</f>
        <v>0</v>
      </c>
      <c r="AJ46" s="513">
        <f>'bevételi tábla 4.sz.'!KQ46</f>
        <v>0</v>
      </c>
      <c r="AK46" s="517">
        <f t="shared" si="26"/>
        <v>131942000</v>
      </c>
      <c r="AL46" s="513">
        <f>'bevételi tábla 4.sz.'!KR46</f>
        <v>131942000</v>
      </c>
      <c r="AM46" s="513">
        <f>'bevételi tábla 4.sz.'!KS46</f>
        <v>0</v>
      </c>
      <c r="AN46" s="513">
        <f>'bevételi tábla 4.sz.'!KT46</f>
        <v>0</v>
      </c>
      <c r="AO46" s="517">
        <f t="shared" si="27"/>
        <v>131942000</v>
      </c>
      <c r="AP46" s="513">
        <f>'bevételi tábla 4.sz.'!KU46</f>
        <v>150967873</v>
      </c>
      <c r="AQ46" s="513">
        <f>'bevételi tábla 4.sz.'!KV46</f>
        <v>0</v>
      </c>
      <c r="AR46" s="513">
        <f>'bevételi tábla 4.sz.'!KW46</f>
        <v>0</v>
      </c>
      <c r="AS46" s="517">
        <f t="shared" si="28"/>
        <v>150967873</v>
      </c>
      <c r="AT46" s="515">
        <f t="shared" si="29"/>
        <v>142858500</v>
      </c>
      <c r="AU46" s="515">
        <f t="shared" si="9"/>
        <v>0</v>
      </c>
      <c r="AV46" s="515">
        <f t="shared" si="10"/>
        <v>0</v>
      </c>
      <c r="AW46" s="518">
        <f t="shared" si="11"/>
        <v>142858500</v>
      </c>
      <c r="AX46" s="515">
        <f t="shared" si="12"/>
        <v>150314206</v>
      </c>
      <c r="AY46" s="515">
        <f t="shared" si="13"/>
        <v>0</v>
      </c>
      <c r="AZ46" s="515">
        <f t="shared" si="14"/>
        <v>0</v>
      </c>
      <c r="BA46" s="518">
        <f t="shared" si="15"/>
        <v>150314206</v>
      </c>
      <c r="BB46" s="515">
        <f t="shared" si="16"/>
        <v>169486135</v>
      </c>
      <c r="BC46" s="515">
        <f t="shared" si="17"/>
        <v>0</v>
      </c>
      <c r="BD46" s="515">
        <f t="shared" si="18"/>
        <v>0</v>
      </c>
      <c r="BE46" s="518">
        <f t="shared" si="19"/>
        <v>169486135</v>
      </c>
    </row>
    <row r="47" spans="1:57">
      <c r="A47" s="30"/>
      <c r="D47" s="18">
        <v>1</v>
      </c>
      <c r="E47" s="2" t="s">
        <v>32</v>
      </c>
      <c r="F47" s="18"/>
      <c r="G47" s="18"/>
      <c r="H47" s="18"/>
      <c r="I47" s="2" t="s">
        <v>33</v>
      </c>
      <c r="J47" s="46">
        <f>'bevételi tábla 4.sz.'!AW47</f>
        <v>0</v>
      </c>
      <c r="K47" s="46">
        <f>'bevételi tábla 4.sz.'!AX47</f>
        <v>0</v>
      </c>
      <c r="L47" s="46">
        <f>'bevételi tábla 4.sz.'!AY47</f>
        <v>0</v>
      </c>
      <c r="M47" s="20">
        <f t="shared" si="21"/>
        <v>0</v>
      </c>
      <c r="N47" s="46">
        <f>'bevételi tábla 4.sz.'!AZ47</f>
        <v>0</v>
      </c>
      <c r="O47" s="46">
        <f>'bevételi tábla 4.sz.'!BA47</f>
        <v>0</v>
      </c>
      <c r="P47" s="107"/>
      <c r="Q47" s="519">
        <f t="shared" si="20"/>
        <v>0</v>
      </c>
      <c r="R47" s="46">
        <f>'bevételi tábla 4.sz.'!BC47</f>
        <v>0</v>
      </c>
      <c r="S47" s="46">
        <f>'bevételi tábla 4.sz.'!BD47</f>
        <v>0</v>
      </c>
      <c r="T47" s="107"/>
      <c r="U47" s="20">
        <f t="shared" si="22"/>
        <v>0</v>
      </c>
      <c r="V47" s="46">
        <f>'bevételi tábla 4.sz.'!CP47</f>
        <v>0</v>
      </c>
      <c r="W47" s="46">
        <f>'bevételi tábla 4.sz.'!CQ47</f>
        <v>0</v>
      </c>
      <c r="X47" s="46">
        <f>'bevételi tábla 4.sz.'!CR47</f>
        <v>0</v>
      </c>
      <c r="Y47" s="520">
        <f t="shared" si="23"/>
        <v>0</v>
      </c>
      <c r="Z47" s="46">
        <f>'bevételi tábla 4.sz.'!CS47</f>
        <v>330613</v>
      </c>
      <c r="AA47" s="46">
        <f>'bevételi tábla 4.sz.'!CT47</f>
        <v>0</v>
      </c>
      <c r="AB47" s="46">
        <f>'bevételi tábla 4.sz.'!CU47</f>
        <v>0</v>
      </c>
      <c r="AC47" s="520">
        <f t="shared" si="24"/>
        <v>330613</v>
      </c>
      <c r="AD47" s="46">
        <f>'bevételi tábla 4.sz.'!CV47</f>
        <v>330613</v>
      </c>
      <c r="AE47" s="46">
        <f>'bevételi tábla 4.sz.'!CW47</f>
        <v>0</v>
      </c>
      <c r="AF47" s="46">
        <f>'bevételi tábla 4.sz.'!CX47</f>
        <v>0</v>
      </c>
      <c r="AG47" s="520">
        <f t="shared" si="25"/>
        <v>330613</v>
      </c>
      <c r="AH47" s="46">
        <f>'bevételi tábla 4.sz.'!KO47</f>
        <v>0</v>
      </c>
      <c r="AI47" s="46">
        <f>'bevételi tábla 4.sz.'!KP47</f>
        <v>0</v>
      </c>
      <c r="AJ47" s="46">
        <f>'bevételi tábla 4.sz.'!KQ47</f>
        <v>0</v>
      </c>
      <c r="AK47" s="520">
        <f t="shared" si="26"/>
        <v>0</v>
      </c>
      <c r="AL47" s="46">
        <f>'bevételi tábla 4.sz.'!KR47</f>
        <v>0</v>
      </c>
      <c r="AM47" s="46">
        <f>'bevételi tábla 4.sz.'!KS47</f>
        <v>0</v>
      </c>
      <c r="AN47" s="46">
        <f>'bevételi tábla 4.sz.'!KT47</f>
        <v>0</v>
      </c>
      <c r="AO47" s="520">
        <f t="shared" si="27"/>
        <v>0</v>
      </c>
      <c r="AP47" s="46">
        <f>'bevételi tábla 4.sz.'!KU47</f>
        <v>0</v>
      </c>
      <c r="AQ47" s="46">
        <f>'bevételi tábla 4.sz.'!KV47</f>
        <v>0</v>
      </c>
      <c r="AR47" s="46">
        <f>'bevételi tábla 4.sz.'!KW47</f>
        <v>0</v>
      </c>
      <c r="AS47" s="520">
        <f t="shared" si="28"/>
        <v>0</v>
      </c>
      <c r="AT47" s="19">
        <f t="shared" si="29"/>
        <v>0</v>
      </c>
      <c r="AU47" s="19">
        <f t="shared" si="9"/>
        <v>0</v>
      </c>
      <c r="AV47" s="19">
        <f t="shared" si="10"/>
        <v>0</v>
      </c>
      <c r="AW47" s="222">
        <f t="shared" si="11"/>
        <v>0</v>
      </c>
      <c r="AX47" s="19">
        <f t="shared" si="12"/>
        <v>330613</v>
      </c>
      <c r="AY47" s="19">
        <f t="shared" si="13"/>
        <v>0</v>
      </c>
      <c r="AZ47" s="19">
        <f t="shared" si="14"/>
        <v>0</v>
      </c>
      <c r="BA47" s="222">
        <f t="shared" si="15"/>
        <v>330613</v>
      </c>
      <c r="BB47" s="19">
        <f t="shared" si="16"/>
        <v>330613</v>
      </c>
      <c r="BC47" s="19">
        <f t="shared" si="17"/>
        <v>0</v>
      </c>
      <c r="BD47" s="19">
        <f t="shared" si="18"/>
        <v>0</v>
      </c>
      <c r="BE47" s="222">
        <f t="shared" si="19"/>
        <v>330613</v>
      </c>
    </row>
    <row r="48" spans="1:57">
      <c r="A48" s="30"/>
      <c r="D48" s="18">
        <v>2</v>
      </c>
      <c r="E48" s="2" t="s">
        <v>34</v>
      </c>
      <c r="F48" s="18"/>
      <c r="G48" s="18"/>
      <c r="H48" s="18"/>
      <c r="I48" s="21" t="s">
        <v>35</v>
      </c>
      <c r="J48" s="46">
        <f>'bevételi tábla 4.sz.'!AW48</f>
        <v>260000</v>
      </c>
      <c r="K48" s="46">
        <f>'bevételi tábla 4.sz.'!AX48</f>
        <v>0</v>
      </c>
      <c r="L48" s="46">
        <f>'bevételi tábla 4.sz.'!AY48</f>
        <v>0</v>
      </c>
      <c r="M48" s="20">
        <f t="shared" si="21"/>
        <v>260000</v>
      </c>
      <c r="N48" s="46">
        <f>'bevételi tábla 4.sz.'!AZ48</f>
        <v>260000</v>
      </c>
      <c r="O48" s="46">
        <f>'bevételi tábla 4.sz.'!BA48</f>
        <v>0</v>
      </c>
      <c r="P48" s="107"/>
      <c r="Q48" s="519">
        <f t="shared" si="20"/>
        <v>260000</v>
      </c>
      <c r="R48" s="46">
        <f>'bevételi tábla 4.sz.'!BC48</f>
        <v>396560</v>
      </c>
      <c r="S48" s="46">
        <f>'bevételi tábla 4.sz.'!BD48</f>
        <v>0</v>
      </c>
      <c r="T48" s="107"/>
      <c r="U48" s="20">
        <f t="shared" si="22"/>
        <v>396560</v>
      </c>
      <c r="V48" s="46">
        <f>'bevételi tábla 4.sz.'!CP48</f>
        <v>8625200</v>
      </c>
      <c r="W48" s="46">
        <f>'bevételi tábla 4.sz.'!CQ48</f>
        <v>0</v>
      </c>
      <c r="X48" s="46">
        <f>'bevételi tábla 4.sz.'!CR48</f>
        <v>0</v>
      </c>
      <c r="Y48" s="520">
        <f t="shared" si="23"/>
        <v>8625200</v>
      </c>
      <c r="Z48" s="46">
        <f>'bevételi tábla 4.sz.'!CS48</f>
        <v>14188049</v>
      </c>
      <c r="AA48" s="46">
        <f>'bevételi tábla 4.sz.'!CT48</f>
        <v>0</v>
      </c>
      <c r="AB48" s="46">
        <f>'bevételi tábla 4.sz.'!CU48</f>
        <v>0</v>
      </c>
      <c r="AC48" s="520">
        <f t="shared" si="24"/>
        <v>14188049</v>
      </c>
      <c r="AD48" s="46">
        <f>'bevételi tábla 4.sz.'!CV48</f>
        <v>14121449</v>
      </c>
      <c r="AE48" s="46">
        <f>'bevételi tábla 4.sz.'!CW48</f>
        <v>0</v>
      </c>
      <c r="AF48" s="46">
        <f>'bevételi tábla 4.sz.'!CX48</f>
        <v>0</v>
      </c>
      <c r="AG48" s="520">
        <f t="shared" si="25"/>
        <v>14121449</v>
      </c>
      <c r="AH48" s="46">
        <f>'bevételi tábla 4.sz.'!KO48</f>
        <v>94740880</v>
      </c>
      <c r="AI48" s="46">
        <f>'bevételi tábla 4.sz.'!KP48</f>
        <v>0</v>
      </c>
      <c r="AJ48" s="46">
        <f>'bevételi tábla 4.sz.'!KQ48</f>
        <v>0</v>
      </c>
      <c r="AK48" s="520">
        <f t="shared" si="26"/>
        <v>94740880</v>
      </c>
      <c r="AL48" s="46">
        <f>'bevételi tábla 4.sz.'!KR48</f>
        <v>94740880</v>
      </c>
      <c r="AM48" s="46">
        <f>'bevételi tábla 4.sz.'!KS48</f>
        <v>0</v>
      </c>
      <c r="AN48" s="46">
        <f>'bevételi tábla 4.sz.'!KT48</f>
        <v>0</v>
      </c>
      <c r="AO48" s="520">
        <f t="shared" si="27"/>
        <v>94740880</v>
      </c>
      <c r="AP48" s="46">
        <f>'bevételi tábla 4.sz.'!KU48</f>
        <v>106259899</v>
      </c>
      <c r="AQ48" s="46">
        <f>'bevételi tábla 4.sz.'!KV48</f>
        <v>0</v>
      </c>
      <c r="AR48" s="46">
        <f>'bevételi tábla 4.sz.'!KW48</f>
        <v>0</v>
      </c>
      <c r="AS48" s="520">
        <f t="shared" si="28"/>
        <v>106259899</v>
      </c>
      <c r="AT48" s="19">
        <f t="shared" si="29"/>
        <v>103626080</v>
      </c>
      <c r="AU48" s="19">
        <f t="shared" si="9"/>
        <v>0</v>
      </c>
      <c r="AV48" s="19">
        <f t="shared" si="10"/>
        <v>0</v>
      </c>
      <c r="AW48" s="222">
        <f t="shared" si="11"/>
        <v>103626080</v>
      </c>
      <c r="AX48" s="19">
        <f t="shared" si="12"/>
        <v>109188929</v>
      </c>
      <c r="AY48" s="19">
        <f t="shared" si="13"/>
        <v>0</v>
      </c>
      <c r="AZ48" s="19">
        <f t="shared" si="14"/>
        <v>0</v>
      </c>
      <c r="BA48" s="222">
        <f t="shared" si="15"/>
        <v>109188929</v>
      </c>
      <c r="BB48" s="19">
        <f t="shared" si="16"/>
        <v>120777908</v>
      </c>
      <c r="BC48" s="19">
        <f t="shared" si="17"/>
        <v>0</v>
      </c>
      <c r="BD48" s="19">
        <f t="shared" si="18"/>
        <v>0</v>
      </c>
      <c r="BE48" s="222">
        <f t="shared" si="19"/>
        <v>120777908</v>
      </c>
    </row>
    <row r="49" spans="1:57">
      <c r="A49" s="30"/>
      <c r="B49" s="28"/>
      <c r="D49" s="18">
        <v>3</v>
      </c>
      <c r="E49" s="2" t="s">
        <v>36</v>
      </c>
      <c r="F49" s="18"/>
      <c r="G49" s="18"/>
      <c r="H49" s="18"/>
      <c r="I49" s="21" t="s">
        <v>37</v>
      </c>
      <c r="J49" s="46">
        <f>'bevételi tábla 4.sz.'!AW49</f>
        <v>120000</v>
      </c>
      <c r="K49" s="46">
        <f>'bevételi tábla 4.sz.'!AX49</f>
        <v>0</v>
      </c>
      <c r="L49" s="46">
        <f>'bevételi tábla 4.sz.'!AY49</f>
        <v>0</v>
      </c>
      <c r="M49" s="20">
        <f t="shared" si="21"/>
        <v>120000</v>
      </c>
      <c r="N49" s="46">
        <f>'bevételi tábla 4.sz.'!AZ49</f>
        <v>120000</v>
      </c>
      <c r="O49" s="46">
        <f>'bevételi tábla 4.sz.'!BA49</f>
        <v>0</v>
      </c>
      <c r="P49" s="107"/>
      <c r="Q49" s="519">
        <f t="shared" si="20"/>
        <v>120000</v>
      </c>
      <c r="R49" s="46">
        <f>'bevételi tábla 4.sz.'!BC49</f>
        <v>104516</v>
      </c>
      <c r="S49" s="46">
        <f>'bevételi tábla 4.sz.'!BD49</f>
        <v>0</v>
      </c>
      <c r="T49" s="107"/>
      <c r="U49" s="20">
        <f t="shared" si="22"/>
        <v>104516</v>
      </c>
      <c r="V49" s="46">
        <f>'bevételi tábla 4.sz.'!CP49</f>
        <v>1000000</v>
      </c>
      <c r="W49" s="46">
        <f>'bevételi tábla 4.sz.'!CQ49</f>
        <v>0</v>
      </c>
      <c r="X49" s="46">
        <f>'bevételi tábla 4.sz.'!CR49</f>
        <v>0</v>
      </c>
      <c r="Y49" s="520">
        <f t="shared" si="23"/>
        <v>1000000</v>
      </c>
      <c r="Z49" s="46">
        <f>'bevételi tábla 4.sz.'!CS49</f>
        <v>591209</v>
      </c>
      <c r="AA49" s="46">
        <f>'bevételi tábla 4.sz.'!CT49</f>
        <v>0</v>
      </c>
      <c r="AB49" s="46">
        <f>'bevételi tábla 4.sz.'!CU49</f>
        <v>0</v>
      </c>
      <c r="AC49" s="520">
        <f t="shared" si="24"/>
        <v>591209</v>
      </c>
      <c r="AD49" s="46">
        <f>'bevételi tábla 4.sz.'!CV49</f>
        <v>591209</v>
      </c>
      <c r="AE49" s="46">
        <f>'bevételi tábla 4.sz.'!CW49</f>
        <v>0</v>
      </c>
      <c r="AF49" s="46">
        <f>'bevételi tábla 4.sz.'!CX49</f>
        <v>0</v>
      </c>
      <c r="AG49" s="520">
        <f t="shared" si="25"/>
        <v>591209</v>
      </c>
      <c r="AH49" s="46">
        <f>'bevételi tábla 4.sz.'!KO49</f>
        <v>8800000</v>
      </c>
      <c r="AI49" s="46">
        <f>'bevételi tábla 4.sz.'!KP49</f>
        <v>0</v>
      </c>
      <c r="AJ49" s="46">
        <f>'bevételi tábla 4.sz.'!KQ49</f>
        <v>0</v>
      </c>
      <c r="AK49" s="520">
        <f t="shared" si="26"/>
        <v>8800000</v>
      </c>
      <c r="AL49" s="46">
        <f>'bevételi tábla 4.sz.'!KR49</f>
        <v>8800000</v>
      </c>
      <c r="AM49" s="46">
        <f>'bevételi tábla 4.sz.'!KS49</f>
        <v>0</v>
      </c>
      <c r="AN49" s="46">
        <f>'bevételi tábla 4.sz.'!KT49</f>
        <v>0</v>
      </c>
      <c r="AO49" s="520">
        <f t="shared" si="27"/>
        <v>8800000</v>
      </c>
      <c r="AP49" s="46">
        <f>'bevételi tábla 4.sz.'!KU49</f>
        <v>6180651</v>
      </c>
      <c r="AQ49" s="46">
        <f>'bevételi tábla 4.sz.'!KV49</f>
        <v>0</v>
      </c>
      <c r="AR49" s="46">
        <f>'bevételi tábla 4.sz.'!KW49</f>
        <v>0</v>
      </c>
      <c r="AS49" s="520">
        <f t="shared" si="28"/>
        <v>6180651</v>
      </c>
      <c r="AT49" s="19">
        <f t="shared" si="29"/>
        <v>9920000</v>
      </c>
      <c r="AU49" s="19">
        <f t="shared" si="9"/>
        <v>0</v>
      </c>
      <c r="AV49" s="19">
        <f t="shared" si="10"/>
        <v>0</v>
      </c>
      <c r="AW49" s="222">
        <f t="shared" si="11"/>
        <v>9920000</v>
      </c>
      <c r="AX49" s="19">
        <f t="shared" si="12"/>
        <v>9511209</v>
      </c>
      <c r="AY49" s="19">
        <f t="shared" si="13"/>
        <v>0</v>
      </c>
      <c r="AZ49" s="19">
        <f t="shared" si="14"/>
        <v>0</v>
      </c>
      <c r="BA49" s="222">
        <f t="shared" si="15"/>
        <v>9511209</v>
      </c>
      <c r="BB49" s="19">
        <f t="shared" si="16"/>
        <v>6876376</v>
      </c>
      <c r="BC49" s="19">
        <f t="shared" si="17"/>
        <v>0</v>
      </c>
      <c r="BD49" s="19">
        <f t="shared" si="18"/>
        <v>0</v>
      </c>
      <c r="BE49" s="222">
        <f t="shared" si="19"/>
        <v>6876376</v>
      </c>
    </row>
    <row r="50" spans="1:57">
      <c r="A50" s="30"/>
      <c r="B50" s="28"/>
      <c r="D50" s="18">
        <v>4</v>
      </c>
      <c r="E50" s="10" t="s">
        <v>38</v>
      </c>
      <c r="F50" s="10"/>
      <c r="G50" s="10"/>
      <c r="H50" s="10"/>
      <c r="I50" s="10" t="s">
        <v>39</v>
      </c>
      <c r="J50" s="46">
        <f>'bevételi tábla 4.sz.'!AW50</f>
        <v>0</v>
      </c>
      <c r="K50" s="46">
        <f>'bevételi tábla 4.sz.'!AX50</f>
        <v>0</v>
      </c>
      <c r="L50" s="46">
        <f>'bevételi tábla 4.sz.'!AY50</f>
        <v>0</v>
      </c>
      <c r="M50" s="20">
        <f t="shared" si="21"/>
        <v>0</v>
      </c>
      <c r="N50" s="46">
        <f>'bevételi tábla 4.sz.'!AZ50</f>
        <v>0</v>
      </c>
      <c r="O50" s="46">
        <f>'bevételi tábla 4.sz.'!BA50</f>
        <v>0</v>
      </c>
      <c r="P50" s="107"/>
      <c r="Q50" s="519">
        <f t="shared" si="20"/>
        <v>0</v>
      </c>
      <c r="R50" s="46">
        <f>'bevételi tábla 4.sz.'!BC50</f>
        <v>0</v>
      </c>
      <c r="S50" s="46">
        <f>'bevételi tábla 4.sz.'!BD50</f>
        <v>0</v>
      </c>
      <c r="T50" s="107"/>
      <c r="U50" s="20">
        <f t="shared" si="22"/>
        <v>0</v>
      </c>
      <c r="V50" s="46">
        <f>'bevételi tábla 4.sz.'!CP50</f>
        <v>0</v>
      </c>
      <c r="W50" s="46">
        <f>'bevételi tábla 4.sz.'!CQ50</f>
        <v>0</v>
      </c>
      <c r="X50" s="46">
        <f>'bevételi tábla 4.sz.'!CR50</f>
        <v>0</v>
      </c>
      <c r="Y50" s="520">
        <f t="shared" si="23"/>
        <v>0</v>
      </c>
      <c r="Z50" s="46">
        <f>'bevételi tábla 4.sz.'!CS50</f>
        <v>0</v>
      </c>
      <c r="AA50" s="46">
        <f>'bevételi tábla 4.sz.'!CT50</f>
        <v>0</v>
      </c>
      <c r="AB50" s="46">
        <f>'bevételi tábla 4.sz.'!CU50</f>
        <v>0</v>
      </c>
      <c r="AC50" s="520">
        <f t="shared" si="24"/>
        <v>0</v>
      </c>
      <c r="AD50" s="46">
        <f>'bevételi tábla 4.sz.'!CV50</f>
        <v>0</v>
      </c>
      <c r="AE50" s="46">
        <f>'bevételi tábla 4.sz.'!CW50</f>
        <v>0</v>
      </c>
      <c r="AF50" s="46">
        <f>'bevételi tábla 4.sz.'!CX50</f>
        <v>0</v>
      </c>
      <c r="AG50" s="520">
        <f t="shared" si="25"/>
        <v>0</v>
      </c>
      <c r="AH50" s="46">
        <f>'bevételi tábla 4.sz.'!KO50</f>
        <v>7401575</v>
      </c>
      <c r="AI50" s="46">
        <f>'bevételi tábla 4.sz.'!KP50</f>
        <v>0</v>
      </c>
      <c r="AJ50" s="46">
        <f>'bevételi tábla 4.sz.'!KQ50</f>
        <v>0</v>
      </c>
      <c r="AK50" s="520">
        <f t="shared" si="26"/>
        <v>7401575</v>
      </c>
      <c r="AL50" s="46">
        <f>'bevételi tábla 4.sz.'!KR50</f>
        <v>7401575</v>
      </c>
      <c r="AM50" s="46">
        <f>'bevételi tábla 4.sz.'!KS50</f>
        <v>0</v>
      </c>
      <c r="AN50" s="46">
        <f>'bevételi tábla 4.sz.'!KT50</f>
        <v>0</v>
      </c>
      <c r="AO50" s="520">
        <f t="shared" si="27"/>
        <v>7401575</v>
      </c>
      <c r="AP50" s="46">
        <f>'bevételi tábla 4.sz.'!KU50</f>
        <v>9712577</v>
      </c>
      <c r="AQ50" s="46">
        <f>'bevételi tábla 4.sz.'!KV50</f>
        <v>0</v>
      </c>
      <c r="AR50" s="46">
        <f>'bevételi tábla 4.sz.'!KW50</f>
        <v>0</v>
      </c>
      <c r="AS50" s="520">
        <f t="shared" si="28"/>
        <v>9712577</v>
      </c>
      <c r="AT50" s="19">
        <f t="shared" si="29"/>
        <v>7401575</v>
      </c>
      <c r="AU50" s="19">
        <f t="shared" si="9"/>
        <v>0</v>
      </c>
      <c r="AV50" s="19">
        <f t="shared" si="10"/>
        <v>0</v>
      </c>
      <c r="AW50" s="222">
        <f t="shared" si="11"/>
        <v>7401575</v>
      </c>
      <c r="AX50" s="19">
        <f t="shared" si="12"/>
        <v>7401575</v>
      </c>
      <c r="AY50" s="19">
        <f t="shared" si="13"/>
        <v>0</v>
      </c>
      <c r="AZ50" s="19">
        <f t="shared" si="14"/>
        <v>0</v>
      </c>
      <c r="BA50" s="222">
        <f t="shared" si="15"/>
        <v>7401575</v>
      </c>
      <c r="BB50" s="19">
        <f t="shared" si="16"/>
        <v>9712577</v>
      </c>
      <c r="BC50" s="19">
        <f t="shared" si="17"/>
        <v>0</v>
      </c>
      <c r="BD50" s="19">
        <f t="shared" si="18"/>
        <v>0</v>
      </c>
      <c r="BE50" s="222">
        <f t="shared" si="19"/>
        <v>9712577</v>
      </c>
    </row>
    <row r="51" spans="1:57">
      <c r="A51" s="30"/>
      <c r="B51" s="28"/>
      <c r="D51" s="28"/>
      <c r="E51" s="28"/>
      <c r="F51" s="28" t="s">
        <v>2</v>
      </c>
      <c r="G51" s="31" t="s">
        <v>40</v>
      </c>
      <c r="H51" s="31"/>
      <c r="I51" s="10" t="s">
        <v>39</v>
      </c>
      <c r="J51" s="46">
        <f>'bevételi tábla 4.sz.'!AW51</f>
        <v>0</v>
      </c>
      <c r="K51" s="46">
        <f>'bevételi tábla 4.sz.'!AX51</f>
        <v>0</v>
      </c>
      <c r="L51" s="46">
        <f>'bevételi tábla 4.sz.'!AY51</f>
        <v>0</v>
      </c>
      <c r="M51" s="20">
        <f t="shared" si="21"/>
        <v>0</v>
      </c>
      <c r="N51" s="46">
        <f>'bevételi tábla 4.sz.'!AZ51</f>
        <v>0</v>
      </c>
      <c r="O51" s="46">
        <f>'bevételi tábla 4.sz.'!BA51</f>
        <v>0</v>
      </c>
      <c r="P51" s="107"/>
      <c r="Q51" s="519">
        <f t="shared" si="20"/>
        <v>0</v>
      </c>
      <c r="R51" s="46">
        <f>'bevételi tábla 4.sz.'!BC51</f>
        <v>0</v>
      </c>
      <c r="S51" s="46">
        <f>'bevételi tábla 4.sz.'!BD51</f>
        <v>0</v>
      </c>
      <c r="T51" s="107"/>
      <c r="U51" s="20">
        <f t="shared" si="22"/>
        <v>0</v>
      </c>
      <c r="V51" s="46">
        <f>'bevételi tábla 4.sz.'!CP51</f>
        <v>0</v>
      </c>
      <c r="W51" s="46">
        <f>'bevételi tábla 4.sz.'!CQ51</f>
        <v>0</v>
      </c>
      <c r="X51" s="46">
        <f>'bevételi tábla 4.sz.'!CR51</f>
        <v>0</v>
      </c>
      <c r="Y51" s="520">
        <f t="shared" si="23"/>
        <v>0</v>
      </c>
      <c r="Z51" s="46">
        <f>'bevételi tábla 4.sz.'!CS51</f>
        <v>0</v>
      </c>
      <c r="AA51" s="46">
        <f>'bevételi tábla 4.sz.'!CT51</f>
        <v>0</v>
      </c>
      <c r="AB51" s="46">
        <f>'bevételi tábla 4.sz.'!CU51</f>
        <v>0</v>
      </c>
      <c r="AC51" s="520">
        <f t="shared" si="24"/>
        <v>0</v>
      </c>
      <c r="AD51" s="46">
        <f>'bevételi tábla 4.sz.'!CV51</f>
        <v>0</v>
      </c>
      <c r="AE51" s="46">
        <f>'bevételi tábla 4.sz.'!CW51</f>
        <v>0</v>
      </c>
      <c r="AF51" s="46">
        <f>'bevételi tábla 4.sz.'!CX51</f>
        <v>0</v>
      </c>
      <c r="AG51" s="520">
        <f t="shared" si="25"/>
        <v>0</v>
      </c>
      <c r="AH51" s="46">
        <f>'bevételi tábla 4.sz.'!KO51</f>
        <v>7401575</v>
      </c>
      <c r="AI51" s="46">
        <f>'bevételi tábla 4.sz.'!KP51</f>
        <v>0</v>
      </c>
      <c r="AJ51" s="46">
        <f>'bevételi tábla 4.sz.'!KQ51</f>
        <v>0</v>
      </c>
      <c r="AK51" s="520">
        <f t="shared" si="26"/>
        <v>7401575</v>
      </c>
      <c r="AL51" s="46">
        <f>'bevételi tábla 4.sz.'!KR51</f>
        <v>7401575</v>
      </c>
      <c r="AM51" s="46">
        <f>'bevételi tábla 4.sz.'!KS51</f>
        <v>0</v>
      </c>
      <c r="AN51" s="46">
        <f>'bevételi tábla 4.sz.'!KT51</f>
        <v>0</v>
      </c>
      <c r="AO51" s="520">
        <f t="shared" si="27"/>
        <v>7401575</v>
      </c>
      <c r="AP51" s="46">
        <f>'bevételi tábla 4.sz.'!KU51</f>
        <v>9712577</v>
      </c>
      <c r="AQ51" s="46">
        <f>'bevételi tábla 4.sz.'!KV51</f>
        <v>0</v>
      </c>
      <c r="AR51" s="46">
        <f>'bevételi tábla 4.sz.'!KW51</f>
        <v>0</v>
      </c>
      <c r="AS51" s="520">
        <f t="shared" si="28"/>
        <v>9712577</v>
      </c>
      <c r="AT51" s="19">
        <f t="shared" si="29"/>
        <v>7401575</v>
      </c>
      <c r="AU51" s="19">
        <f t="shared" si="9"/>
        <v>0</v>
      </c>
      <c r="AV51" s="19">
        <f t="shared" si="10"/>
        <v>0</v>
      </c>
      <c r="AW51" s="222">
        <f t="shared" si="11"/>
        <v>7401575</v>
      </c>
      <c r="AX51" s="19">
        <f t="shared" si="12"/>
        <v>7401575</v>
      </c>
      <c r="AY51" s="19">
        <f t="shared" si="13"/>
        <v>0</v>
      </c>
      <c r="AZ51" s="19">
        <f t="shared" si="14"/>
        <v>0</v>
      </c>
      <c r="BA51" s="222">
        <f t="shared" si="15"/>
        <v>7401575</v>
      </c>
      <c r="BB51" s="19">
        <f t="shared" si="16"/>
        <v>9712577</v>
      </c>
      <c r="BC51" s="19">
        <f t="shared" si="17"/>
        <v>0</v>
      </c>
      <c r="BD51" s="19">
        <f t="shared" si="18"/>
        <v>0</v>
      </c>
      <c r="BE51" s="222">
        <f t="shared" si="19"/>
        <v>9712577</v>
      </c>
    </row>
    <row r="52" spans="1:57">
      <c r="A52" s="9"/>
      <c r="B52" s="28"/>
      <c r="D52" s="16"/>
      <c r="E52" s="16"/>
      <c r="F52" s="28" t="s">
        <v>2</v>
      </c>
      <c r="G52" s="31" t="s">
        <v>41</v>
      </c>
      <c r="H52" s="31"/>
      <c r="I52" s="10" t="s">
        <v>39</v>
      </c>
      <c r="J52" s="46">
        <f>'bevételi tábla 4.sz.'!AW52</f>
        <v>0</v>
      </c>
      <c r="K52" s="46">
        <f>'bevételi tábla 4.sz.'!AX52</f>
        <v>0</v>
      </c>
      <c r="L52" s="46">
        <f>'bevételi tábla 4.sz.'!AY52</f>
        <v>0</v>
      </c>
      <c r="M52" s="20">
        <f t="shared" si="21"/>
        <v>0</v>
      </c>
      <c r="N52" s="46">
        <f>'bevételi tábla 4.sz.'!AZ52</f>
        <v>0</v>
      </c>
      <c r="O52" s="46">
        <f>'bevételi tábla 4.sz.'!BA52</f>
        <v>0</v>
      </c>
      <c r="P52" s="107"/>
      <c r="Q52" s="519">
        <f t="shared" si="20"/>
        <v>0</v>
      </c>
      <c r="R52" s="46">
        <f>'bevételi tábla 4.sz.'!BC52</f>
        <v>0</v>
      </c>
      <c r="S52" s="46">
        <f>'bevételi tábla 4.sz.'!BD52</f>
        <v>0</v>
      </c>
      <c r="T52" s="107"/>
      <c r="U52" s="20">
        <f t="shared" si="22"/>
        <v>0</v>
      </c>
      <c r="V52" s="46">
        <f>'bevételi tábla 4.sz.'!CP52</f>
        <v>0</v>
      </c>
      <c r="W52" s="46">
        <f>'bevételi tábla 4.sz.'!CQ52</f>
        <v>0</v>
      </c>
      <c r="X52" s="46">
        <f>'bevételi tábla 4.sz.'!CR52</f>
        <v>0</v>
      </c>
      <c r="Y52" s="520">
        <f t="shared" si="23"/>
        <v>0</v>
      </c>
      <c r="Z52" s="46">
        <f>'bevételi tábla 4.sz.'!CS52</f>
        <v>0</v>
      </c>
      <c r="AA52" s="46">
        <f>'bevételi tábla 4.sz.'!CT52</f>
        <v>0</v>
      </c>
      <c r="AB52" s="46">
        <f>'bevételi tábla 4.sz.'!CU52</f>
        <v>0</v>
      </c>
      <c r="AC52" s="520">
        <f t="shared" si="24"/>
        <v>0</v>
      </c>
      <c r="AD52" s="46">
        <f>'bevételi tábla 4.sz.'!CV52</f>
        <v>0</v>
      </c>
      <c r="AE52" s="46">
        <f>'bevételi tábla 4.sz.'!CW52</f>
        <v>0</v>
      </c>
      <c r="AF52" s="46">
        <f>'bevételi tábla 4.sz.'!CX52</f>
        <v>0</v>
      </c>
      <c r="AG52" s="520">
        <f t="shared" si="25"/>
        <v>0</v>
      </c>
      <c r="AH52" s="46">
        <f>'bevételi tábla 4.sz.'!KO52</f>
        <v>0</v>
      </c>
      <c r="AI52" s="46">
        <f>'bevételi tábla 4.sz.'!KP52</f>
        <v>0</v>
      </c>
      <c r="AJ52" s="46">
        <f>'bevételi tábla 4.sz.'!KQ52</f>
        <v>0</v>
      </c>
      <c r="AK52" s="520">
        <f t="shared" si="26"/>
        <v>0</v>
      </c>
      <c r="AL52" s="46">
        <f>'bevételi tábla 4.sz.'!KR52</f>
        <v>0</v>
      </c>
      <c r="AM52" s="46">
        <f>'bevételi tábla 4.sz.'!KS52</f>
        <v>0</v>
      </c>
      <c r="AN52" s="46">
        <f>'bevételi tábla 4.sz.'!KT52</f>
        <v>0</v>
      </c>
      <c r="AO52" s="520">
        <f t="shared" si="27"/>
        <v>0</v>
      </c>
      <c r="AP52" s="46">
        <f>'bevételi tábla 4.sz.'!KU52</f>
        <v>0</v>
      </c>
      <c r="AQ52" s="46">
        <f>'bevételi tábla 4.sz.'!KV52</f>
        <v>0</v>
      </c>
      <c r="AR52" s="46">
        <f>'bevételi tábla 4.sz.'!KW52</f>
        <v>0</v>
      </c>
      <c r="AS52" s="520">
        <f t="shared" si="28"/>
        <v>0</v>
      </c>
      <c r="AT52" s="19">
        <f t="shared" si="29"/>
        <v>0</v>
      </c>
      <c r="AU52" s="19">
        <f t="shared" si="9"/>
        <v>0</v>
      </c>
      <c r="AV52" s="19">
        <f t="shared" si="10"/>
        <v>0</v>
      </c>
      <c r="AW52" s="222">
        <f t="shared" si="11"/>
        <v>0</v>
      </c>
      <c r="AX52" s="19">
        <f t="shared" si="12"/>
        <v>0</v>
      </c>
      <c r="AY52" s="19">
        <f t="shared" si="13"/>
        <v>0</v>
      </c>
      <c r="AZ52" s="19">
        <f t="shared" si="14"/>
        <v>0</v>
      </c>
      <c r="BA52" s="222">
        <f t="shared" si="15"/>
        <v>0</v>
      </c>
      <c r="BB52" s="19">
        <f t="shared" si="16"/>
        <v>0</v>
      </c>
      <c r="BC52" s="19">
        <f t="shared" si="17"/>
        <v>0</v>
      </c>
      <c r="BD52" s="19">
        <f t="shared" si="18"/>
        <v>0</v>
      </c>
      <c r="BE52" s="222">
        <f t="shared" si="19"/>
        <v>0</v>
      </c>
    </row>
    <row r="53" spans="1:57">
      <c r="A53" s="17"/>
      <c r="B53" s="28"/>
      <c r="F53" s="28" t="s">
        <v>2</v>
      </c>
      <c r="G53" s="31" t="s">
        <v>42</v>
      </c>
      <c r="H53" s="31"/>
      <c r="I53" s="10" t="s">
        <v>39</v>
      </c>
      <c r="J53" s="46">
        <f>'bevételi tábla 4.sz.'!AW53</f>
        <v>0</v>
      </c>
      <c r="K53" s="46">
        <f>'bevételi tábla 4.sz.'!AX53</f>
        <v>0</v>
      </c>
      <c r="L53" s="46">
        <f>'bevételi tábla 4.sz.'!AY53</f>
        <v>0</v>
      </c>
      <c r="M53" s="20">
        <f t="shared" si="21"/>
        <v>0</v>
      </c>
      <c r="N53" s="46">
        <f>'bevételi tábla 4.sz.'!AZ53</f>
        <v>0</v>
      </c>
      <c r="O53" s="46">
        <f>'bevételi tábla 4.sz.'!BA53</f>
        <v>0</v>
      </c>
      <c r="P53" s="107"/>
      <c r="Q53" s="519">
        <f t="shared" si="20"/>
        <v>0</v>
      </c>
      <c r="R53" s="46">
        <f>'bevételi tábla 4.sz.'!BC53</f>
        <v>0</v>
      </c>
      <c r="S53" s="46">
        <f>'bevételi tábla 4.sz.'!BD53</f>
        <v>0</v>
      </c>
      <c r="T53" s="107"/>
      <c r="U53" s="20">
        <f t="shared" si="22"/>
        <v>0</v>
      </c>
      <c r="V53" s="46">
        <f>'bevételi tábla 4.sz.'!CP53</f>
        <v>0</v>
      </c>
      <c r="W53" s="46">
        <f>'bevételi tábla 4.sz.'!CQ53</f>
        <v>0</v>
      </c>
      <c r="X53" s="46">
        <f>'bevételi tábla 4.sz.'!CR53</f>
        <v>0</v>
      </c>
      <c r="Y53" s="520">
        <f t="shared" si="23"/>
        <v>0</v>
      </c>
      <c r="Z53" s="46">
        <f>'bevételi tábla 4.sz.'!CS53</f>
        <v>0</v>
      </c>
      <c r="AA53" s="46">
        <f>'bevételi tábla 4.sz.'!CT53</f>
        <v>0</v>
      </c>
      <c r="AB53" s="46">
        <f>'bevételi tábla 4.sz.'!CU53</f>
        <v>0</v>
      </c>
      <c r="AC53" s="520">
        <f t="shared" si="24"/>
        <v>0</v>
      </c>
      <c r="AD53" s="46">
        <f>'bevételi tábla 4.sz.'!CV53</f>
        <v>0</v>
      </c>
      <c r="AE53" s="46">
        <f>'bevételi tábla 4.sz.'!CW53</f>
        <v>0</v>
      </c>
      <c r="AF53" s="46">
        <f>'bevételi tábla 4.sz.'!CX53</f>
        <v>0</v>
      </c>
      <c r="AG53" s="520">
        <f t="shared" si="25"/>
        <v>0</v>
      </c>
      <c r="AH53" s="46">
        <f>'bevételi tábla 4.sz.'!KO53</f>
        <v>0</v>
      </c>
      <c r="AI53" s="46">
        <f>'bevételi tábla 4.sz.'!KP53</f>
        <v>0</v>
      </c>
      <c r="AJ53" s="46">
        <f>'bevételi tábla 4.sz.'!KQ53</f>
        <v>0</v>
      </c>
      <c r="AK53" s="520">
        <f t="shared" si="26"/>
        <v>0</v>
      </c>
      <c r="AL53" s="46">
        <f>'bevételi tábla 4.sz.'!KR53</f>
        <v>0</v>
      </c>
      <c r="AM53" s="46">
        <f>'bevételi tábla 4.sz.'!KS53</f>
        <v>0</v>
      </c>
      <c r="AN53" s="46">
        <f>'bevételi tábla 4.sz.'!KT53</f>
        <v>0</v>
      </c>
      <c r="AO53" s="520">
        <f t="shared" si="27"/>
        <v>0</v>
      </c>
      <c r="AP53" s="46">
        <f>'bevételi tábla 4.sz.'!KU53</f>
        <v>0</v>
      </c>
      <c r="AQ53" s="46">
        <f>'bevételi tábla 4.sz.'!KV53</f>
        <v>0</v>
      </c>
      <c r="AR53" s="46">
        <f>'bevételi tábla 4.sz.'!KW53</f>
        <v>0</v>
      </c>
      <c r="AS53" s="520">
        <f t="shared" si="28"/>
        <v>0</v>
      </c>
      <c r="AT53" s="19">
        <f t="shared" si="29"/>
        <v>0</v>
      </c>
      <c r="AU53" s="19">
        <f t="shared" si="9"/>
        <v>0</v>
      </c>
      <c r="AV53" s="19">
        <f t="shared" si="10"/>
        <v>0</v>
      </c>
      <c r="AW53" s="222">
        <f t="shared" si="11"/>
        <v>0</v>
      </c>
      <c r="AX53" s="19">
        <f t="shared" si="12"/>
        <v>0</v>
      </c>
      <c r="AY53" s="19">
        <f t="shared" si="13"/>
        <v>0</v>
      </c>
      <c r="AZ53" s="19">
        <f t="shared" si="14"/>
        <v>0</v>
      </c>
      <c r="BA53" s="222">
        <f t="shared" si="15"/>
        <v>0</v>
      </c>
      <c r="BB53" s="19">
        <f t="shared" si="16"/>
        <v>0</v>
      </c>
      <c r="BC53" s="19">
        <f t="shared" si="17"/>
        <v>0</v>
      </c>
      <c r="BD53" s="19">
        <f t="shared" si="18"/>
        <v>0</v>
      </c>
      <c r="BE53" s="222">
        <f t="shared" si="19"/>
        <v>0</v>
      </c>
    </row>
    <row r="54" spans="1:57">
      <c r="A54" s="17"/>
      <c r="B54" s="28"/>
      <c r="D54" s="18">
        <v>5</v>
      </c>
      <c r="E54" s="10" t="s">
        <v>43</v>
      </c>
      <c r="F54" s="10"/>
      <c r="G54" s="10"/>
      <c r="H54" s="10"/>
      <c r="I54" s="10" t="s">
        <v>44</v>
      </c>
      <c r="J54" s="46">
        <f>'bevételi tábla 4.sz.'!AW54</f>
        <v>0</v>
      </c>
      <c r="K54" s="46">
        <f>'bevételi tábla 4.sz.'!AX54</f>
        <v>0</v>
      </c>
      <c r="L54" s="46">
        <f>'bevételi tábla 4.sz.'!AY54</f>
        <v>0</v>
      </c>
      <c r="M54" s="20">
        <f t="shared" si="21"/>
        <v>0</v>
      </c>
      <c r="N54" s="46">
        <f>'bevételi tábla 4.sz.'!AZ54</f>
        <v>0</v>
      </c>
      <c r="O54" s="46">
        <f>'bevételi tábla 4.sz.'!BA54</f>
        <v>0</v>
      </c>
      <c r="P54" s="107"/>
      <c r="Q54" s="519">
        <f t="shared" si="20"/>
        <v>0</v>
      </c>
      <c r="R54" s="46">
        <f>'bevételi tábla 4.sz.'!BC54</f>
        <v>0</v>
      </c>
      <c r="S54" s="46">
        <f>'bevételi tábla 4.sz.'!BD54</f>
        <v>0</v>
      </c>
      <c r="T54" s="107"/>
      <c r="U54" s="20">
        <f t="shared" si="22"/>
        <v>0</v>
      </c>
      <c r="V54" s="46">
        <f>'bevételi tábla 4.sz.'!CP54</f>
        <v>0</v>
      </c>
      <c r="W54" s="46">
        <f>'bevételi tábla 4.sz.'!CQ54</f>
        <v>0</v>
      </c>
      <c r="X54" s="46">
        <f>'bevételi tábla 4.sz.'!CR54</f>
        <v>0</v>
      </c>
      <c r="Y54" s="520">
        <f t="shared" si="23"/>
        <v>0</v>
      </c>
      <c r="Z54" s="46">
        <f>'bevételi tábla 4.sz.'!CS54</f>
        <v>0</v>
      </c>
      <c r="AA54" s="46">
        <f>'bevételi tábla 4.sz.'!CT54</f>
        <v>0</v>
      </c>
      <c r="AB54" s="46">
        <f>'bevételi tábla 4.sz.'!CU54</f>
        <v>0</v>
      </c>
      <c r="AC54" s="520">
        <f t="shared" si="24"/>
        <v>0</v>
      </c>
      <c r="AD54" s="46">
        <f>'bevételi tábla 4.sz.'!CV54</f>
        <v>0</v>
      </c>
      <c r="AE54" s="46">
        <f>'bevételi tábla 4.sz.'!CW54</f>
        <v>0</v>
      </c>
      <c r="AF54" s="46">
        <f>'bevételi tábla 4.sz.'!CX54</f>
        <v>0</v>
      </c>
      <c r="AG54" s="520">
        <f t="shared" si="25"/>
        <v>0</v>
      </c>
      <c r="AH54" s="46">
        <f>'bevételi tábla 4.sz.'!KO54</f>
        <v>3386000</v>
      </c>
      <c r="AI54" s="46">
        <f>'bevételi tábla 4.sz.'!KP54</f>
        <v>0</v>
      </c>
      <c r="AJ54" s="46">
        <f>'bevételi tábla 4.sz.'!KQ54</f>
        <v>0</v>
      </c>
      <c r="AK54" s="520">
        <f t="shared" si="26"/>
        <v>3386000</v>
      </c>
      <c r="AL54" s="46">
        <f>'bevételi tábla 4.sz.'!KR54</f>
        <v>3386000</v>
      </c>
      <c r="AM54" s="46">
        <f>'bevételi tábla 4.sz.'!KS54</f>
        <v>0</v>
      </c>
      <c r="AN54" s="46">
        <f>'bevételi tábla 4.sz.'!KT54</f>
        <v>0</v>
      </c>
      <c r="AO54" s="520">
        <f t="shared" si="27"/>
        <v>3386000</v>
      </c>
      <c r="AP54" s="46">
        <f>'bevételi tábla 4.sz.'!KU54</f>
        <v>4494101</v>
      </c>
      <c r="AQ54" s="46">
        <f>'bevételi tábla 4.sz.'!KV54</f>
        <v>0</v>
      </c>
      <c r="AR54" s="46">
        <f>'bevételi tábla 4.sz.'!KW54</f>
        <v>0</v>
      </c>
      <c r="AS54" s="520">
        <f t="shared" si="28"/>
        <v>4494101</v>
      </c>
      <c r="AT54" s="19">
        <f t="shared" si="29"/>
        <v>3386000</v>
      </c>
      <c r="AU54" s="19">
        <f t="shared" si="9"/>
        <v>0</v>
      </c>
      <c r="AV54" s="19">
        <f t="shared" si="10"/>
        <v>0</v>
      </c>
      <c r="AW54" s="222">
        <f t="shared" si="11"/>
        <v>3386000</v>
      </c>
      <c r="AX54" s="19">
        <f t="shared" si="12"/>
        <v>3386000</v>
      </c>
      <c r="AY54" s="19">
        <f t="shared" si="13"/>
        <v>0</v>
      </c>
      <c r="AZ54" s="19">
        <f t="shared" si="14"/>
        <v>0</v>
      </c>
      <c r="BA54" s="222">
        <f t="shared" si="15"/>
        <v>3386000</v>
      </c>
      <c r="BB54" s="19">
        <f t="shared" si="16"/>
        <v>4494101</v>
      </c>
      <c r="BC54" s="19">
        <f t="shared" si="17"/>
        <v>0</v>
      </c>
      <c r="BD54" s="19">
        <f t="shared" si="18"/>
        <v>0</v>
      </c>
      <c r="BE54" s="222">
        <f t="shared" si="19"/>
        <v>4494101</v>
      </c>
    </row>
    <row r="55" spans="1:57">
      <c r="A55" s="30"/>
      <c r="B55" s="28"/>
      <c r="D55" s="18">
        <v>6</v>
      </c>
      <c r="E55" s="2" t="s">
        <v>45</v>
      </c>
      <c r="G55" s="21"/>
      <c r="H55" s="21"/>
      <c r="I55" s="21" t="s">
        <v>46</v>
      </c>
      <c r="J55" s="46">
        <f>'bevételi tábla 4.sz.'!AW55</f>
        <v>0</v>
      </c>
      <c r="K55" s="46">
        <f>'bevételi tábla 4.sz.'!AX55</f>
        <v>0</v>
      </c>
      <c r="L55" s="46">
        <f>'bevételi tábla 4.sz.'!AY55</f>
        <v>0</v>
      </c>
      <c r="M55" s="20">
        <f t="shared" si="21"/>
        <v>0</v>
      </c>
      <c r="N55" s="46">
        <f>'bevételi tábla 4.sz.'!AZ55</f>
        <v>0</v>
      </c>
      <c r="O55" s="46">
        <f>'bevételi tábla 4.sz.'!BA55</f>
        <v>0</v>
      </c>
      <c r="P55" s="107"/>
      <c r="Q55" s="519">
        <f t="shared" si="20"/>
        <v>0</v>
      </c>
      <c r="R55" s="46">
        <f>'bevételi tábla 4.sz.'!BC55</f>
        <v>0</v>
      </c>
      <c r="S55" s="46">
        <f>'bevételi tábla 4.sz.'!BD55</f>
        <v>0</v>
      </c>
      <c r="T55" s="107"/>
      <c r="U55" s="20">
        <f t="shared" si="22"/>
        <v>0</v>
      </c>
      <c r="V55" s="46">
        <f>'bevételi tábla 4.sz.'!CP55</f>
        <v>911300</v>
      </c>
      <c r="W55" s="46">
        <f>'bevételi tábla 4.sz.'!CQ55</f>
        <v>0</v>
      </c>
      <c r="X55" s="46">
        <f>'bevételi tábla 4.sz.'!CR55</f>
        <v>0</v>
      </c>
      <c r="Y55" s="520">
        <f t="shared" si="23"/>
        <v>911300</v>
      </c>
      <c r="Z55" s="46">
        <f>'bevételi tábla 4.sz.'!CS55</f>
        <v>2875748</v>
      </c>
      <c r="AA55" s="46">
        <f>'bevételi tábla 4.sz.'!CT55</f>
        <v>0</v>
      </c>
      <c r="AB55" s="46">
        <f>'bevételi tábla 4.sz.'!CU55</f>
        <v>0</v>
      </c>
      <c r="AC55" s="520">
        <f t="shared" si="24"/>
        <v>2875748</v>
      </c>
      <c r="AD55" s="46">
        <f>'bevételi tábla 4.sz.'!CV55</f>
        <v>2875748</v>
      </c>
      <c r="AE55" s="46">
        <f>'bevételi tábla 4.sz.'!CW55</f>
        <v>0</v>
      </c>
      <c r="AF55" s="46">
        <f>'bevételi tábla 4.sz.'!CX55</f>
        <v>0</v>
      </c>
      <c r="AG55" s="520">
        <f t="shared" si="25"/>
        <v>2875748</v>
      </c>
      <c r="AH55" s="46">
        <f>'bevételi tábla 4.sz.'!KO55</f>
        <v>17613545</v>
      </c>
      <c r="AI55" s="46">
        <f>'bevételi tábla 4.sz.'!KP55</f>
        <v>0</v>
      </c>
      <c r="AJ55" s="46">
        <f>'bevételi tábla 4.sz.'!KQ55</f>
        <v>0</v>
      </c>
      <c r="AK55" s="520">
        <f t="shared" si="26"/>
        <v>17613545</v>
      </c>
      <c r="AL55" s="46">
        <f>'bevételi tábla 4.sz.'!KR55</f>
        <v>17613545</v>
      </c>
      <c r="AM55" s="46">
        <f>'bevételi tábla 4.sz.'!KS55</f>
        <v>0</v>
      </c>
      <c r="AN55" s="46">
        <f>'bevételi tábla 4.sz.'!KT55</f>
        <v>0</v>
      </c>
      <c r="AO55" s="520">
        <f t="shared" si="27"/>
        <v>17613545</v>
      </c>
      <c r="AP55" s="46">
        <f>'bevételi tábla 4.sz.'!KU55</f>
        <v>23241471</v>
      </c>
      <c r="AQ55" s="46">
        <f>'bevételi tábla 4.sz.'!KV55</f>
        <v>0</v>
      </c>
      <c r="AR55" s="46">
        <f>'bevételi tábla 4.sz.'!KW55</f>
        <v>0</v>
      </c>
      <c r="AS55" s="520">
        <f t="shared" si="28"/>
        <v>23241471</v>
      </c>
      <c r="AT55" s="19">
        <f t="shared" si="29"/>
        <v>18524845</v>
      </c>
      <c r="AU55" s="19">
        <f t="shared" si="9"/>
        <v>0</v>
      </c>
      <c r="AV55" s="19">
        <f t="shared" si="10"/>
        <v>0</v>
      </c>
      <c r="AW55" s="222">
        <f t="shared" si="11"/>
        <v>18524845</v>
      </c>
      <c r="AX55" s="19">
        <f t="shared" si="12"/>
        <v>20489293</v>
      </c>
      <c r="AY55" s="19">
        <f t="shared" si="13"/>
        <v>0</v>
      </c>
      <c r="AZ55" s="19">
        <f t="shared" si="14"/>
        <v>0</v>
      </c>
      <c r="BA55" s="222">
        <f t="shared" si="15"/>
        <v>20489293</v>
      </c>
      <c r="BB55" s="19">
        <f t="shared" si="16"/>
        <v>26117219</v>
      </c>
      <c r="BC55" s="19">
        <f t="shared" si="17"/>
        <v>0</v>
      </c>
      <c r="BD55" s="19">
        <f t="shared" si="18"/>
        <v>0</v>
      </c>
      <c r="BE55" s="222">
        <f t="shared" si="19"/>
        <v>26117219</v>
      </c>
    </row>
    <row r="56" spans="1:57">
      <c r="A56" s="30"/>
      <c r="B56" s="28"/>
      <c r="D56" s="18">
        <v>7</v>
      </c>
      <c r="E56" s="2" t="s">
        <v>714</v>
      </c>
      <c r="H56" s="10"/>
      <c r="I56" s="10" t="s">
        <v>47</v>
      </c>
      <c r="J56" s="46">
        <f>'bevételi tábla 4.sz.'!AW56</f>
        <v>0</v>
      </c>
      <c r="K56" s="46">
        <f>'bevételi tábla 4.sz.'!AX56</f>
        <v>0</v>
      </c>
      <c r="L56" s="46">
        <f>'bevételi tábla 4.sz.'!AY56</f>
        <v>0</v>
      </c>
      <c r="M56" s="20">
        <f t="shared" si="21"/>
        <v>0</v>
      </c>
      <c r="N56" s="46">
        <f>'bevételi tábla 4.sz.'!AZ56</f>
        <v>0</v>
      </c>
      <c r="O56" s="46">
        <f>'bevételi tábla 4.sz.'!BA56</f>
        <v>0</v>
      </c>
      <c r="P56" s="107"/>
      <c r="Q56" s="519">
        <f t="shared" si="20"/>
        <v>0</v>
      </c>
      <c r="R56" s="46">
        <f>'bevételi tábla 4.sz.'!BC56</f>
        <v>0</v>
      </c>
      <c r="S56" s="46">
        <f>'bevételi tábla 4.sz.'!BD56</f>
        <v>0</v>
      </c>
      <c r="T56" s="107"/>
      <c r="U56" s="20">
        <f t="shared" si="22"/>
        <v>0</v>
      </c>
      <c r="V56" s="46">
        <f>'bevételi tábla 4.sz.'!CP56</f>
        <v>0</v>
      </c>
      <c r="W56" s="46">
        <f>'bevételi tábla 4.sz.'!CQ56</f>
        <v>0</v>
      </c>
      <c r="X56" s="46">
        <f>'bevételi tábla 4.sz.'!CR56</f>
        <v>0</v>
      </c>
      <c r="Y56" s="520">
        <f t="shared" si="23"/>
        <v>0</v>
      </c>
      <c r="Z56" s="46">
        <f>'bevételi tábla 4.sz.'!CS56</f>
        <v>0</v>
      </c>
      <c r="AA56" s="46">
        <f>'bevételi tábla 4.sz.'!CT56</f>
        <v>0</v>
      </c>
      <c r="AB56" s="46">
        <f>'bevételi tábla 4.sz.'!CU56</f>
        <v>0</v>
      </c>
      <c r="AC56" s="520">
        <f t="shared" si="24"/>
        <v>0</v>
      </c>
      <c r="AD56" s="46">
        <f>'bevételi tábla 4.sz.'!CV56</f>
        <v>0</v>
      </c>
      <c r="AE56" s="46">
        <f>'bevételi tábla 4.sz.'!CW56</f>
        <v>0</v>
      </c>
      <c r="AF56" s="46">
        <f>'bevételi tábla 4.sz.'!CX56</f>
        <v>0</v>
      </c>
      <c r="AG56" s="520">
        <f t="shared" si="25"/>
        <v>0</v>
      </c>
      <c r="AH56" s="46">
        <f>'bevételi tábla 4.sz.'!KO56</f>
        <v>0</v>
      </c>
      <c r="AI56" s="46">
        <f>'bevételi tábla 4.sz.'!KP56</f>
        <v>0</v>
      </c>
      <c r="AJ56" s="46">
        <f>'bevételi tábla 4.sz.'!KQ56</f>
        <v>0</v>
      </c>
      <c r="AK56" s="520">
        <f t="shared" si="26"/>
        <v>0</v>
      </c>
      <c r="AL56" s="46">
        <f>'bevételi tábla 4.sz.'!KR56</f>
        <v>0</v>
      </c>
      <c r="AM56" s="46">
        <f>'bevételi tábla 4.sz.'!KS56</f>
        <v>0</v>
      </c>
      <c r="AN56" s="46">
        <f>'bevételi tábla 4.sz.'!KT56</f>
        <v>0</v>
      </c>
      <c r="AO56" s="520">
        <f t="shared" si="27"/>
        <v>0</v>
      </c>
      <c r="AP56" s="46">
        <f>'bevételi tábla 4.sz.'!KU56</f>
        <v>0</v>
      </c>
      <c r="AQ56" s="46">
        <f>'bevételi tábla 4.sz.'!KV56</f>
        <v>0</v>
      </c>
      <c r="AR56" s="46">
        <f>'bevételi tábla 4.sz.'!KW56</f>
        <v>0</v>
      </c>
      <c r="AS56" s="520">
        <f t="shared" si="28"/>
        <v>0</v>
      </c>
      <c r="AT56" s="19">
        <f t="shared" si="29"/>
        <v>0</v>
      </c>
      <c r="AU56" s="19">
        <f t="shared" si="9"/>
        <v>0</v>
      </c>
      <c r="AV56" s="19">
        <f t="shared" si="10"/>
        <v>0</v>
      </c>
      <c r="AW56" s="222">
        <f t="shared" si="11"/>
        <v>0</v>
      </c>
      <c r="AX56" s="19">
        <f t="shared" si="12"/>
        <v>0</v>
      </c>
      <c r="AY56" s="19">
        <f t="shared" si="13"/>
        <v>0</v>
      </c>
      <c r="AZ56" s="19">
        <f t="shared" si="14"/>
        <v>0</v>
      </c>
      <c r="BA56" s="222">
        <f t="shared" si="15"/>
        <v>0</v>
      </c>
      <c r="BB56" s="19">
        <f t="shared" si="16"/>
        <v>0</v>
      </c>
      <c r="BC56" s="19">
        <f t="shared" si="17"/>
        <v>0</v>
      </c>
      <c r="BD56" s="19">
        <f t="shared" si="18"/>
        <v>0</v>
      </c>
      <c r="BE56" s="222">
        <f t="shared" si="19"/>
        <v>0</v>
      </c>
    </row>
    <row r="57" spans="1:57">
      <c r="A57" s="30"/>
      <c r="D57" s="18">
        <v>8</v>
      </c>
      <c r="E57" s="10" t="s">
        <v>217</v>
      </c>
      <c r="F57" s="10"/>
      <c r="G57" s="10"/>
      <c r="H57" s="10"/>
      <c r="I57" s="10" t="s">
        <v>48</v>
      </c>
      <c r="J57" s="46">
        <f>'bevételi tábla 4.sz.'!AW57</f>
        <v>0</v>
      </c>
      <c r="K57" s="46">
        <f>'bevételi tábla 4.sz.'!AX57</f>
        <v>0</v>
      </c>
      <c r="L57" s="46">
        <f>'bevételi tábla 4.sz.'!AY57</f>
        <v>0</v>
      </c>
      <c r="M57" s="20">
        <f t="shared" si="21"/>
        <v>0</v>
      </c>
      <c r="N57" s="46">
        <f>'bevételi tábla 4.sz.'!AZ57</f>
        <v>0</v>
      </c>
      <c r="O57" s="46">
        <f>'bevételi tábla 4.sz.'!BA57</f>
        <v>0</v>
      </c>
      <c r="P57" s="107"/>
      <c r="Q57" s="519">
        <f t="shared" si="20"/>
        <v>0</v>
      </c>
      <c r="R57" s="46">
        <f>'bevételi tábla 4.sz.'!BC57</f>
        <v>50</v>
      </c>
      <c r="S57" s="46">
        <f>'bevételi tábla 4.sz.'!BD57</f>
        <v>0</v>
      </c>
      <c r="T57" s="107"/>
      <c r="U57" s="20">
        <f t="shared" si="22"/>
        <v>50</v>
      </c>
      <c r="V57" s="46">
        <f>'bevételi tábla 4.sz.'!CP57</f>
        <v>0</v>
      </c>
      <c r="W57" s="46">
        <f>'bevételi tábla 4.sz.'!CQ57</f>
        <v>0</v>
      </c>
      <c r="X57" s="46">
        <f>'bevételi tábla 4.sz.'!CR57</f>
        <v>0</v>
      </c>
      <c r="Y57" s="520">
        <f t="shared" si="23"/>
        <v>0</v>
      </c>
      <c r="Z57" s="46">
        <f>'bevételi tábla 4.sz.'!CS57</f>
        <v>0</v>
      </c>
      <c r="AA57" s="46">
        <f>'bevételi tábla 4.sz.'!CT57</f>
        <v>0</v>
      </c>
      <c r="AB57" s="46">
        <f>'bevételi tábla 4.sz.'!CU57</f>
        <v>0</v>
      </c>
      <c r="AC57" s="520">
        <f t="shared" si="24"/>
        <v>0</v>
      </c>
      <c r="AD57" s="46">
        <f>'bevételi tábla 4.sz.'!CV57</f>
        <v>51</v>
      </c>
      <c r="AE57" s="46">
        <f>'bevételi tábla 4.sz.'!CW57</f>
        <v>0</v>
      </c>
      <c r="AF57" s="46">
        <f>'bevételi tábla 4.sz.'!CX57</f>
        <v>0</v>
      </c>
      <c r="AG57" s="520">
        <f t="shared" si="25"/>
        <v>51</v>
      </c>
      <c r="AH57" s="46">
        <f>'bevételi tábla 4.sz.'!KO57</f>
        <v>0</v>
      </c>
      <c r="AI57" s="46">
        <f>'bevételi tábla 4.sz.'!KP57</f>
        <v>0</v>
      </c>
      <c r="AJ57" s="46">
        <f>'bevételi tábla 4.sz.'!KQ57</f>
        <v>0</v>
      </c>
      <c r="AK57" s="520">
        <f t="shared" si="26"/>
        <v>0</v>
      </c>
      <c r="AL57" s="46">
        <f>'bevételi tábla 4.sz.'!KR57</f>
        <v>0</v>
      </c>
      <c r="AM57" s="46">
        <f>'bevételi tábla 4.sz.'!KS57</f>
        <v>0</v>
      </c>
      <c r="AN57" s="46">
        <f>'bevételi tábla 4.sz.'!KT57</f>
        <v>0</v>
      </c>
      <c r="AO57" s="520">
        <f t="shared" si="27"/>
        <v>0</v>
      </c>
      <c r="AP57" s="46">
        <f>'bevételi tábla 4.sz.'!KU57</f>
        <v>107372</v>
      </c>
      <c r="AQ57" s="46">
        <f>'bevételi tábla 4.sz.'!KV57</f>
        <v>0</v>
      </c>
      <c r="AR57" s="46">
        <f>'bevételi tábla 4.sz.'!KW57</f>
        <v>0</v>
      </c>
      <c r="AS57" s="520">
        <f t="shared" si="28"/>
        <v>107372</v>
      </c>
      <c r="AT57" s="19">
        <f t="shared" si="29"/>
        <v>0</v>
      </c>
      <c r="AU57" s="19">
        <f t="shared" si="9"/>
        <v>0</v>
      </c>
      <c r="AV57" s="19">
        <f t="shared" si="10"/>
        <v>0</v>
      </c>
      <c r="AW57" s="222">
        <f t="shared" si="11"/>
        <v>0</v>
      </c>
      <c r="AX57" s="19">
        <f t="shared" si="12"/>
        <v>0</v>
      </c>
      <c r="AY57" s="19">
        <f t="shared" si="13"/>
        <v>0</v>
      </c>
      <c r="AZ57" s="19">
        <f t="shared" si="14"/>
        <v>0</v>
      </c>
      <c r="BA57" s="222">
        <f t="shared" si="15"/>
        <v>0</v>
      </c>
      <c r="BB57" s="19">
        <f t="shared" si="16"/>
        <v>107473</v>
      </c>
      <c r="BC57" s="19">
        <f t="shared" si="17"/>
        <v>0</v>
      </c>
      <c r="BD57" s="19">
        <f t="shared" si="18"/>
        <v>0</v>
      </c>
      <c r="BE57" s="222">
        <f t="shared" si="19"/>
        <v>107473</v>
      </c>
    </row>
    <row r="58" spans="1:57">
      <c r="A58" s="30"/>
      <c r="C58" s="28"/>
      <c r="D58" s="28"/>
      <c r="E58" s="28"/>
      <c r="F58" s="28" t="s">
        <v>2</v>
      </c>
      <c r="G58" s="31" t="s">
        <v>49</v>
      </c>
      <c r="H58" s="28"/>
      <c r="I58" s="10" t="s">
        <v>48</v>
      </c>
      <c r="J58" s="46">
        <f>'bevételi tábla 4.sz.'!AW58</f>
        <v>0</v>
      </c>
      <c r="K58" s="46">
        <f>'bevételi tábla 4.sz.'!AX58</f>
        <v>0</v>
      </c>
      <c r="L58" s="46">
        <f>'bevételi tábla 4.sz.'!AY58</f>
        <v>0</v>
      </c>
      <c r="M58" s="20">
        <f t="shared" si="21"/>
        <v>0</v>
      </c>
      <c r="N58" s="46">
        <f>'bevételi tábla 4.sz.'!AZ58</f>
        <v>0</v>
      </c>
      <c r="O58" s="46">
        <f>'bevételi tábla 4.sz.'!BA58</f>
        <v>0</v>
      </c>
      <c r="P58" s="107"/>
      <c r="Q58" s="519">
        <f t="shared" si="20"/>
        <v>0</v>
      </c>
      <c r="R58" s="46">
        <f>'bevételi tábla 4.sz.'!BC58</f>
        <v>0</v>
      </c>
      <c r="S58" s="46">
        <f>'bevételi tábla 4.sz.'!BD58</f>
        <v>0</v>
      </c>
      <c r="T58" s="107"/>
      <c r="U58" s="20">
        <f t="shared" si="22"/>
        <v>0</v>
      </c>
      <c r="V58" s="46">
        <f>'bevételi tábla 4.sz.'!CP58</f>
        <v>0</v>
      </c>
      <c r="W58" s="46">
        <f>'bevételi tábla 4.sz.'!CQ58</f>
        <v>0</v>
      </c>
      <c r="X58" s="46">
        <f>'bevételi tábla 4.sz.'!CR58</f>
        <v>0</v>
      </c>
      <c r="Y58" s="520">
        <f t="shared" si="23"/>
        <v>0</v>
      </c>
      <c r="Z58" s="46">
        <f>'bevételi tábla 4.sz.'!CS58</f>
        <v>0</v>
      </c>
      <c r="AA58" s="46">
        <f>'bevételi tábla 4.sz.'!CT58</f>
        <v>0</v>
      </c>
      <c r="AB58" s="46">
        <f>'bevételi tábla 4.sz.'!CU58</f>
        <v>0</v>
      </c>
      <c r="AC58" s="520">
        <f t="shared" si="24"/>
        <v>0</v>
      </c>
      <c r="AD58" s="46">
        <f>'bevételi tábla 4.sz.'!CV58</f>
        <v>0</v>
      </c>
      <c r="AE58" s="46">
        <f>'bevételi tábla 4.sz.'!CW58</f>
        <v>0</v>
      </c>
      <c r="AF58" s="46">
        <f>'bevételi tábla 4.sz.'!CX58</f>
        <v>0</v>
      </c>
      <c r="AG58" s="520">
        <f t="shared" si="25"/>
        <v>0</v>
      </c>
      <c r="AH58" s="46">
        <f>'bevételi tábla 4.sz.'!KO58</f>
        <v>0</v>
      </c>
      <c r="AI58" s="46">
        <f>'bevételi tábla 4.sz.'!KP58</f>
        <v>0</v>
      </c>
      <c r="AJ58" s="46">
        <f>'bevételi tábla 4.sz.'!KQ58</f>
        <v>0</v>
      </c>
      <c r="AK58" s="520">
        <f t="shared" si="26"/>
        <v>0</v>
      </c>
      <c r="AL58" s="46">
        <f>'bevételi tábla 4.sz.'!KR58</f>
        <v>0</v>
      </c>
      <c r="AM58" s="46">
        <f>'bevételi tábla 4.sz.'!KS58</f>
        <v>0</v>
      </c>
      <c r="AN58" s="46">
        <f>'bevételi tábla 4.sz.'!KT58</f>
        <v>0</v>
      </c>
      <c r="AO58" s="520">
        <f t="shared" si="27"/>
        <v>0</v>
      </c>
      <c r="AP58" s="46">
        <f>'bevételi tábla 4.sz.'!KU58</f>
        <v>0</v>
      </c>
      <c r="AQ58" s="46">
        <f>'bevételi tábla 4.sz.'!KV58</f>
        <v>0</v>
      </c>
      <c r="AR58" s="46">
        <f>'bevételi tábla 4.sz.'!KW58</f>
        <v>0</v>
      </c>
      <c r="AS58" s="520">
        <f t="shared" si="28"/>
        <v>0</v>
      </c>
      <c r="AT58" s="19">
        <f t="shared" si="29"/>
        <v>0</v>
      </c>
      <c r="AU58" s="19">
        <f t="shared" si="9"/>
        <v>0</v>
      </c>
      <c r="AV58" s="19">
        <f t="shared" si="10"/>
        <v>0</v>
      </c>
      <c r="AW58" s="222">
        <f t="shared" si="11"/>
        <v>0</v>
      </c>
      <c r="AX58" s="19">
        <f t="shared" si="12"/>
        <v>0</v>
      </c>
      <c r="AY58" s="19">
        <f t="shared" si="13"/>
        <v>0</v>
      </c>
      <c r="AZ58" s="19">
        <f t="shared" si="14"/>
        <v>0</v>
      </c>
      <c r="BA58" s="222">
        <f t="shared" si="15"/>
        <v>0</v>
      </c>
      <c r="BB58" s="19">
        <f t="shared" si="16"/>
        <v>0</v>
      </c>
      <c r="BC58" s="19">
        <f t="shared" si="17"/>
        <v>0</v>
      </c>
      <c r="BD58" s="19">
        <f t="shared" si="18"/>
        <v>0</v>
      </c>
      <c r="BE58" s="222">
        <f t="shared" si="19"/>
        <v>0</v>
      </c>
    </row>
    <row r="59" spans="1:57">
      <c r="A59" s="30"/>
      <c r="D59" s="18">
        <v>9</v>
      </c>
      <c r="E59" s="2" t="s">
        <v>50</v>
      </c>
      <c r="G59" s="21"/>
      <c r="H59" s="21"/>
      <c r="I59" s="21" t="s">
        <v>51</v>
      </c>
      <c r="J59" s="46">
        <f>'bevételi tábla 4.sz.'!AW59</f>
        <v>0</v>
      </c>
      <c r="K59" s="46">
        <f>'bevételi tábla 4.sz.'!AX59</f>
        <v>0</v>
      </c>
      <c r="L59" s="46">
        <f>'bevételi tábla 4.sz.'!AY59</f>
        <v>0</v>
      </c>
      <c r="M59" s="20">
        <f t="shared" si="21"/>
        <v>0</v>
      </c>
      <c r="N59" s="46">
        <f>'bevételi tábla 4.sz.'!AZ59</f>
        <v>0</v>
      </c>
      <c r="O59" s="46">
        <f>'bevételi tábla 4.sz.'!BA59</f>
        <v>0</v>
      </c>
      <c r="P59" s="107"/>
      <c r="Q59" s="519">
        <f t="shared" si="20"/>
        <v>0</v>
      </c>
      <c r="R59" s="46">
        <f>'bevételi tábla 4.sz.'!BC59</f>
        <v>0</v>
      </c>
      <c r="S59" s="46">
        <f>'bevételi tábla 4.sz.'!BD59</f>
        <v>0</v>
      </c>
      <c r="T59" s="107"/>
      <c r="U59" s="20">
        <f t="shared" si="22"/>
        <v>0</v>
      </c>
      <c r="V59" s="46">
        <f>'bevételi tábla 4.sz.'!CP59</f>
        <v>0</v>
      </c>
      <c r="W59" s="46">
        <f>'bevételi tábla 4.sz.'!CQ59</f>
        <v>0</v>
      </c>
      <c r="X59" s="46">
        <f>'bevételi tábla 4.sz.'!CR59</f>
        <v>0</v>
      </c>
      <c r="Y59" s="520">
        <f t="shared" si="23"/>
        <v>0</v>
      </c>
      <c r="Z59" s="46">
        <f>'bevételi tábla 4.sz.'!CS59</f>
        <v>0</v>
      </c>
      <c r="AA59" s="46">
        <f>'bevételi tábla 4.sz.'!CT59</f>
        <v>0</v>
      </c>
      <c r="AB59" s="46">
        <f>'bevételi tábla 4.sz.'!CU59</f>
        <v>0</v>
      </c>
      <c r="AC59" s="520">
        <f t="shared" si="24"/>
        <v>0</v>
      </c>
      <c r="AD59" s="46">
        <f>'bevételi tábla 4.sz.'!CV59</f>
        <v>0</v>
      </c>
      <c r="AE59" s="46">
        <f>'bevételi tábla 4.sz.'!CW59</f>
        <v>0</v>
      </c>
      <c r="AF59" s="46">
        <f>'bevételi tábla 4.sz.'!CX59</f>
        <v>0</v>
      </c>
      <c r="AG59" s="520">
        <f t="shared" si="25"/>
        <v>0</v>
      </c>
      <c r="AH59" s="46">
        <f>'bevételi tábla 4.sz.'!KO59</f>
        <v>0</v>
      </c>
      <c r="AI59" s="46">
        <f>'bevételi tábla 4.sz.'!KP59</f>
        <v>0</v>
      </c>
      <c r="AJ59" s="46">
        <f>'bevételi tábla 4.sz.'!KQ59</f>
        <v>0</v>
      </c>
      <c r="AK59" s="520">
        <f t="shared" si="26"/>
        <v>0</v>
      </c>
      <c r="AL59" s="46">
        <f>'bevételi tábla 4.sz.'!KR59</f>
        <v>0</v>
      </c>
      <c r="AM59" s="46">
        <f>'bevételi tábla 4.sz.'!KS59</f>
        <v>0</v>
      </c>
      <c r="AN59" s="46">
        <f>'bevételi tábla 4.sz.'!KT59</f>
        <v>0</v>
      </c>
      <c r="AO59" s="520">
        <f t="shared" si="27"/>
        <v>0</v>
      </c>
      <c r="AP59" s="46">
        <f>'bevételi tábla 4.sz.'!KU59</f>
        <v>0</v>
      </c>
      <c r="AQ59" s="46">
        <f>'bevételi tábla 4.sz.'!KV59</f>
        <v>0</v>
      </c>
      <c r="AR59" s="46">
        <f>'bevételi tábla 4.sz.'!KW59</f>
        <v>0</v>
      </c>
      <c r="AS59" s="520">
        <f t="shared" si="28"/>
        <v>0</v>
      </c>
      <c r="AT59" s="19">
        <f t="shared" si="29"/>
        <v>0</v>
      </c>
      <c r="AU59" s="19">
        <f t="shared" si="9"/>
        <v>0</v>
      </c>
      <c r="AV59" s="19">
        <f t="shared" si="10"/>
        <v>0</v>
      </c>
      <c r="AW59" s="222">
        <f t="shared" si="11"/>
        <v>0</v>
      </c>
      <c r="AX59" s="19">
        <f t="shared" si="12"/>
        <v>0</v>
      </c>
      <c r="AY59" s="19">
        <f t="shared" si="13"/>
        <v>0</v>
      </c>
      <c r="AZ59" s="19">
        <f t="shared" si="14"/>
        <v>0</v>
      </c>
      <c r="BA59" s="222">
        <f t="shared" si="15"/>
        <v>0</v>
      </c>
      <c r="BB59" s="19">
        <f t="shared" si="16"/>
        <v>0</v>
      </c>
      <c r="BC59" s="19">
        <f t="shared" si="17"/>
        <v>0</v>
      </c>
      <c r="BD59" s="19">
        <f t="shared" si="18"/>
        <v>0</v>
      </c>
      <c r="BE59" s="222">
        <f t="shared" si="19"/>
        <v>0</v>
      </c>
    </row>
    <row r="60" spans="1:57">
      <c r="A60" s="30"/>
      <c r="B60" s="28"/>
      <c r="C60" s="28"/>
      <c r="D60" s="18"/>
      <c r="E60" s="28"/>
      <c r="F60" s="28" t="s">
        <v>2</v>
      </c>
      <c r="G60" s="31" t="s">
        <v>52</v>
      </c>
      <c r="H60" s="28"/>
      <c r="I60" s="21" t="s">
        <v>51</v>
      </c>
      <c r="J60" s="46">
        <f>'bevételi tábla 4.sz.'!AW60</f>
        <v>0</v>
      </c>
      <c r="K60" s="46">
        <f>'bevételi tábla 4.sz.'!AX60</f>
        <v>0</v>
      </c>
      <c r="L60" s="46">
        <f>'bevételi tábla 4.sz.'!AY60</f>
        <v>0</v>
      </c>
      <c r="M60" s="20">
        <f t="shared" si="21"/>
        <v>0</v>
      </c>
      <c r="N60" s="46">
        <f>'bevételi tábla 4.sz.'!AZ60</f>
        <v>0</v>
      </c>
      <c r="O60" s="46">
        <f>'bevételi tábla 4.sz.'!BA60</f>
        <v>0</v>
      </c>
      <c r="P60" s="107"/>
      <c r="Q60" s="519">
        <f t="shared" si="20"/>
        <v>0</v>
      </c>
      <c r="R60" s="46">
        <f>'bevételi tábla 4.sz.'!BC60</f>
        <v>0</v>
      </c>
      <c r="S60" s="46">
        <f>'bevételi tábla 4.sz.'!BD60</f>
        <v>0</v>
      </c>
      <c r="T60" s="107"/>
      <c r="U60" s="20">
        <f t="shared" si="22"/>
        <v>0</v>
      </c>
      <c r="V60" s="46">
        <f>'bevételi tábla 4.sz.'!CP60</f>
        <v>0</v>
      </c>
      <c r="W60" s="46">
        <f>'bevételi tábla 4.sz.'!CQ60</f>
        <v>0</v>
      </c>
      <c r="X60" s="46">
        <f>'bevételi tábla 4.sz.'!CR60</f>
        <v>0</v>
      </c>
      <c r="Y60" s="520">
        <f t="shared" si="23"/>
        <v>0</v>
      </c>
      <c r="Z60" s="46">
        <f>'bevételi tábla 4.sz.'!CS60</f>
        <v>0</v>
      </c>
      <c r="AA60" s="46">
        <f>'bevételi tábla 4.sz.'!CT60</f>
        <v>0</v>
      </c>
      <c r="AB60" s="46">
        <f>'bevételi tábla 4.sz.'!CU60</f>
        <v>0</v>
      </c>
      <c r="AC60" s="520">
        <f t="shared" si="24"/>
        <v>0</v>
      </c>
      <c r="AD60" s="46">
        <f>'bevételi tábla 4.sz.'!CV60</f>
        <v>0</v>
      </c>
      <c r="AE60" s="46">
        <f>'bevételi tábla 4.sz.'!CW60</f>
        <v>0</v>
      </c>
      <c r="AF60" s="46">
        <f>'bevételi tábla 4.sz.'!CX60</f>
        <v>0</v>
      </c>
      <c r="AG60" s="520">
        <f t="shared" si="25"/>
        <v>0</v>
      </c>
      <c r="AH60" s="46">
        <f>'bevételi tábla 4.sz.'!KO60</f>
        <v>0</v>
      </c>
      <c r="AI60" s="46">
        <f>'bevételi tábla 4.sz.'!KP60</f>
        <v>0</v>
      </c>
      <c r="AJ60" s="46">
        <f>'bevételi tábla 4.sz.'!KQ60</f>
        <v>0</v>
      </c>
      <c r="AK60" s="520">
        <f t="shared" si="26"/>
        <v>0</v>
      </c>
      <c r="AL60" s="46">
        <f>'bevételi tábla 4.sz.'!KR60</f>
        <v>0</v>
      </c>
      <c r="AM60" s="46">
        <f>'bevételi tábla 4.sz.'!KS60</f>
        <v>0</v>
      </c>
      <c r="AN60" s="46">
        <f>'bevételi tábla 4.sz.'!KT60</f>
        <v>0</v>
      </c>
      <c r="AO60" s="520">
        <f t="shared" si="27"/>
        <v>0</v>
      </c>
      <c r="AP60" s="46">
        <f>'bevételi tábla 4.sz.'!KU60</f>
        <v>0</v>
      </c>
      <c r="AQ60" s="46">
        <f>'bevételi tábla 4.sz.'!KV60</f>
        <v>0</v>
      </c>
      <c r="AR60" s="46">
        <f>'bevételi tábla 4.sz.'!KW60</f>
        <v>0</v>
      </c>
      <c r="AS60" s="520">
        <f t="shared" si="28"/>
        <v>0</v>
      </c>
      <c r="AT60" s="19">
        <f t="shared" si="29"/>
        <v>0</v>
      </c>
      <c r="AU60" s="19">
        <f t="shared" si="9"/>
        <v>0</v>
      </c>
      <c r="AV60" s="19">
        <f t="shared" si="10"/>
        <v>0</v>
      </c>
      <c r="AW60" s="222">
        <f t="shared" si="11"/>
        <v>0</v>
      </c>
      <c r="AX60" s="19">
        <f t="shared" si="12"/>
        <v>0</v>
      </c>
      <c r="AY60" s="19">
        <f t="shared" si="13"/>
        <v>0</v>
      </c>
      <c r="AZ60" s="19">
        <f t="shared" si="14"/>
        <v>0</v>
      </c>
      <c r="BA60" s="222">
        <f t="shared" si="15"/>
        <v>0</v>
      </c>
      <c r="BB60" s="19">
        <f t="shared" si="16"/>
        <v>0</v>
      </c>
      <c r="BC60" s="19">
        <f t="shared" si="17"/>
        <v>0</v>
      </c>
      <c r="BD60" s="19">
        <f t="shared" si="18"/>
        <v>0</v>
      </c>
      <c r="BE60" s="222">
        <f t="shared" si="19"/>
        <v>0</v>
      </c>
    </row>
    <row r="61" spans="1:57">
      <c r="A61" s="30"/>
      <c r="B61" s="28"/>
      <c r="D61" s="18">
        <v>10</v>
      </c>
      <c r="E61" s="2" t="s">
        <v>53</v>
      </c>
      <c r="G61" s="21"/>
      <c r="H61" s="21"/>
      <c r="I61" s="21" t="s">
        <v>54</v>
      </c>
      <c r="J61" s="46">
        <f>'bevételi tábla 4.sz.'!AW61</f>
        <v>0</v>
      </c>
      <c r="K61" s="46">
        <f>'bevételi tábla 4.sz.'!AX61</f>
        <v>0</v>
      </c>
      <c r="L61" s="46">
        <f>'bevételi tábla 4.sz.'!AY61</f>
        <v>0</v>
      </c>
      <c r="M61" s="20">
        <f t="shared" si="21"/>
        <v>0</v>
      </c>
      <c r="N61" s="46">
        <f>'bevételi tábla 4.sz.'!AZ61</f>
        <v>0</v>
      </c>
      <c r="O61" s="46">
        <f>'bevételi tábla 4.sz.'!BA61</f>
        <v>0</v>
      </c>
      <c r="P61" s="107"/>
      <c r="Q61" s="519">
        <f t="shared" si="20"/>
        <v>0</v>
      </c>
      <c r="R61" s="46">
        <f>'bevételi tábla 4.sz.'!BC61</f>
        <v>91530</v>
      </c>
      <c r="S61" s="46">
        <f>'bevételi tábla 4.sz.'!BD61</f>
        <v>0</v>
      </c>
      <c r="T61" s="107"/>
      <c r="U61" s="20">
        <f t="shared" si="22"/>
        <v>91530</v>
      </c>
      <c r="V61" s="46">
        <f>'bevételi tábla 4.sz.'!CP61</f>
        <v>0</v>
      </c>
      <c r="W61" s="46">
        <f>'bevételi tábla 4.sz.'!CQ61</f>
        <v>0</v>
      </c>
      <c r="X61" s="46">
        <f>'bevételi tábla 4.sz.'!CR61</f>
        <v>0</v>
      </c>
      <c r="Y61" s="520">
        <f t="shared" si="23"/>
        <v>0</v>
      </c>
      <c r="Z61" s="46">
        <f>'bevételi tábla 4.sz.'!CS61</f>
        <v>6587</v>
      </c>
      <c r="AA61" s="46">
        <f>'bevételi tábla 4.sz.'!CT61</f>
        <v>0</v>
      </c>
      <c r="AB61" s="46">
        <f>'bevételi tábla 4.sz.'!CU61</f>
        <v>0</v>
      </c>
      <c r="AC61" s="520">
        <f t="shared" si="24"/>
        <v>6587</v>
      </c>
      <c r="AD61" s="46">
        <f>'bevételi tábla 4.sz.'!CV61</f>
        <v>6536</v>
      </c>
      <c r="AE61" s="46">
        <f>'bevételi tábla 4.sz.'!CW61</f>
        <v>0</v>
      </c>
      <c r="AF61" s="46">
        <f>'bevételi tábla 4.sz.'!CX61</f>
        <v>0</v>
      </c>
      <c r="AG61" s="520">
        <f t="shared" si="25"/>
        <v>6536</v>
      </c>
      <c r="AH61" s="46">
        <f>'bevételi tábla 4.sz.'!KO61</f>
        <v>0</v>
      </c>
      <c r="AI61" s="46">
        <f>'bevételi tábla 4.sz.'!KP61</f>
        <v>0</v>
      </c>
      <c r="AJ61" s="46">
        <f>'bevételi tábla 4.sz.'!KQ61</f>
        <v>0</v>
      </c>
      <c r="AK61" s="520">
        <f t="shared" si="26"/>
        <v>0</v>
      </c>
      <c r="AL61" s="46">
        <f>'bevételi tábla 4.sz.'!KR61</f>
        <v>0</v>
      </c>
      <c r="AM61" s="46">
        <f>'bevételi tábla 4.sz.'!KS61</f>
        <v>0</v>
      </c>
      <c r="AN61" s="46">
        <f>'bevételi tábla 4.sz.'!KT61</f>
        <v>0</v>
      </c>
      <c r="AO61" s="520">
        <f t="shared" si="27"/>
        <v>0</v>
      </c>
      <c r="AP61" s="46">
        <f>'bevételi tábla 4.sz.'!KU61</f>
        <v>971802</v>
      </c>
      <c r="AQ61" s="46">
        <f>'bevételi tábla 4.sz.'!KV61</f>
        <v>0</v>
      </c>
      <c r="AR61" s="46">
        <f>'bevételi tábla 4.sz.'!KW61</f>
        <v>0</v>
      </c>
      <c r="AS61" s="520">
        <f t="shared" si="28"/>
        <v>971802</v>
      </c>
      <c r="AT61" s="19">
        <f t="shared" si="29"/>
        <v>0</v>
      </c>
      <c r="AU61" s="19">
        <f t="shared" si="9"/>
        <v>0</v>
      </c>
      <c r="AV61" s="19">
        <f t="shared" si="10"/>
        <v>0</v>
      </c>
      <c r="AW61" s="222">
        <f t="shared" si="11"/>
        <v>0</v>
      </c>
      <c r="AX61" s="19">
        <f t="shared" si="12"/>
        <v>6587</v>
      </c>
      <c r="AY61" s="19">
        <f t="shared" si="13"/>
        <v>0</v>
      </c>
      <c r="AZ61" s="19">
        <f t="shared" si="14"/>
        <v>0</v>
      </c>
      <c r="BA61" s="222">
        <f t="shared" si="15"/>
        <v>6587</v>
      </c>
      <c r="BB61" s="19">
        <f t="shared" si="16"/>
        <v>1069868</v>
      </c>
      <c r="BC61" s="19">
        <f t="shared" si="17"/>
        <v>0</v>
      </c>
      <c r="BD61" s="19">
        <f t="shared" si="18"/>
        <v>0</v>
      </c>
      <c r="BE61" s="222">
        <f t="shared" si="19"/>
        <v>1069868</v>
      </c>
    </row>
    <row r="62" spans="1:57">
      <c r="A62" s="30"/>
      <c r="B62" s="10"/>
      <c r="C62" s="11">
        <v>4</v>
      </c>
      <c r="D62" s="12" t="s">
        <v>244</v>
      </c>
      <c r="E62" s="12"/>
      <c r="F62" s="12"/>
      <c r="G62" s="12"/>
      <c r="H62" s="12"/>
      <c r="I62" s="13" t="s">
        <v>55</v>
      </c>
      <c r="J62" s="513">
        <f>'bevételi tábla 4.sz.'!AW62</f>
        <v>0</v>
      </c>
      <c r="K62" s="513">
        <f>'bevételi tábla 4.sz.'!AX62</f>
        <v>0</v>
      </c>
      <c r="L62" s="513">
        <f>'bevételi tábla 4.sz.'!AY62</f>
        <v>0</v>
      </c>
      <c r="M62" s="514">
        <f t="shared" si="21"/>
        <v>0</v>
      </c>
      <c r="N62" s="513">
        <f>'bevételi tábla 4.sz.'!AZ62</f>
        <v>0</v>
      </c>
      <c r="O62" s="513">
        <f>'bevételi tábla 4.sz.'!BA62</f>
        <v>0</v>
      </c>
      <c r="P62" s="513"/>
      <c r="Q62" s="516">
        <f t="shared" si="20"/>
        <v>0</v>
      </c>
      <c r="R62" s="513">
        <f>'bevételi tábla 4.sz.'!BC62</f>
        <v>0</v>
      </c>
      <c r="S62" s="513">
        <f>'bevételi tábla 4.sz.'!BD62</f>
        <v>0</v>
      </c>
      <c r="T62" s="513"/>
      <c r="U62" s="514">
        <f t="shared" si="22"/>
        <v>0</v>
      </c>
      <c r="V62" s="513">
        <f>'bevételi tábla 4.sz.'!CP62</f>
        <v>0</v>
      </c>
      <c r="W62" s="513">
        <f>'bevételi tábla 4.sz.'!CQ62</f>
        <v>0</v>
      </c>
      <c r="X62" s="513">
        <f>'bevételi tábla 4.sz.'!CR62</f>
        <v>0</v>
      </c>
      <c r="Y62" s="517">
        <f t="shared" si="23"/>
        <v>0</v>
      </c>
      <c r="Z62" s="513">
        <f>'bevételi tábla 4.sz.'!CS62</f>
        <v>300000</v>
      </c>
      <c r="AA62" s="513">
        <f>'bevételi tábla 4.sz.'!CT62</f>
        <v>0</v>
      </c>
      <c r="AB62" s="513">
        <f>'bevételi tábla 4.sz.'!CU62</f>
        <v>0</v>
      </c>
      <c r="AC62" s="517">
        <f t="shared" si="24"/>
        <v>300000</v>
      </c>
      <c r="AD62" s="513">
        <f>'bevételi tábla 4.sz.'!CV62</f>
        <v>300000</v>
      </c>
      <c r="AE62" s="513">
        <f>'bevételi tábla 4.sz.'!CW62</f>
        <v>0</v>
      </c>
      <c r="AF62" s="513">
        <f>'bevételi tábla 4.sz.'!CX62</f>
        <v>0</v>
      </c>
      <c r="AG62" s="517">
        <f t="shared" si="25"/>
        <v>300000</v>
      </c>
      <c r="AH62" s="513">
        <f>'bevételi tábla 4.sz.'!KO62</f>
        <v>0</v>
      </c>
      <c r="AI62" s="513">
        <f>'bevételi tábla 4.sz.'!KP62</f>
        <v>0</v>
      </c>
      <c r="AJ62" s="513">
        <f>'bevételi tábla 4.sz.'!KQ62</f>
        <v>0</v>
      </c>
      <c r="AK62" s="517">
        <f t="shared" si="26"/>
        <v>0</v>
      </c>
      <c r="AL62" s="513">
        <f>'bevételi tábla 4.sz.'!KR62</f>
        <v>0</v>
      </c>
      <c r="AM62" s="513">
        <f>'bevételi tábla 4.sz.'!KS62</f>
        <v>0</v>
      </c>
      <c r="AN62" s="513">
        <f>'bevételi tábla 4.sz.'!KT62</f>
        <v>0</v>
      </c>
      <c r="AO62" s="517">
        <f t="shared" si="27"/>
        <v>0</v>
      </c>
      <c r="AP62" s="513">
        <f>'bevételi tábla 4.sz.'!KU62</f>
        <v>267500</v>
      </c>
      <c r="AQ62" s="513">
        <f>'bevételi tábla 4.sz.'!KV62</f>
        <v>0</v>
      </c>
      <c r="AR62" s="513">
        <f>'bevételi tábla 4.sz.'!KW62</f>
        <v>0</v>
      </c>
      <c r="AS62" s="517">
        <f t="shared" si="28"/>
        <v>267500</v>
      </c>
      <c r="AT62" s="515">
        <f t="shared" si="29"/>
        <v>0</v>
      </c>
      <c r="AU62" s="515">
        <f t="shared" si="9"/>
        <v>0</v>
      </c>
      <c r="AV62" s="515">
        <f t="shared" si="10"/>
        <v>0</v>
      </c>
      <c r="AW62" s="518">
        <f t="shared" si="11"/>
        <v>0</v>
      </c>
      <c r="AX62" s="515">
        <f t="shared" si="12"/>
        <v>300000</v>
      </c>
      <c r="AY62" s="515">
        <f t="shared" si="13"/>
        <v>0</v>
      </c>
      <c r="AZ62" s="515">
        <f t="shared" si="14"/>
        <v>0</v>
      </c>
      <c r="BA62" s="518">
        <f t="shared" si="15"/>
        <v>300000</v>
      </c>
      <c r="BB62" s="515">
        <f t="shared" si="16"/>
        <v>567500</v>
      </c>
      <c r="BC62" s="515">
        <f t="shared" si="17"/>
        <v>0</v>
      </c>
      <c r="BD62" s="515">
        <f t="shared" si="18"/>
        <v>0</v>
      </c>
      <c r="BE62" s="518">
        <f t="shared" si="19"/>
        <v>567500</v>
      </c>
    </row>
    <row r="63" spans="1:57">
      <c r="A63" s="30"/>
      <c r="B63" s="28"/>
      <c r="D63" s="18">
        <v>1</v>
      </c>
      <c r="E63" s="10" t="s">
        <v>56</v>
      </c>
      <c r="F63" s="21"/>
      <c r="G63" s="21"/>
      <c r="H63" s="21"/>
      <c r="I63" s="21" t="s">
        <v>57</v>
      </c>
      <c r="J63" s="46">
        <f>'bevételi tábla 4.sz.'!AW63</f>
        <v>0</v>
      </c>
      <c r="K63" s="46">
        <f>'bevételi tábla 4.sz.'!AX63</f>
        <v>0</v>
      </c>
      <c r="L63" s="46">
        <f>'bevételi tábla 4.sz.'!AY63</f>
        <v>0</v>
      </c>
      <c r="M63" s="20">
        <f t="shared" si="21"/>
        <v>0</v>
      </c>
      <c r="N63" s="46">
        <f>'bevételi tábla 4.sz.'!AZ63</f>
        <v>0</v>
      </c>
      <c r="O63" s="46">
        <f>'bevételi tábla 4.sz.'!BA63</f>
        <v>0</v>
      </c>
      <c r="P63" s="107"/>
      <c r="Q63" s="519">
        <f t="shared" si="20"/>
        <v>0</v>
      </c>
      <c r="R63" s="46">
        <f>'bevételi tábla 4.sz.'!BC63</f>
        <v>0</v>
      </c>
      <c r="S63" s="46">
        <f>'bevételi tábla 4.sz.'!BD63</f>
        <v>0</v>
      </c>
      <c r="T63" s="107"/>
      <c r="U63" s="20">
        <f t="shared" si="22"/>
        <v>0</v>
      </c>
      <c r="V63" s="46">
        <f>'bevételi tábla 4.sz.'!CP63</f>
        <v>0</v>
      </c>
      <c r="W63" s="46">
        <f>'bevételi tábla 4.sz.'!CQ63</f>
        <v>0</v>
      </c>
      <c r="X63" s="46">
        <f>'bevételi tábla 4.sz.'!CR63</f>
        <v>0</v>
      </c>
      <c r="Y63" s="520">
        <f t="shared" si="23"/>
        <v>0</v>
      </c>
      <c r="Z63" s="46">
        <f>'bevételi tábla 4.sz.'!CS63</f>
        <v>0</v>
      </c>
      <c r="AA63" s="46">
        <f>'bevételi tábla 4.sz.'!CT63</f>
        <v>0</v>
      </c>
      <c r="AB63" s="46">
        <f>'bevételi tábla 4.sz.'!CU63</f>
        <v>0</v>
      </c>
      <c r="AC63" s="520">
        <f t="shared" si="24"/>
        <v>0</v>
      </c>
      <c r="AD63" s="46">
        <f>'bevételi tábla 4.sz.'!CV63</f>
        <v>0</v>
      </c>
      <c r="AE63" s="46">
        <f>'bevételi tábla 4.sz.'!CW63</f>
        <v>0</v>
      </c>
      <c r="AF63" s="46">
        <f>'bevételi tábla 4.sz.'!CX63</f>
        <v>0</v>
      </c>
      <c r="AG63" s="520">
        <f t="shared" si="25"/>
        <v>0</v>
      </c>
      <c r="AH63" s="46">
        <f>'bevételi tábla 4.sz.'!KO63</f>
        <v>0</v>
      </c>
      <c r="AI63" s="46">
        <f>'bevételi tábla 4.sz.'!KP63</f>
        <v>0</v>
      </c>
      <c r="AJ63" s="46">
        <f>'bevételi tábla 4.sz.'!KQ63</f>
        <v>0</v>
      </c>
      <c r="AK63" s="520">
        <f t="shared" si="26"/>
        <v>0</v>
      </c>
      <c r="AL63" s="46">
        <f>'bevételi tábla 4.sz.'!KR63</f>
        <v>0</v>
      </c>
      <c r="AM63" s="46">
        <f>'bevételi tábla 4.sz.'!KS63</f>
        <v>0</v>
      </c>
      <c r="AN63" s="46">
        <f>'bevételi tábla 4.sz.'!KT63</f>
        <v>0</v>
      </c>
      <c r="AO63" s="520">
        <f t="shared" si="27"/>
        <v>0</v>
      </c>
      <c r="AP63" s="46">
        <f>'bevételi tábla 4.sz.'!KU63</f>
        <v>0</v>
      </c>
      <c r="AQ63" s="46">
        <f>'bevételi tábla 4.sz.'!KV63</f>
        <v>0</v>
      </c>
      <c r="AR63" s="46">
        <f>'bevételi tábla 4.sz.'!KW63</f>
        <v>0</v>
      </c>
      <c r="AS63" s="520">
        <f t="shared" si="28"/>
        <v>0</v>
      </c>
      <c r="AT63" s="19">
        <f t="shared" si="29"/>
        <v>0</v>
      </c>
      <c r="AU63" s="19">
        <f t="shared" si="9"/>
        <v>0</v>
      </c>
      <c r="AV63" s="19">
        <f t="shared" si="10"/>
        <v>0</v>
      </c>
      <c r="AW63" s="222">
        <f t="shared" si="11"/>
        <v>0</v>
      </c>
      <c r="AX63" s="19">
        <f t="shared" si="12"/>
        <v>0</v>
      </c>
      <c r="AY63" s="19">
        <f t="shared" si="13"/>
        <v>0</v>
      </c>
      <c r="AZ63" s="19">
        <f t="shared" si="14"/>
        <v>0</v>
      </c>
      <c r="BA63" s="222">
        <f t="shared" si="15"/>
        <v>0</v>
      </c>
      <c r="BB63" s="19">
        <f t="shared" si="16"/>
        <v>0</v>
      </c>
      <c r="BC63" s="19">
        <f t="shared" si="17"/>
        <v>0</v>
      </c>
      <c r="BD63" s="19">
        <f t="shared" si="18"/>
        <v>0</v>
      </c>
      <c r="BE63" s="222">
        <f t="shared" si="19"/>
        <v>0</v>
      </c>
    </row>
    <row r="64" spans="1:57">
      <c r="A64" s="30"/>
      <c r="B64" s="28"/>
      <c r="D64" s="18">
        <v>2</v>
      </c>
      <c r="E64" s="10" t="s">
        <v>58</v>
      </c>
      <c r="F64" s="21"/>
      <c r="G64" s="21"/>
      <c r="H64" s="21"/>
      <c r="I64" s="21" t="s">
        <v>59</v>
      </c>
      <c r="J64" s="46">
        <f>'bevételi tábla 4.sz.'!AW64</f>
        <v>0</v>
      </c>
      <c r="K64" s="46">
        <f>'bevételi tábla 4.sz.'!AX64</f>
        <v>0</v>
      </c>
      <c r="L64" s="46">
        <f>'bevételi tábla 4.sz.'!AY64</f>
        <v>0</v>
      </c>
      <c r="M64" s="20">
        <f t="shared" si="21"/>
        <v>0</v>
      </c>
      <c r="N64" s="46">
        <f>'bevételi tábla 4.sz.'!AZ64</f>
        <v>0</v>
      </c>
      <c r="O64" s="46">
        <f>'bevételi tábla 4.sz.'!BA64</f>
        <v>0</v>
      </c>
      <c r="P64" s="107"/>
      <c r="Q64" s="519">
        <f t="shared" si="20"/>
        <v>0</v>
      </c>
      <c r="R64" s="46">
        <f>'bevételi tábla 4.sz.'!BC64</f>
        <v>0</v>
      </c>
      <c r="S64" s="46">
        <f>'bevételi tábla 4.sz.'!BD64</f>
        <v>0</v>
      </c>
      <c r="T64" s="107"/>
      <c r="U64" s="20">
        <f t="shared" si="22"/>
        <v>0</v>
      </c>
      <c r="V64" s="46">
        <f>'bevételi tábla 4.sz.'!CP64</f>
        <v>0</v>
      </c>
      <c r="W64" s="46">
        <f>'bevételi tábla 4.sz.'!CQ64</f>
        <v>0</v>
      </c>
      <c r="X64" s="46">
        <f>'bevételi tábla 4.sz.'!CR64</f>
        <v>0</v>
      </c>
      <c r="Y64" s="520">
        <f t="shared" si="23"/>
        <v>0</v>
      </c>
      <c r="Z64" s="46">
        <f>'bevételi tábla 4.sz.'!CS64</f>
        <v>0</v>
      </c>
      <c r="AA64" s="46">
        <f>'bevételi tábla 4.sz.'!CT64</f>
        <v>0</v>
      </c>
      <c r="AB64" s="46">
        <f>'bevételi tábla 4.sz.'!CU64</f>
        <v>0</v>
      </c>
      <c r="AC64" s="520">
        <f t="shared" si="24"/>
        <v>0</v>
      </c>
      <c r="AD64" s="46">
        <f>'bevételi tábla 4.sz.'!CV64</f>
        <v>0</v>
      </c>
      <c r="AE64" s="46">
        <f>'bevételi tábla 4.sz.'!CW64</f>
        <v>0</v>
      </c>
      <c r="AF64" s="46">
        <f>'bevételi tábla 4.sz.'!CX64</f>
        <v>0</v>
      </c>
      <c r="AG64" s="520">
        <f t="shared" si="25"/>
        <v>0</v>
      </c>
      <c r="AH64" s="46">
        <f>'bevételi tábla 4.sz.'!KO64</f>
        <v>0</v>
      </c>
      <c r="AI64" s="46">
        <f>'bevételi tábla 4.sz.'!KP64</f>
        <v>0</v>
      </c>
      <c r="AJ64" s="46">
        <f>'bevételi tábla 4.sz.'!KQ64</f>
        <v>0</v>
      </c>
      <c r="AK64" s="520">
        <f t="shared" si="26"/>
        <v>0</v>
      </c>
      <c r="AL64" s="46">
        <f>'bevételi tábla 4.sz.'!KR64</f>
        <v>0</v>
      </c>
      <c r="AM64" s="46">
        <f>'bevételi tábla 4.sz.'!KS64</f>
        <v>0</v>
      </c>
      <c r="AN64" s="46">
        <f>'bevételi tábla 4.sz.'!KT64</f>
        <v>0</v>
      </c>
      <c r="AO64" s="520">
        <f t="shared" si="27"/>
        <v>0</v>
      </c>
      <c r="AP64" s="46">
        <f>'bevételi tábla 4.sz.'!KU64</f>
        <v>0</v>
      </c>
      <c r="AQ64" s="46">
        <f>'bevételi tábla 4.sz.'!KV64</f>
        <v>0</v>
      </c>
      <c r="AR64" s="46">
        <f>'bevételi tábla 4.sz.'!KW64</f>
        <v>0</v>
      </c>
      <c r="AS64" s="520">
        <f t="shared" si="28"/>
        <v>0</v>
      </c>
      <c r="AT64" s="19">
        <f t="shared" si="29"/>
        <v>0</v>
      </c>
      <c r="AU64" s="19">
        <f t="shared" si="9"/>
        <v>0</v>
      </c>
      <c r="AV64" s="19">
        <f t="shared" si="10"/>
        <v>0</v>
      </c>
      <c r="AW64" s="222">
        <f t="shared" si="11"/>
        <v>0</v>
      </c>
      <c r="AX64" s="19">
        <f t="shared" si="12"/>
        <v>0</v>
      </c>
      <c r="AY64" s="19">
        <f t="shared" si="13"/>
        <v>0</v>
      </c>
      <c r="AZ64" s="19">
        <f t="shared" si="14"/>
        <v>0</v>
      </c>
      <c r="BA64" s="222">
        <f t="shared" si="15"/>
        <v>0</v>
      </c>
      <c r="BB64" s="19">
        <f t="shared" si="16"/>
        <v>0</v>
      </c>
      <c r="BC64" s="19">
        <f t="shared" si="17"/>
        <v>0</v>
      </c>
      <c r="BD64" s="19">
        <f t="shared" si="18"/>
        <v>0</v>
      </c>
      <c r="BE64" s="222">
        <f t="shared" si="19"/>
        <v>0</v>
      </c>
    </row>
    <row r="65" spans="1:57">
      <c r="A65" s="30"/>
      <c r="B65" s="28"/>
      <c r="D65" s="18">
        <v>3</v>
      </c>
      <c r="E65" s="10" t="s">
        <v>60</v>
      </c>
      <c r="F65" s="21"/>
      <c r="G65" s="21"/>
      <c r="H65" s="21"/>
      <c r="I65" s="21" t="s">
        <v>61</v>
      </c>
      <c r="J65" s="46">
        <f>'bevételi tábla 4.sz.'!AW65</f>
        <v>0</v>
      </c>
      <c r="K65" s="46">
        <f>'bevételi tábla 4.sz.'!AX65</f>
        <v>0</v>
      </c>
      <c r="L65" s="46">
        <f>'bevételi tábla 4.sz.'!AY65</f>
        <v>0</v>
      </c>
      <c r="M65" s="20">
        <f t="shared" si="21"/>
        <v>0</v>
      </c>
      <c r="N65" s="46">
        <f>'bevételi tábla 4.sz.'!AZ65</f>
        <v>0</v>
      </c>
      <c r="O65" s="46">
        <f>'bevételi tábla 4.sz.'!BA65</f>
        <v>0</v>
      </c>
      <c r="P65" s="107"/>
      <c r="Q65" s="519">
        <f t="shared" si="20"/>
        <v>0</v>
      </c>
      <c r="R65" s="46">
        <f>'bevételi tábla 4.sz.'!BC65</f>
        <v>0</v>
      </c>
      <c r="S65" s="46">
        <f>'bevételi tábla 4.sz.'!BD65</f>
        <v>0</v>
      </c>
      <c r="T65" s="107"/>
      <c r="U65" s="20">
        <f t="shared" si="22"/>
        <v>0</v>
      </c>
      <c r="V65" s="46">
        <f>'bevételi tábla 4.sz.'!CP65</f>
        <v>0</v>
      </c>
      <c r="W65" s="46">
        <f>'bevételi tábla 4.sz.'!CQ65</f>
        <v>0</v>
      </c>
      <c r="X65" s="46">
        <f>'bevételi tábla 4.sz.'!CR65</f>
        <v>0</v>
      </c>
      <c r="Y65" s="520">
        <f t="shared" si="23"/>
        <v>0</v>
      </c>
      <c r="Z65" s="46">
        <f>'bevételi tábla 4.sz.'!CS65</f>
        <v>300000</v>
      </c>
      <c r="AA65" s="46">
        <f>'bevételi tábla 4.sz.'!CT65</f>
        <v>0</v>
      </c>
      <c r="AB65" s="46">
        <f>'bevételi tábla 4.sz.'!CU65</f>
        <v>0</v>
      </c>
      <c r="AC65" s="520">
        <f t="shared" si="24"/>
        <v>300000</v>
      </c>
      <c r="AD65" s="46">
        <f>'bevételi tábla 4.sz.'!CV65</f>
        <v>300000</v>
      </c>
      <c r="AE65" s="46">
        <f>'bevételi tábla 4.sz.'!CW65</f>
        <v>0</v>
      </c>
      <c r="AF65" s="46">
        <f>'bevételi tábla 4.sz.'!CX65</f>
        <v>0</v>
      </c>
      <c r="AG65" s="520">
        <f t="shared" si="25"/>
        <v>300000</v>
      </c>
      <c r="AH65" s="46">
        <f>'bevételi tábla 4.sz.'!KO65</f>
        <v>0</v>
      </c>
      <c r="AI65" s="46">
        <f>'bevételi tábla 4.sz.'!KP65</f>
        <v>0</v>
      </c>
      <c r="AJ65" s="46">
        <f>'bevételi tábla 4.sz.'!KQ65</f>
        <v>0</v>
      </c>
      <c r="AK65" s="520">
        <f t="shared" si="26"/>
        <v>0</v>
      </c>
      <c r="AL65" s="46">
        <f>'bevételi tábla 4.sz.'!KR65</f>
        <v>0</v>
      </c>
      <c r="AM65" s="46">
        <f>'bevételi tábla 4.sz.'!KS65</f>
        <v>0</v>
      </c>
      <c r="AN65" s="46">
        <f>'bevételi tábla 4.sz.'!KT65</f>
        <v>0</v>
      </c>
      <c r="AO65" s="520">
        <f t="shared" si="27"/>
        <v>0</v>
      </c>
      <c r="AP65" s="46">
        <f>'bevételi tábla 4.sz.'!KU65</f>
        <v>267500</v>
      </c>
      <c r="AQ65" s="46">
        <f>'bevételi tábla 4.sz.'!KV65</f>
        <v>0</v>
      </c>
      <c r="AR65" s="46">
        <f>'bevételi tábla 4.sz.'!KW65</f>
        <v>0</v>
      </c>
      <c r="AS65" s="520">
        <f t="shared" si="28"/>
        <v>267500</v>
      </c>
      <c r="AT65" s="19">
        <f t="shared" si="29"/>
        <v>0</v>
      </c>
      <c r="AU65" s="19">
        <f t="shared" si="9"/>
        <v>0</v>
      </c>
      <c r="AV65" s="19">
        <f t="shared" si="10"/>
        <v>0</v>
      </c>
      <c r="AW65" s="222">
        <f t="shared" si="11"/>
        <v>0</v>
      </c>
      <c r="AX65" s="19">
        <f t="shared" si="12"/>
        <v>300000</v>
      </c>
      <c r="AY65" s="19">
        <f t="shared" si="13"/>
        <v>0</v>
      </c>
      <c r="AZ65" s="19">
        <f t="shared" si="14"/>
        <v>0</v>
      </c>
      <c r="BA65" s="222">
        <f t="shared" si="15"/>
        <v>300000</v>
      </c>
      <c r="BB65" s="19">
        <f t="shared" si="16"/>
        <v>567500</v>
      </c>
      <c r="BC65" s="19">
        <f t="shared" si="17"/>
        <v>0</v>
      </c>
      <c r="BD65" s="19">
        <f t="shared" si="18"/>
        <v>0</v>
      </c>
      <c r="BE65" s="222">
        <f t="shared" si="19"/>
        <v>567500</v>
      </c>
    </row>
    <row r="66" spans="1:57">
      <c r="A66" s="30"/>
      <c r="B66" s="6">
        <v>2</v>
      </c>
      <c r="C66" s="7" t="s">
        <v>62</v>
      </c>
      <c r="D66" s="7"/>
      <c r="E66" s="7"/>
      <c r="F66" s="7"/>
      <c r="G66" s="7"/>
      <c r="H66" s="7"/>
      <c r="I66" s="7"/>
      <c r="J66" s="513">
        <f>'bevételi tábla 4.sz.'!AW66</f>
        <v>0</v>
      </c>
      <c r="K66" s="513">
        <f>'bevételi tábla 4.sz.'!AX66</f>
        <v>0</v>
      </c>
      <c r="L66" s="513">
        <f>'bevételi tábla 4.sz.'!AY66</f>
        <v>0</v>
      </c>
      <c r="M66" s="514">
        <f t="shared" si="21"/>
        <v>0</v>
      </c>
      <c r="N66" s="513">
        <f>'bevételi tábla 4.sz.'!AZ66</f>
        <v>0</v>
      </c>
      <c r="O66" s="513">
        <f>'bevételi tábla 4.sz.'!BA66</f>
        <v>0</v>
      </c>
      <c r="P66" s="513"/>
      <c r="Q66" s="516">
        <f t="shared" si="20"/>
        <v>0</v>
      </c>
      <c r="R66" s="513">
        <f>'bevételi tábla 4.sz.'!BC66</f>
        <v>0</v>
      </c>
      <c r="S66" s="513">
        <f>'bevételi tábla 4.sz.'!BD66</f>
        <v>0</v>
      </c>
      <c r="T66" s="513"/>
      <c r="U66" s="514">
        <f t="shared" si="22"/>
        <v>0</v>
      </c>
      <c r="V66" s="513">
        <f>'bevételi tábla 4.sz.'!CP66</f>
        <v>0</v>
      </c>
      <c r="W66" s="513">
        <f>'bevételi tábla 4.sz.'!CQ66</f>
        <v>0</v>
      </c>
      <c r="X66" s="513">
        <f>'bevételi tábla 4.sz.'!CR66</f>
        <v>0</v>
      </c>
      <c r="Y66" s="517">
        <f t="shared" si="23"/>
        <v>0</v>
      </c>
      <c r="Z66" s="513">
        <f>'bevételi tábla 4.sz.'!CS66</f>
        <v>0</v>
      </c>
      <c r="AA66" s="513">
        <f>'bevételi tábla 4.sz.'!CT66</f>
        <v>0</v>
      </c>
      <c r="AB66" s="513">
        <f>'bevételi tábla 4.sz.'!CU66</f>
        <v>0</v>
      </c>
      <c r="AC66" s="517">
        <f t="shared" si="24"/>
        <v>0</v>
      </c>
      <c r="AD66" s="513">
        <f>'bevételi tábla 4.sz.'!CV66</f>
        <v>0</v>
      </c>
      <c r="AE66" s="513">
        <f>'bevételi tábla 4.sz.'!CW66</f>
        <v>0</v>
      </c>
      <c r="AF66" s="513">
        <f>'bevételi tábla 4.sz.'!CX66</f>
        <v>0</v>
      </c>
      <c r="AG66" s="517">
        <f t="shared" si="25"/>
        <v>0</v>
      </c>
      <c r="AH66" s="513">
        <f>'bevételi tábla 4.sz.'!KO66</f>
        <v>1654625287</v>
      </c>
      <c r="AI66" s="513">
        <f>'bevételi tábla 4.sz.'!KP66</f>
        <v>0</v>
      </c>
      <c r="AJ66" s="513">
        <f>'bevételi tábla 4.sz.'!KQ66</f>
        <v>0</v>
      </c>
      <c r="AK66" s="517">
        <f t="shared" si="26"/>
        <v>1654625287</v>
      </c>
      <c r="AL66" s="513">
        <f>'bevételi tábla 4.sz.'!KR66</f>
        <v>1602525287</v>
      </c>
      <c r="AM66" s="513">
        <f>'bevételi tábla 4.sz.'!KS66</f>
        <v>0</v>
      </c>
      <c r="AN66" s="513">
        <f>'bevételi tábla 4.sz.'!KT66</f>
        <v>0</v>
      </c>
      <c r="AO66" s="517">
        <f t="shared" si="27"/>
        <v>1602525287</v>
      </c>
      <c r="AP66" s="513">
        <f>'bevételi tábla 4.sz.'!KU66</f>
        <v>1831460045</v>
      </c>
      <c r="AQ66" s="513">
        <f>'bevételi tábla 4.sz.'!KV66</f>
        <v>0</v>
      </c>
      <c r="AR66" s="513">
        <f>'bevételi tábla 4.sz.'!KW66</f>
        <v>0</v>
      </c>
      <c r="AS66" s="517">
        <f t="shared" si="28"/>
        <v>1831460045</v>
      </c>
      <c r="AT66" s="515">
        <f t="shared" si="29"/>
        <v>1654625287</v>
      </c>
      <c r="AU66" s="515">
        <f t="shared" si="9"/>
        <v>0</v>
      </c>
      <c r="AV66" s="515">
        <f t="shared" si="10"/>
        <v>0</v>
      </c>
      <c r="AW66" s="518">
        <f t="shared" si="11"/>
        <v>1654625287</v>
      </c>
      <c r="AX66" s="515">
        <f t="shared" si="12"/>
        <v>1602525287</v>
      </c>
      <c r="AY66" s="515">
        <f t="shared" si="13"/>
        <v>0</v>
      </c>
      <c r="AZ66" s="515">
        <f t="shared" si="14"/>
        <v>0</v>
      </c>
      <c r="BA66" s="518">
        <f t="shared" si="15"/>
        <v>1602525287</v>
      </c>
      <c r="BB66" s="515">
        <f t="shared" si="16"/>
        <v>1831460045</v>
      </c>
      <c r="BC66" s="515">
        <f t="shared" si="17"/>
        <v>0</v>
      </c>
      <c r="BD66" s="515">
        <f t="shared" si="18"/>
        <v>0</v>
      </c>
      <c r="BE66" s="518">
        <f t="shared" si="19"/>
        <v>1831460045</v>
      </c>
    </row>
    <row r="67" spans="1:57">
      <c r="A67" s="30"/>
      <c r="B67" s="10"/>
      <c r="C67" s="11">
        <v>1</v>
      </c>
      <c r="D67" s="12" t="s">
        <v>63</v>
      </c>
      <c r="E67" s="12"/>
      <c r="F67" s="12"/>
      <c r="G67" s="12"/>
      <c r="H67" s="12"/>
      <c r="I67" s="13" t="s">
        <v>64</v>
      </c>
      <c r="J67" s="513">
        <f>'bevételi tábla 4.sz.'!AW67</f>
        <v>0</v>
      </c>
      <c r="K67" s="513">
        <f>'bevételi tábla 4.sz.'!AX67</f>
        <v>0</v>
      </c>
      <c r="L67" s="513">
        <f>'bevételi tábla 4.sz.'!AY67</f>
        <v>0</v>
      </c>
      <c r="M67" s="514">
        <f t="shared" si="21"/>
        <v>0</v>
      </c>
      <c r="N67" s="513">
        <f>'bevételi tábla 4.sz.'!AZ67</f>
        <v>0</v>
      </c>
      <c r="O67" s="513">
        <f>'bevételi tábla 4.sz.'!BA67</f>
        <v>0</v>
      </c>
      <c r="P67" s="513"/>
      <c r="Q67" s="516">
        <f t="shared" si="20"/>
        <v>0</v>
      </c>
      <c r="R67" s="513">
        <f>'bevételi tábla 4.sz.'!BC67</f>
        <v>0</v>
      </c>
      <c r="S67" s="513">
        <f>'bevételi tábla 4.sz.'!BD67</f>
        <v>0</v>
      </c>
      <c r="T67" s="513"/>
      <c r="U67" s="514">
        <f t="shared" si="22"/>
        <v>0</v>
      </c>
      <c r="V67" s="513">
        <f>'bevételi tábla 4.sz.'!CP67</f>
        <v>0</v>
      </c>
      <c r="W67" s="513">
        <f>'bevételi tábla 4.sz.'!CQ67</f>
        <v>0</v>
      </c>
      <c r="X67" s="513">
        <f>'bevételi tábla 4.sz.'!CR67</f>
        <v>0</v>
      </c>
      <c r="Y67" s="517">
        <f t="shared" si="23"/>
        <v>0</v>
      </c>
      <c r="Z67" s="513">
        <f>'bevételi tábla 4.sz.'!CS67</f>
        <v>0</v>
      </c>
      <c r="AA67" s="513">
        <f>'bevételi tábla 4.sz.'!CT67</f>
        <v>0</v>
      </c>
      <c r="AB67" s="513">
        <f>'bevételi tábla 4.sz.'!CU67</f>
        <v>0</v>
      </c>
      <c r="AC67" s="517">
        <f t="shared" si="24"/>
        <v>0</v>
      </c>
      <c r="AD67" s="513">
        <f>'bevételi tábla 4.sz.'!CV67</f>
        <v>0</v>
      </c>
      <c r="AE67" s="513">
        <f>'bevételi tábla 4.sz.'!CW67</f>
        <v>0</v>
      </c>
      <c r="AF67" s="513">
        <f>'bevételi tábla 4.sz.'!CX67</f>
        <v>0</v>
      </c>
      <c r="AG67" s="517">
        <f t="shared" si="25"/>
        <v>0</v>
      </c>
      <c r="AH67" s="513">
        <f>'bevételi tábla 4.sz.'!KO67</f>
        <v>1549850287</v>
      </c>
      <c r="AI67" s="513">
        <f>'bevételi tábla 4.sz.'!KP67</f>
        <v>0</v>
      </c>
      <c r="AJ67" s="513">
        <f>'bevételi tábla 4.sz.'!KQ67</f>
        <v>0</v>
      </c>
      <c r="AK67" s="517">
        <f t="shared" si="26"/>
        <v>1549850287</v>
      </c>
      <c r="AL67" s="513">
        <f>'bevételi tábla 4.sz.'!KR67</f>
        <v>1597750287</v>
      </c>
      <c r="AM67" s="513">
        <f>'bevételi tábla 4.sz.'!KS67</f>
        <v>0</v>
      </c>
      <c r="AN67" s="513">
        <f>'bevételi tábla 4.sz.'!KT67</f>
        <v>0</v>
      </c>
      <c r="AO67" s="517">
        <f t="shared" si="27"/>
        <v>1597750287</v>
      </c>
      <c r="AP67" s="513">
        <f>'bevételi tábla 4.sz.'!KU67</f>
        <v>1816215461</v>
      </c>
      <c r="AQ67" s="513">
        <f>'bevételi tábla 4.sz.'!KV67</f>
        <v>0</v>
      </c>
      <c r="AR67" s="513">
        <f>'bevételi tábla 4.sz.'!KW67</f>
        <v>0</v>
      </c>
      <c r="AS67" s="517">
        <f t="shared" si="28"/>
        <v>1816215461</v>
      </c>
      <c r="AT67" s="515">
        <f t="shared" si="29"/>
        <v>1549850287</v>
      </c>
      <c r="AU67" s="515">
        <f t="shared" si="9"/>
        <v>0</v>
      </c>
      <c r="AV67" s="515">
        <f t="shared" si="10"/>
        <v>0</v>
      </c>
      <c r="AW67" s="518">
        <f t="shared" si="11"/>
        <v>1549850287</v>
      </c>
      <c r="AX67" s="515">
        <f t="shared" si="12"/>
        <v>1597750287</v>
      </c>
      <c r="AY67" s="515">
        <f t="shared" si="13"/>
        <v>0</v>
      </c>
      <c r="AZ67" s="515">
        <f t="shared" si="14"/>
        <v>0</v>
      </c>
      <c r="BA67" s="518">
        <f t="shared" si="15"/>
        <v>1597750287</v>
      </c>
      <c r="BB67" s="515">
        <f t="shared" si="16"/>
        <v>1816215461</v>
      </c>
      <c r="BC67" s="515">
        <f t="shared" si="17"/>
        <v>0</v>
      </c>
      <c r="BD67" s="515">
        <f t="shared" si="18"/>
        <v>0</v>
      </c>
      <c r="BE67" s="518">
        <f t="shared" si="19"/>
        <v>1816215461</v>
      </c>
    </row>
    <row r="68" spans="1:57">
      <c r="A68" s="30"/>
      <c r="D68" s="18">
        <v>1</v>
      </c>
      <c r="E68" s="2" t="s">
        <v>65</v>
      </c>
      <c r="I68" s="10" t="s">
        <v>66</v>
      </c>
      <c r="J68" s="46">
        <f>'bevételi tábla 4.sz.'!AW68</f>
        <v>0</v>
      </c>
      <c r="K68" s="46">
        <f>'bevételi tábla 4.sz.'!AX68</f>
        <v>0</v>
      </c>
      <c r="L68" s="46">
        <f>'bevételi tábla 4.sz.'!AY68</f>
        <v>0</v>
      </c>
      <c r="M68" s="20">
        <f t="shared" si="21"/>
        <v>0</v>
      </c>
      <c r="N68" s="46">
        <f>'bevételi tábla 4.sz.'!AZ68</f>
        <v>0</v>
      </c>
      <c r="O68" s="46">
        <f>'bevételi tábla 4.sz.'!BA68</f>
        <v>0</v>
      </c>
      <c r="P68" s="107"/>
      <c r="Q68" s="519">
        <f t="shared" si="20"/>
        <v>0</v>
      </c>
      <c r="R68" s="46">
        <f>'bevételi tábla 4.sz.'!BC68</f>
        <v>0</v>
      </c>
      <c r="S68" s="46">
        <f>'bevételi tábla 4.sz.'!BD68</f>
        <v>0</v>
      </c>
      <c r="T68" s="107"/>
      <c r="U68" s="20">
        <f t="shared" si="22"/>
        <v>0</v>
      </c>
      <c r="V68" s="46">
        <f>'bevételi tábla 4.sz.'!CP68</f>
        <v>0</v>
      </c>
      <c r="W68" s="46">
        <f>'bevételi tábla 4.sz.'!CQ68</f>
        <v>0</v>
      </c>
      <c r="X68" s="46">
        <f>'bevételi tábla 4.sz.'!CR68</f>
        <v>0</v>
      </c>
      <c r="Y68" s="520">
        <f t="shared" si="23"/>
        <v>0</v>
      </c>
      <c r="Z68" s="46">
        <f>'bevételi tábla 4.sz.'!CS68</f>
        <v>0</v>
      </c>
      <c r="AA68" s="46">
        <f>'bevételi tábla 4.sz.'!CT68</f>
        <v>0</v>
      </c>
      <c r="AB68" s="46">
        <f>'bevételi tábla 4.sz.'!CU68</f>
        <v>0</v>
      </c>
      <c r="AC68" s="520">
        <f t="shared" si="24"/>
        <v>0</v>
      </c>
      <c r="AD68" s="46">
        <f>'bevételi tábla 4.sz.'!CV68</f>
        <v>0</v>
      </c>
      <c r="AE68" s="46">
        <f>'bevételi tábla 4.sz.'!CW68</f>
        <v>0</v>
      </c>
      <c r="AF68" s="46">
        <f>'bevételi tábla 4.sz.'!CX68</f>
        <v>0</v>
      </c>
      <c r="AG68" s="520">
        <f t="shared" si="25"/>
        <v>0</v>
      </c>
      <c r="AH68" s="46">
        <f>'bevételi tábla 4.sz.'!KO68</f>
        <v>0</v>
      </c>
      <c r="AI68" s="46">
        <f>'bevételi tábla 4.sz.'!KP68</f>
        <v>0</v>
      </c>
      <c r="AJ68" s="46">
        <f>'bevételi tábla 4.sz.'!KQ68</f>
        <v>0</v>
      </c>
      <c r="AK68" s="520">
        <f t="shared" si="26"/>
        <v>0</v>
      </c>
      <c r="AL68" s="46">
        <f>'bevételi tábla 4.sz.'!KR68</f>
        <v>1047900000</v>
      </c>
      <c r="AM68" s="46">
        <f>'bevételi tábla 4.sz.'!KS68</f>
        <v>0</v>
      </c>
      <c r="AN68" s="46">
        <f>'bevételi tábla 4.sz.'!KT68</f>
        <v>0</v>
      </c>
      <c r="AO68" s="520">
        <f t="shared" si="27"/>
        <v>1047900000</v>
      </c>
      <c r="AP68" s="46">
        <f>'bevételi tábla 4.sz.'!KU68</f>
        <v>1047900000</v>
      </c>
      <c r="AQ68" s="46">
        <f>'bevételi tábla 4.sz.'!KV68</f>
        <v>0</v>
      </c>
      <c r="AR68" s="46">
        <f>'bevételi tábla 4.sz.'!KW68</f>
        <v>0</v>
      </c>
      <c r="AS68" s="520">
        <f t="shared" si="28"/>
        <v>1047900000</v>
      </c>
      <c r="AT68" s="19">
        <f t="shared" si="29"/>
        <v>0</v>
      </c>
      <c r="AU68" s="19">
        <f t="shared" si="9"/>
        <v>0</v>
      </c>
      <c r="AV68" s="19">
        <f t="shared" si="10"/>
        <v>0</v>
      </c>
      <c r="AW68" s="222">
        <f t="shared" si="11"/>
        <v>0</v>
      </c>
      <c r="AX68" s="19">
        <f t="shared" si="12"/>
        <v>1047900000</v>
      </c>
      <c r="AY68" s="19">
        <f t="shared" si="13"/>
        <v>0</v>
      </c>
      <c r="AZ68" s="19">
        <f t="shared" si="14"/>
        <v>0</v>
      </c>
      <c r="BA68" s="222">
        <f t="shared" si="15"/>
        <v>1047900000</v>
      </c>
      <c r="BB68" s="19">
        <f>R68+AD68+AP68</f>
        <v>1047900000</v>
      </c>
      <c r="BC68" s="19">
        <f t="shared" si="17"/>
        <v>0</v>
      </c>
      <c r="BD68" s="19">
        <f t="shared" si="18"/>
        <v>0</v>
      </c>
      <c r="BE68" s="222">
        <f t="shared" si="19"/>
        <v>1047900000</v>
      </c>
    </row>
    <row r="69" spans="1:57">
      <c r="A69" s="17"/>
      <c r="D69" s="18">
        <v>2</v>
      </c>
      <c r="E69" s="2" t="s">
        <v>67</v>
      </c>
      <c r="F69" s="21"/>
      <c r="G69" s="21"/>
      <c r="H69" s="21"/>
      <c r="I69" s="21" t="s">
        <v>68</v>
      </c>
      <c r="J69" s="46">
        <f>'bevételi tábla 4.sz.'!AW69</f>
        <v>0</v>
      </c>
      <c r="K69" s="46">
        <f>'bevételi tábla 4.sz.'!AX69</f>
        <v>0</v>
      </c>
      <c r="L69" s="46">
        <f>'bevételi tábla 4.sz.'!AY69</f>
        <v>0</v>
      </c>
      <c r="M69" s="20">
        <f t="shared" si="21"/>
        <v>0</v>
      </c>
      <c r="N69" s="46">
        <f>'bevételi tábla 4.sz.'!AZ69</f>
        <v>0</v>
      </c>
      <c r="O69" s="46">
        <f>'bevételi tábla 4.sz.'!BA69</f>
        <v>0</v>
      </c>
      <c r="P69" s="107"/>
      <c r="Q69" s="519">
        <f t="shared" si="20"/>
        <v>0</v>
      </c>
      <c r="R69" s="46">
        <f>'bevételi tábla 4.sz.'!BC69</f>
        <v>0</v>
      </c>
      <c r="S69" s="46">
        <f>'bevételi tábla 4.sz.'!BD69</f>
        <v>0</v>
      </c>
      <c r="T69" s="107"/>
      <c r="U69" s="20">
        <f t="shared" si="22"/>
        <v>0</v>
      </c>
      <c r="V69" s="46">
        <f>'bevételi tábla 4.sz.'!CP69</f>
        <v>0</v>
      </c>
      <c r="W69" s="46">
        <f>'bevételi tábla 4.sz.'!CQ69</f>
        <v>0</v>
      </c>
      <c r="X69" s="46">
        <f>'bevételi tábla 4.sz.'!CR69</f>
        <v>0</v>
      </c>
      <c r="Y69" s="520">
        <f t="shared" si="23"/>
        <v>0</v>
      </c>
      <c r="Z69" s="46">
        <f>'bevételi tábla 4.sz.'!CS69</f>
        <v>0</v>
      </c>
      <c r="AA69" s="46">
        <f>'bevételi tábla 4.sz.'!CT69</f>
        <v>0</v>
      </c>
      <c r="AB69" s="46">
        <f>'bevételi tábla 4.sz.'!CU69</f>
        <v>0</v>
      </c>
      <c r="AC69" s="520">
        <f t="shared" si="24"/>
        <v>0</v>
      </c>
      <c r="AD69" s="46">
        <f>'bevételi tábla 4.sz.'!CV69</f>
        <v>0</v>
      </c>
      <c r="AE69" s="46">
        <f>'bevételi tábla 4.sz.'!CW69</f>
        <v>0</v>
      </c>
      <c r="AF69" s="46">
        <f>'bevételi tábla 4.sz.'!CX69</f>
        <v>0</v>
      </c>
      <c r="AG69" s="520">
        <f t="shared" si="25"/>
        <v>0</v>
      </c>
      <c r="AH69" s="46">
        <f>'bevételi tábla 4.sz.'!KO69</f>
        <v>0</v>
      </c>
      <c r="AI69" s="46">
        <f>'bevételi tábla 4.sz.'!KP69</f>
        <v>0</v>
      </c>
      <c r="AJ69" s="46">
        <f>'bevételi tábla 4.sz.'!KQ69</f>
        <v>0</v>
      </c>
      <c r="AK69" s="520">
        <f t="shared" si="26"/>
        <v>0</v>
      </c>
      <c r="AL69" s="46">
        <f>'bevételi tábla 4.sz.'!KR69</f>
        <v>0</v>
      </c>
      <c r="AM69" s="46">
        <f>'bevételi tábla 4.sz.'!KS69</f>
        <v>0</v>
      </c>
      <c r="AN69" s="46">
        <f>'bevételi tábla 4.sz.'!KT69</f>
        <v>0</v>
      </c>
      <c r="AO69" s="520">
        <f t="shared" si="27"/>
        <v>0</v>
      </c>
      <c r="AP69" s="46">
        <f>'bevételi tábla 4.sz.'!KU69</f>
        <v>0</v>
      </c>
      <c r="AQ69" s="46">
        <f>'bevételi tábla 4.sz.'!KV69</f>
        <v>0</v>
      </c>
      <c r="AR69" s="46">
        <f>'bevételi tábla 4.sz.'!KW69</f>
        <v>0</v>
      </c>
      <c r="AS69" s="520">
        <f t="shared" si="28"/>
        <v>0</v>
      </c>
      <c r="AT69" s="19">
        <f t="shared" si="29"/>
        <v>0</v>
      </c>
      <c r="AU69" s="19">
        <f t="shared" si="9"/>
        <v>0</v>
      </c>
      <c r="AV69" s="19">
        <f t="shared" si="10"/>
        <v>0</v>
      </c>
      <c r="AW69" s="222">
        <f t="shared" si="11"/>
        <v>0</v>
      </c>
      <c r="AX69" s="19">
        <f t="shared" si="12"/>
        <v>0</v>
      </c>
      <c r="AY69" s="19">
        <f t="shared" si="13"/>
        <v>0</v>
      </c>
      <c r="AZ69" s="19">
        <f t="shared" si="14"/>
        <v>0</v>
      </c>
      <c r="BA69" s="222">
        <f t="shared" si="15"/>
        <v>0</v>
      </c>
      <c r="BB69" s="19">
        <f t="shared" si="16"/>
        <v>0</v>
      </c>
      <c r="BC69" s="19">
        <f t="shared" si="17"/>
        <v>0</v>
      </c>
      <c r="BD69" s="19">
        <f t="shared" si="18"/>
        <v>0</v>
      </c>
      <c r="BE69" s="222">
        <f t="shared" si="19"/>
        <v>0</v>
      </c>
    </row>
    <row r="70" spans="1:57">
      <c r="A70" s="30"/>
      <c r="D70" s="18">
        <v>3</v>
      </c>
      <c r="E70" s="2" t="s">
        <v>69</v>
      </c>
      <c r="F70" s="21"/>
      <c r="G70" s="21"/>
      <c r="H70" s="21"/>
      <c r="I70" s="21" t="s">
        <v>70</v>
      </c>
      <c r="J70" s="46">
        <f>'bevételi tábla 4.sz.'!AW70</f>
        <v>0</v>
      </c>
      <c r="K70" s="46">
        <f>'bevételi tábla 4.sz.'!AX70</f>
        <v>0</v>
      </c>
      <c r="L70" s="46">
        <f>'bevételi tábla 4.sz.'!AY70</f>
        <v>0</v>
      </c>
      <c r="M70" s="20">
        <f t="shared" si="21"/>
        <v>0</v>
      </c>
      <c r="N70" s="46">
        <f>'bevételi tábla 4.sz.'!AZ70</f>
        <v>0</v>
      </c>
      <c r="O70" s="46">
        <f>'bevételi tábla 4.sz.'!BA70</f>
        <v>0</v>
      </c>
      <c r="P70" s="107"/>
      <c r="Q70" s="519">
        <f t="shared" si="20"/>
        <v>0</v>
      </c>
      <c r="R70" s="46">
        <f>'bevételi tábla 4.sz.'!BC70</f>
        <v>0</v>
      </c>
      <c r="S70" s="46">
        <f>'bevételi tábla 4.sz.'!BD70</f>
        <v>0</v>
      </c>
      <c r="T70" s="107"/>
      <c r="U70" s="20">
        <f t="shared" si="22"/>
        <v>0</v>
      </c>
      <c r="V70" s="46">
        <f>'bevételi tábla 4.sz.'!CP70</f>
        <v>0</v>
      </c>
      <c r="W70" s="46">
        <f>'bevételi tábla 4.sz.'!CQ70</f>
        <v>0</v>
      </c>
      <c r="X70" s="46">
        <f>'bevételi tábla 4.sz.'!CR70</f>
        <v>0</v>
      </c>
      <c r="Y70" s="520">
        <f t="shared" si="23"/>
        <v>0</v>
      </c>
      <c r="Z70" s="46">
        <f>'bevételi tábla 4.sz.'!CS70</f>
        <v>0</v>
      </c>
      <c r="AA70" s="46">
        <f>'bevételi tábla 4.sz.'!CT70</f>
        <v>0</v>
      </c>
      <c r="AB70" s="46">
        <f>'bevételi tábla 4.sz.'!CU70</f>
        <v>0</v>
      </c>
      <c r="AC70" s="520">
        <f t="shared" si="24"/>
        <v>0</v>
      </c>
      <c r="AD70" s="46">
        <f>'bevételi tábla 4.sz.'!CV70</f>
        <v>0</v>
      </c>
      <c r="AE70" s="46">
        <f>'bevételi tábla 4.sz.'!CW70</f>
        <v>0</v>
      </c>
      <c r="AF70" s="46">
        <f>'bevételi tábla 4.sz.'!CX70</f>
        <v>0</v>
      </c>
      <c r="AG70" s="520">
        <f t="shared" si="25"/>
        <v>0</v>
      </c>
      <c r="AH70" s="46">
        <f>'bevételi tábla 4.sz.'!KO70</f>
        <v>0</v>
      </c>
      <c r="AI70" s="46">
        <f>'bevételi tábla 4.sz.'!KP70</f>
        <v>0</v>
      </c>
      <c r="AJ70" s="46">
        <f>'bevételi tábla 4.sz.'!KQ70</f>
        <v>0</v>
      </c>
      <c r="AK70" s="520">
        <f t="shared" si="26"/>
        <v>0</v>
      </c>
      <c r="AL70" s="46">
        <f>'bevételi tábla 4.sz.'!KR70</f>
        <v>0</v>
      </c>
      <c r="AM70" s="46">
        <f>'bevételi tábla 4.sz.'!KS70</f>
        <v>0</v>
      </c>
      <c r="AN70" s="46">
        <f>'bevételi tábla 4.sz.'!KT70</f>
        <v>0</v>
      </c>
      <c r="AO70" s="520">
        <f t="shared" si="27"/>
        <v>0</v>
      </c>
      <c r="AP70" s="46">
        <f>'bevételi tábla 4.sz.'!KU70</f>
        <v>0</v>
      </c>
      <c r="AQ70" s="46">
        <f>'bevételi tábla 4.sz.'!KV70</f>
        <v>0</v>
      </c>
      <c r="AR70" s="46">
        <f>'bevételi tábla 4.sz.'!KW70</f>
        <v>0</v>
      </c>
      <c r="AS70" s="520">
        <f t="shared" si="28"/>
        <v>0</v>
      </c>
      <c r="AT70" s="19">
        <f t="shared" si="29"/>
        <v>0</v>
      </c>
      <c r="AU70" s="19">
        <f t="shared" ref="AU70:AU100" si="30">K70+W70+AI70</f>
        <v>0</v>
      </c>
      <c r="AV70" s="19">
        <f t="shared" ref="AV70:AV100" si="31">L70+X70+AJ70</f>
        <v>0</v>
      </c>
      <c r="AW70" s="222">
        <f t="shared" ref="AW70:AW100" si="32">M70+Y70+AK70</f>
        <v>0</v>
      </c>
      <c r="AX70" s="19">
        <f t="shared" ref="AX70:AX100" si="33">N70+Z70+AL70</f>
        <v>0</v>
      </c>
      <c r="AY70" s="19">
        <f t="shared" ref="AY70:AY100" si="34">O70+AA70+AM70</f>
        <v>0</v>
      </c>
      <c r="AZ70" s="19">
        <f t="shared" ref="AZ70:AZ100" si="35">P70+AB70+AN70</f>
        <v>0</v>
      </c>
      <c r="BA70" s="222">
        <f t="shared" ref="BA70:BA100" si="36">Q70+AC70+AO70</f>
        <v>0</v>
      </c>
      <c r="BB70" s="19">
        <f t="shared" ref="BB70:BB100" si="37">R70+AD70+AP70</f>
        <v>0</v>
      </c>
      <c r="BC70" s="19">
        <f t="shared" ref="BC70:BC100" si="38">S70+AE70+AQ70</f>
        <v>0</v>
      </c>
      <c r="BD70" s="19">
        <f t="shared" ref="BD70:BD100" si="39">T70+AF70+AR70</f>
        <v>0</v>
      </c>
      <c r="BE70" s="222">
        <f t="shared" ref="BE70:BE100" si="40">U70+AG70+AS70</f>
        <v>0</v>
      </c>
    </row>
    <row r="71" spans="1:57">
      <c r="A71" s="30"/>
      <c r="B71" s="28"/>
      <c r="D71" s="18">
        <v>4</v>
      </c>
      <c r="E71" s="2" t="s">
        <v>71</v>
      </c>
      <c r="F71" s="21"/>
      <c r="G71" s="21"/>
      <c r="H71" s="21"/>
      <c r="I71" s="21" t="s">
        <v>72</v>
      </c>
      <c r="J71" s="46">
        <f>'bevételi tábla 4.sz.'!AW71</f>
        <v>0</v>
      </c>
      <c r="K71" s="46">
        <f>'bevételi tábla 4.sz.'!AX71</f>
        <v>0</v>
      </c>
      <c r="L71" s="46">
        <f>'bevételi tábla 4.sz.'!AY71</f>
        <v>0</v>
      </c>
      <c r="M71" s="20">
        <f t="shared" si="21"/>
        <v>0</v>
      </c>
      <c r="N71" s="46">
        <f>'bevételi tábla 4.sz.'!AZ71</f>
        <v>0</v>
      </c>
      <c r="O71" s="46">
        <f>'bevételi tábla 4.sz.'!BA71</f>
        <v>0</v>
      </c>
      <c r="P71" s="107"/>
      <c r="Q71" s="519">
        <f t="shared" ref="Q71:Q100" si="41">SUM(N71:P71)</f>
        <v>0</v>
      </c>
      <c r="R71" s="46">
        <f>'bevételi tábla 4.sz.'!BC71</f>
        <v>0</v>
      </c>
      <c r="S71" s="46">
        <f>'bevételi tábla 4.sz.'!BD71</f>
        <v>0</v>
      </c>
      <c r="T71" s="107"/>
      <c r="U71" s="20">
        <f t="shared" si="22"/>
        <v>0</v>
      </c>
      <c r="V71" s="46">
        <f>'bevételi tábla 4.sz.'!CP71</f>
        <v>0</v>
      </c>
      <c r="W71" s="46">
        <f>'bevételi tábla 4.sz.'!CQ71</f>
        <v>0</v>
      </c>
      <c r="X71" s="46">
        <f>'bevételi tábla 4.sz.'!CR71</f>
        <v>0</v>
      </c>
      <c r="Y71" s="520">
        <f t="shared" si="23"/>
        <v>0</v>
      </c>
      <c r="Z71" s="46">
        <f>'bevételi tábla 4.sz.'!CS71</f>
        <v>0</v>
      </c>
      <c r="AA71" s="46">
        <f>'bevételi tábla 4.sz.'!CT71</f>
        <v>0</v>
      </c>
      <c r="AB71" s="46">
        <f>'bevételi tábla 4.sz.'!CU71</f>
        <v>0</v>
      </c>
      <c r="AC71" s="520">
        <f t="shared" si="24"/>
        <v>0</v>
      </c>
      <c r="AD71" s="46">
        <f>'bevételi tábla 4.sz.'!CV71</f>
        <v>0</v>
      </c>
      <c r="AE71" s="46">
        <f>'bevételi tábla 4.sz.'!CW71</f>
        <v>0</v>
      </c>
      <c r="AF71" s="46">
        <f>'bevételi tábla 4.sz.'!CX71</f>
        <v>0</v>
      </c>
      <c r="AG71" s="520">
        <f t="shared" si="25"/>
        <v>0</v>
      </c>
      <c r="AH71" s="46">
        <f>'bevételi tábla 4.sz.'!KO71</f>
        <v>0</v>
      </c>
      <c r="AI71" s="46">
        <f>'bevételi tábla 4.sz.'!KP71</f>
        <v>0</v>
      </c>
      <c r="AJ71" s="46">
        <f>'bevételi tábla 4.sz.'!KQ71</f>
        <v>0</v>
      </c>
      <c r="AK71" s="520">
        <f t="shared" si="26"/>
        <v>0</v>
      </c>
      <c r="AL71" s="46">
        <f>'bevételi tábla 4.sz.'!KR71</f>
        <v>0</v>
      </c>
      <c r="AM71" s="46">
        <f>'bevételi tábla 4.sz.'!KS71</f>
        <v>0</v>
      </c>
      <c r="AN71" s="46">
        <f>'bevételi tábla 4.sz.'!KT71</f>
        <v>0</v>
      </c>
      <c r="AO71" s="520">
        <f t="shared" si="27"/>
        <v>0</v>
      </c>
      <c r="AP71" s="46">
        <f>'bevételi tábla 4.sz.'!KU71</f>
        <v>0</v>
      </c>
      <c r="AQ71" s="46">
        <f>'bevételi tábla 4.sz.'!KV71</f>
        <v>0</v>
      </c>
      <c r="AR71" s="46">
        <f>'bevételi tábla 4.sz.'!KW71</f>
        <v>0</v>
      </c>
      <c r="AS71" s="520">
        <f t="shared" si="28"/>
        <v>0</v>
      </c>
      <c r="AT71" s="19">
        <f t="shared" si="29"/>
        <v>0</v>
      </c>
      <c r="AU71" s="19">
        <f t="shared" si="30"/>
        <v>0</v>
      </c>
      <c r="AV71" s="19">
        <f t="shared" si="31"/>
        <v>0</v>
      </c>
      <c r="AW71" s="222">
        <f t="shared" si="32"/>
        <v>0</v>
      </c>
      <c r="AX71" s="19">
        <f t="shared" si="33"/>
        <v>0</v>
      </c>
      <c r="AY71" s="19">
        <f t="shared" si="34"/>
        <v>0</v>
      </c>
      <c r="AZ71" s="19">
        <f t="shared" si="35"/>
        <v>0</v>
      </c>
      <c r="BA71" s="222">
        <f t="shared" si="36"/>
        <v>0</v>
      </c>
      <c r="BB71" s="19">
        <f t="shared" si="37"/>
        <v>0</v>
      </c>
      <c r="BC71" s="19">
        <f t="shared" si="38"/>
        <v>0</v>
      </c>
      <c r="BD71" s="19">
        <f t="shared" si="39"/>
        <v>0</v>
      </c>
      <c r="BE71" s="222">
        <f t="shared" si="40"/>
        <v>0</v>
      </c>
    </row>
    <row r="72" spans="1:57">
      <c r="A72" s="30"/>
      <c r="B72" s="28"/>
      <c r="D72" s="18">
        <v>5</v>
      </c>
      <c r="E72" s="2" t="s">
        <v>73</v>
      </c>
      <c r="F72" s="21"/>
      <c r="G72" s="21"/>
      <c r="H72" s="21"/>
      <c r="I72" s="21" t="s">
        <v>74</v>
      </c>
      <c r="J72" s="46">
        <f>'bevételi tábla 4.sz.'!AW72</f>
        <v>0</v>
      </c>
      <c r="K72" s="46">
        <f>'bevételi tábla 4.sz.'!AX72</f>
        <v>0</v>
      </c>
      <c r="L72" s="46">
        <f>'bevételi tábla 4.sz.'!AY72</f>
        <v>0</v>
      </c>
      <c r="M72" s="20">
        <f t="shared" si="21"/>
        <v>0</v>
      </c>
      <c r="N72" s="46">
        <f>'bevételi tábla 4.sz.'!AZ72</f>
        <v>0</v>
      </c>
      <c r="O72" s="46">
        <f>'bevételi tábla 4.sz.'!BA72</f>
        <v>0</v>
      </c>
      <c r="P72" s="107"/>
      <c r="Q72" s="519">
        <f t="shared" si="41"/>
        <v>0</v>
      </c>
      <c r="R72" s="46">
        <f>'bevételi tábla 4.sz.'!BC72</f>
        <v>0</v>
      </c>
      <c r="S72" s="46">
        <f>'bevételi tábla 4.sz.'!BD72</f>
        <v>0</v>
      </c>
      <c r="T72" s="107"/>
      <c r="U72" s="20">
        <f t="shared" si="22"/>
        <v>0</v>
      </c>
      <c r="V72" s="46">
        <f>'bevételi tábla 4.sz.'!CP72</f>
        <v>0</v>
      </c>
      <c r="W72" s="46">
        <f>'bevételi tábla 4.sz.'!CQ72</f>
        <v>0</v>
      </c>
      <c r="X72" s="46">
        <f>'bevételi tábla 4.sz.'!CR72</f>
        <v>0</v>
      </c>
      <c r="Y72" s="520">
        <f t="shared" si="23"/>
        <v>0</v>
      </c>
      <c r="Z72" s="46">
        <f>'bevételi tábla 4.sz.'!CS72</f>
        <v>0</v>
      </c>
      <c r="AA72" s="46">
        <f>'bevételi tábla 4.sz.'!CT72</f>
        <v>0</v>
      </c>
      <c r="AB72" s="46">
        <f>'bevételi tábla 4.sz.'!CU72</f>
        <v>0</v>
      </c>
      <c r="AC72" s="520">
        <f t="shared" si="24"/>
        <v>0</v>
      </c>
      <c r="AD72" s="46">
        <f>'bevételi tábla 4.sz.'!CV72</f>
        <v>0</v>
      </c>
      <c r="AE72" s="46">
        <f>'bevételi tábla 4.sz.'!CW72</f>
        <v>0</v>
      </c>
      <c r="AF72" s="46">
        <f>'bevételi tábla 4.sz.'!CX72</f>
        <v>0</v>
      </c>
      <c r="AG72" s="520">
        <f t="shared" si="25"/>
        <v>0</v>
      </c>
      <c r="AH72" s="46">
        <f>'bevételi tábla 4.sz.'!KO72</f>
        <v>1549850287</v>
      </c>
      <c r="AI72" s="46">
        <f>'bevételi tábla 4.sz.'!KP72</f>
        <v>0</v>
      </c>
      <c r="AJ72" s="46">
        <f>'bevételi tábla 4.sz.'!KQ72</f>
        <v>0</v>
      </c>
      <c r="AK72" s="520">
        <f t="shared" si="26"/>
        <v>1549850287</v>
      </c>
      <c r="AL72" s="46">
        <f>'bevételi tábla 4.sz.'!KR72</f>
        <v>549850287</v>
      </c>
      <c r="AM72" s="46">
        <f>'bevételi tábla 4.sz.'!KS72</f>
        <v>0</v>
      </c>
      <c r="AN72" s="46">
        <f>'bevételi tábla 4.sz.'!KT72</f>
        <v>0</v>
      </c>
      <c r="AO72" s="520">
        <f t="shared" si="27"/>
        <v>549850287</v>
      </c>
      <c r="AP72" s="46">
        <f>'bevételi tábla 4.sz.'!KU72</f>
        <v>768315461</v>
      </c>
      <c r="AQ72" s="46">
        <f>'bevételi tábla 4.sz.'!KV72</f>
        <v>0</v>
      </c>
      <c r="AR72" s="46">
        <f>'bevételi tábla 4.sz.'!KW72</f>
        <v>0</v>
      </c>
      <c r="AS72" s="520">
        <f t="shared" si="28"/>
        <v>768315461</v>
      </c>
      <c r="AT72" s="19">
        <f t="shared" si="29"/>
        <v>1549850287</v>
      </c>
      <c r="AU72" s="19">
        <f t="shared" si="30"/>
        <v>0</v>
      </c>
      <c r="AV72" s="19">
        <f t="shared" si="31"/>
        <v>0</v>
      </c>
      <c r="AW72" s="222">
        <f t="shared" si="32"/>
        <v>1549850287</v>
      </c>
      <c r="AX72" s="19">
        <f t="shared" si="33"/>
        <v>549850287</v>
      </c>
      <c r="AY72" s="19">
        <f t="shared" si="34"/>
        <v>0</v>
      </c>
      <c r="AZ72" s="19">
        <f t="shared" si="35"/>
        <v>0</v>
      </c>
      <c r="BA72" s="222">
        <f t="shared" si="36"/>
        <v>549850287</v>
      </c>
      <c r="BB72" s="19">
        <f>R72+AD72+AP72</f>
        <v>768315461</v>
      </c>
      <c r="BC72" s="19">
        <f t="shared" si="38"/>
        <v>0</v>
      </c>
      <c r="BD72" s="19">
        <f t="shared" si="39"/>
        <v>0</v>
      </c>
      <c r="BE72" s="222">
        <f t="shared" si="40"/>
        <v>768315461</v>
      </c>
    </row>
    <row r="73" spans="1:57">
      <c r="A73" s="30"/>
      <c r="B73" s="10"/>
      <c r="C73" s="11">
        <v>2</v>
      </c>
      <c r="D73" s="12" t="s">
        <v>75</v>
      </c>
      <c r="E73" s="12"/>
      <c r="F73" s="12"/>
      <c r="G73" s="12"/>
      <c r="H73" s="12"/>
      <c r="I73" s="13" t="s">
        <v>76</v>
      </c>
      <c r="J73" s="513">
        <f>'bevételi tábla 4.sz.'!AW73</f>
        <v>0</v>
      </c>
      <c r="K73" s="513">
        <f>'bevételi tábla 4.sz.'!AX73</f>
        <v>0</v>
      </c>
      <c r="L73" s="513">
        <f>'bevételi tábla 4.sz.'!AY73</f>
        <v>0</v>
      </c>
      <c r="M73" s="514">
        <f t="shared" ref="M73:M100" si="42">SUM(J73:L73)</f>
        <v>0</v>
      </c>
      <c r="N73" s="513">
        <f>'bevételi tábla 4.sz.'!AZ73</f>
        <v>0</v>
      </c>
      <c r="O73" s="513">
        <f>'bevételi tábla 4.sz.'!BA73</f>
        <v>0</v>
      </c>
      <c r="P73" s="513"/>
      <c r="Q73" s="516">
        <f t="shared" si="41"/>
        <v>0</v>
      </c>
      <c r="R73" s="513">
        <f>'bevételi tábla 4.sz.'!BC73</f>
        <v>0</v>
      </c>
      <c r="S73" s="513">
        <f>'bevételi tábla 4.sz.'!BD73</f>
        <v>0</v>
      </c>
      <c r="T73" s="513"/>
      <c r="U73" s="514">
        <f t="shared" ref="U73:U100" si="43">SUM(R73:T73)</f>
        <v>0</v>
      </c>
      <c r="V73" s="513">
        <f>'bevételi tábla 4.sz.'!CP73</f>
        <v>0</v>
      </c>
      <c r="W73" s="513">
        <f>'bevételi tábla 4.sz.'!CQ73</f>
        <v>0</v>
      </c>
      <c r="X73" s="513">
        <f>'bevételi tábla 4.sz.'!CR73</f>
        <v>0</v>
      </c>
      <c r="Y73" s="517">
        <f t="shared" ref="Y73:Y100" si="44">SUM(V73:X73)</f>
        <v>0</v>
      </c>
      <c r="Z73" s="513">
        <f>'bevételi tábla 4.sz.'!CS73</f>
        <v>0</v>
      </c>
      <c r="AA73" s="513">
        <f>'bevételi tábla 4.sz.'!CT73</f>
        <v>0</v>
      </c>
      <c r="AB73" s="513">
        <f>'bevételi tábla 4.sz.'!CU73</f>
        <v>0</v>
      </c>
      <c r="AC73" s="517">
        <f t="shared" ref="AC73:AC100" si="45">SUM(Z73:AB73)</f>
        <v>0</v>
      </c>
      <c r="AD73" s="513">
        <f>'bevételi tábla 4.sz.'!CV73</f>
        <v>0</v>
      </c>
      <c r="AE73" s="513">
        <f>'bevételi tábla 4.sz.'!CW73</f>
        <v>0</v>
      </c>
      <c r="AF73" s="513">
        <f>'bevételi tábla 4.sz.'!CX73</f>
        <v>0</v>
      </c>
      <c r="AG73" s="517">
        <f t="shared" ref="AG73:AG100" si="46">SUM(AD73:AF73)</f>
        <v>0</v>
      </c>
      <c r="AH73" s="513">
        <f>'bevételi tábla 4.sz.'!KO73</f>
        <v>104775000</v>
      </c>
      <c r="AI73" s="513">
        <f>'bevételi tábla 4.sz.'!KP73</f>
        <v>0</v>
      </c>
      <c r="AJ73" s="513">
        <f>'bevételi tábla 4.sz.'!KQ73</f>
        <v>0</v>
      </c>
      <c r="AK73" s="517">
        <f t="shared" ref="AK73:AK100" si="47">SUM(AH73:AJ73)</f>
        <v>104775000</v>
      </c>
      <c r="AL73" s="513">
        <f>'bevételi tábla 4.sz.'!KR73</f>
        <v>4775000</v>
      </c>
      <c r="AM73" s="513">
        <f>'bevételi tábla 4.sz.'!KS73</f>
        <v>0</v>
      </c>
      <c r="AN73" s="513">
        <f>'bevételi tábla 4.sz.'!KT73</f>
        <v>0</v>
      </c>
      <c r="AO73" s="517">
        <f t="shared" ref="AO73:AO100" si="48">SUM(AL73:AN73)</f>
        <v>4775000</v>
      </c>
      <c r="AP73" s="513">
        <f>'bevételi tábla 4.sz.'!KU73</f>
        <v>14717200</v>
      </c>
      <c r="AQ73" s="513">
        <f>'bevételi tábla 4.sz.'!KV73</f>
        <v>0</v>
      </c>
      <c r="AR73" s="513">
        <f>'bevételi tábla 4.sz.'!KW73</f>
        <v>0</v>
      </c>
      <c r="AS73" s="517">
        <f t="shared" ref="AS73:AS100" si="49">SUM(AP73:AR73)</f>
        <v>14717200</v>
      </c>
      <c r="AT73" s="515">
        <f t="shared" ref="AT73:AT100" si="50">J73+V73+AH73</f>
        <v>104775000</v>
      </c>
      <c r="AU73" s="515">
        <f t="shared" si="30"/>
        <v>0</v>
      </c>
      <c r="AV73" s="515">
        <f t="shared" si="31"/>
        <v>0</v>
      </c>
      <c r="AW73" s="518">
        <f t="shared" si="32"/>
        <v>104775000</v>
      </c>
      <c r="AX73" s="515">
        <f t="shared" si="33"/>
        <v>4775000</v>
      </c>
      <c r="AY73" s="515">
        <f t="shared" si="34"/>
        <v>0</v>
      </c>
      <c r="AZ73" s="515">
        <f t="shared" si="35"/>
        <v>0</v>
      </c>
      <c r="BA73" s="518">
        <f t="shared" si="36"/>
        <v>4775000</v>
      </c>
      <c r="BB73" s="515">
        <f t="shared" si="37"/>
        <v>14717200</v>
      </c>
      <c r="BC73" s="515">
        <f t="shared" si="38"/>
        <v>0</v>
      </c>
      <c r="BD73" s="515">
        <f t="shared" si="39"/>
        <v>0</v>
      </c>
      <c r="BE73" s="518">
        <f t="shared" si="40"/>
        <v>14717200</v>
      </c>
    </row>
    <row r="74" spans="1:57">
      <c r="A74" s="30"/>
      <c r="B74" s="28"/>
      <c r="D74" s="18">
        <v>1</v>
      </c>
      <c r="E74" s="2" t="s">
        <v>77</v>
      </c>
      <c r="I74" s="10" t="s">
        <v>78</v>
      </c>
      <c r="J74" s="46">
        <f>'bevételi tábla 4.sz.'!AW74</f>
        <v>0</v>
      </c>
      <c r="K74" s="46">
        <f>'bevételi tábla 4.sz.'!AX74</f>
        <v>0</v>
      </c>
      <c r="L74" s="46">
        <f>'bevételi tábla 4.sz.'!AY74</f>
        <v>0</v>
      </c>
      <c r="M74" s="20">
        <f t="shared" si="42"/>
        <v>0</v>
      </c>
      <c r="N74" s="46">
        <f>'bevételi tábla 4.sz.'!AZ74</f>
        <v>0</v>
      </c>
      <c r="O74" s="46">
        <f>'bevételi tábla 4.sz.'!BA74</f>
        <v>0</v>
      </c>
      <c r="P74" s="107"/>
      <c r="Q74" s="519">
        <f t="shared" si="41"/>
        <v>0</v>
      </c>
      <c r="R74" s="46">
        <f>'bevételi tábla 4.sz.'!BC74</f>
        <v>0</v>
      </c>
      <c r="S74" s="46">
        <f>'bevételi tábla 4.sz.'!BD74</f>
        <v>0</v>
      </c>
      <c r="T74" s="107"/>
      <c r="U74" s="20">
        <f t="shared" si="43"/>
        <v>0</v>
      </c>
      <c r="V74" s="46">
        <f>'bevételi tábla 4.sz.'!CP74</f>
        <v>0</v>
      </c>
      <c r="W74" s="46">
        <f>'bevételi tábla 4.sz.'!CQ74</f>
        <v>0</v>
      </c>
      <c r="X74" s="46">
        <f>'bevételi tábla 4.sz.'!CR74</f>
        <v>0</v>
      </c>
      <c r="Y74" s="520">
        <f t="shared" si="44"/>
        <v>0</v>
      </c>
      <c r="Z74" s="46">
        <f>'bevételi tábla 4.sz.'!CS74</f>
        <v>0</v>
      </c>
      <c r="AA74" s="46">
        <f>'bevételi tábla 4.sz.'!CT74</f>
        <v>0</v>
      </c>
      <c r="AB74" s="46">
        <f>'bevételi tábla 4.sz.'!CU74</f>
        <v>0</v>
      </c>
      <c r="AC74" s="520">
        <f t="shared" si="45"/>
        <v>0</v>
      </c>
      <c r="AD74" s="46">
        <f>'bevételi tábla 4.sz.'!CV74</f>
        <v>0</v>
      </c>
      <c r="AE74" s="46">
        <f>'bevételi tábla 4.sz.'!CW74</f>
        <v>0</v>
      </c>
      <c r="AF74" s="46">
        <f>'bevételi tábla 4.sz.'!CX74</f>
        <v>0</v>
      </c>
      <c r="AG74" s="520">
        <f t="shared" si="46"/>
        <v>0</v>
      </c>
      <c r="AH74" s="46">
        <f>'bevételi tábla 4.sz.'!KO74</f>
        <v>0</v>
      </c>
      <c r="AI74" s="46">
        <f>'bevételi tábla 4.sz.'!KP74</f>
        <v>0</v>
      </c>
      <c r="AJ74" s="46">
        <f>'bevételi tábla 4.sz.'!KQ74</f>
        <v>0</v>
      </c>
      <c r="AK74" s="520">
        <f t="shared" si="47"/>
        <v>0</v>
      </c>
      <c r="AL74" s="46">
        <f>'bevételi tábla 4.sz.'!KR74</f>
        <v>0</v>
      </c>
      <c r="AM74" s="46">
        <f>'bevételi tábla 4.sz.'!KS74</f>
        <v>0</v>
      </c>
      <c r="AN74" s="46">
        <f>'bevételi tábla 4.sz.'!KT74</f>
        <v>0</v>
      </c>
      <c r="AO74" s="520">
        <f t="shared" si="48"/>
        <v>0</v>
      </c>
      <c r="AP74" s="46">
        <f>'bevételi tábla 4.sz.'!KU74</f>
        <v>0</v>
      </c>
      <c r="AQ74" s="46">
        <f>'bevételi tábla 4.sz.'!KV74</f>
        <v>0</v>
      </c>
      <c r="AR74" s="46">
        <f>'bevételi tábla 4.sz.'!KW74</f>
        <v>0</v>
      </c>
      <c r="AS74" s="520">
        <f t="shared" si="49"/>
        <v>0</v>
      </c>
      <c r="AT74" s="19">
        <f t="shared" si="50"/>
        <v>0</v>
      </c>
      <c r="AU74" s="19">
        <f t="shared" si="30"/>
        <v>0</v>
      </c>
      <c r="AV74" s="19">
        <f t="shared" si="31"/>
        <v>0</v>
      </c>
      <c r="AW74" s="222">
        <f t="shared" si="32"/>
        <v>0</v>
      </c>
      <c r="AX74" s="19">
        <f t="shared" si="33"/>
        <v>0</v>
      </c>
      <c r="AY74" s="19">
        <f t="shared" si="34"/>
        <v>0</v>
      </c>
      <c r="AZ74" s="19">
        <f t="shared" si="35"/>
        <v>0</v>
      </c>
      <c r="BA74" s="222">
        <f t="shared" si="36"/>
        <v>0</v>
      </c>
      <c r="BB74" s="19">
        <f t="shared" si="37"/>
        <v>0</v>
      </c>
      <c r="BC74" s="19">
        <f t="shared" si="38"/>
        <v>0</v>
      </c>
      <c r="BD74" s="19">
        <f t="shared" si="39"/>
        <v>0</v>
      </c>
      <c r="BE74" s="222">
        <f t="shared" si="40"/>
        <v>0</v>
      </c>
    </row>
    <row r="75" spans="1:57">
      <c r="A75" s="30"/>
      <c r="B75" s="28"/>
      <c r="D75" s="18">
        <v>2</v>
      </c>
      <c r="E75" s="2" t="s">
        <v>79</v>
      </c>
      <c r="I75" s="10" t="s">
        <v>80</v>
      </c>
      <c r="J75" s="46">
        <f>'bevételi tábla 4.sz.'!AW75</f>
        <v>0</v>
      </c>
      <c r="K75" s="46">
        <f>'bevételi tábla 4.sz.'!AX75</f>
        <v>0</v>
      </c>
      <c r="L75" s="46">
        <f>'bevételi tábla 4.sz.'!AY75</f>
        <v>0</v>
      </c>
      <c r="M75" s="20">
        <f t="shared" si="42"/>
        <v>0</v>
      </c>
      <c r="N75" s="46">
        <f>'bevételi tábla 4.sz.'!AZ75</f>
        <v>0</v>
      </c>
      <c r="O75" s="46">
        <f>'bevételi tábla 4.sz.'!BA75</f>
        <v>0</v>
      </c>
      <c r="P75" s="107"/>
      <c r="Q75" s="519">
        <f t="shared" si="41"/>
        <v>0</v>
      </c>
      <c r="R75" s="46">
        <f>'bevételi tábla 4.sz.'!BC75</f>
        <v>0</v>
      </c>
      <c r="S75" s="46">
        <f>'bevételi tábla 4.sz.'!BD75</f>
        <v>0</v>
      </c>
      <c r="T75" s="107"/>
      <c r="U75" s="20">
        <f t="shared" si="43"/>
        <v>0</v>
      </c>
      <c r="V75" s="46">
        <f>'bevételi tábla 4.sz.'!CP75</f>
        <v>0</v>
      </c>
      <c r="W75" s="46">
        <f>'bevételi tábla 4.sz.'!CQ75</f>
        <v>0</v>
      </c>
      <c r="X75" s="46">
        <f>'bevételi tábla 4.sz.'!CR75</f>
        <v>0</v>
      </c>
      <c r="Y75" s="520">
        <f t="shared" si="44"/>
        <v>0</v>
      </c>
      <c r="Z75" s="46">
        <f>'bevételi tábla 4.sz.'!CS75</f>
        <v>0</v>
      </c>
      <c r="AA75" s="46">
        <f>'bevételi tábla 4.sz.'!CT75</f>
        <v>0</v>
      </c>
      <c r="AB75" s="46">
        <f>'bevételi tábla 4.sz.'!CU75</f>
        <v>0</v>
      </c>
      <c r="AC75" s="520">
        <f t="shared" si="45"/>
        <v>0</v>
      </c>
      <c r="AD75" s="46">
        <f>'bevételi tábla 4.sz.'!CV75</f>
        <v>0</v>
      </c>
      <c r="AE75" s="46">
        <f>'bevételi tábla 4.sz.'!CW75</f>
        <v>0</v>
      </c>
      <c r="AF75" s="46">
        <f>'bevételi tábla 4.sz.'!CX75</f>
        <v>0</v>
      </c>
      <c r="AG75" s="520">
        <f t="shared" si="46"/>
        <v>0</v>
      </c>
      <c r="AH75" s="46">
        <f>'bevételi tábla 4.sz.'!KO75</f>
        <v>104775000</v>
      </c>
      <c r="AI75" s="46">
        <f>'bevételi tábla 4.sz.'!KP75</f>
        <v>0</v>
      </c>
      <c r="AJ75" s="46">
        <f>'bevételi tábla 4.sz.'!KQ75</f>
        <v>0</v>
      </c>
      <c r="AK75" s="520">
        <f t="shared" si="47"/>
        <v>104775000</v>
      </c>
      <c r="AL75" s="46">
        <f>'bevételi tábla 4.sz.'!KR75</f>
        <v>4775000</v>
      </c>
      <c r="AM75" s="46">
        <f>'bevételi tábla 4.sz.'!KS75</f>
        <v>0</v>
      </c>
      <c r="AN75" s="46">
        <f>'bevételi tábla 4.sz.'!KT75</f>
        <v>0</v>
      </c>
      <c r="AO75" s="520">
        <f t="shared" si="48"/>
        <v>4775000</v>
      </c>
      <c r="AP75" s="46">
        <f>'bevételi tábla 4.sz.'!KU75</f>
        <v>14640200</v>
      </c>
      <c r="AQ75" s="46">
        <f>'bevételi tábla 4.sz.'!KV75</f>
        <v>0</v>
      </c>
      <c r="AR75" s="46">
        <f>'bevételi tábla 4.sz.'!KW75</f>
        <v>0</v>
      </c>
      <c r="AS75" s="520">
        <f t="shared" si="49"/>
        <v>14640200</v>
      </c>
      <c r="AT75" s="19">
        <f t="shared" si="50"/>
        <v>104775000</v>
      </c>
      <c r="AU75" s="19">
        <f t="shared" si="30"/>
        <v>0</v>
      </c>
      <c r="AV75" s="19">
        <f t="shared" si="31"/>
        <v>0</v>
      </c>
      <c r="AW75" s="222">
        <f t="shared" si="32"/>
        <v>104775000</v>
      </c>
      <c r="AX75" s="19">
        <f t="shared" si="33"/>
        <v>4775000</v>
      </c>
      <c r="AY75" s="19">
        <f t="shared" si="34"/>
        <v>0</v>
      </c>
      <c r="AZ75" s="19">
        <f t="shared" si="35"/>
        <v>0</v>
      </c>
      <c r="BA75" s="222">
        <f t="shared" si="36"/>
        <v>4775000</v>
      </c>
      <c r="BB75" s="19">
        <f t="shared" si="37"/>
        <v>14640200</v>
      </c>
      <c r="BC75" s="19">
        <f t="shared" si="38"/>
        <v>0</v>
      </c>
      <c r="BD75" s="19">
        <f t="shared" si="39"/>
        <v>0</v>
      </c>
      <c r="BE75" s="222">
        <f t="shared" si="40"/>
        <v>14640200</v>
      </c>
    </row>
    <row r="76" spans="1:57">
      <c r="A76" s="30"/>
      <c r="B76" s="28"/>
      <c r="D76" s="18">
        <v>3</v>
      </c>
      <c r="E76" s="2" t="s">
        <v>81</v>
      </c>
      <c r="I76" s="10" t="s">
        <v>82</v>
      </c>
      <c r="J76" s="46">
        <f>'bevételi tábla 4.sz.'!AW76</f>
        <v>0</v>
      </c>
      <c r="K76" s="46">
        <f>'bevételi tábla 4.sz.'!AX76</f>
        <v>0</v>
      </c>
      <c r="L76" s="46">
        <f>'bevételi tábla 4.sz.'!AY76</f>
        <v>0</v>
      </c>
      <c r="M76" s="20">
        <f t="shared" si="42"/>
        <v>0</v>
      </c>
      <c r="N76" s="46">
        <f>'bevételi tábla 4.sz.'!AZ76</f>
        <v>0</v>
      </c>
      <c r="O76" s="46">
        <f>'bevételi tábla 4.sz.'!BA76</f>
        <v>0</v>
      </c>
      <c r="P76" s="107"/>
      <c r="Q76" s="519">
        <f t="shared" si="41"/>
        <v>0</v>
      </c>
      <c r="R76" s="46">
        <f>'bevételi tábla 4.sz.'!BC76</f>
        <v>0</v>
      </c>
      <c r="S76" s="46">
        <f>'bevételi tábla 4.sz.'!BD76</f>
        <v>0</v>
      </c>
      <c r="T76" s="107"/>
      <c r="U76" s="20">
        <f t="shared" si="43"/>
        <v>0</v>
      </c>
      <c r="V76" s="46">
        <f>'bevételi tábla 4.sz.'!CP76</f>
        <v>0</v>
      </c>
      <c r="W76" s="46">
        <f>'bevételi tábla 4.sz.'!CQ76</f>
        <v>0</v>
      </c>
      <c r="X76" s="46">
        <f>'bevételi tábla 4.sz.'!CR76</f>
        <v>0</v>
      </c>
      <c r="Y76" s="520">
        <f t="shared" si="44"/>
        <v>0</v>
      </c>
      <c r="Z76" s="46">
        <f>'bevételi tábla 4.sz.'!CS76</f>
        <v>0</v>
      </c>
      <c r="AA76" s="46">
        <f>'bevételi tábla 4.sz.'!CT76</f>
        <v>0</v>
      </c>
      <c r="AB76" s="46">
        <f>'bevételi tábla 4.sz.'!CU76</f>
        <v>0</v>
      </c>
      <c r="AC76" s="520">
        <f t="shared" si="45"/>
        <v>0</v>
      </c>
      <c r="AD76" s="46">
        <f>'bevételi tábla 4.sz.'!CV76</f>
        <v>0</v>
      </c>
      <c r="AE76" s="46">
        <f>'bevételi tábla 4.sz.'!CW76</f>
        <v>0</v>
      </c>
      <c r="AF76" s="46">
        <f>'bevételi tábla 4.sz.'!CX76</f>
        <v>0</v>
      </c>
      <c r="AG76" s="520">
        <f t="shared" si="46"/>
        <v>0</v>
      </c>
      <c r="AH76" s="46">
        <f>'bevételi tábla 4.sz.'!KO76</f>
        <v>0</v>
      </c>
      <c r="AI76" s="46">
        <f>'bevételi tábla 4.sz.'!KP76</f>
        <v>0</v>
      </c>
      <c r="AJ76" s="46">
        <f>'bevételi tábla 4.sz.'!KQ76</f>
        <v>0</v>
      </c>
      <c r="AK76" s="520">
        <f t="shared" si="47"/>
        <v>0</v>
      </c>
      <c r="AL76" s="46">
        <f>'bevételi tábla 4.sz.'!KR76</f>
        <v>0</v>
      </c>
      <c r="AM76" s="46">
        <f>'bevételi tábla 4.sz.'!KS76</f>
        <v>0</v>
      </c>
      <c r="AN76" s="46">
        <f>'bevételi tábla 4.sz.'!KT76</f>
        <v>0</v>
      </c>
      <c r="AO76" s="520">
        <f t="shared" si="48"/>
        <v>0</v>
      </c>
      <c r="AP76" s="46">
        <f>'bevételi tábla 4.sz.'!KU76</f>
        <v>77000</v>
      </c>
      <c r="AQ76" s="46">
        <f>'bevételi tábla 4.sz.'!KV76</f>
        <v>0</v>
      </c>
      <c r="AR76" s="46">
        <f>'bevételi tábla 4.sz.'!KW76</f>
        <v>0</v>
      </c>
      <c r="AS76" s="520">
        <f t="shared" si="49"/>
        <v>77000</v>
      </c>
      <c r="AT76" s="19">
        <f t="shared" si="50"/>
        <v>0</v>
      </c>
      <c r="AU76" s="19">
        <f t="shared" si="30"/>
        <v>0</v>
      </c>
      <c r="AV76" s="19">
        <f t="shared" si="31"/>
        <v>0</v>
      </c>
      <c r="AW76" s="222">
        <f t="shared" si="32"/>
        <v>0</v>
      </c>
      <c r="AX76" s="19">
        <f t="shared" si="33"/>
        <v>0</v>
      </c>
      <c r="AY76" s="19">
        <f t="shared" si="34"/>
        <v>0</v>
      </c>
      <c r="AZ76" s="19">
        <f t="shared" si="35"/>
        <v>0</v>
      </c>
      <c r="BA76" s="222">
        <f t="shared" si="36"/>
        <v>0</v>
      </c>
      <c r="BB76" s="19">
        <f t="shared" si="37"/>
        <v>77000</v>
      </c>
      <c r="BC76" s="19">
        <f t="shared" si="38"/>
        <v>0</v>
      </c>
      <c r="BD76" s="19">
        <f t="shared" si="39"/>
        <v>0</v>
      </c>
      <c r="BE76" s="222">
        <f t="shared" si="40"/>
        <v>77000</v>
      </c>
    </row>
    <row r="77" spans="1:57">
      <c r="A77" s="30"/>
      <c r="B77" s="28"/>
      <c r="D77" s="18">
        <v>4</v>
      </c>
      <c r="E77" s="2" t="s">
        <v>83</v>
      </c>
      <c r="I77" s="10" t="s">
        <v>84</v>
      </c>
      <c r="J77" s="46">
        <f>'bevételi tábla 4.sz.'!AW77</f>
        <v>0</v>
      </c>
      <c r="K77" s="46">
        <f>'bevételi tábla 4.sz.'!AX77</f>
        <v>0</v>
      </c>
      <c r="L77" s="46">
        <f>'bevételi tábla 4.sz.'!AY77</f>
        <v>0</v>
      </c>
      <c r="M77" s="20">
        <f t="shared" si="42"/>
        <v>0</v>
      </c>
      <c r="N77" s="46">
        <f>'bevételi tábla 4.sz.'!AZ77</f>
        <v>0</v>
      </c>
      <c r="O77" s="46">
        <f>'bevételi tábla 4.sz.'!BA77</f>
        <v>0</v>
      </c>
      <c r="P77" s="107"/>
      <c r="Q77" s="519">
        <f t="shared" si="41"/>
        <v>0</v>
      </c>
      <c r="R77" s="46">
        <f>'bevételi tábla 4.sz.'!BC77</f>
        <v>0</v>
      </c>
      <c r="S77" s="46">
        <f>'bevételi tábla 4.sz.'!BD77</f>
        <v>0</v>
      </c>
      <c r="T77" s="107"/>
      <c r="U77" s="20">
        <f t="shared" si="43"/>
        <v>0</v>
      </c>
      <c r="V77" s="46">
        <f>'bevételi tábla 4.sz.'!CP77</f>
        <v>0</v>
      </c>
      <c r="W77" s="46">
        <f>'bevételi tábla 4.sz.'!CQ77</f>
        <v>0</v>
      </c>
      <c r="X77" s="46">
        <f>'bevételi tábla 4.sz.'!CR77</f>
        <v>0</v>
      </c>
      <c r="Y77" s="520">
        <f t="shared" si="44"/>
        <v>0</v>
      </c>
      <c r="Z77" s="46">
        <f>'bevételi tábla 4.sz.'!CS77</f>
        <v>0</v>
      </c>
      <c r="AA77" s="46">
        <f>'bevételi tábla 4.sz.'!CT77</f>
        <v>0</v>
      </c>
      <c r="AB77" s="46">
        <f>'bevételi tábla 4.sz.'!CU77</f>
        <v>0</v>
      </c>
      <c r="AC77" s="520">
        <f t="shared" si="45"/>
        <v>0</v>
      </c>
      <c r="AD77" s="46">
        <f>'bevételi tábla 4.sz.'!CV77</f>
        <v>0</v>
      </c>
      <c r="AE77" s="46">
        <f>'bevételi tábla 4.sz.'!CW77</f>
        <v>0</v>
      </c>
      <c r="AF77" s="46">
        <f>'bevételi tábla 4.sz.'!CX77</f>
        <v>0</v>
      </c>
      <c r="AG77" s="520">
        <f t="shared" si="46"/>
        <v>0</v>
      </c>
      <c r="AH77" s="46">
        <f>'bevételi tábla 4.sz.'!KO77</f>
        <v>0</v>
      </c>
      <c r="AI77" s="46">
        <f>'bevételi tábla 4.sz.'!KP77</f>
        <v>0</v>
      </c>
      <c r="AJ77" s="46">
        <f>'bevételi tábla 4.sz.'!KQ77</f>
        <v>0</v>
      </c>
      <c r="AK77" s="520">
        <f t="shared" si="47"/>
        <v>0</v>
      </c>
      <c r="AL77" s="46">
        <f>'bevételi tábla 4.sz.'!KR77</f>
        <v>0</v>
      </c>
      <c r="AM77" s="46">
        <f>'bevételi tábla 4.sz.'!KS77</f>
        <v>0</v>
      </c>
      <c r="AN77" s="46">
        <f>'bevételi tábla 4.sz.'!KT77</f>
        <v>0</v>
      </c>
      <c r="AO77" s="520">
        <f t="shared" si="48"/>
        <v>0</v>
      </c>
      <c r="AP77" s="46">
        <f>'bevételi tábla 4.sz.'!KU77</f>
        <v>0</v>
      </c>
      <c r="AQ77" s="46">
        <f>'bevételi tábla 4.sz.'!KV77</f>
        <v>0</v>
      </c>
      <c r="AR77" s="46">
        <f>'bevételi tábla 4.sz.'!KW77</f>
        <v>0</v>
      </c>
      <c r="AS77" s="520">
        <f t="shared" si="49"/>
        <v>0</v>
      </c>
      <c r="AT77" s="19">
        <f t="shared" si="50"/>
        <v>0</v>
      </c>
      <c r="AU77" s="19">
        <f t="shared" si="30"/>
        <v>0</v>
      </c>
      <c r="AV77" s="19">
        <f t="shared" si="31"/>
        <v>0</v>
      </c>
      <c r="AW77" s="222">
        <f t="shared" si="32"/>
        <v>0</v>
      </c>
      <c r="AX77" s="19">
        <f t="shared" si="33"/>
        <v>0</v>
      </c>
      <c r="AY77" s="19">
        <f t="shared" si="34"/>
        <v>0</v>
      </c>
      <c r="AZ77" s="19">
        <f t="shared" si="35"/>
        <v>0</v>
      </c>
      <c r="BA77" s="222">
        <f t="shared" si="36"/>
        <v>0</v>
      </c>
      <c r="BB77" s="19">
        <f t="shared" si="37"/>
        <v>0</v>
      </c>
      <c r="BC77" s="19">
        <f t="shared" si="38"/>
        <v>0</v>
      </c>
      <c r="BD77" s="19">
        <f t="shared" si="39"/>
        <v>0</v>
      </c>
      <c r="BE77" s="222">
        <f t="shared" si="40"/>
        <v>0</v>
      </c>
    </row>
    <row r="78" spans="1:57">
      <c r="A78" s="30"/>
      <c r="B78" s="28"/>
      <c r="C78" s="28"/>
      <c r="D78" s="18" t="s">
        <v>2</v>
      </c>
      <c r="E78" s="940" t="s">
        <v>85</v>
      </c>
      <c r="F78" s="940"/>
      <c r="G78" s="940"/>
      <c r="H78" s="940"/>
      <c r="I78" s="31" t="s">
        <v>84</v>
      </c>
      <c r="J78" s="46">
        <f>'bevételi tábla 4.sz.'!AW78</f>
        <v>0</v>
      </c>
      <c r="K78" s="46">
        <f>'bevételi tábla 4.sz.'!AX78</f>
        <v>0</v>
      </c>
      <c r="L78" s="46">
        <f>'bevételi tábla 4.sz.'!AY78</f>
        <v>0</v>
      </c>
      <c r="M78" s="20">
        <f t="shared" si="42"/>
        <v>0</v>
      </c>
      <c r="N78" s="46">
        <f>'bevételi tábla 4.sz.'!AZ78</f>
        <v>0</v>
      </c>
      <c r="O78" s="46">
        <f>'bevételi tábla 4.sz.'!BA78</f>
        <v>0</v>
      </c>
      <c r="P78" s="35"/>
      <c r="Q78" s="519">
        <f t="shared" si="41"/>
        <v>0</v>
      </c>
      <c r="R78" s="46">
        <f>'bevételi tábla 4.sz.'!BC78</f>
        <v>0</v>
      </c>
      <c r="S78" s="46">
        <f>'bevételi tábla 4.sz.'!BD78</f>
        <v>0</v>
      </c>
      <c r="T78" s="35"/>
      <c r="U78" s="20">
        <f t="shared" si="43"/>
        <v>0</v>
      </c>
      <c r="V78" s="46">
        <f>'bevételi tábla 4.sz.'!CP78</f>
        <v>0</v>
      </c>
      <c r="W78" s="46">
        <f>'bevételi tábla 4.sz.'!CQ78</f>
        <v>0</v>
      </c>
      <c r="X78" s="46">
        <f>'bevételi tábla 4.sz.'!CR78</f>
        <v>0</v>
      </c>
      <c r="Y78" s="520">
        <f t="shared" si="44"/>
        <v>0</v>
      </c>
      <c r="Z78" s="46">
        <f>'bevételi tábla 4.sz.'!CS78</f>
        <v>0</v>
      </c>
      <c r="AA78" s="46">
        <f>'bevételi tábla 4.sz.'!CT78</f>
        <v>0</v>
      </c>
      <c r="AB78" s="46">
        <f>'bevételi tábla 4.sz.'!CU78</f>
        <v>0</v>
      </c>
      <c r="AC78" s="520">
        <f t="shared" si="45"/>
        <v>0</v>
      </c>
      <c r="AD78" s="46">
        <f>'bevételi tábla 4.sz.'!CV78</f>
        <v>0</v>
      </c>
      <c r="AE78" s="46">
        <f>'bevételi tábla 4.sz.'!CW78</f>
        <v>0</v>
      </c>
      <c r="AF78" s="46">
        <f>'bevételi tábla 4.sz.'!CX78</f>
        <v>0</v>
      </c>
      <c r="AG78" s="520">
        <f t="shared" si="46"/>
        <v>0</v>
      </c>
      <c r="AH78" s="46">
        <f>'bevételi tábla 4.sz.'!KO78</f>
        <v>0</v>
      </c>
      <c r="AI78" s="46">
        <f>'bevételi tábla 4.sz.'!KP78</f>
        <v>0</v>
      </c>
      <c r="AJ78" s="46">
        <f>'bevételi tábla 4.sz.'!KQ78</f>
        <v>0</v>
      </c>
      <c r="AK78" s="520">
        <f t="shared" si="47"/>
        <v>0</v>
      </c>
      <c r="AL78" s="46">
        <f>'bevételi tábla 4.sz.'!KR78</f>
        <v>0</v>
      </c>
      <c r="AM78" s="46">
        <f>'bevételi tábla 4.sz.'!KS78</f>
        <v>0</v>
      </c>
      <c r="AN78" s="46">
        <f>'bevételi tábla 4.sz.'!KT78</f>
        <v>0</v>
      </c>
      <c r="AO78" s="520">
        <f t="shared" si="48"/>
        <v>0</v>
      </c>
      <c r="AP78" s="46">
        <f>'bevételi tábla 4.sz.'!KU78</f>
        <v>0</v>
      </c>
      <c r="AQ78" s="46">
        <f>'bevételi tábla 4.sz.'!KV78</f>
        <v>0</v>
      </c>
      <c r="AR78" s="46">
        <f>'bevételi tábla 4.sz.'!KW78</f>
        <v>0</v>
      </c>
      <c r="AS78" s="520">
        <f t="shared" si="49"/>
        <v>0</v>
      </c>
      <c r="AT78" s="19">
        <f t="shared" si="50"/>
        <v>0</v>
      </c>
      <c r="AU78" s="19">
        <f t="shared" si="30"/>
        <v>0</v>
      </c>
      <c r="AV78" s="19">
        <f t="shared" si="31"/>
        <v>0</v>
      </c>
      <c r="AW78" s="222">
        <f t="shared" si="32"/>
        <v>0</v>
      </c>
      <c r="AX78" s="19">
        <f t="shared" si="33"/>
        <v>0</v>
      </c>
      <c r="AY78" s="19">
        <f t="shared" si="34"/>
        <v>0</v>
      </c>
      <c r="AZ78" s="19">
        <f t="shared" si="35"/>
        <v>0</v>
      </c>
      <c r="BA78" s="222">
        <f t="shared" si="36"/>
        <v>0</v>
      </c>
      <c r="BB78" s="19">
        <f t="shared" si="37"/>
        <v>0</v>
      </c>
      <c r="BC78" s="19">
        <f t="shared" si="38"/>
        <v>0</v>
      </c>
      <c r="BD78" s="19">
        <f t="shared" si="39"/>
        <v>0</v>
      </c>
      <c r="BE78" s="222">
        <f t="shared" si="40"/>
        <v>0</v>
      </c>
    </row>
    <row r="79" spans="1:57">
      <c r="A79" s="30"/>
      <c r="B79" s="28"/>
      <c r="D79" s="18">
        <v>5</v>
      </c>
      <c r="E79" s="2" t="s">
        <v>86</v>
      </c>
      <c r="I79" s="10" t="s">
        <v>87</v>
      </c>
      <c r="J79" s="46">
        <f>'bevételi tábla 4.sz.'!AW79</f>
        <v>0</v>
      </c>
      <c r="K79" s="46">
        <f>'bevételi tábla 4.sz.'!AX79</f>
        <v>0</v>
      </c>
      <c r="L79" s="46">
        <f>'bevételi tábla 4.sz.'!AY79</f>
        <v>0</v>
      </c>
      <c r="M79" s="20">
        <f t="shared" si="42"/>
        <v>0</v>
      </c>
      <c r="N79" s="46">
        <f>'bevételi tábla 4.sz.'!AZ79</f>
        <v>0</v>
      </c>
      <c r="O79" s="46">
        <f>'bevételi tábla 4.sz.'!BA79</f>
        <v>0</v>
      </c>
      <c r="P79" s="35"/>
      <c r="Q79" s="519">
        <f t="shared" si="41"/>
        <v>0</v>
      </c>
      <c r="R79" s="46">
        <f>'bevételi tábla 4.sz.'!BC79</f>
        <v>0</v>
      </c>
      <c r="S79" s="46">
        <f>'bevételi tábla 4.sz.'!BD79</f>
        <v>0</v>
      </c>
      <c r="T79" s="35"/>
      <c r="U79" s="20">
        <f t="shared" si="43"/>
        <v>0</v>
      </c>
      <c r="V79" s="46">
        <f>'bevételi tábla 4.sz.'!CP79</f>
        <v>0</v>
      </c>
      <c r="W79" s="46">
        <f>'bevételi tábla 4.sz.'!CQ79</f>
        <v>0</v>
      </c>
      <c r="X79" s="46">
        <f>'bevételi tábla 4.sz.'!CR79</f>
        <v>0</v>
      </c>
      <c r="Y79" s="520">
        <f t="shared" si="44"/>
        <v>0</v>
      </c>
      <c r="Z79" s="46">
        <f>'bevételi tábla 4.sz.'!CS79</f>
        <v>0</v>
      </c>
      <c r="AA79" s="46">
        <f>'bevételi tábla 4.sz.'!CT79</f>
        <v>0</v>
      </c>
      <c r="AB79" s="46">
        <f>'bevételi tábla 4.sz.'!CU79</f>
        <v>0</v>
      </c>
      <c r="AC79" s="520">
        <f t="shared" si="45"/>
        <v>0</v>
      </c>
      <c r="AD79" s="46">
        <f>'bevételi tábla 4.sz.'!CV79</f>
        <v>0</v>
      </c>
      <c r="AE79" s="46">
        <f>'bevételi tábla 4.sz.'!CW79</f>
        <v>0</v>
      </c>
      <c r="AF79" s="46">
        <f>'bevételi tábla 4.sz.'!CX79</f>
        <v>0</v>
      </c>
      <c r="AG79" s="520">
        <f t="shared" si="46"/>
        <v>0</v>
      </c>
      <c r="AH79" s="46">
        <f>'bevételi tábla 4.sz.'!KO79</f>
        <v>0</v>
      </c>
      <c r="AI79" s="46">
        <f>'bevételi tábla 4.sz.'!KP79</f>
        <v>0</v>
      </c>
      <c r="AJ79" s="46">
        <f>'bevételi tábla 4.sz.'!KQ79</f>
        <v>0</v>
      </c>
      <c r="AK79" s="520">
        <f t="shared" si="47"/>
        <v>0</v>
      </c>
      <c r="AL79" s="46">
        <f>'bevételi tábla 4.sz.'!KR79</f>
        <v>0</v>
      </c>
      <c r="AM79" s="46">
        <f>'bevételi tábla 4.sz.'!KS79</f>
        <v>0</v>
      </c>
      <c r="AN79" s="46">
        <f>'bevételi tábla 4.sz.'!KT79</f>
        <v>0</v>
      </c>
      <c r="AO79" s="520">
        <f t="shared" si="48"/>
        <v>0</v>
      </c>
      <c r="AP79" s="46">
        <f>'bevételi tábla 4.sz.'!KU79</f>
        <v>0</v>
      </c>
      <c r="AQ79" s="46">
        <f>'bevételi tábla 4.sz.'!KV79</f>
        <v>0</v>
      </c>
      <c r="AR79" s="46">
        <f>'bevételi tábla 4.sz.'!KW79</f>
        <v>0</v>
      </c>
      <c r="AS79" s="520">
        <f t="shared" si="49"/>
        <v>0</v>
      </c>
      <c r="AT79" s="19">
        <f t="shared" si="50"/>
        <v>0</v>
      </c>
      <c r="AU79" s="19">
        <f t="shared" si="30"/>
        <v>0</v>
      </c>
      <c r="AV79" s="19">
        <f t="shared" si="31"/>
        <v>0</v>
      </c>
      <c r="AW79" s="222">
        <f t="shared" si="32"/>
        <v>0</v>
      </c>
      <c r="AX79" s="19">
        <f t="shared" si="33"/>
        <v>0</v>
      </c>
      <c r="AY79" s="19">
        <f t="shared" si="34"/>
        <v>0</v>
      </c>
      <c r="AZ79" s="19">
        <f t="shared" si="35"/>
        <v>0</v>
      </c>
      <c r="BA79" s="222">
        <f t="shared" si="36"/>
        <v>0</v>
      </c>
      <c r="BB79" s="19">
        <f t="shared" si="37"/>
        <v>0</v>
      </c>
      <c r="BC79" s="19">
        <f t="shared" si="38"/>
        <v>0</v>
      </c>
      <c r="BD79" s="19">
        <f t="shared" si="39"/>
        <v>0</v>
      </c>
      <c r="BE79" s="222">
        <f t="shared" si="40"/>
        <v>0</v>
      </c>
    </row>
    <row r="80" spans="1:57">
      <c r="A80" s="30"/>
      <c r="B80" s="10"/>
      <c r="C80" s="11">
        <v>3</v>
      </c>
      <c r="D80" s="12" t="s">
        <v>97</v>
      </c>
      <c r="E80" s="12"/>
      <c r="F80" s="12"/>
      <c r="G80" s="12"/>
      <c r="H80" s="12"/>
      <c r="I80" s="13" t="s">
        <v>98</v>
      </c>
      <c r="J80" s="513">
        <f>'bevételi tábla 4.sz.'!AW80</f>
        <v>0</v>
      </c>
      <c r="K80" s="513">
        <f>'bevételi tábla 4.sz.'!AX80</f>
        <v>0</v>
      </c>
      <c r="L80" s="513">
        <f>'bevételi tábla 4.sz.'!AY80</f>
        <v>0</v>
      </c>
      <c r="M80" s="514">
        <f t="shared" si="42"/>
        <v>0</v>
      </c>
      <c r="N80" s="513">
        <f>'bevételi tábla 4.sz.'!AZ80</f>
        <v>0</v>
      </c>
      <c r="O80" s="513">
        <f>'bevételi tábla 4.sz.'!BA80</f>
        <v>0</v>
      </c>
      <c r="P80" s="513"/>
      <c r="Q80" s="516">
        <f t="shared" si="41"/>
        <v>0</v>
      </c>
      <c r="R80" s="513">
        <f>'bevételi tábla 4.sz.'!BC80</f>
        <v>0</v>
      </c>
      <c r="S80" s="513">
        <f>'bevételi tábla 4.sz.'!BD80</f>
        <v>0</v>
      </c>
      <c r="T80" s="513"/>
      <c r="U80" s="514">
        <f t="shared" si="43"/>
        <v>0</v>
      </c>
      <c r="V80" s="513">
        <f>'bevételi tábla 4.sz.'!CP80</f>
        <v>0</v>
      </c>
      <c r="W80" s="513">
        <f>'bevételi tábla 4.sz.'!CQ80</f>
        <v>0</v>
      </c>
      <c r="X80" s="513">
        <f>'bevételi tábla 4.sz.'!CR80</f>
        <v>0</v>
      </c>
      <c r="Y80" s="517">
        <f t="shared" si="44"/>
        <v>0</v>
      </c>
      <c r="Z80" s="513">
        <f>'bevételi tábla 4.sz.'!CS80</f>
        <v>0</v>
      </c>
      <c r="AA80" s="513">
        <f>'bevételi tábla 4.sz.'!CT80</f>
        <v>0</v>
      </c>
      <c r="AB80" s="513">
        <f>'bevételi tábla 4.sz.'!CU80</f>
        <v>0</v>
      </c>
      <c r="AC80" s="517">
        <f t="shared" si="45"/>
        <v>0</v>
      </c>
      <c r="AD80" s="513">
        <f>'bevételi tábla 4.sz.'!CV80</f>
        <v>0</v>
      </c>
      <c r="AE80" s="513">
        <f>'bevételi tábla 4.sz.'!CW80</f>
        <v>0</v>
      </c>
      <c r="AF80" s="513">
        <f>'bevételi tábla 4.sz.'!CX80</f>
        <v>0</v>
      </c>
      <c r="AG80" s="517">
        <f t="shared" si="46"/>
        <v>0</v>
      </c>
      <c r="AH80" s="513">
        <f>'bevételi tábla 4.sz.'!KO80</f>
        <v>0</v>
      </c>
      <c r="AI80" s="513">
        <f>'bevételi tábla 4.sz.'!KP80</f>
        <v>0</v>
      </c>
      <c r="AJ80" s="513">
        <f>'bevételi tábla 4.sz.'!KQ80</f>
        <v>0</v>
      </c>
      <c r="AK80" s="517">
        <f t="shared" si="47"/>
        <v>0</v>
      </c>
      <c r="AL80" s="513">
        <f>'bevételi tábla 4.sz.'!KR80</f>
        <v>0</v>
      </c>
      <c r="AM80" s="513">
        <f>'bevételi tábla 4.sz.'!KS80</f>
        <v>0</v>
      </c>
      <c r="AN80" s="513">
        <f>'bevételi tábla 4.sz.'!KT80</f>
        <v>0</v>
      </c>
      <c r="AO80" s="517">
        <f t="shared" si="48"/>
        <v>0</v>
      </c>
      <c r="AP80" s="513">
        <f>'bevételi tábla 4.sz.'!KU80</f>
        <v>527384</v>
      </c>
      <c r="AQ80" s="513">
        <f>'bevételi tábla 4.sz.'!KV80</f>
        <v>0</v>
      </c>
      <c r="AR80" s="513">
        <f>'bevételi tábla 4.sz.'!KW80</f>
        <v>0</v>
      </c>
      <c r="AS80" s="517">
        <f t="shared" si="49"/>
        <v>527384</v>
      </c>
      <c r="AT80" s="515">
        <f t="shared" si="50"/>
        <v>0</v>
      </c>
      <c r="AU80" s="515">
        <f t="shared" si="30"/>
        <v>0</v>
      </c>
      <c r="AV80" s="515">
        <f t="shared" si="31"/>
        <v>0</v>
      </c>
      <c r="AW80" s="518">
        <f t="shared" si="32"/>
        <v>0</v>
      </c>
      <c r="AX80" s="515">
        <f t="shared" si="33"/>
        <v>0</v>
      </c>
      <c r="AY80" s="515">
        <f t="shared" si="34"/>
        <v>0</v>
      </c>
      <c r="AZ80" s="515">
        <f t="shared" si="35"/>
        <v>0</v>
      </c>
      <c r="BA80" s="518">
        <f t="shared" si="36"/>
        <v>0</v>
      </c>
      <c r="BB80" s="515">
        <f t="shared" si="37"/>
        <v>527384</v>
      </c>
      <c r="BC80" s="515">
        <f t="shared" si="38"/>
        <v>0</v>
      </c>
      <c r="BD80" s="515">
        <f t="shared" si="39"/>
        <v>0</v>
      </c>
      <c r="BE80" s="518">
        <f t="shared" si="40"/>
        <v>527384</v>
      </c>
    </row>
    <row r="81" spans="1:57">
      <c r="A81" s="30"/>
      <c r="B81" s="28"/>
      <c r="D81" s="18">
        <v>1</v>
      </c>
      <c r="E81" s="10" t="s">
        <v>99</v>
      </c>
      <c r="F81" s="21"/>
      <c r="G81" s="21"/>
      <c r="H81" s="21"/>
      <c r="I81" s="21" t="s">
        <v>100</v>
      </c>
      <c r="J81" s="46">
        <f>'bevételi tábla 4.sz.'!AW81</f>
        <v>0</v>
      </c>
      <c r="K81" s="46">
        <f>'bevételi tábla 4.sz.'!AX81</f>
        <v>0</v>
      </c>
      <c r="L81" s="46">
        <f>'bevételi tábla 4.sz.'!AY81</f>
        <v>0</v>
      </c>
      <c r="M81" s="20">
        <f t="shared" si="42"/>
        <v>0</v>
      </c>
      <c r="N81" s="46">
        <f>'bevételi tábla 4.sz.'!AZ81</f>
        <v>0</v>
      </c>
      <c r="O81" s="46">
        <f>'bevételi tábla 4.sz.'!BA81</f>
        <v>0</v>
      </c>
      <c r="P81" s="107"/>
      <c r="Q81" s="519">
        <f t="shared" si="41"/>
        <v>0</v>
      </c>
      <c r="R81" s="46">
        <f>'bevételi tábla 4.sz.'!BC81</f>
        <v>0</v>
      </c>
      <c r="S81" s="46">
        <f>'bevételi tábla 4.sz.'!BD81</f>
        <v>0</v>
      </c>
      <c r="T81" s="107"/>
      <c r="U81" s="20">
        <f t="shared" si="43"/>
        <v>0</v>
      </c>
      <c r="V81" s="46">
        <f>'bevételi tábla 4.sz.'!CP81</f>
        <v>0</v>
      </c>
      <c r="W81" s="46">
        <f>'bevételi tábla 4.sz.'!CQ81</f>
        <v>0</v>
      </c>
      <c r="X81" s="46">
        <f>'bevételi tábla 4.sz.'!CR81</f>
        <v>0</v>
      </c>
      <c r="Y81" s="520">
        <f t="shared" si="44"/>
        <v>0</v>
      </c>
      <c r="Z81" s="46">
        <f>'bevételi tábla 4.sz.'!CS81</f>
        <v>0</v>
      </c>
      <c r="AA81" s="46">
        <f>'bevételi tábla 4.sz.'!CT81</f>
        <v>0</v>
      </c>
      <c r="AB81" s="46">
        <f>'bevételi tábla 4.sz.'!CU81</f>
        <v>0</v>
      </c>
      <c r="AC81" s="520">
        <f t="shared" si="45"/>
        <v>0</v>
      </c>
      <c r="AD81" s="46">
        <f>'bevételi tábla 4.sz.'!CV81</f>
        <v>0</v>
      </c>
      <c r="AE81" s="46">
        <f>'bevételi tábla 4.sz.'!CW81</f>
        <v>0</v>
      </c>
      <c r="AF81" s="46">
        <f>'bevételi tábla 4.sz.'!CX81</f>
        <v>0</v>
      </c>
      <c r="AG81" s="520">
        <f t="shared" si="46"/>
        <v>0</v>
      </c>
      <c r="AH81" s="46">
        <f>'bevételi tábla 4.sz.'!KO81</f>
        <v>0</v>
      </c>
      <c r="AI81" s="46">
        <f>'bevételi tábla 4.sz.'!KP81</f>
        <v>0</v>
      </c>
      <c r="AJ81" s="46">
        <f>'bevételi tábla 4.sz.'!KQ81</f>
        <v>0</v>
      </c>
      <c r="AK81" s="520">
        <f t="shared" si="47"/>
        <v>0</v>
      </c>
      <c r="AL81" s="46">
        <f>'bevételi tábla 4.sz.'!KR81</f>
        <v>0</v>
      </c>
      <c r="AM81" s="46">
        <f>'bevételi tábla 4.sz.'!KS81</f>
        <v>0</v>
      </c>
      <c r="AN81" s="46">
        <f>'bevételi tábla 4.sz.'!KT81</f>
        <v>0</v>
      </c>
      <c r="AO81" s="520">
        <f t="shared" si="48"/>
        <v>0</v>
      </c>
      <c r="AP81" s="46">
        <f>'bevételi tábla 4.sz.'!KU81</f>
        <v>0</v>
      </c>
      <c r="AQ81" s="46">
        <f>'bevételi tábla 4.sz.'!KV81</f>
        <v>0</v>
      </c>
      <c r="AR81" s="46">
        <f>'bevételi tábla 4.sz.'!KW81</f>
        <v>0</v>
      </c>
      <c r="AS81" s="520">
        <f t="shared" si="49"/>
        <v>0</v>
      </c>
      <c r="AT81" s="19">
        <f t="shared" si="50"/>
        <v>0</v>
      </c>
      <c r="AU81" s="19">
        <f t="shared" si="30"/>
        <v>0</v>
      </c>
      <c r="AV81" s="19">
        <f t="shared" si="31"/>
        <v>0</v>
      </c>
      <c r="AW81" s="222">
        <f t="shared" si="32"/>
        <v>0</v>
      </c>
      <c r="AX81" s="19">
        <f t="shared" si="33"/>
        <v>0</v>
      </c>
      <c r="AY81" s="19">
        <f t="shared" si="34"/>
        <v>0</v>
      </c>
      <c r="AZ81" s="19">
        <f t="shared" si="35"/>
        <v>0</v>
      </c>
      <c r="BA81" s="222">
        <f t="shared" si="36"/>
        <v>0</v>
      </c>
      <c r="BB81" s="19">
        <f t="shared" si="37"/>
        <v>0</v>
      </c>
      <c r="BC81" s="19">
        <f t="shared" si="38"/>
        <v>0</v>
      </c>
      <c r="BD81" s="19">
        <f t="shared" si="39"/>
        <v>0</v>
      </c>
      <c r="BE81" s="222">
        <f t="shared" si="40"/>
        <v>0</v>
      </c>
    </row>
    <row r="82" spans="1:57">
      <c r="A82" s="30"/>
      <c r="B82" s="28"/>
      <c r="D82" s="18">
        <v>2</v>
      </c>
      <c r="E82" s="10" t="s">
        <v>101</v>
      </c>
      <c r="F82" s="21"/>
      <c r="G82" s="21"/>
      <c r="H82" s="21"/>
      <c r="I82" s="21" t="s">
        <v>102</v>
      </c>
      <c r="J82" s="46">
        <f>'bevételi tábla 4.sz.'!AW82</f>
        <v>0</v>
      </c>
      <c r="K82" s="46">
        <f>'bevételi tábla 4.sz.'!AX82</f>
        <v>0</v>
      </c>
      <c r="L82" s="46">
        <f>'bevételi tábla 4.sz.'!AY82</f>
        <v>0</v>
      </c>
      <c r="M82" s="20">
        <f t="shared" si="42"/>
        <v>0</v>
      </c>
      <c r="N82" s="46">
        <f>'bevételi tábla 4.sz.'!AZ82</f>
        <v>0</v>
      </c>
      <c r="O82" s="46">
        <f>'bevételi tábla 4.sz.'!BA82</f>
        <v>0</v>
      </c>
      <c r="P82" s="107"/>
      <c r="Q82" s="519">
        <f t="shared" si="41"/>
        <v>0</v>
      </c>
      <c r="R82" s="46">
        <f>'bevételi tábla 4.sz.'!BC82</f>
        <v>0</v>
      </c>
      <c r="S82" s="46">
        <f>'bevételi tábla 4.sz.'!BD82</f>
        <v>0</v>
      </c>
      <c r="T82" s="107"/>
      <c r="U82" s="20">
        <f t="shared" si="43"/>
        <v>0</v>
      </c>
      <c r="V82" s="46">
        <f>'bevételi tábla 4.sz.'!CP82</f>
        <v>0</v>
      </c>
      <c r="W82" s="46">
        <f>'bevételi tábla 4.sz.'!CQ82</f>
        <v>0</v>
      </c>
      <c r="X82" s="46">
        <f>'bevételi tábla 4.sz.'!CR82</f>
        <v>0</v>
      </c>
      <c r="Y82" s="520">
        <f t="shared" si="44"/>
        <v>0</v>
      </c>
      <c r="Z82" s="46">
        <f>'bevételi tábla 4.sz.'!CS82</f>
        <v>0</v>
      </c>
      <c r="AA82" s="46">
        <f>'bevételi tábla 4.sz.'!CT82</f>
        <v>0</v>
      </c>
      <c r="AB82" s="46">
        <f>'bevételi tábla 4.sz.'!CU82</f>
        <v>0</v>
      </c>
      <c r="AC82" s="520">
        <f t="shared" si="45"/>
        <v>0</v>
      </c>
      <c r="AD82" s="46">
        <f>'bevételi tábla 4.sz.'!CV82</f>
        <v>0</v>
      </c>
      <c r="AE82" s="46">
        <f>'bevételi tábla 4.sz.'!CW82</f>
        <v>0</v>
      </c>
      <c r="AF82" s="46">
        <f>'bevételi tábla 4.sz.'!CX82</f>
        <v>0</v>
      </c>
      <c r="AG82" s="520">
        <f t="shared" si="46"/>
        <v>0</v>
      </c>
      <c r="AH82" s="46">
        <f>'bevételi tábla 4.sz.'!KO82</f>
        <v>0</v>
      </c>
      <c r="AI82" s="46">
        <f>'bevételi tábla 4.sz.'!KP82</f>
        <v>0</v>
      </c>
      <c r="AJ82" s="46">
        <f>'bevételi tábla 4.sz.'!KQ82</f>
        <v>0</v>
      </c>
      <c r="AK82" s="520">
        <f t="shared" si="47"/>
        <v>0</v>
      </c>
      <c r="AL82" s="46">
        <f>'bevételi tábla 4.sz.'!KR82</f>
        <v>0</v>
      </c>
      <c r="AM82" s="46">
        <f>'bevételi tábla 4.sz.'!KS82</f>
        <v>0</v>
      </c>
      <c r="AN82" s="46">
        <f>'bevételi tábla 4.sz.'!KT82</f>
        <v>0</v>
      </c>
      <c r="AO82" s="520">
        <f t="shared" si="48"/>
        <v>0</v>
      </c>
      <c r="AP82" s="46">
        <f>'bevételi tábla 4.sz.'!KU82</f>
        <v>0</v>
      </c>
      <c r="AQ82" s="46">
        <f>'bevételi tábla 4.sz.'!KV82</f>
        <v>0</v>
      </c>
      <c r="AR82" s="46">
        <f>'bevételi tábla 4.sz.'!KW82</f>
        <v>0</v>
      </c>
      <c r="AS82" s="520">
        <f t="shared" si="49"/>
        <v>0</v>
      </c>
      <c r="AT82" s="19">
        <f t="shared" si="50"/>
        <v>0</v>
      </c>
      <c r="AU82" s="19">
        <f t="shared" si="30"/>
        <v>0</v>
      </c>
      <c r="AV82" s="19">
        <f t="shared" si="31"/>
        <v>0</v>
      </c>
      <c r="AW82" s="222">
        <f t="shared" si="32"/>
        <v>0</v>
      </c>
      <c r="AX82" s="19">
        <f t="shared" si="33"/>
        <v>0</v>
      </c>
      <c r="AY82" s="19">
        <f t="shared" si="34"/>
        <v>0</v>
      </c>
      <c r="AZ82" s="19">
        <f t="shared" si="35"/>
        <v>0</v>
      </c>
      <c r="BA82" s="222">
        <f t="shared" si="36"/>
        <v>0</v>
      </c>
      <c r="BB82" s="19">
        <f t="shared" si="37"/>
        <v>0</v>
      </c>
      <c r="BC82" s="19">
        <f t="shared" si="38"/>
        <v>0</v>
      </c>
      <c r="BD82" s="19">
        <f t="shared" si="39"/>
        <v>0</v>
      </c>
      <c r="BE82" s="222">
        <f t="shared" si="40"/>
        <v>0</v>
      </c>
    </row>
    <row r="83" spans="1:57">
      <c r="A83" s="30"/>
      <c r="B83" s="28"/>
      <c r="D83" s="18">
        <v>3</v>
      </c>
      <c r="E83" s="10" t="s">
        <v>103</v>
      </c>
      <c r="F83" s="21"/>
      <c r="G83" s="21"/>
      <c r="H83" s="21"/>
      <c r="I83" s="21" t="s">
        <v>104</v>
      </c>
      <c r="J83" s="46">
        <f>'bevételi tábla 4.sz.'!AW83</f>
        <v>0</v>
      </c>
      <c r="K83" s="46">
        <f>'bevételi tábla 4.sz.'!AX83</f>
        <v>0</v>
      </c>
      <c r="L83" s="46">
        <f>'bevételi tábla 4.sz.'!AY83</f>
        <v>0</v>
      </c>
      <c r="M83" s="20">
        <f t="shared" si="42"/>
        <v>0</v>
      </c>
      <c r="N83" s="46">
        <f>'bevételi tábla 4.sz.'!AZ83</f>
        <v>0</v>
      </c>
      <c r="O83" s="46">
        <f>'bevételi tábla 4.sz.'!BA83</f>
        <v>0</v>
      </c>
      <c r="P83" s="107"/>
      <c r="Q83" s="519">
        <f t="shared" si="41"/>
        <v>0</v>
      </c>
      <c r="R83" s="46">
        <f>'bevételi tábla 4.sz.'!BC83</f>
        <v>0</v>
      </c>
      <c r="S83" s="46">
        <f>'bevételi tábla 4.sz.'!BD83</f>
        <v>0</v>
      </c>
      <c r="T83" s="107"/>
      <c r="U83" s="20">
        <f t="shared" si="43"/>
        <v>0</v>
      </c>
      <c r="V83" s="46">
        <f>'bevételi tábla 4.sz.'!CP83</f>
        <v>0</v>
      </c>
      <c r="W83" s="46">
        <f>'bevételi tábla 4.sz.'!CQ83</f>
        <v>0</v>
      </c>
      <c r="X83" s="46">
        <f>'bevételi tábla 4.sz.'!CR83</f>
        <v>0</v>
      </c>
      <c r="Y83" s="520">
        <f t="shared" si="44"/>
        <v>0</v>
      </c>
      <c r="Z83" s="46">
        <f>'bevételi tábla 4.sz.'!CS83</f>
        <v>0</v>
      </c>
      <c r="AA83" s="46">
        <f>'bevételi tábla 4.sz.'!CT83</f>
        <v>0</v>
      </c>
      <c r="AB83" s="46">
        <f>'bevételi tábla 4.sz.'!CU83</f>
        <v>0</v>
      </c>
      <c r="AC83" s="520">
        <f t="shared" si="45"/>
        <v>0</v>
      </c>
      <c r="AD83" s="46">
        <f>'bevételi tábla 4.sz.'!CV83</f>
        <v>0</v>
      </c>
      <c r="AE83" s="46">
        <f>'bevételi tábla 4.sz.'!CW83</f>
        <v>0</v>
      </c>
      <c r="AF83" s="46">
        <f>'bevételi tábla 4.sz.'!CX83</f>
        <v>0</v>
      </c>
      <c r="AG83" s="520">
        <f t="shared" si="46"/>
        <v>0</v>
      </c>
      <c r="AH83" s="46">
        <f>'bevételi tábla 4.sz.'!KO83</f>
        <v>0</v>
      </c>
      <c r="AI83" s="46">
        <f>'bevételi tábla 4.sz.'!KP83</f>
        <v>0</v>
      </c>
      <c r="AJ83" s="46">
        <f>'bevételi tábla 4.sz.'!KQ83</f>
        <v>0</v>
      </c>
      <c r="AK83" s="520">
        <f t="shared" si="47"/>
        <v>0</v>
      </c>
      <c r="AL83" s="46">
        <f>'bevételi tábla 4.sz.'!KR83</f>
        <v>0</v>
      </c>
      <c r="AM83" s="46">
        <f>'bevételi tábla 4.sz.'!KS83</f>
        <v>0</v>
      </c>
      <c r="AN83" s="46">
        <f>'bevételi tábla 4.sz.'!KT83</f>
        <v>0</v>
      </c>
      <c r="AO83" s="520">
        <f t="shared" si="48"/>
        <v>0</v>
      </c>
      <c r="AP83" s="46">
        <f>'bevételi tábla 4.sz.'!KU83</f>
        <v>527384</v>
      </c>
      <c r="AQ83" s="46">
        <f>'bevételi tábla 4.sz.'!KV83</f>
        <v>0</v>
      </c>
      <c r="AR83" s="46">
        <f>'bevételi tábla 4.sz.'!KW83</f>
        <v>0</v>
      </c>
      <c r="AS83" s="520">
        <f t="shared" si="49"/>
        <v>527384</v>
      </c>
      <c r="AT83" s="19">
        <f t="shared" si="50"/>
        <v>0</v>
      </c>
      <c r="AU83" s="19">
        <f t="shared" si="30"/>
        <v>0</v>
      </c>
      <c r="AV83" s="19">
        <f t="shared" si="31"/>
        <v>0</v>
      </c>
      <c r="AW83" s="222">
        <f t="shared" si="32"/>
        <v>0</v>
      </c>
      <c r="AX83" s="19">
        <f t="shared" si="33"/>
        <v>0</v>
      </c>
      <c r="AY83" s="19">
        <f t="shared" si="34"/>
        <v>0</v>
      </c>
      <c r="AZ83" s="19">
        <f t="shared" si="35"/>
        <v>0</v>
      </c>
      <c r="BA83" s="222">
        <f t="shared" si="36"/>
        <v>0</v>
      </c>
      <c r="BB83" s="19">
        <f t="shared" si="37"/>
        <v>527384</v>
      </c>
      <c r="BC83" s="19">
        <f t="shared" si="38"/>
        <v>0</v>
      </c>
      <c r="BD83" s="19">
        <f t="shared" si="39"/>
        <v>0</v>
      </c>
      <c r="BE83" s="222">
        <f t="shared" si="40"/>
        <v>527384</v>
      </c>
    </row>
    <row r="84" spans="1:57">
      <c r="A84" s="941" t="s">
        <v>105</v>
      </c>
      <c r="B84" s="942"/>
      <c r="C84" s="942"/>
      <c r="D84" s="942"/>
      <c r="E84" s="942"/>
      <c r="F84" s="942"/>
      <c r="G84" s="942"/>
      <c r="H84" s="942"/>
      <c r="I84" s="37"/>
      <c r="J84" s="513">
        <f>'bevételi tábla 4.sz.'!AW84</f>
        <v>100727800</v>
      </c>
      <c r="K84" s="513">
        <f>'bevételi tábla 4.sz.'!AX84</f>
        <v>0</v>
      </c>
      <c r="L84" s="513">
        <f>'bevételi tábla 4.sz.'!AY84</f>
        <v>0</v>
      </c>
      <c r="M84" s="514">
        <f t="shared" si="42"/>
        <v>100727800</v>
      </c>
      <c r="N84" s="513">
        <f>'bevételi tábla 4.sz.'!AZ84</f>
        <v>114231673</v>
      </c>
      <c r="O84" s="513">
        <f>'bevételi tábla 4.sz.'!BA84</f>
        <v>0</v>
      </c>
      <c r="P84" s="513"/>
      <c r="Q84" s="516">
        <f t="shared" si="41"/>
        <v>114231673</v>
      </c>
      <c r="R84" s="513">
        <f>'bevételi tábla 4.sz.'!BC84</f>
        <v>3992689</v>
      </c>
      <c r="S84" s="513">
        <f>'bevételi tábla 4.sz.'!BD84</f>
        <v>0</v>
      </c>
      <c r="T84" s="513"/>
      <c r="U84" s="514">
        <f t="shared" si="43"/>
        <v>3992689</v>
      </c>
      <c r="V84" s="513">
        <f>'bevételi tábla 4.sz.'!CP84</f>
        <v>16000860</v>
      </c>
      <c r="W84" s="513">
        <f>'bevételi tábla 4.sz.'!CQ84</f>
        <v>0</v>
      </c>
      <c r="X84" s="513">
        <f>'bevételi tábla 4.sz.'!CR84</f>
        <v>0</v>
      </c>
      <c r="Y84" s="517">
        <f t="shared" si="44"/>
        <v>16000860</v>
      </c>
      <c r="Z84" s="513">
        <f>'bevételi tábla 4.sz.'!CS84</f>
        <v>26366928</v>
      </c>
      <c r="AA84" s="513">
        <f>'bevételi tábla 4.sz.'!CT84</f>
        <v>0</v>
      </c>
      <c r="AB84" s="513">
        <f>'bevételi tábla 4.sz.'!CU84</f>
        <v>0</v>
      </c>
      <c r="AC84" s="517">
        <f t="shared" si="45"/>
        <v>26366928</v>
      </c>
      <c r="AD84" s="513">
        <f>'bevételi tábla 4.sz.'!CV84</f>
        <v>18441304</v>
      </c>
      <c r="AE84" s="513">
        <f>'bevételi tábla 4.sz.'!CW84</f>
        <v>0</v>
      </c>
      <c r="AF84" s="513">
        <f>'bevételi tábla 4.sz.'!CX84</f>
        <v>0</v>
      </c>
      <c r="AG84" s="517">
        <f t="shared" si="46"/>
        <v>18441304</v>
      </c>
      <c r="AH84" s="513">
        <f>'bevételi tábla 4.sz.'!KO84</f>
        <v>3353208573</v>
      </c>
      <c r="AI84" s="513">
        <f>'bevételi tábla 4.sz.'!KP84</f>
        <v>0</v>
      </c>
      <c r="AJ84" s="513">
        <f>'bevételi tábla 4.sz.'!KQ84</f>
        <v>0</v>
      </c>
      <c r="AK84" s="517">
        <f t="shared" si="47"/>
        <v>3353208573</v>
      </c>
      <c r="AL84" s="513">
        <f>'bevételi tábla 4.sz.'!KR84</f>
        <v>3319754818</v>
      </c>
      <c r="AM84" s="513">
        <f>'bevételi tábla 4.sz.'!KS84</f>
        <v>0</v>
      </c>
      <c r="AN84" s="513">
        <f>'bevételi tábla 4.sz.'!KT84</f>
        <v>0</v>
      </c>
      <c r="AO84" s="517">
        <f t="shared" si="48"/>
        <v>3319754818</v>
      </c>
      <c r="AP84" s="513">
        <f>'bevételi tábla 4.sz.'!KU84</f>
        <v>3226121983</v>
      </c>
      <c r="AQ84" s="513">
        <f>'bevételi tábla 4.sz.'!KV84</f>
        <v>0</v>
      </c>
      <c r="AR84" s="513">
        <f>'bevételi tábla 4.sz.'!KW84</f>
        <v>0</v>
      </c>
      <c r="AS84" s="517">
        <f t="shared" si="49"/>
        <v>3226121983</v>
      </c>
      <c r="AT84" s="515">
        <f t="shared" si="50"/>
        <v>3469937233</v>
      </c>
      <c r="AU84" s="515">
        <f t="shared" si="30"/>
        <v>0</v>
      </c>
      <c r="AV84" s="515">
        <f t="shared" si="31"/>
        <v>0</v>
      </c>
      <c r="AW84" s="518">
        <f t="shared" si="32"/>
        <v>3469937233</v>
      </c>
      <c r="AX84" s="515">
        <f t="shared" si="33"/>
        <v>3460353419</v>
      </c>
      <c r="AY84" s="515">
        <f t="shared" si="34"/>
        <v>0</v>
      </c>
      <c r="AZ84" s="515">
        <f t="shared" si="35"/>
        <v>0</v>
      </c>
      <c r="BA84" s="518">
        <f t="shared" si="36"/>
        <v>3460353419</v>
      </c>
      <c r="BB84" s="515">
        <f t="shared" si="37"/>
        <v>3248555976</v>
      </c>
      <c r="BC84" s="515">
        <f t="shared" si="38"/>
        <v>0</v>
      </c>
      <c r="BD84" s="515">
        <f t="shared" si="39"/>
        <v>0</v>
      </c>
      <c r="BE84" s="518">
        <f t="shared" si="40"/>
        <v>3248555976</v>
      </c>
    </row>
    <row r="85" spans="1:57">
      <c r="A85" s="943" t="s">
        <v>106</v>
      </c>
      <c r="B85" s="944"/>
      <c r="C85" s="944"/>
      <c r="D85" s="944"/>
      <c r="E85" s="944"/>
      <c r="F85" s="944"/>
      <c r="G85" s="944"/>
      <c r="H85" s="944"/>
      <c r="I85" s="39"/>
      <c r="J85" s="46">
        <f>'bevételi tábla 4.sz.'!AW85</f>
        <v>0</v>
      </c>
      <c r="K85" s="46">
        <f>'bevételi tábla 4.sz.'!AX85</f>
        <v>0</v>
      </c>
      <c r="L85" s="46">
        <f>'bevételi tábla 4.sz.'!AY85</f>
        <v>0</v>
      </c>
      <c r="M85" s="20">
        <f t="shared" si="42"/>
        <v>0</v>
      </c>
      <c r="N85" s="46">
        <f>'bevételi tábla 4.sz.'!AZ85</f>
        <v>0</v>
      </c>
      <c r="O85" s="46">
        <f>'bevételi tábla 4.sz.'!BA85</f>
        <v>0</v>
      </c>
      <c r="P85" s="35"/>
      <c r="Q85" s="519">
        <f t="shared" si="41"/>
        <v>0</v>
      </c>
      <c r="R85" s="46">
        <f>'bevételi tábla 4.sz.'!BC85</f>
        <v>0</v>
      </c>
      <c r="S85" s="46">
        <f>'bevételi tábla 4.sz.'!BD85</f>
        <v>0</v>
      </c>
      <c r="T85" s="35"/>
      <c r="U85" s="20">
        <f t="shared" si="43"/>
        <v>0</v>
      </c>
      <c r="V85" s="46">
        <f>'bevételi tábla 4.sz.'!CP85</f>
        <v>0</v>
      </c>
      <c r="W85" s="46">
        <f>'bevételi tábla 4.sz.'!CQ85</f>
        <v>0</v>
      </c>
      <c r="X85" s="46">
        <f>'bevételi tábla 4.sz.'!CR85</f>
        <v>0</v>
      </c>
      <c r="Y85" s="520">
        <f t="shared" si="44"/>
        <v>0</v>
      </c>
      <c r="Z85" s="46">
        <f>'bevételi tábla 4.sz.'!CS85</f>
        <v>0</v>
      </c>
      <c r="AA85" s="46">
        <f>'bevételi tábla 4.sz.'!CT85</f>
        <v>0</v>
      </c>
      <c r="AB85" s="46">
        <f>'bevételi tábla 4.sz.'!CU85</f>
        <v>0</v>
      </c>
      <c r="AC85" s="520">
        <f t="shared" si="45"/>
        <v>0</v>
      </c>
      <c r="AD85" s="46">
        <f>'bevételi tábla 4.sz.'!CV85</f>
        <v>0</v>
      </c>
      <c r="AE85" s="46">
        <f>'bevételi tábla 4.sz.'!CW85</f>
        <v>0</v>
      </c>
      <c r="AF85" s="46">
        <f>'bevételi tábla 4.sz.'!CX85</f>
        <v>0</v>
      </c>
      <c r="AG85" s="520">
        <f t="shared" si="46"/>
        <v>0</v>
      </c>
      <c r="AH85" s="46">
        <f>'bevételi tábla 4.sz.'!KO85</f>
        <v>0</v>
      </c>
      <c r="AI85" s="46">
        <f>'bevételi tábla 4.sz.'!KP85</f>
        <v>0</v>
      </c>
      <c r="AJ85" s="46">
        <f>'bevételi tábla 4.sz.'!KQ85</f>
        <v>0</v>
      </c>
      <c r="AK85" s="520">
        <f t="shared" si="47"/>
        <v>0</v>
      </c>
      <c r="AL85" s="46">
        <f>'bevételi tábla 4.sz.'!KR85</f>
        <v>0</v>
      </c>
      <c r="AM85" s="46">
        <f>'bevételi tábla 4.sz.'!KS85</f>
        <v>0</v>
      </c>
      <c r="AN85" s="46">
        <f>'bevételi tábla 4.sz.'!KT85</f>
        <v>0</v>
      </c>
      <c r="AO85" s="520">
        <f t="shared" si="48"/>
        <v>0</v>
      </c>
      <c r="AP85" s="46">
        <f>'bevételi tábla 4.sz.'!KU85</f>
        <v>0</v>
      </c>
      <c r="AQ85" s="46">
        <f>'bevételi tábla 4.sz.'!KV85</f>
        <v>0</v>
      </c>
      <c r="AR85" s="46">
        <f>'bevételi tábla 4.sz.'!KW85</f>
        <v>0</v>
      </c>
      <c r="AS85" s="520">
        <f t="shared" si="49"/>
        <v>0</v>
      </c>
      <c r="AT85" s="19">
        <f t="shared" si="50"/>
        <v>0</v>
      </c>
      <c r="AU85" s="19">
        <f t="shared" si="30"/>
        <v>0</v>
      </c>
      <c r="AV85" s="19">
        <f t="shared" si="31"/>
        <v>0</v>
      </c>
      <c r="AW85" s="222">
        <f t="shared" si="32"/>
        <v>0</v>
      </c>
      <c r="AX85" s="19">
        <f t="shared" si="33"/>
        <v>0</v>
      </c>
      <c r="AY85" s="19">
        <f t="shared" si="34"/>
        <v>0</v>
      </c>
      <c r="AZ85" s="19">
        <f t="shared" si="35"/>
        <v>0</v>
      </c>
      <c r="BA85" s="222">
        <f t="shared" si="36"/>
        <v>0</v>
      </c>
      <c r="BB85" s="19">
        <f t="shared" si="37"/>
        <v>0</v>
      </c>
      <c r="BC85" s="19">
        <f t="shared" si="38"/>
        <v>0</v>
      </c>
      <c r="BD85" s="19">
        <f t="shared" si="39"/>
        <v>0</v>
      </c>
      <c r="BE85" s="222">
        <f t="shared" si="40"/>
        <v>0</v>
      </c>
    </row>
    <row r="86" spans="1:57">
      <c r="A86" s="30"/>
      <c r="B86" s="6">
        <v>3</v>
      </c>
      <c r="C86" s="41" t="s">
        <v>107</v>
      </c>
      <c r="D86" s="41"/>
      <c r="E86" s="41"/>
      <c r="F86" s="41"/>
      <c r="G86" s="41"/>
      <c r="H86" s="41"/>
      <c r="I86" s="42" t="s">
        <v>108</v>
      </c>
      <c r="J86" s="513">
        <f>'bevételi tábla 4.sz.'!AW86</f>
        <v>0</v>
      </c>
      <c r="K86" s="513">
        <f>'bevételi tábla 4.sz.'!AX86</f>
        <v>0</v>
      </c>
      <c r="L86" s="513">
        <f>'bevételi tábla 4.sz.'!AY86</f>
        <v>0</v>
      </c>
      <c r="M86" s="514">
        <f t="shared" si="42"/>
        <v>0</v>
      </c>
      <c r="N86" s="513">
        <f>'bevételi tábla 4.sz.'!AZ86</f>
        <v>74656</v>
      </c>
      <c r="O86" s="513">
        <f>'bevételi tábla 4.sz.'!BA86</f>
        <v>0</v>
      </c>
      <c r="P86" s="513"/>
      <c r="Q86" s="516">
        <f t="shared" si="41"/>
        <v>74656</v>
      </c>
      <c r="R86" s="513">
        <f>'bevételi tábla 4.sz.'!BC86</f>
        <v>165437606</v>
      </c>
      <c r="S86" s="513">
        <f>'bevételi tábla 4.sz.'!BD86</f>
        <v>0</v>
      </c>
      <c r="T86" s="513"/>
      <c r="U86" s="514">
        <f t="shared" si="43"/>
        <v>165437606</v>
      </c>
      <c r="V86" s="513">
        <f>'bevételi tábla 4.sz.'!CP86</f>
        <v>0</v>
      </c>
      <c r="W86" s="513">
        <f>'bevételi tábla 4.sz.'!CQ86</f>
        <v>0</v>
      </c>
      <c r="X86" s="513">
        <f>'bevételi tábla 4.sz.'!CR86</f>
        <v>0</v>
      </c>
      <c r="Y86" s="517">
        <f t="shared" si="44"/>
        <v>0</v>
      </c>
      <c r="Z86" s="513">
        <f>'bevételi tábla 4.sz.'!CS86</f>
        <v>1821255</v>
      </c>
      <c r="AA86" s="513">
        <f>'bevételi tábla 4.sz.'!CT86</f>
        <v>0</v>
      </c>
      <c r="AB86" s="513">
        <f>'bevételi tábla 4.sz.'!CU86</f>
        <v>0</v>
      </c>
      <c r="AC86" s="517">
        <f t="shared" si="45"/>
        <v>1821255</v>
      </c>
      <c r="AD86" s="513">
        <f>'bevételi tábla 4.sz.'!CV86</f>
        <v>74620219</v>
      </c>
      <c r="AE86" s="513">
        <f>'bevételi tábla 4.sz.'!CW86</f>
        <v>0</v>
      </c>
      <c r="AF86" s="513">
        <f>'bevételi tábla 4.sz.'!CX86</f>
        <v>0</v>
      </c>
      <c r="AG86" s="517">
        <f t="shared" si="46"/>
        <v>74620219</v>
      </c>
      <c r="AH86" s="513">
        <f>'bevételi tábla 4.sz.'!KO86</f>
        <v>1160784359</v>
      </c>
      <c r="AI86" s="513">
        <f>'bevételi tábla 4.sz.'!KP86</f>
        <v>0</v>
      </c>
      <c r="AJ86" s="513">
        <f>'bevételi tábla 4.sz.'!KQ86</f>
        <v>0</v>
      </c>
      <c r="AK86" s="517">
        <f t="shared" si="47"/>
        <v>1160784359</v>
      </c>
      <c r="AL86" s="513">
        <f>'bevételi tábla 4.sz.'!KR86</f>
        <v>1148577159</v>
      </c>
      <c r="AM86" s="513">
        <f>'bevételi tábla 4.sz.'!KS86</f>
        <v>0</v>
      </c>
      <c r="AN86" s="513">
        <f>'bevételi tábla 4.sz.'!KT86</f>
        <v>0</v>
      </c>
      <c r="AO86" s="517">
        <f t="shared" si="48"/>
        <v>1148577159</v>
      </c>
      <c r="AP86" s="513">
        <f>'bevételi tábla 4.sz.'!KU86</f>
        <v>1165497697</v>
      </c>
      <c r="AQ86" s="513">
        <f>'bevételi tábla 4.sz.'!KV86</f>
        <v>0</v>
      </c>
      <c r="AR86" s="513">
        <f>'bevételi tábla 4.sz.'!KW86</f>
        <v>0</v>
      </c>
      <c r="AS86" s="517">
        <f t="shared" si="49"/>
        <v>1165497697</v>
      </c>
      <c r="AT86" s="515">
        <f t="shared" si="50"/>
        <v>1160784359</v>
      </c>
      <c r="AU86" s="515">
        <f t="shared" si="30"/>
        <v>0</v>
      </c>
      <c r="AV86" s="515">
        <f t="shared" si="31"/>
        <v>0</v>
      </c>
      <c r="AW86" s="518">
        <f t="shared" si="32"/>
        <v>1160784359</v>
      </c>
      <c r="AX86" s="515">
        <f t="shared" si="33"/>
        <v>1150473070</v>
      </c>
      <c r="AY86" s="515">
        <f t="shared" si="34"/>
        <v>0</v>
      </c>
      <c r="AZ86" s="515">
        <f t="shared" si="35"/>
        <v>0</v>
      </c>
      <c r="BA86" s="518">
        <f t="shared" si="36"/>
        <v>1150473070</v>
      </c>
      <c r="BB86" s="515">
        <f t="shared" si="37"/>
        <v>1405555522</v>
      </c>
      <c r="BC86" s="515">
        <f t="shared" si="38"/>
        <v>0</v>
      </c>
      <c r="BD86" s="515">
        <f t="shared" si="39"/>
        <v>0</v>
      </c>
      <c r="BE86" s="518">
        <f t="shared" si="40"/>
        <v>1405555522</v>
      </c>
    </row>
    <row r="87" spans="1:57">
      <c r="A87" s="30"/>
      <c r="B87" s="28"/>
      <c r="C87" s="11">
        <v>1</v>
      </c>
      <c r="D87" s="945" t="s">
        <v>109</v>
      </c>
      <c r="E87" s="945"/>
      <c r="F87" s="945"/>
      <c r="G87" s="945"/>
      <c r="H87" s="945"/>
      <c r="I87" s="13" t="s">
        <v>110</v>
      </c>
      <c r="J87" s="513">
        <f>'bevételi tábla 4.sz.'!AW87</f>
        <v>0</v>
      </c>
      <c r="K87" s="513">
        <f>'bevételi tábla 4.sz.'!AX87</f>
        <v>0</v>
      </c>
      <c r="L87" s="513">
        <f>'bevételi tábla 4.sz.'!AY87</f>
        <v>0</v>
      </c>
      <c r="M87" s="514">
        <f t="shared" si="42"/>
        <v>0</v>
      </c>
      <c r="N87" s="513">
        <f>'bevételi tábla 4.sz.'!AZ87</f>
        <v>74656</v>
      </c>
      <c r="O87" s="513">
        <f>'bevételi tábla 4.sz.'!BA87</f>
        <v>0</v>
      </c>
      <c r="P87" s="513"/>
      <c r="Q87" s="516">
        <f t="shared" si="41"/>
        <v>74656</v>
      </c>
      <c r="R87" s="513">
        <f>'bevételi tábla 4.sz.'!BC87</f>
        <v>165437606</v>
      </c>
      <c r="S87" s="513">
        <f>'bevételi tábla 4.sz.'!BD87</f>
        <v>0</v>
      </c>
      <c r="T87" s="513"/>
      <c r="U87" s="514">
        <f t="shared" si="43"/>
        <v>165437606</v>
      </c>
      <c r="V87" s="513">
        <f>'bevételi tábla 4.sz.'!CP87</f>
        <v>0</v>
      </c>
      <c r="W87" s="513">
        <f>'bevételi tábla 4.sz.'!CQ87</f>
        <v>0</v>
      </c>
      <c r="X87" s="513">
        <f>'bevételi tábla 4.sz.'!CR87</f>
        <v>0</v>
      </c>
      <c r="Y87" s="517">
        <f t="shared" si="44"/>
        <v>0</v>
      </c>
      <c r="Z87" s="513">
        <f>'bevételi tábla 4.sz.'!CS87</f>
        <v>1821255</v>
      </c>
      <c r="AA87" s="513">
        <f>'bevételi tábla 4.sz.'!CT87</f>
        <v>0</v>
      </c>
      <c r="AB87" s="513">
        <f>'bevételi tábla 4.sz.'!CU87</f>
        <v>0</v>
      </c>
      <c r="AC87" s="517">
        <f t="shared" si="45"/>
        <v>1821255</v>
      </c>
      <c r="AD87" s="513">
        <f>'bevételi tábla 4.sz.'!CV87</f>
        <v>74620219</v>
      </c>
      <c r="AE87" s="513">
        <f>'bevételi tábla 4.sz.'!CW87</f>
        <v>0</v>
      </c>
      <c r="AF87" s="513">
        <f>'bevételi tábla 4.sz.'!CX87</f>
        <v>0</v>
      </c>
      <c r="AG87" s="517">
        <f t="shared" si="46"/>
        <v>74620219</v>
      </c>
      <c r="AH87" s="513">
        <f>'bevételi tábla 4.sz.'!KO87</f>
        <v>1160784359</v>
      </c>
      <c r="AI87" s="513">
        <f>'bevételi tábla 4.sz.'!KP87</f>
        <v>0</v>
      </c>
      <c r="AJ87" s="513">
        <f>'bevételi tábla 4.sz.'!KQ87</f>
        <v>0</v>
      </c>
      <c r="AK87" s="517">
        <f t="shared" si="47"/>
        <v>1160784359</v>
      </c>
      <c r="AL87" s="513">
        <f>'bevételi tábla 4.sz.'!KR87</f>
        <v>1148577159</v>
      </c>
      <c r="AM87" s="513">
        <f>'bevételi tábla 4.sz.'!KS87</f>
        <v>0</v>
      </c>
      <c r="AN87" s="513">
        <f>'bevételi tábla 4.sz.'!KT87</f>
        <v>0</v>
      </c>
      <c r="AO87" s="517">
        <f t="shared" si="48"/>
        <v>1148577159</v>
      </c>
      <c r="AP87" s="513">
        <f>'bevételi tábla 4.sz.'!KU87</f>
        <v>1165497697</v>
      </c>
      <c r="AQ87" s="513">
        <f>'bevételi tábla 4.sz.'!KV87</f>
        <v>0</v>
      </c>
      <c r="AR87" s="513">
        <f>'bevételi tábla 4.sz.'!KW87</f>
        <v>0</v>
      </c>
      <c r="AS87" s="517">
        <f t="shared" si="49"/>
        <v>1165497697</v>
      </c>
      <c r="AT87" s="515">
        <f t="shared" si="50"/>
        <v>1160784359</v>
      </c>
      <c r="AU87" s="515">
        <f t="shared" si="30"/>
        <v>0</v>
      </c>
      <c r="AV87" s="515">
        <f t="shared" si="31"/>
        <v>0</v>
      </c>
      <c r="AW87" s="518">
        <f t="shared" si="32"/>
        <v>1160784359</v>
      </c>
      <c r="AX87" s="515">
        <f t="shared" si="33"/>
        <v>1150473070</v>
      </c>
      <c r="AY87" s="515">
        <f t="shared" si="34"/>
        <v>0</v>
      </c>
      <c r="AZ87" s="515">
        <f t="shared" si="35"/>
        <v>0</v>
      </c>
      <c r="BA87" s="518">
        <f t="shared" si="36"/>
        <v>1150473070</v>
      </c>
      <c r="BB87" s="515">
        <f t="shared" si="37"/>
        <v>1405555522</v>
      </c>
      <c r="BC87" s="515">
        <f t="shared" si="38"/>
        <v>0</v>
      </c>
      <c r="BD87" s="515">
        <f t="shared" si="39"/>
        <v>0</v>
      </c>
      <c r="BE87" s="518">
        <f t="shared" si="40"/>
        <v>1405555522</v>
      </c>
    </row>
    <row r="88" spans="1:57">
      <c r="A88" s="30"/>
      <c r="B88" s="28"/>
      <c r="C88" s="45"/>
      <c r="D88" s="18">
        <v>1</v>
      </c>
      <c r="E88" s="2" t="s">
        <v>111</v>
      </c>
      <c r="I88" s="2" t="s">
        <v>112</v>
      </c>
      <c r="J88" s="46">
        <f>'bevételi tábla 4.sz.'!AW88</f>
        <v>0</v>
      </c>
      <c r="K88" s="46">
        <f>'bevételi tábla 4.sz.'!AX88</f>
        <v>0</v>
      </c>
      <c r="L88" s="46">
        <f>'bevételi tábla 4.sz.'!AY88</f>
        <v>0</v>
      </c>
      <c r="M88" s="20">
        <f t="shared" si="42"/>
        <v>0</v>
      </c>
      <c r="N88" s="46">
        <f>'bevételi tábla 4.sz.'!AZ88</f>
        <v>0</v>
      </c>
      <c r="O88" s="46">
        <f>'bevételi tábla 4.sz.'!BA88</f>
        <v>0</v>
      </c>
      <c r="P88" s="521"/>
      <c r="Q88" s="519">
        <f t="shared" si="41"/>
        <v>0</v>
      </c>
      <c r="R88" s="46">
        <f>'bevételi tábla 4.sz.'!BC88</f>
        <v>0</v>
      </c>
      <c r="S88" s="46">
        <f>'bevételi tábla 4.sz.'!BD88</f>
        <v>0</v>
      </c>
      <c r="T88" s="107"/>
      <c r="U88" s="20">
        <f t="shared" si="43"/>
        <v>0</v>
      </c>
      <c r="V88" s="46">
        <f>'bevételi tábla 4.sz.'!CP88</f>
        <v>0</v>
      </c>
      <c r="W88" s="46">
        <f>'bevételi tábla 4.sz.'!CQ88</f>
        <v>0</v>
      </c>
      <c r="X88" s="46">
        <f>'bevételi tábla 4.sz.'!CR88</f>
        <v>0</v>
      </c>
      <c r="Y88" s="520">
        <f t="shared" si="44"/>
        <v>0</v>
      </c>
      <c r="Z88" s="46">
        <f>'bevételi tábla 4.sz.'!CS88</f>
        <v>0</v>
      </c>
      <c r="AA88" s="46">
        <f>'bevételi tábla 4.sz.'!CT88</f>
        <v>0</v>
      </c>
      <c r="AB88" s="46">
        <f>'bevételi tábla 4.sz.'!CU88</f>
        <v>0</v>
      </c>
      <c r="AC88" s="520">
        <f t="shared" si="45"/>
        <v>0</v>
      </c>
      <c r="AD88" s="46">
        <f>'bevételi tábla 4.sz.'!CV88</f>
        <v>0</v>
      </c>
      <c r="AE88" s="46">
        <f>'bevételi tábla 4.sz.'!CW88</f>
        <v>0</v>
      </c>
      <c r="AF88" s="46">
        <f>'bevételi tábla 4.sz.'!CX88</f>
        <v>0</v>
      </c>
      <c r="AG88" s="520">
        <f t="shared" si="46"/>
        <v>0</v>
      </c>
      <c r="AH88" s="46">
        <f>'bevételi tábla 4.sz.'!KO88</f>
        <v>0</v>
      </c>
      <c r="AI88" s="46">
        <f>'bevételi tábla 4.sz.'!KP88</f>
        <v>0</v>
      </c>
      <c r="AJ88" s="46">
        <f>'bevételi tábla 4.sz.'!KQ88</f>
        <v>0</v>
      </c>
      <c r="AK88" s="520">
        <f t="shared" si="47"/>
        <v>0</v>
      </c>
      <c r="AL88" s="46">
        <f>'bevételi tábla 4.sz.'!KR88</f>
        <v>0</v>
      </c>
      <c r="AM88" s="46">
        <f>'bevételi tábla 4.sz.'!KS88</f>
        <v>0</v>
      </c>
      <c r="AN88" s="46">
        <f>'bevételi tábla 4.sz.'!KT88</f>
        <v>0</v>
      </c>
      <c r="AO88" s="520">
        <f t="shared" si="48"/>
        <v>0</v>
      </c>
      <c r="AP88" s="46">
        <f>'bevételi tábla 4.sz.'!KU88</f>
        <v>0</v>
      </c>
      <c r="AQ88" s="46">
        <f>'bevételi tábla 4.sz.'!KV88</f>
        <v>0</v>
      </c>
      <c r="AR88" s="46">
        <f>'bevételi tábla 4.sz.'!KW88</f>
        <v>0</v>
      </c>
      <c r="AS88" s="520">
        <f t="shared" si="49"/>
        <v>0</v>
      </c>
      <c r="AT88" s="19">
        <f t="shared" si="50"/>
        <v>0</v>
      </c>
      <c r="AU88" s="19">
        <f t="shared" si="30"/>
        <v>0</v>
      </c>
      <c r="AV88" s="19">
        <f t="shared" si="31"/>
        <v>0</v>
      </c>
      <c r="AW88" s="222">
        <f t="shared" si="32"/>
        <v>0</v>
      </c>
      <c r="AX88" s="19">
        <f t="shared" si="33"/>
        <v>0</v>
      </c>
      <c r="AY88" s="19">
        <f t="shared" si="34"/>
        <v>0</v>
      </c>
      <c r="AZ88" s="19">
        <f t="shared" si="35"/>
        <v>0</v>
      </c>
      <c r="BA88" s="222">
        <f t="shared" si="36"/>
        <v>0</v>
      </c>
      <c r="BB88" s="19">
        <f t="shared" si="37"/>
        <v>0</v>
      </c>
      <c r="BC88" s="19">
        <f t="shared" si="38"/>
        <v>0</v>
      </c>
      <c r="BD88" s="19">
        <f t="shared" si="39"/>
        <v>0</v>
      </c>
      <c r="BE88" s="222">
        <f t="shared" si="40"/>
        <v>0</v>
      </c>
    </row>
    <row r="89" spans="1:57">
      <c r="A89" s="30"/>
      <c r="B89" s="28"/>
      <c r="C89" s="45"/>
      <c r="D89" s="16"/>
      <c r="E89" s="18">
        <v>1</v>
      </c>
      <c r="F89" s="946" t="s">
        <v>113</v>
      </c>
      <c r="G89" s="946"/>
      <c r="H89" s="946"/>
      <c r="I89" s="10" t="s">
        <v>114</v>
      </c>
      <c r="J89" s="46">
        <f>'bevételi tábla 4.sz.'!AW89</f>
        <v>0</v>
      </c>
      <c r="K89" s="46">
        <f>'bevételi tábla 4.sz.'!AX89</f>
        <v>0</v>
      </c>
      <c r="L89" s="46">
        <f>'bevételi tábla 4.sz.'!AY89</f>
        <v>0</v>
      </c>
      <c r="M89" s="20">
        <f t="shared" si="42"/>
        <v>0</v>
      </c>
      <c r="N89" s="46">
        <f>'bevételi tábla 4.sz.'!AZ89</f>
        <v>0</v>
      </c>
      <c r="O89" s="46">
        <f>'bevételi tábla 4.sz.'!BA89</f>
        <v>0</v>
      </c>
      <c r="P89" s="107"/>
      <c r="Q89" s="519">
        <f t="shared" si="41"/>
        <v>0</v>
      </c>
      <c r="R89" s="46">
        <f>'bevételi tábla 4.sz.'!BC89</f>
        <v>0</v>
      </c>
      <c r="S89" s="46">
        <f>'bevételi tábla 4.sz.'!BD89</f>
        <v>0</v>
      </c>
      <c r="T89" s="107"/>
      <c r="U89" s="20">
        <f t="shared" si="43"/>
        <v>0</v>
      </c>
      <c r="V89" s="46">
        <f>'bevételi tábla 4.sz.'!CP89</f>
        <v>0</v>
      </c>
      <c r="W89" s="46">
        <f>'bevételi tábla 4.sz.'!CQ89</f>
        <v>0</v>
      </c>
      <c r="X89" s="46">
        <f>'bevételi tábla 4.sz.'!CR89</f>
        <v>0</v>
      </c>
      <c r="Y89" s="520">
        <f t="shared" si="44"/>
        <v>0</v>
      </c>
      <c r="Z89" s="46">
        <f>'bevételi tábla 4.sz.'!CS89</f>
        <v>0</v>
      </c>
      <c r="AA89" s="46">
        <f>'bevételi tábla 4.sz.'!CT89</f>
        <v>0</v>
      </c>
      <c r="AB89" s="46">
        <f>'bevételi tábla 4.sz.'!CU89</f>
        <v>0</v>
      </c>
      <c r="AC89" s="520">
        <f t="shared" si="45"/>
        <v>0</v>
      </c>
      <c r="AD89" s="46">
        <f>'bevételi tábla 4.sz.'!CV89</f>
        <v>0</v>
      </c>
      <c r="AE89" s="46">
        <f>'bevételi tábla 4.sz.'!CW89</f>
        <v>0</v>
      </c>
      <c r="AF89" s="46">
        <f>'bevételi tábla 4.sz.'!CX89</f>
        <v>0</v>
      </c>
      <c r="AG89" s="520">
        <f t="shared" si="46"/>
        <v>0</v>
      </c>
      <c r="AH89" s="46">
        <f>'bevételi tábla 4.sz.'!KO89</f>
        <v>0</v>
      </c>
      <c r="AI89" s="46">
        <f>'bevételi tábla 4.sz.'!KP89</f>
        <v>0</v>
      </c>
      <c r="AJ89" s="46">
        <f>'bevételi tábla 4.sz.'!KQ89</f>
        <v>0</v>
      </c>
      <c r="AK89" s="520">
        <f t="shared" si="47"/>
        <v>0</v>
      </c>
      <c r="AL89" s="46">
        <f>'bevételi tábla 4.sz.'!KR89</f>
        <v>0</v>
      </c>
      <c r="AM89" s="46">
        <f>'bevételi tábla 4.sz.'!KS89</f>
        <v>0</v>
      </c>
      <c r="AN89" s="46">
        <f>'bevételi tábla 4.sz.'!KT89</f>
        <v>0</v>
      </c>
      <c r="AO89" s="520">
        <f t="shared" si="48"/>
        <v>0</v>
      </c>
      <c r="AP89" s="46">
        <f>'bevételi tábla 4.sz.'!KU89</f>
        <v>0</v>
      </c>
      <c r="AQ89" s="46">
        <f>'bevételi tábla 4.sz.'!KV89</f>
        <v>0</v>
      </c>
      <c r="AR89" s="46">
        <f>'bevételi tábla 4.sz.'!KW89</f>
        <v>0</v>
      </c>
      <c r="AS89" s="520">
        <f t="shared" si="49"/>
        <v>0</v>
      </c>
      <c r="AT89" s="19">
        <f t="shared" si="50"/>
        <v>0</v>
      </c>
      <c r="AU89" s="19">
        <f t="shared" si="30"/>
        <v>0</v>
      </c>
      <c r="AV89" s="19">
        <f t="shared" si="31"/>
        <v>0</v>
      </c>
      <c r="AW89" s="222">
        <f t="shared" si="32"/>
        <v>0</v>
      </c>
      <c r="AX89" s="19">
        <f t="shared" si="33"/>
        <v>0</v>
      </c>
      <c r="AY89" s="19">
        <f t="shared" si="34"/>
        <v>0</v>
      </c>
      <c r="AZ89" s="19">
        <f t="shared" si="35"/>
        <v>0</v>
      </c>
      <c r="BA89" s="222">
        <f t="shared" si="36"/>
        <v>0</v>
      </c>
      <c r="BB89" s="19">
        <f t="shared" si="37"/>
        <v>0</v>
      </c>
      <c r="BC89" s="19">
        <f t="shared" si="38"/>
        <v>0</v>
      </c>
      <c r="BD89" s="19">
        <f t="shared" si="39"/>
        <v>0</v>
      </c>
      <c r="BE89" s="222">
        <f t="shared" si="40"/>
        <v>0</v>
      </c>
    </row>
    <row r="90" spans="1:57">
      <c r="A90" s="9"/>
      <c r="B90" s="16"/>
      <c r="C90" s="16"/>
      <c r="D90" s="16"/>
      <c r="E90" s="18">
        <v>2</v>
      </c>
      <c r="F90" s="946" t="s">
        <v>115</v>
      </c>
      <c r="G90" s="946"/>
      <c r="H90" s="946"/>
      <c r="I90" s="10" t="s">
        <v>116</v>
      </c>
      <c r="J90" s="46">
        <f>'bevételi tábla 4.sz.'!AW90</f>
        <v>0</v>
      </c>
      <c r="K90" s="46">
        <f>'bevételi tábla 4.sz.'!AX90</f>
        <v>0</v>
      </c>
      <c r="L90" s="46">
        <f>'bevételi tábla 4.sz.'!AY90</f>
        <v>0</v>
      </c>
      <c r="M90" s="20">
        <f t="shared" si="42"/>
        <v>0</v>
      </c>
      <c r="N90" s="46">
        <f>'bevételi tábla 4.sz.'!AZ90</f>
        <v>0</v>
      </c>
      <c r="O90" s="46">
        <f>'bevételi tábla 4.sz.'!BA90</f>
        <v>0</v>
      </c>
      <c r="P90" s="107"/>
      <c r="Q90" s="519">
        <f t="shared" si="41"/>
        <v>0</v>
      </c>
      <c r="R90" s="46">
        <f>'bevételi tábla 4.sz.'!BC90</f>
        <v>0</v>
      </c>
      <c r="S90" s="46">
        <f>'bevételi tábla 4.sz.'!BD90</f>
        <v>0</v>
      </c>
      <c r="T90" s="107"/>
      <c r="U90" s="20">
        <f t="shared" si="43"/>
        <v>0</v>
      </c>
      <c r="V90" s="46">
        <f>'bevételi tábla 4.sz.'!CP90</f>
        <v>0</v>
      </c>
      <c r="W90" s="46">
        <f>'bevételi tábla 4.sz.'!CQ90</f>
        <v>0</v>
      </c>
      <c r="X90" s="46">
        <f>'bevételi tábla 4.sz.'!CR90</f>
        <v>0</v>
      </c>
      <c r="Y90" s="520">
        <f t="shared" si="44"/>
        <v>0</v>
      </c>
      <c r="Z90" s="46">
        <f>'bevételi tábla 4.sz.'!CS90</f>
        <v>0</v>
      </c>
      <c r="AA90" s="46">
        <f>'bevételi tábla 4.sz.'!CT90</f>
        <v>0</v>
      </c>
      <c r="AB90" s="46">
        <f>'bevételi tábla 4.sz.'!CU90</f>
        <v>0</v>
      </c>
      <c r="AC90" s="520">
        <f t="shared" si="45"/>
        <v>0</v>
      </c>
      <c r="AD90" s="46">
        <f>'bevételi tábla 4.sz.'!CV90</f>
        <v>0</v>
      </c>
      <c r="AE90" s="46">
        <f>'bevételi tábla 4.sz.'!CW90</f>
        <v>0</v>
      </c>
      <c r="AF90" s="46">
        <f>'bevételi tábla 4.sz.'!CX90</f>
        <v>0</v>
      </c>
      <c r="AG90" s="520">
        <f t="shared" si="46"/>
        <v>0</v>
      </c>
      <c r="AH90" s="46">
        <f>'bevételi tábla 4.sz.'!KO90</f>
        <v>0</v>
      </c>
      <c r="AI90" s="46">
        <f>'bevételi tábla 4.sz.'!KP90</f>
        <v>0</v>
      </c>
      <c r="AJ90" s="46">
        <f>'bevételi tábla 4.sz.'!KQ90</f>
        <v>0</v>
      </c>
      <c r="AK90" s="520">
        <f t="shared" si="47"/>
        <v>0</v>
      </c>
      <c r="AL90" s="46">
        <f>'bevételi tábla 4.sz.'!KR90</f>
        <v>0</v>
      </c>
      <c r="AM90" s="46">
        <f>'bevételi tábla 4.sz.'!KS90</f>
        <v>0</v>
      </c>
      <c r="AN90" s="46">
        <f>'bevételi tábla 4.sz.'!KT90</f>
        <v>0</v>
      </c>
      <c r="AO90" s="520">
        <f t="shared" si="48"/>
        <v>0</v>
      </c>
      <c r="AP90" s="46">
        <f>'bevételi tábla 4.sz.'!KU90</f>
        <v>0</v>
      </c>
      <c r="AQ90" s="46">
        <f>'bevételi tábla 4.sz.'!KV90</f>
        <v>0</v>
      </c>
      <c r="AR90" s="46">
        <f>'bevételi tábla 4.sz.'!KW90</f>
        <v>0</v>
      </c>
      <c r="AS90" s="520">
        <f t="shared" si="49"/>
        <v>0</v>
      </c>
      <c r="AT90" s="19">
        <f t="shared" si="50"/>
        <v>0</v>
      </c>
      <c r="AU90" s="19">
        <f t="shared" si="30"/>
        <v>0</v>
      </c>
      <c r="AV90" s="19">
        <f t="shared" si="31"/>
        <v>0</v>
      </c>
      <c r="AW90" s="222">
        <f t="shared" si="32"/>
        <v>0</v>
      </c>
      <c r="AX90" s="19">
        <f t="shared" si="33"/>
        <v>0</v>
      </c>
      <c r="AY90" s="19">
        <f t="shared" si="34"/>
        <v>0</v>
      </c>
      <c r="AZ90" s="19">
        <f t="shared" si="35"/>
        <v>0</v>
      </c>
      <c r="BA90" s="222">
        <f t="shared" si="36"/>
        <v>0</v>
      </c>
      <c r="BB90" s="19">
        <f t="shared" si="37"/>
        <v>0</v>
      </c>
      <c r="BC90" s="19">
        <f t="shared" si="38"/>
        <v>0</v>
      </c>
      <c r="BD90" s="19">
        <f t="shared" si="39"/>
        <v>0</v>
      </c>
      <c r="BE90" s="222">
        <f t="shared" si="40"/>
        <v>0</v>
      </c>
    </row>
    <row r="91" spans="1:57">
      <c r="A91" s="17"/>
      <c r="D91" s="16"/>
      <c r="E91" s="18">
        <v>3</v>
      </c>
      <c r="F91" s="946" t="s">
        <v>117</v>
      </c>
      <c r="G91" s="946"/>
      <c r="H91" s="946"/>
      <c r="I91" s="10" t="s">
        <v>118</v>
      </c>
      <c r="J91" s="46">
        <f>'bevételi tábla 4.sz.'!AW91</f>
        <v>0</v>
      </c>
      <c r="K91" s="46">
        <f>'bevételi tábla 4.sz.'!AX91</f>
        <v>0</v>
      </c>
      <c r="L91" s="46">
        <f>'bevételi tábla 4.sz.'!AY91</f>
        <v>0</v>
      </c>
      <c r="M91" s="20">
        <f t="shared" si="42"/>
        <v>0</v>
      </c>
      <c r="N91" s="46">
        <f>'bevételi tábla 4.sz.'!AZ91</f>
        <v>0</v>
      </c>
      <c r="O91" s="46">
        <f>'bevételi tábla 4.sz.'!BA91</f>
        <v>0</v>
      </c>
      <c r="P91" s="107"/>
      <c r="Q91" s="519">
        <f t="shared" si="41"/>
        <v>0</v>
      </c>
      <c r="R91" s="46">
        <f>'bevételi tábla 4.sz.'!BC91</f>
        <v>0</v>
      </c>
      <c r="S91" s="46">
        <f>'bevételi tábla 4.sz.'!BD91</f>
        <v>0</v>
      </c>
      <c r="T91" s="107"/>
      <c r="U91" s="20">
        <f t="shared" si="43"/>
        <v>0</v>
      </c>
      <c r="V91" s="46">
        <f>'bevételi tábla 4.sz.'!CP91</f>
        <v>0</v>
      </c>
      <c r="W91" s="46">
        <f>'bevételi tábla 4.sz.'!CQ91</f>
        <v>0</v>
      </c>
      <c r="X91" s="46">
        <f>'bevételi tábla 4.sz.'!CR91</f>
        <v>0</v>
      </c>
      <c r="Y91" s="520">
        <f t="shared" si="44"/>
        <v>0</v>
      </c>
      <c r="Z91" s="46">
        <f>'bevételi tábla 4.sz.'!CS91</f>
        <v>0</v>
      </c>
      <c r="AA91" s="46">
        <f>'bevételi tábla 4.sz.'!CT91</f>
        <v>0</v>
      </c>
      <c r="AB91" s="46">
        <f>'bevételi tábla 4.sz.'!CU91</f>
        <v>0</v>
      </c>
      <c r="AC91" s="520">
        <f t="shared" si="45"/>
        <v>0</v>
      </c>
      <c r="AD91" s="46">
        <f>'bevételi tábla 4.sz.'!CV91</f>
        <v>0</v>
      </c>
      <c r="AE91" s="46">
        <f>'bevételi tábla 4.sz.'!CW91</f>
        <v>0</v>
      </c>
      <c r="AF91" s="46">
        <f>'bevételi tábla 4.sz.'!CX91</f>
        <v>0</v>
      </c>
      <c r="AG91" s="520">
        <f t="shared" si="46"/>
        <v>0</v>
      </c>
      <c r="AH91" s="46">
        <f>'bevételi tábla 4.sz.'!KO91</f>
        <v>0</v>
      </c>
      <c r="AI91" s="46">
        <f>'bevételi tábla 4.sz.'!KP91</f>
        <v>0</v>
      </c>
      <c r="AJ91" s="46">
        <f>'bevételi tábla 4.sz.'!KQ91</f>
        <v>0</v>
      </c>
      <c r="AK91" s="520">
        <f t="shared" si="47"/>
        <v>0</v>
      </c>
      <c r="AL91" s="46">
        <f>'bevételi tábla 4.sz.'!KR91</f>
        <v>0</v>
      </c>
      <c r="AM91" s="46">
        <f>'bevételi tábla 4.sz.'!KS91</f>
        <v>0</v>
      </c>
      <c r="AN91" s="46">
        <f>'bevételi tábla 4.sz.'!KT91</f>
        <v>0</v>
      </c>
      <c r="AO91" s="520">
        <f t="shared" si="48"/>
        <v>0</v>
      </c>
      <c r="AP91" s="46">
        <f>'bevételi tábla 4.sz.'!KU91</f>
        <v>0</v>
      </c>
      <c r="AQ91" s="46">
        <f>'bevételi tábla 4.sz.'!KV91</f>
        <v>0</v>
      </c>
      <c r="AR91" s="46">
        <f>'bevételi tábla 4.sz.'!KW91</f>
        <v>0</v>
      </c>
      <c r="AS91" s="520">
        <f t="shared" si="49"/>
        <v>0</v>
      </c>
      <c r="AT91" s="19">
        <f t="shared" si="50"/>
        <v>0</v>
      </c>
      <c r="AU91" s="19">
        <f t="shared" si="30"/>
        <v>0</v>
      </c>
      <c r="AV91" s="19">
        <f t="shared" si="31"/>
        <v>0</v>
      </c>
      <c r="AW91" s="222">
        <f t="shared" si="32"/>
        <v>0</v>
      </c>
      <c r="AX91" s="19">
        <f t="shared" si="33"/>
        <v>0</v>
      </c>
      <c r="AY91" s="19">
        <f t="shared" si="34"/>
        <v>0</v>
      </c>
      <c r="AZ91" s="19">
        <f t="shared" si="35"/>
        <v>0</v>
      </c>
      <c r="BA91" s="222">
        <f t="shared" si="36"/>
        <v>0</v>
      </c>
      <c r="BB91" s="19">
        <f t="shared" si="37"/>
        <v>0</v>
      </c>
      <c r="BC91" s="19">
        <f t="shared" si="38"/>
        <v>0</v>
      </c>
      <c r="BD91" s="19">
        <f t="shared" si="39"/>
        <v>0</v>
      </c>
      <c r="BE91" s="222">
        <f t="shared" si="40"/>
        <v>0</v>
      </c>
    </row>
    <row r="92" spans="1:57">
      <c r="A92" s="17"/>
      <c r="D92" s="18">
        <v>2</v>
      </c>
      <c r="E92" s="10" t="s">
        <v>119</v>
      </c>
      <c r="F92" s="21"/>
      <c r="G92" s="21"/>
      <c r="H92" s="21"/>
      <c r="I92" s="21" t="s">
        <v>120</v>
      </c>
      <c r="J92" s="46">
        <f>'bevételi tábla 4.sz.'!AW92</f>
        <v>0</v>
      </c>
      <c r="K92" s="46">
        <f>'bevételi tábla 4.sz.'!AX92</f>
        <v>0</v>
      </c>
      <c r="L92" s="46">
        <f>'bevételi tábla 4.sz.'!AY92</f>
        <v>0</v>
      </c>
      <c r="M92" s="20">
        <f t="shared" si="42"/>
        <v>0</v>
      </c>
      <c r="N92" s="46">
        <f>'bevételi tábla 4.sz.'!AZ92</f>
        <v>0</v>
      </c>
      <c r="O92" s="46">
        <f>'bevételi tábla 4.sz.'!BA92</f>
        <v>0</v>
      </c>
      <c r="P92" s="107"/>
      <c r="Q92" s="519">
        <f t="shared" si="41"/>
        <v>0</v>
      </c>
      <c r="R92" s="46">
        <f>'bevételi tábla 4.sz.'!BC92</f>
        <v>0</v>
      </c>
      <c r="S92" s="46">
        <f>'bevételi tábla 4.sz.'!BD92</f>
        <v>0</v>
      </c>
      <c r="T92" s="107"/>
      <c r="U92" s="20">
        <f t="shared" si="43"/>
        <v>0</v>
      </c>
      <c r="V92" s="46">
        <f>'bevételi tábla 4.sz.'!CP92</f>
        <v>0</v>
      </c>
      <c r="W92" s="46">
        <f>'bevételi tábla 4.sz.'!CQ92</f>
        <v>0</v>
      </c>
      <c r="X92" s="46">
        <f>'bevételi tábla 4.sz.'!CR92</f>
        <v>0</v>
      </c>
      <c r="Y92" s="520">
        <f t="shared" si="44"/>
        <v>0</v>
      </c>
      <c r="Z92" s="46">
        <f>'bevételi tábla 4.sz.'!CS92</f>
        <v>0</v>
      </c>
      <c r="AA92" s="46">
        <f>'bevételi tábla 4.sz.'!CT92</f>
        <v>0</v>
      </c>
      <c r="AB92" s="46">
        <f>'bevételi tábla 4.sz.'!CU92</f>
        <v>0</v>
      </c>
      <c r="AC92" s="520">
        <f t="shared" si="45"/>
        <v>0</v>
      </c>
      <c r="AD92" s="46">
        <f>'bevételi tábla 4.sz.'!CV92</f>
        <v>0</v>
      </c>
      <c r="AE92" s="46">
        <f>'bevételi tábla 4.sz.'!CW92</f>
        <v>0</v>
      </c>
      <c r="AF92" s="46">
        <f>'bevételi tábla 4.sz.'!CX92</f>
        <v>0</v>
      </c>
      <c r="AG92" s="520">
        <f t="shared" si="46"/>
        <v>0</v>
      </c>
      <c r="AH92" s="46">
        <f>'bevételi tábla 4.sz.'!KO92</f>
        <v>0</v>
      </c>
      <c r="AI92" s="46">
        <f>'bevételi tábla 4.sz.'!KP92</f>
        <v>0</v>
      </c>
      <c r="AJ92" s="46">
        <f>'bevételi tábla 4.sz.'!KQ92</f>
        <v>0</v>
      </c>
      <c r="AK92" s="520">
        <f t="shared" si="47"/>
        <v>0</v>
      </c>
      <c r="AL92" s="46">
        <f>'bevételi tábla 4.sz.'!KR92</f>
        <v>0</v>
      </c>
      <c r="AM92" s="46">
        <f>'bevételi tábla 4.sz.'!KS92</f>
        <v>0</v>
      </c>
      <c r="AN92" s="46">
        <f>'bevételi tábla 4.sz.'!KT92</f>
        <v>0</v>
      </c>
      <c r="AO92" s="520">
        <f t="shared" si="48"/>
        <v>0</v>
      </c>
      <c r="AP92" s="46">
        <f>'bevételi tábla 4.sz.'!KU92</f>
        <v>0</v>
      </c>
      <c r="AQ92" s="46">
        <f>'bevételi tábla 4.sz.'!KV92</f>
        <v>0</v>
      </c>
      <c r="AR92" s="46">
        <f>'bevételi tábla 4.sz.'!KW92</f>
        <v>0</v>
      </c>
      <c r="AS92" s="520">
        <f t="shared" si="49"/>
        <v>0</v>
      </c>
      <c r="AT92" s="19">
        <f t="shared" si="50"/>
        <v>0</v>
      </c>
      <c r="AU92" s="19">
        <f t="shared" si="30"/>
        <v>0</v>
      </c>
      <c r="AV92" s="19">
        <f t="shared" si="31"/>
        <v>0</v>
      </c>
      <c r="AW92" s="222">
        <f t="shared" si="32"/>
        <v>0</v>
      </c>
      <c r="AX92" s="19">
        <f t="shared" si="33"/>
        <v>0</v>
      </c>
      <c r="AY92" s="19">
        <f t="shared" si="34"/>
        <v>0</v>
      </c>
      <c r="AZ92" s="19">
        <f t="shared" si="35"/>
        <v>0</v>
      </c>
      <c r="BA92" s="222">
        <f t="shared" si="36"/>
        <v>0</v>
      </c>
      <c r="BB92" s="19">
        <f t="shared" si="37"/>
        <v>0</v>
      </c>
      <c r="BC92" s="19">
        <f t="shared" si="38"/>
        <v>0</v>
      </c>
      <c r="BD92" s="19">
        <f t="shared" si="39"/>
        <v>0</v>
      </c>
      <c r="BE92" s="222">
        <f t="shared" si="40"/>
        <v>0</v>
      </c>
    </row>
    <row r="93" spans="1:57">
      <c r="A93" s="17"/>
      <c r="D93" s="18">
        <v>3</v>
      </c>
      <c r="E93" s="10" t="s">
        <v>121</v>
      </c>
      <c r="F93" s="21"/>
      <c r="G93" s="21"/>
      <c r="H93" s="21"/>
      <c r="I93" s="21" t="s">
        <v>122</v>
      </c>
      <c r="J93" s="46">
        <f>'bevételi tábla 4.sz.'!AW93</f>
        <v>0</v>
      </c>
      <c r="K93" s="46">
        <f>'bevételi tábla 4.sz.'!AX93</f>
        <v>0</v>
      </c>
      <c r="L93" s="46">
        <f>'bevételi tábla 4.sz.'!AY93</f>
        <v>0</v>
      </c>
      <c r="M93" s="20">
        <f t="shared" si="42"/>
        <v>0</v>
      </c>
      <c r="N93" s="46">
        <f>'bevételi tábla 4.sz.'!AZ93</f>
        <v>74656</v>
      </c>
      <c r="O93" s="46">
        <f>'bevételi tábla 4.sz.'!BA93</f>
        <v>0</v>
      </c>
      <c r="P93" s="107"/>
      <c r="Q93" s="519">
        <f t="shared" si="41"/>
        <v>74656</v>
      </c>
      <c r="R93" s="46">
        <f>'bevételi tábla 4.sz.'!BC93</f>
        <v>74656</v>
      </c>
      <c r="S93" s="46">
        <f>'bevételi tábla 4.sz.'!BD93</f>
        <v>0</v>
      </c>
      <c r="T93" s="107"/>
      <c r="U93" s="20">
        <f t="shared" si="43"/>
        <v>74656</v>
      </c>
      <c r="V93" s="46">
        <f>'bevételi tábla 4.sz.'!CP93</f>
        <v>0</v>
      </c>
      <c r="W93" s="46">
        <f>'bevételi tábla 4.sz.'!CQ93</f>
        <v>0</v>
      </c>
      <c r="X93" s="46">
        <f>'bevételi tábla 4.sz.'!CR93</f>
        <v>0</v>
      </c>
      <c r="Y93" s="520">
        <f t="shared" si="44"/>
        <v>0</v>
      </c>
      <c r="Z93" s="46">
        <f>'bevételi tábla 4.sz.'!CS93</f>
        <v>1821255</v>
      </c>
      <c r="AA93" s="46">
        <f>'bevételi tábla 4.sz.'!CT93</f>
        <v>0</v>
      </c>
      <c r="AB93" s="46">
        <f>'bevételi tábla 4.sz.'!CU93</f>
        <v>0</v>
      </c>
      <c r="AC93" s="520">
        <f t="shared" si="45"/>
        <v>1821255</v>
      </c>
      <c r="AD93" s="46">
        <f>'bevételi tábla 4.sz.'!CV93</f>
        <v>1821255</v>
      </c>
      <c r="AE93" s="46">
        <f>'bevételi tábla 4.sz.'!CW93</f>
        <v>0</v>
      </c>
      <c r="AF93" s="46">
        <f>'bevételi tábla 4.sz.'!CX93</f>
        <v>0</v>
      </c>
      <c r="AG93" s="520">
        <f t="shared" si="46"/>
        <v>1821255</v>
      </c>
      <c r="AH93" s="46">
        <f>'bevételi tábla 4.sz.'!KO93</f>
        <v>1160784359</v>
      </c>
      <c r="AI93" s="46">
        <f>'bevételi tábla 4.sz.'!KP93</f>
        <v>0</v>
      </c>
      <c r="AJ93" s="46">
        <f>'bevételi tábla 4.sz.'!KQ93</f>
        <v>0</v>
      </c>
      <c r="AK93" s="520">
        <f t="shared" si="47"/>
        <v>1160784359</v>
      </c>
      <c r="AL93" s="46">
        <f>'bevételi tábla 4.sz.'!KR93</f>
        <v>1148577159</v>
      </c>
      <c r="AM93" s="46">
        <f>'bevételi tábla 4.sz.'!KS93</f>
        <v>0</v>
      </c>
      <c r="AN93" s="46">
        <f>'bevételi tábla 4.sz.'!KT93</f>
        <v>0</v>
      </c>
      <c r="AO93" s="520">
        <f t="shared" si="48"/>
        <v>1148577159</v>
      </c>
      <c r="AP93" s="46">
        <f>'bevételi tábla 4.sz.'!KU93</f>
        <v>1148577159</v>
      </c>
      <c r="AQ93" s="46">
        <f>'bevételi tábla 4.sz.'!KV93</f>
        <v>0</v>
      </c>
      <c r="AR93" s="46">
        <f>'bevételi tábla 4.sz.'!KW93</f>
        <v>0</v>
      </c>
      <c r="AS93" s="520">
        <f t="shared" si="49"/>
        <v>1148577159</v>
      </c>
      <c r="AT93" s="19">
        <f t="shared" si="50"/>
        <v>1160784359</v>
      </c>
      <c r="AU93" s="19">
        <f t="shared" si="30"/>
        <v>0</v>
      </c>
      <c r="AV93" s="19">
        <f t="shared" si="31"/>
        <v>0</v>
      </c>
      <c r="AW93" s="222">
        <f t="shared" si="32"/>
        <v>1160784359</v>
      </c>
      <c r="AX93" s="19">
        <f t="shared" si="33"/>
        <v>1150473070</v>
      </c>
      <c r="AY93" s="19">
        <f t="shared" si="34"/>
        <v>0</v>
      </c>
      <c r="AZ93" s="19">
        <f t="shared" si="35"/>
        <v>0</v>
      </c>
      <c r="BA93" s="222">
        <f t="shared" si="36"/>
        <v>1150473070</v>
      </c>
      <c r="BB93" s="19">
        <f t="shared" si="37"/>
        <v>1150473070</v>
      </c>
      <c r="BC93" s="19">
        <f t="shared" si="38"/>
        <v>0</v>
      </c>
      <c r="BD93" s="19">
        <f t="shared" si="39"/>
        <v>0</v>
      </c>
      <c r="BE93" s="222">
        <f t="shared" si="40"/>
        <v>1150473070</v>
      </c>
    </row>
    <row r="94" spans="1:57">
      <c r="A94" s="17"/>
      <c r="E94" s="18">
        <v>1</v>
      </c>
      <c r="F94" s="946" t="s">
        <v>123</v>
      </c>
      <c r="G94" s="946"/>
      <c r="H94" s="946"/>
      <c r="I94" s="10" t="s">
        <v>124</v>
      </c>
      <c r="J94" s="46">
        <f>'bevételi tábla 4.sz.'!AW94</f>
        <v>0</v>
      </c>
      <c r="K94" s="46">
        <f>'bevételi tábla 4.sz.'!AX94</f>
        <v>0</v>
      </c>
      <c r="L94" s="46">
        <f>'bevételi tábla 4.sz.'!AY94</f>
        <v>0</v>
      </c>
      <c r="M94" s="20">
        <f t="shared" si="42"/>
        <v>0</v>
      </c>
      <c r="N94" s="46">
        <f>'bevételi tábla 4.sz.'!AZ94</f>
        <v>74656</v>
      </c>
      <c r="O94" s="46">
        <f>'bevételi tábla 4.sz.'!BA94</f>
        <v>0</v>
      </c>
      <c r="P94" s="107"/>
      <c r="Q94" s="519">
        <f t="shared" si="41"/>
        <v>74656</v>
      </c>
      <c r="R94" s="46">
        <f>'bevételi tábla 4.sz.'!BC94</f>
        <v>74656</v>
      </c>
      <c r="S94" s="46">
        <f>'bevételi tábla 4.sz.'!BD94</f>
        <v>0</v>
      </c>
      <c r="T94" s="107"/>
      <c r="U94" s="20">
        <f t="shared" si="43"/>
        <v>74656</v>
      </c>
      <c r="V94" s="46">
        <f>'bevételi tábla 4.sz.'!CP94</f>
        <v>0</v>
      </c>
      <c r="W94" s="46">
        <f>'bevételi tábla 4.sz.'!CQ94</f>
        <v>0</v>
      </c>
      <c r="X94" s="46">
        <f>'bevételi tábla 4.sz.'!CR94</f>
        <v>0</v>
      </c>
      <c r="Y94" s="520">
        <f t="shared" si="44"/>
        <v>0</v>
      </c>
      <c r="Z94" s="46">
        <f>'bevételi tábla 4.sz.'!CS94</f>
        <v>1821255</v>
      </c>
      <c r="AA94" s="46">
        <f>'bevételi tábla 4.sz.'!CT94</f>
        <v>0</v>
      </c>
      <c r="AB94" s="46">
        <f>'bevételi tábla 4.sz.'!CU94</f>
        <v>0</v>
      </c>
      <c r="AC94" s="520">
        <f t="shared" si="45"/>
        <v>1821255</v>
      </c>
      <c r="AD94" s="46">
        <f>'bevételi tábla 4.sz.'!CV94</f>
        <v>1821255</v>
      </c>
      <c r="AE94" s="46">
        <f>'bevételi tábla 4.sz.'!CW94</f>
        <v>0</v>
      </c>
      <c r="AF94" s="46">
        <f>'bevételi tábla 4.sz.'!CX94</f>
        <v>0</v>
      </c>
      <c r="AG94" s="520">
        <f t="shared" si="46"/>
        <v>1821255</v>
      </c>
      <c r="AH94" s="46">
        <f>'bevételi tábla 4.sz.'!KO94</f>
        <v>1160784359</v>
      </c>
      <c r="AI94" s="46">
        <f>'bevételi tábla 4.sz.'!KP94</f>
        <v>0</v>
      </c>
      <c r="AJ94" s="46">
        <f>'bevételi tábla 4.sz.'!KQ94</f>
        <v>0</v>
      </c>
      <c r="AK94" s="520">
        <f t="shared" si="47"/>
        <v>1160784359</v>
      </c>
      <c r="AL94" s="46">
        <f>'bevételi tábla 4.sz.'!KR94</f>
        <v>1148577159</v>
      </c>
      <c r="AM94" s="46">
        <f>'bevételi tábla 4.sz.'!KS94</f>
        <v>0</v>
      </c>
      <c r="AN94" s="46">
        <f>'bevételi tábla 4.sz.'!KT94</f>
        <v>0</v>
      </c>
      <c r="AO94" s="520">
        <f t="shared" si="48"/>
        <v>1148577159</v>
      </c>
      <c r="AP94" s="46">
        <f>'bevételi tábla 4.sz.'!KU94</f>
        <v>1148577159</v>
      </c>
      <c r="AQ94" s="46">
        <f>'bevételi tábla 4.sz.'!KV94</f>
        <v>0</v>
      </c>
      <c r="AR94" s="46">
        <f>'bevételi tábla 4.sz.'!KW94</f>
        <v>0</v>
      </c>
      <c r="AS94" s="520">
        <f t="shared" si="49"/>
        <v>1148577159</v>
      </c>
      <c r="AT94" s="19">
        <f t="shared" si="50"/>
        <v>1160784359</v>
      </c>
      <c r="AU94" s="19">
        <f t="shared" si="30"/>
        <v>0</v>
      </c>
      <c r="AV94" s="19">
        <f t="shared" si="31"/>
        <v>0</v>
      </c>
      <c r="AW94" s="222">
        <f t="shared" si="32"/>
        <v>1160784359</v>
      </c>
      <c r="AX94" s="19">
        <f t="shared" si="33"/>
        <v>1150473070</v>
      </c>
      <c r="AY94" s="19">
        <f t="shared" si="34"/>
        <v>0</v>
      </c>
      <c r="AZ94" s="19">
        <f t="shared" si="35"/>
        <v>0</v>
      </c>
      <c r="BA94" s="222">
        <f t="shared" si="36"/>
        <v>1150473070</v>
      </c>
      <c r="BB94" s="19">
        <f t="shared" si="37"/>
        <v>1150473070</v>
      </c>
      <c r="BC94" s="19">
        <f t="shared" si="38"/>
        <v>0</v>
      </c>
      <c r="BD94" s="19">
        <f t="shared" si="39"/>
        <v>0</v>
      </c>
      <c r="BE94" s="222">
        <f t="shared" si="40"/>
        <v>1150473070</v>
      </c>
    </row>
    <row r="95" spans="1:57">
      <c r="A95" s="17"/>
      <c r="E95" s="18">
        <v>2</v>
      </c>
      <c r="F95" s="946" t="s">
        <v>125</v>
      </c>
      <c r="G95" s="946"/>
      <c r="H95" s="946"/>
      <c r="I95" s="10" t="s">
        <v>126</v>
      </c>
      <c r="J95" s="46">
        <f>'bevételi tábla 4.sz.'!AW95</f>
        <v>0</v>
      </c>
      <c r="K95" s="46">
        <f>'bevételi tábla 4.sz.'!AX95</f>
        <v>0</v>
      </c>
      <c r="L95" s="46">
        <f>'bevételi tábla 4.sz.'!AY95</f>
        <v>0</v>
      </c>
      <c r="M95" s="20">
        <f t="shared" si="42"/>
        <v>0</v>
      </c>
      <c r="N95" s="46">
        <f>'bevételi tábla 4.sz.'!AZ95</f>
        <v>0</v>
      </c>
      <c r="O95" s="46">
        <f>'bevételi tábla 4.sz.'!BA95</f>
        <v>0</v>
      </c>
      <c r="P95" s="107"/>
      <c r="Q95" s="519">
        <f t="shared" si="41"/>
        <v>0</v>
      </c>
      <c r="R95" s="46">
        <f>'bevételi tábla 4.sz.'!BC95</f>
        <v>0</v>
      </c>
      <c r="S95" s="46">
        <f>'bevételi tábla 4.sz.'!BD95</f>
        <v>0</v>
      </c>
      <c r="T95" s="107"/>
      <c r="U95" s="20">
        <f t="shared" si="43"/>
        <v>0</v>
      </c>
      <c r="V95" s="46">
        <f>'bevételi tábla 4.sz.'!CP95</f>
        <v>0</v>
      </c>
      <c r="W95" s="46">
        <f>'bevételi tábla 4.sz.'!CQ95</f>
        <v>0</v>
      </c>
      <c r="X95" s="46">
        <f>'bevételi tábla 4.sz.'!CR95</f>
        <v>0</v>
      </c>
      <c r="Y95" s="520">
        <f t="shared" si="44"/>
        <v>0</v>
      </c>
      <c r="Z95" s="46">
        <f>'bevételi tábla 4.sz.'!CS95</f>
        <v>0</v>
      </c>
      <c r="AA95" s="46">
        <f>'bevételi tábla 4.sz.'!CT95</f>
        <v>0</v>
      </c>
      <c r="AB95" s="46">
        <f>'bevételi tábla 4.sz.'!CU95</f>
        <v>0</v>
      </c>
      <c r="AC95" s="520">
        <f t="shared" si="45"/>
        <v>0</v>
      </c>
      <c r="AD95" s="46">
        <f>'bevételi tábla 4.sz.'!CV95</f>
        <v>0</v>
      </c>
      <c r="AE95" s="46">
        <f>'bevételi tábla 4.sz.'!CW95</f>
        <v>0</v>
      </c>
      <c r="AF95" s="46">
        <f>'bevételi tábla 4.sz.'!CX95</f>
        <v>0</v>
      </c>
      <c r="AG95" s="520">
        <f t="shared" si="46"/>
        <v>0</v>
      </c>
      <c r="AH95" s="46">
        <f>'bevételi tábla 4.sz.'!KO95</f>
        <v>0</v>
      </c>
      <c r="AI95" s="46">
        <f>'bevételi tábla 4.sz.'!KP95</f>
        <v>0</v>
      </c>
      <c r="AJ95" s="46">
        <f>'bevételi tábla 4.sz.'!KQ95</f>
        <v>0</v>
      </c>
      <c r="AK95" s="520">
        <f t="shared" si="47"/>
        <v>0</v>
      </c>
      <c r="AL95" s="46">
        <f>'bevételi tábla 4.sz.'!KR95</f>
        <v>0</v>
      </c>
      <c r="AM95" s="46">
        <f>'bevételi tábla 4.sz.'!KS95</f>
        <v>0</v>
      </c>
      <c r="AN95" s="46">
        <f>'bevételi tábla 4.sz.'!KT95</f>
        <v>0</v>
      </c>
      <c r="AO95" s="520">
        <f t="shared" si="48"/>
        <v>0</v>
      </c>
      <c r="AP95" s="46">
        <f>'bevételi tábla 4.sz.'!KU95</f>
        <v>0</v>
      </c>
      <c r="AQ95" s="46">
        <f>'bevételi tábla 4.sz.'!KV95</f>
        <v>0</v>
      </c>
      <c r="AR95" s="46">
        <f>'bevételi tábla 4.sz.'!KW95</f>
        <v>0</v>
      </c>
      <c r="AS95" s="520">
        <f t="shared" si="49"/>
        <v>0</v>
      </c>
      <c r="AT95" s="19">
        <f t="shared" si="50"/>
        <v>0</v>
      </c>
      <c r="AU95" s="19">
        <f t="shared" si="30"/>
        <v>0</v>
      </c>
      <c r="AV95" s="19">
        <f t="shared" si="31"/>
        <v>0</v>
      </c>
      <c r="AW95" s="222">
        <f t="shared" si="32"/>
        <v>0</v>
      </c>
      <c r="AX95" s="19">
        <f t="shared" si="33"/>
        <v>0</v>
      </c>
      <c r="AY95" s="19">
        <f t="shared" si="34"/>
        <v>0</v>
      </c>
      <c r="AZ95" s="19">
        <f t="shared" si="35"/>
        <v>0</v>
      </c>
      <c r="BA95" s="222">
        <f t="shared" si="36"/>
        <v>0</v>
      </c>
      <c r="BB95" s="19">
        <f t="shared" si="37"/>
        <v>0</v>
      </c>
      <c r="BC95" s="19">
        <f t="shared" si="38"/>
        <v>0</v>
      </c>
      <c r="BD95" s="19">
        <f t="shared" si="39"/>
        <v>0</v>
      </c>
      <c r="BE95" s="222">
        <f t="shared" si="40"/>
        <v>0</v>
      </c>
    </row>
    <row r="96" spans="1:57">
      <c r="A96" s="17"/>
      <c r="D96" s="2">
        <v>4</v>
      </c>
      <c r="E96" s="953" t="s">
        <v>320</v>
      </c>
      <c r="F96" s="954"/>
      <c r="G96" s="954"/>
      <c r="H96" s="955"/>
      <c r="I96" s="10" t="s">
        <v>318</v>
      </c>
      <c r="J96" s="46">
        <f>'bevételi tábla 4.sz.'!AW96</f>
        <v>0</v>
      </c>
      <c r="K96" s="46">
        <f>'bevételi tábla 4.sz.'!AX96</f>
        <v>0</v>
      </c>
      <c r="L96" s="46">
        <f>'bevételi tábla 4.sz.'!AY96</f>
        <v>0</v>
      </c>
      <c r="M96" s="20">
        <f t="shared" si="42"/>
        <v>0</v>
      </c>
      <c r="N96" s="46">
        <f>'bevételi tábla 4.sz.'!AZ96</f>
        <v>0</v>
      </c>
      <c r="O96" s="46">
        <f>'bevételi tábla 4.sz.'!BA96</f>
        <v>0</v>
      </c>
      <c r="P96" s="107"/>
      <c r="Q96" s="519">
        <f t="shared" si="41"/>
        <v>0</v>
      </c>
      <c r="R96" s="46">
        <f>'bevételi tábla 4.sz.'!BC96</f>
        <v>0</v>
      </c>
      <c r="S96" s="46">
        <f>'bevételi tábla 4.sz.'!BD96</f>
        <v>0</v>
      </c>
      <c r="T96" s="107"/>
      <c r="U96" s="20">
        <f t="shared" si="43"/>
        <v>0</v>
      </c>
      <c r="V96" s="46">
        <f>'bevételi tábla 4.sz.'!CP96</f>
        <v>0</v>
      </c>
      <c r="W96" s="46">
        <f>'bevételi tábla 4.sz.'!CQ96</f>
        <v>0</v>
      </c>
      <c r="X96" s="46">
        <f>'bevételi tábla 4.sz.'!CR96</f>
        <v>0</v>
      </c>
      <c r="Y96" s="520">
        <f t="shared" si="44"/>
        <v>0</v>
      </c>
      <c r="Z96" s="46">
        <f>'bevételi tábla 4.sz.'!CS96</f>
        <v>0</v>
      </c>
      <c r="AA96" s="46">
        <f>'bevételi tábla 4.sz.'!CT96</f>
        <v>0</v>
      </c>
      <c r="AB96" s="46">
        <f>'bevételi tábla 4.sz.'!CU96</f>
        <v>0</v>
      </c>
      <c r="AC96" s="520">
        <f t="shared" si="45"/>
        <v>0</v>
      </c>
      <c r="AD96" s="46">
        <f>'bevételi tábla 4.sz.'!CV96</f>
        <v>0</v>
      </c>
      <c r="AE96" s="46">
        <f>'bevételi tábla 4.sz.'!CW96</f>
        <v>0</v>
      </c>
      <c r="AF96" s="46">
        <f>'bevételi tábla 4.sz.'!CX96</f>
        <v>0</v>
      </c>
      <c r="AG96" s="520">
        <f t="shared" si="46"/>
        <v>0</v>
      </c>
      <c r="AH96" s="46">
        <f>'bevételi tábla 4.sz.'!KO96</f>
        <v>0</v>
      </c>
      <c r="AI96" s="46">
        <f>'bevételi tábla 4.sz.'!KP96</f>
        <v>0</v>
      </c>
      <c r="AJ96" s="46">
        <f>'bevételi tábla 4.sz.'!KQ96</f>
        <v>0</v>
      </c>
      <c r="AK96" s="520">
        <f t="shared" si="47"/>
        <v>0</v>
      </c>
      <c r="AL96" s="46">
        <f>'bevételi tábla 4.sz.'!KR96</f>
        <v>0</v>
      </c>
      <c r="AM96" s="46">
        <f>'bevételi tábla 4.sz.'!KS96</f>
        <v>0</v>
      </c>
      <c r="AN96" s="46">
        <f>'bevételi tábla 4.sz.'!KT96</f>
        <v>0</v>
      </c>
      <c r="AO96" s="520">
        <f t="shared" si="48"/>
        <v>0</v>
      </c>
      <c r="AP96" s="46">
        <f>'bevételi tábla 4.sz.'!KU96</f>
        <v>16920538</v>
      </c>
      <c r="AQ96" s="46">
        <f>'bevételi tábla 4.sz.'!KV96</f>
        <v>0</v>
      </c>
      <c r="AR96" s="46">
        <f>'bevételi tábla 4.sz.'!KW96</f>
        <v>0</v>
      </c>
      <c r="AS96" s="520">
        <f t="shared" si="49"/>
        <v>16920538</v>
      </c>
      <c r="AT96" s="19">
        <f t="shared" si="50"/>
        <v>0</v>
      </c>
      <c r="AU96" s="19">
        <f t="shared" si="30"/>
        <v>0</v>
      </c>
      <c r="AV96" s="19">
        <f t="shared" si="31"/>
        <v>0</v>
      </c>
      <c r="AW96" s="222">
        <f t="shared" si="32"/>
        <v>0</v>
      </c>
      <c r="AX96" s="19">
        <f t="shared" si="33"/>
        <v>0</v>
      </c>
      <c r="AY96" s="19">
        <f t="shared" si="34"/>
        <v>0</v>
      </c>
      <c r="AZ96" s="19">
        <f t="shared" si="35"/>
        <v>0</v>
      </c>
      <c r="BA96" s="222">
        <f t="shared" si="36"/>
        <v>0</v>
      </c>
      <c r="BB96" s="19">
        <f t="shared" si="37"/>
        <v>16920538</v>
      </c>
      <c r="BC96" s="19">
        <f t="shared" si="38"/>
        <v>0</v>
      </c>
      <c r="BD96" s="19">
        <f t="shared" si="39"/>
        <v>0</v>
      </c>
      <c r="BE96" s="222">
        <f t="shared" si="40"/>
        <v>16920538</v>
      </c>
    </row>
    <row r="97" spans="1:57">
      <c r="A97" s="17"/>
      <c r="D97" s="18">
        <v>5</v>
      </c>
      <c r="E97" s="10" t="s">
        <v>127</v>
      </c>
      <c r="F97" s="21"/>
      <c r="G97" s="21"/>
      <c r="H97" s="21"/>
      <c r="I97" s="21" t="s">
        <v>128</v>
      </c>
      <c r="J97" s="46">
        <f>'bevételi tábla 4.sz.'!AW97</f>
        <v>0</v>
      </c>
      <c r="K97" s="46">
        <f>'bevételi tábla 4.sz.'!AX97</f>
        <v>0</v>
      </c>
      <c r="L97" s="46">
        <f>'bevételi tábla 4.sz.'!AY97</f>
        <v>0</v>
      </c>
      <c r="M97" s="20">
        <f t="shared" si="42"/>
        <v>0</v>
      </c>
      <c r="N97" s="46">
        <f>'bevételi tábla 4.sz.'!AZ97</f>
        <v>0</v>
      </c>
      <c r="O97" s="46">
        <f>'bevételi tábla 4.sz.'!BA97</f>
        <v>0</v>
      </c>
      <c r="P97" s="107"/>
      <c r="Q97" s="519">
        <f t="shared" si="41"/>
        <v>0</v>
      </c>
      <c r="R97" s="46">
        <f>'bevételi tábla 4.sz.'!BC97</f>
        <v>165362950</v>
      </c>
      <c r="S97" s="46">
        <f>'bevételi tábla 4.sz.'!BD97</f>
        <v>0</v>
      </c>
      <c r="T97" s="107"/>
      <c r="U97" s="20">
        <f t="shared" si="43"/>
        <v>165362950</v>
      </c>
      <c r="V97" s="46">
        <f>'bevételi tábla 4.sz.'!CP97</f>
        <v>0</v>
      </c>
      <c r="W97" s="46">
        <f>'bevételi tábla 4.sz.'!CQ97</f>
        <v>0</v>
      </c>
      <c r="X97" s="46">
        <f>'bevételi tábla 4.sz.'!CR97</f>
        <v>0</v>
      </c>
      <c r="Y97" s="520">
        <f t="shared" si="44"/>
        <v>0</v>
      </c>
      <c r="Z97" s="46">
        <f>'bevételi tábla 4.sz.'!CS97</f>
        <v>0</v>
      </c>
      <c r="AA97" s="46">
        <f>'bevételi tábla 4.sz.'!CT97</f>
        <v>0</v>
      </c>
      <c r="AB97" s="46">
        <f>'bevételi tábla 4.sz.'!CU97</f>
        <v>0</v>
      </c>
      <c r="AC97" s="520">
        <f t="shared" si="45"/>
        <v>0</v>
      </c>
      <c r="AD97" s="46">
        <f>'bevételi tábla 4.sz.'!CV97</f>
        <v>72798964</v>
      </c>
      <c r="AE97" s="46">
        <f>'bevételi tábla 4.sz.'!CW97</f>
        <v>0</v>
      </c>
      <c r="AF97" s="46">
        <f>'bevételi tábla 4.sz.'!CX97</f>
        <v>0</v>
      </c>
      <c r="AG97" s="520">
        <f t="shared" si="46"/>
        <v>72798964</v>
      </c>
      <c r="AH97" s="46">
        <f>'bevételi tábla 4.sz.'!KO97</f>
        <v>0</v>
      </c>
      <c r="AI97" s="46">
        <f>'bevételi tábla 4.sz.'!KP97</f>
        <v>0</v>
      </c>
      <c r="AJ97" s="46">
        <f>'bevételi tábla 4.sz.'!KQ97</f>
        <v>0</v>
      </c>
      <c r="AK97" s="520">
        <f t="shared" si="47"/>
        <v>0</v>
      </c>
      <c r="AL97" s="46">
        <f>'bevételi tábla 4.sz.'!KR97</f>
        <v>0</v>
      </c>
      <c r="AM97" s="46">
        <f>'bevételi tábla 4.sz.'!KS97</f>
        <v>0</v>
      </c>
      <c r="AN97" s="46">
        <f>'bevételi tábla 4.sz.'!KT97</f>
        <v>0</v>
      </c>
      <c r="AO97" s="520">
        <f t="shared" si="48"/>
        <v>0</v>
      </c>
      <c r="AP97" s="46">
        <f>'bevételi tábla 4.sz.'!KU97</f>
        <v>0</v>
      </c>
      <c r="AQ97" s="46">
        <f>'bevételi tábla 4.sz.'!KV97</f>
        <v>0</v>
      </c>
      <c r="AR97" s="46">
        <f>'bevételi tábla 4.sz.'!KW97</f>
        <v>0</v>
      </c>
      <c r="AS97" s="520">
        <f t="shared" si="49"/>
        <v>0</v>
      </c>
      <c r="AT97" s="19">
        <f t="shared" si="50"/>
        <v>0</v>
      </c>
      <c r="AU97" s="19">
        <f t="shared" si="30"/>
        <v>0</v>
      </c>
      <c r="AV97" s="19">
        <f t="shared" si="31"/>
        <v>0</v>
      </c>
      <c r="AW97" s="222">
        <f t="shared" si="32"/>
        <v>0</v>
      </c>
      <c r="AX97" s="19">
        <f t="shared" si="33"/>
        <v>0</v>
      </c>
      <c r="AY97" s="19">
        <f t="shared" si="34"/>
        <v>0</v>
      </c>
      <c r="AZ97" s="19">
        <f t="shared" si="35"/>
        <v>0</v>
      </c>
      <c r="BA97" s="222">
        <f t="shared" si="36"/>
        <v>0</v>
      </c>
      <c r="BB97" s="19">
        <f>R97+AD97+AP97</f>
        <v>238161914</v>
      </c>
      <c r="BC97" s="19">
        <f t="shared" si="38"/>
        <v>0</v>
      </c>
      <c r="BD97" s="19">
        <f t="shared" si="39"/>
        <v>0</v>
      </c>
      <c r="BE97" s="222">
        <f t="shared" si="40"/>
        <v>238161914</v>
      </c>
    </row>
    <row r="98" spans="1:57">
      <c r="A98" s="17"/>
      <c r="D98" s="18">
        <v>6</v>
      </c>
      <c r="E98" s="10" t="s">
        <v>129</v>
      </c>
      <c r="F98" s="21"/>
      <c r="G98" s="21"/>
      <c r="H98" s="21"/>
      <c r="I98" s="21" t="s">
        <v>130</v>
      </c>
      <c r="J98" s="46">
        <f>'bevételi tábla 4.sz.'!AW98</f>
        <v>0</v>
      </c>
      <c r="K98" s="46">
        <f>'bevételi tábla 4.sz.'!AX98</f>
        <v>0</v>
      </c>
      <c r="L98" s="46">
        <f>'bevételi tábla 4.sz.'!AY98</f>
        <v>0</v>
      </c>
      <c r="M98" s="20">
        <f t="shared" si="42"/>
        <v>0</v>
      </c>
      <c r="N98" s="46">
        <f>'bevételi tábla 4.sz.'!AZ98</f>
        <v>0</v>
      </c>
      <c r="O98" s="46">
        <f>'bevételi tábla 4.sz.'!BA98</f>
        <v>0</v>
      </c>
      <c r="P98" s="107"/>
      <c r="Q98" s="519">
        <f t="shared" si="41"/>
        <v>0</v>
      </c>
      <c r="R98" s="46">
        <f>'bevételi tábla 4.sz.'!BC98</f>
        <v>0</v>
      </c>
      <c r="S98" s="46">
        <f>'bevételi tábla 4.sz.'!BD98</f>
        <v>0</v>
      </c>
      <c r="T98" s="107"/>
      <c r="U98" s="20">
        <f t="shared" si="43"/>
        <v>0</v>
      </c>
      <c r="V98" s="46">
        <f>'bevételi tábla 4.sz.'!CP98</f>
        <v>0</v>
      </c>
      <c r="W98" s="46">
        <f>'bevételi tábla 4.sz.'!CQ98</f>
        <v>0</v>
      </c>
      <c r="X98" s="46">
        <f>'bevételi tábla 4.sz.'!CR98</f>
        <v>0</v>
      </c>
      <c r="Y98" s="520">
        <f t="shared" si="44"/>
        <v>0</v>
      </c>
      <c r="Z98" s="46">
        <f>'bevételi tábla 4.sz.'!CS98</f>
        <v>0</v>
      </c>
      <c r="AA98" s="46">
        <f>'bevételi tábla 4.sz.'!CT98</f>
        <v>0</v>
      </c>
      <c r="AB98" s="46">
        <f>'bevételi tábla 4.sz.'!CU98</f>
        <v>0</v>
      </c>
      <c r="AC98" s="520">
        <f t="shared" si="45"/>
        <v>0</v>
      </c>
      <c r="AD98" s="46">
        <f>'bevételi tábla 4.sz.'!CV98</f>
        <v>0</v>
      </c>
      <c r="AE98" s="46">
        <f>'bevételi tábla 4.sz.'!CW98</f>
        <v>0</v>
      </c>
      <c r="AF98" s="46">
        <f>'bevételi tábla 4.sz.'!CX98</f>
        <v>0</v>
      </c>
      <c r="AG98" s="520">
        <f t="shared" si="46"/>
        <v>0</v>
      </c>
      <c r="AH98" s="46">
        <f>'bevételi tábla 4.sz.'!KO98</f>
        <v>0</v>
      </c>
      <c r="AI98" s="46">
        <f>'bevételi tábla 4.sz.'!KP98</f>
        <v>0</v>
      </c>
      <c r="AJ98" s="46">
        <f>'bevételi tábla 4.sz.'!KQ98</f>
        <v>0</v>
      </c>
      <c r="AK98" s="520">
        <f t="shared" si="47"/>
        <v>0</v>
      </c>
      <c r="AL98" s="46">
        <f>'bevételi tábla 4.sz.'!KR98</f>
        <v>0</v>
      </c>
      <c r="AM98" s="46">
        <f>'bevételi tábla 4.sz.'!KS98</f>
        <v>0</v>
      </c>
      <c r="AN98" s="46">
        <f>'bevételi tábla 4.sz.'!KT98</f>
        <v>0</v>
      </c>
      <c r="AO98" s="520">
        <f t="shared" si="48"/>
        <v>0</v>
      </c>
      <c r="AP98" s="46">
        <f>'bevételi tábla 4.sz.'!KU98</f>
        <v>0</v>
      </c>
      <c r="AQ98" s="46">
        <f>'bevételi tábla 4.sz.'!KV98</f>
        <v>0</v>
      </c>
      <c r="AR98" s="46">
        <f>'bevételi tábla 4.sz.'!KW98</f>
        <v>0</v>
      </c>
      <c r="AS98" s="520">
        <f t="shared" si="49"/>
        <v>0</v>
      </c>
      <c r="AT98" s="19">
        <f t="shared" si="50"/>
        <v>0</v>
      </c>
      <c r="AU98" s="19">
        <f t="shared" si="30"/>
        <v>0</v>
      </c>
      <c r="AV98" s="19">
        <f t="shared" si="31"/>
        <v>0</v>
      </c>
      <c r="AW98" s="222">
        <f t="shared" si="32"/>
        <v>0</v>
      </c>
      <c r="AX98" s="19">
        <f t="shared" si="33"/>
        <v>0</v>
      </c>
      <c r="AY98" s="19">
        <f t="shared" si="34"/>
        <v>0</v>
      </c>
      <c r="AZ98" s="19">
        <f t="shared" si="35"/>
        <v>0</v>
      </c>
      <c r="BA98" s="222">
        <f t="shared" si="36"/>
        <v>0</v>
      </c>
      <c r="BB98" s="19">
        <f t="shared" si="37"/>
        <v>0</v>
      </c>
      <c r="BC98" s="19">
        <f t="shared" si="38"/>
        <v>0</v>
      </c>
      <c r="BD98" s="19">
        <f t="shared" si="39"/>
        <v>0</v>
      </c>
      <c r="BE98" s="222">
        <f t="shared" si="40"/>
        <v>0</v>
      </c>
    </row>
    <row r="99" spans="1:57" ht="36" customHeight="1">
      <c r="A99" s="949" t="s">
        <v>131</v>
      </c>
      <c r="B99" s="950"/>
      <c r="C99" s="950"/>
      <c r="D99" s="950"/>
      <c r="E99" s="950"/>
      <c r="F99" s="950"/>
      <c r="G99" s="950"/>
      <c r="H99" s="950"/>
      <c r="I99" s="114"/>
      <c r="J99" s="513">
        <f>'bevételi tábla 4.sz.'!AW99</f>
        <v>100727800</v>
      </c>
      <c r="K99" s="513">
        <f>'bevételi tábla 4.sz.'!AX99</f>
        <v>0</v>
      </c>
      <c r="L99" s="513">
        <f>'bevételi tábla 4.sz.'!AY99</f>
        <v>0</v>
      </c>
      <c r="M99" s="514">
        <f t="shared" si="42"/>
        <v>100727800</v>
      </c>
      <c r="N99" s="513">
        <f>'bevételi tábla 4.sz.'!AZ99</f>
        <v>114306329</v>
      </c>
      <c r="O99" s="513">
        <f>'bevételi tábla 4.sz.'!BA99</f>
        <v>0</v>
      </c>
      <c r="P99" s="522"/>
      <c r="Q99" s="516">
        <f t="shared" si="41"/>
        <v>114306329</v>
      </c>
      <c r="R99" s="513">
        <f>'bevételi tábla 4.sz.'!BC99</f>
        <v>169430295</v>
      </c>
      <c r="S99" s="513">
        <f>'bevételi tábla 4.sz.'!BD99</f>
        <v>0</v>
      </c>
      <c r="T99" s="522"/>
      <c r="U99" s="514">
        <f t="shared" si="43"/>
        <v>169430295</v>
      </c>
      <c r="V99" s="513">
        <f>'bevételi tábla 4.sz.'!CP99</f>
        <v>16000860</v>
      </c>
      <c r="W99" s="513">
        <f>'bevételi tábla 4.sz.'!CQ99</f>
        <v>0</v>
      </c>
      <c r="X99" s="513">
        <f>'bevételi tábla 4.sz.'!CR99</f>
        <v>0</v>
      </c>
      <c r="Y99" s="517">
        <f t="shared" si="44"/>
        <v>16000860</v>
      </c>
      <c r="Z99" s="513">
        <f>'bevételi tábla 4.sz.'!CS99</f>
        <v>28188183</v>
      </c>
      <c r="AA99" s="513">
        <f>'bevételi tábla 4.sz.'!CT99</f>
        <v>0</v>
      </c>
      <c r="AB99" s="513">
        <f>'bevételi tábla 4.sz.'!CU99</f>
        <v>0</v>
      </c>
      <c r="AC99" s="517">
        <f t="shared" si="45"/>
        <v>28188183</v>
      </c>
      <c r="AD99" s="513">
        <f>'bevételi tábla 4.sz.'!CV99</f>
        <v>93061523</v>
      </c>
      <c r="AE99" s="513">
        <f>'bevételi tábla 4.sz.'!CW99</f>
        <v>0</v>
      </c>
      <c r="AF99" s="513">
        <f>'bevételi tábla 4.sz.'!CX99</f>
        <v>0</v>
      </c>
      <c r="AG99" s="517">
        <f t="shared" si="46"/>
        <v>93061523</v>
      </c>
      <c r="AH99" s="513">
        <f>'bevételi tábla 4.sz.'!KO99</f>
        <v>4513992932</v>
      </c>
      <c r="AI99" s="513">
        <f>'bevételi tábla 4.sz.'!KP99</f>
        <v>0</v>
      </c>
      <c r="AJ99" s="513">
        <f>'bevételi tábla 4.sz.'!KQ99</f>
        <v>0</v>
      </c>
      <c r="AK99" s="517">
        <f t="shared" si="47"/>
        <v>4513992932</v>
      </c>
      <c r="AL99" s="513">
        <f>'bevételi tábla 4.sz.'!KR99</f>
        <v>4468331977</v>
      </c>
      <c r="AM99" s="513">
        <f>'bevételi tábla 4.sz.'!KS99</f>
        <v>0</v>
      </c>
      <c r="AN99" s="513">
        <f>'bevételi tábla 4.sz.'!KT99</f>
        <v>0</v>
      </c>
      <c r="AO99" s="517">
        <f t="shared" si="48"/>
        <v>4468331977</v>
      </c>
      <c r="AP99" s="513">
        <f>'bevételi tábla 4.sz.'!KU99</f>
        <v>4391619680</v>
      </c>
      <c r="AQ99" s="513">
        <f>'bevételi tábla 4.sz.'!KV99</f>
        <v>0</v>
      </c>
      <c r="AR99" s="513">
        <f>'bevételi tábla 4.sz.'!KW99</f>
        <v>0</v>
      </c>
      <c r="AS99" s="517">
        <f t="shared" si="49"/>
        <v>4391619680</v>
      </c>
      <c r="AT99" s="515">
        <f t="shared" si="50"/>
        <v>4630721592</v>
      </c>
      <c r="AU99" s="515">
        <f t="shared" si="30"/>
        <v>0</v>
      </c>
      <c r="AV99" s="515">
        <f t="shared" si="31"/>
        <v>0</v>
      </c>
      <c r="AW99" s="518">
        <f t="shared" si="32"/>
        <v>4630721592</v>
      </c>
      <c r="AX99" s="515">
        <f t="shared" si="33"/>
        <v>4610826489</v>
      </c>
      <c r="AY99" s="515">
        <f t="shared" si="34"/>
        <v>0</v>
      </c>
      <c r="AZ99" s="515">
        <f t="shared" si="35"/>
        <v>0</v>
      </c>
      <c r="BA99" s="518">
        <f t="shared" si="36"/>
        <v>4610826489</v>
      </c>
      <c r="BB99" s="515">
        <f t="shared" si="37"/>
        <v>4654111498</v>
      </c>
      <c r="BC99" s="515">
        <f t="shared" si="38"/>
        <v>0</v>
      </c>
      <c r="BD99" s="515">
        <f t="shared" si="39"/>
        <v>0</v>
      </c>
      <c r="BE99" s="518">
        <f t="shared" si="40"/>
        <v>4654111498</v>
      </c>
    </row>
    <row r="100" spans="1:57">
      <c r="A100" s="951" t="s">
        <v>132</v>
      </c>
      <c r="B100" s="952"/>
      <c r="C100" s="952"/>
      <c r="D100" s="952"/>
      <c r="E100" s="952"/>
      <c r="F100" s="952"/>
      <c r="G100" s="952"/>
      <c r="H100" s="952"/>
      <c r="I100" s="92"/>
      <c r="J100" s="257">
        <f>'bevételi tábla 4.sz.'!AW100</f>
        <v>0</v>
      </c>
      <c r="K100" s="257">
        <f>'bevételi tábla 4.sz.'!AX100</f>
        <v>0</v>
      </c>
      <c r="L100" s="257">
        <f>'bevételi tábla 4.sz.'!AY100</f>
        <v>0</v>
      </c>
      <c r="M100" s="258">
        <f t="shared" si="42"/>
        <v>0</v>
      </c>
      <c r="N100" s="257">
        <f>'bevételi tábla 4.sz.'!AZ100</f>
        <v>0</v>
      </c>
      <c r="O100" s="257">
        <f>'bevételi tábla 4.sz.'!BA100</f>
        <v>0</v>
      </c>
      <c r="P100" s="261"/>
      <c r="Q100" s="259">
        <f t="shared" si="41"/>
        <v>0</v>
      </c>
      <c r="R100" s="257">
        <f>'bevételi tábla 4.sz.'!BC100</f>
        <v>0</v>
      </c>
      <c r="S100" s="257">
        <f>'bevételi tábla 4.sz.'!BD100</f>
        <v>0</v>
      </c>
      <c r="T100" s="261"/>
      <c r="U100" s="258">
        <f t="shared" si="43"/>
        <v>0</v>
      </c>
      <c r="V100" s="257">
        <f>'bevételi tábla 4.sz.'!CP100</f>
        <v>0</v>
      </c>
      <c r="W100" s="257">
        <f>'bevételi tábla 4.sz.'!CQ100</f>
        <v>0</v>
      </c>
      <c r="X100" s="257">
        <f>'bevételi tábla 4.sz.'!CR100</f>
        <v>0</v>
      </c>
      <c r="Y100" s="260">
        <f t="shared" si="44"/>
        <v>0</v>
      </c>
      <c r="Z100" s="257">
        <f>'bevételi tábla 4.sz.'!CS100</f>
        <v>0</v>
      </c>
      <c r="AA100" s="257">
        <f>'bevételi tábla 4.sz.'!CT100</f>
        <v>0</v>
      </c>
      <c r="AB100" s="257">
        <f>'bevételi tábla 4.sz.'!CU100</f>
        <v>0</v>
      </c>
      <c r="AC100" s="260">
        <f t="shared" si="45"/>
        <v>0</v>
      </c>
      <c r="AD100" s="257">
        <f>'bevételi tábla 4.sz.'!CV100</f>
        <v>0</v>
      </c>
      <c r="AE100" s="257">
        <f>'bevételi tábla 4.sz.'!CW100</f>
        <v>0</v>
      </c>
      <c r="AF100" s="257">
        <f>'bevételi tábla 4.sz.'!CX100</f>
        <v>0</v>
      </c>
      <c r="AG100" s="260">
        <f t="shared" si="46"/>
        <v>0</v>
      </c>
      <c r="AH100" s="257">
        <f>'bevételi tábla 4.sz.'!KO100</f>
        <v>0</v>
      </c>
      <c r="AI100" s="257">
        <f>'bevételi tábla 4.sz.'!KP100</f>
        <v>0</v>
      </c>
      <c r="AJ100" s="257">
        <f>'bevételi tábla 4.sz.'!KQ100</f>
        <v>0</v>
      </c>
      <c r="AK100" s="260">
        <f t="shared" si="47"/>
        <v>0</v>
      </c>
      <c r="AL100" s="257">
        <f>'bevételi tábla 4.sz.'!KR100</f>
        <v>0</v>
      </c>
      <c r="AM100" s="257">
        <f>'bevételi tábla 4.sz.'!KS100</f>
        <v>0</v>
      </c>
      <c r="AN100" s="257">
        <f>'bevételi tábla 4.sz.'!KT100</f>
        <v>0</v>
      </c>
      <c r="AO100" s="260">
        <f t="shared" si="48"/>
        <v>0</v>
      </c>
      <c r="AP100" s="257">
        <f>'bevételi tábla 4.sz.'!KU100</f>
        <v>0</v>
      </c>
      <c r="AQ100" s="257">
        <f>'bevételi tábla 4.sz.'!KV100</f>
        <v>0</v>
      </c>
      <c r="AR100" s="257">
        <f>'bevételi tábla 4.sz.'!KW100</f>
        <v>0</v>
      </c>
      <c r="AS100" s="260">
        <f t="shared" si="49"/>
        <v>0</v>
      </c>
      <c r="AT100" s="262">
        <f t="shared" si="50"/>
        <v>0</v>
      </c>
      <c r="AU100" s="262">
        <f t="shared" si="30"/>
        <v>0</v>
      </c>
      <c r="AV100" s="262">
        <f t="shared" si="31"/>
        <v>0</v>
      </c>
      <c r="AW100" s="113">
        <f t="shared" si="32"/>
        <v>0</v>
      </c>
      <c r="AX100" s="262">
        <f t="shared" si="33"/>
        <v>0</v>
      </c>
      <c r="AY100" s="262">
        <f t="shared" si="34"/>
        <v>0</v>
      </c>
      <c r="AZ100" s="262">
        <f t="shared" si="35"/>
        <v>0</v>
      </c>
      <c r="BA100" s="113">
        <f t="shared" si="36"/>
        <v>0</v>
      </c>
      <c r="BB100" s="262">
        <f t="shared" si="37"/>
        <v>0</v>
      </c>
      <c r="BC100" s="262">
        <f t="shared" si="38"/>
        <v>0</v>
      </c>
      <c r="BD100" s="262">
        <f t="shared" si="39"/>
        <v>0</v>
      </c>
      <c r="BE100" s="113">
        <f t="shared" si="40"/>
        <v>0</v>
      </c>
    </row>
    <row r="101" spans="1:57">
      <c r="A101" s="96"/>
      <c r="B101" s="96"/>
      <c r="C101" s="96"/>
      <c r="D101" s="96"/>
      <c r="E101" s="96"/>
      <c r="F101" s="96"/>
      <c r="G101" s="96"/>
      <c r="H101" s="96" t="s">
        <v>653</v>
      </c>
      <c r="I101" s="96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1"/>
      <c r="AU101" s="91"/>
      <c r="AV101" s="91"/>
      <c r="AW101" s="91">
        <f>AW99-AW97</f>
        <v>4630721592</v>
      </c>
      <c r="AX101" s="91"/>
      <c r="AY101" s="91"/>
      <c r="BA101" s="91">
        <f>BA99-BA97</f>
        <v>4610826489</v>
      </c>
      <c r="BB101" s="91"/>
      <c r="BC101" s="91"/>
      <c r="BD101" s="91"/>
      <c r="BE101" s="91">
        <f>BE99-BE97</f>
        <v>4415949584</v>
      </c>
    </row>
    <row r="102" spans="1:57">
      <c r="A102" s="96"/>
      <c r="B102" s="98"/>
      <c r="C102" s="96"/>
      <c r="D102" s="96"/>
      <c r="E102" s="96"/>
      <c r="F102" s="96"/>
      <c r="G102" s="96"/>
      <c r="H102" s="96"/>
      <c r="I102" s="96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BB102" s="97"/>
      <c r="BC102" s="97"/>
      <c r="BD102" s="97"/>
      <c r="BE102" s="97"/>
    </row>
    <row r="103" spans="1:57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213"/>
      <c r="AU103" s="96"/>
      <c r="AV103" s="96"/>
      <c r="AW103" s="213"/>
      <c r="BB103" s="96"/>
      <c r="BC103" s="96"/>
      <c r="BD103" s="96"/>
      <c r="BE103" s="213"/>
    </row>
    <row r="104" spans="1:57">
      <c r="A104" s="96"/>
      <c r="B104" s="98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BB104" s="96"/>
      <c r="BC104" s="96"/>
      <c r="BD104" s="96"/>
      <c r="BE104" s="213"/>
    </row>
    <row r="105" spans="1:57">
      <c r="A105" s="96"/>
      <c r="B105" s="98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213"/>
      <c r="AU105" s="96"/>
      <c r="AV105" s="96"/>
      <c r="AW105" s="96"/>
      <c r="BB105" s="96"/>
      <c r="BC105" s="96"/>
      <c r="BD105" s="96"/>
      <c r="BE105" s="213"/>
    </row>
    <row r="106" spans="1:57">
      <c r="A106" s="96"/>
      <c r="B106" s="98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BB106" s="96"/>
      <c r="BC106" s="96"/>
      <c r="BD106" s="96"/>
      <c r="BE106" s="213"/>
    </row>
    <row r="107" spans="1:57">
      <c r="A107" s="95"/>
      <c r="B107" s="98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BB107" s="96"/>
      <c r="BC107" s="96"/>
      <c r="BD107" s="96"/>
      <c r="BE107" s="213"/>
    </row>
    <row r="108" spans="1:57">
      <c r="A108" s="99"/>
      <c r="B108" s="98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BB108" s="99"/>
      <c r="BC108" s="99"/>
      <c r="BD108" s="99"/>
      <c r="BE108" s="749"/>
    </row>
    <row r="109" spans="1:57">
      <c r="A109" s="96"/>
      <c r="B109" s="98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BB109" s="96"/>
      <c r="BC109" s="96"/>
      <c r="BD109" s="96"/>
      <c r="BE109" s="96"/>
    </row>
    <row r="110" spans="1:57">
      <c r="A110" s="96"/>
      <c r="B110" s="98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BB110" s="96"/>
      <c r="BC110" s="96"/>
      <c r="BD110" s="96"/>
      <c r="BE110" s="96"/>
    </row>
    <row r="111" spans="1:57">
      <c r="A111" s="98"/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98"/>
      <c r="BB111" s="98"/>
      <c r="BC111" s="98"/>
      <c r="BD111" s="98"/>
      <c r="BE111" s="98"/>
    </row>
    <row r="112" spans="1:57">
      <c r="A112" s="98"/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98"/>
      <c r="BB112" s="98"/>
      <c r="BC112" s="98"/>
      <c r="BD112" s="98"/>
      <c r="BE112" s="98"/>
    </row>
    <row r="113" spans="1:57">
      <c r="A113" s="98"/>
      <c r="B113" s="98"/>
      <c r="C113" s="96"/>
      <c r="D113" s="948"/>
      <c r="E113" s="948"/>
      <c r="F113" s="948"/>
      <c r="G113" s="948"/>
      <c r="H113" s="948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BB113" s="94"/>
      <c r="BC113" s="94"/>
      <c r="BD113" s="94"/>
      <c r="BE113" s="94"/>
    </row>
    <row r="114" spans="1:57">
      <c r="A114" s="96"/>
      <c r="B114" s="96"/>
      <c r="C114" s="96"/>
      <c r="D114" s="948"/>
      <c r="E114" s="948"/>
      <c r="F114" s="948"/>
      <c r="G114" s="948"/>
      <c r="H114" s="948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BB114" s="94"/>
      <c r="BC114" s="94"/>
      <c r="BD114" s="94"/>
      <c r="BE114" s="94"/>
    </row>
    <row r="115" spans="1:57" ht="14.25">
      <c r="A115" s="947"/>
      <c r="B115" s="947"/>
      <c r="C115" s="947"/>
      <c r="D115" s="947"/>
      <c r="E115" s="947"/>
      <c r="F115" s="947"/>
      <c r="G115" s="947"/>
      <c r="H115" s="947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BB115" s="95"/>
      <c r="BC115" s="95"/>
      <c r="BD115" s="95"/>
      <c r="BE115" s="95"/>
    </row>
    <row r="116" spans="1:57">
      <c r="A116" s="939"/>
      <c r="B116" s="939"/>
      <c r="C116" s="939"/>
      <c r="D116" s="939"/>
      <c r="E116" s="939"/>
      <c r="F116" s="939"/>
      <c r="G116" s="939"/>
      <c r="H116" s="939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BB116" s="93"/>
      <c r="BC116" s="93"/>
      <c r="BD116" s="93"/>
      <c r="BE116" s="93"/>
    </row>
    <row r="117" spans="1:57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BB117" s="96"/>
      <c r="BC117" s="96"/>
      <c r="BD117" s="96"/>
      <c r="BE117" s="96"/>
    </row>
    <row r="118" spans="1:57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BB118" s="96"/>
      <c r="BC118" s="96"/>
      <c r="BD118" s="96"/>
      <c r="BE118" s="96"/>
    </row>
    <row r="119" spans="1:57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BB119" s="96"/>
      <c r="BC119" s="96"/>
      <c r="BD119" s="96"/>
      <c r="BE119" s="96"/>
    </row>
    <row r="120" spans="1:57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BB120" s="96"/>
      <c r="BC120" s="96"/>
      <c r="BD120" s="96"/>
      <c r="BE120" s="96"/>
    </row>
    <row r="121" spans="1:57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BB121" s="96"/>
      <c r="BC121" s="96"/>
      <c r="BD121" s="96"/>
      <c r="BE121" s="96"/>
    </row>
    <row r="122" spans="1:57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BB122" s="96"/>
      <c r="BC122" s="96"/>
      <c r="BD122" s="96"/>
      <c r="BE122" s="96"/>
    </row>
    <row r="123" spans="1:57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BB123" s="96"/>
      <c r="BC123" s="96"/>
      <c r="BD123" s="96"/>
      <c r="BE123" s="96"/>
    </row>
    <row r="124" spans="1:57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BB124" s="96"/>
      <c r="BC124" s="96"/>
      <c r="BD124" s="96"/>
      <c r="BE124" s="96"/>
    </row>
    <row r="125" spans="1:57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BB125" s="96"/>
      <c r="BC125" s="96"/>
      <c r="BD125" s="96"/>
      <c r="BE125" s="96"/>
    </row>
    <row r="126" spans="1:57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BB126" s="96"/>
      <c r="BC126" s="96"/>
      <c r="BD126" s="96"/>
      <c r="BE126" s="96"/>
    </row>
    <row r="127" spans="1:57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BB127" s="96"/>
      <c r="BC127" s="96"/>
      <c r="BD127" s="96"/>
      <c r="BE127" s="96"/>
    </row>
    <row r="128" spans="1:57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BB128" s="96"/>
      <c r="BC128" s="96"/>
      <c r="BD128" s="96"/>
      <c r="BE128" s="96"/>
    </row>
    <row r="129" spans="1:57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BB129" s="96"/>
      <c r="BC129" s="96"/>
      <c r="BD129" s="96"/>
      <c r="BE129" s="96"/>
    </row>
    <row r="130" spans="1:57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BB130" s="96"/>
      <c r="BC130" s="96"/>
      <c r="BD130" s="96"/>
      <c r="BE130" s="96"/>
    </row>
    <row r="131" spans="1:57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BB131" s="96"/>
      <c r="BC131" s="96"/>
      <c r="BD131" s="96"/>
      <c r="BE131" s="96"/>
    </row>
    <row r="132" spans="1:57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BB132" s="96"/>
      <c r="BC132" s="96"/>
      <c r="BD132" s="96"/>
      <c r="BE132" s="96"/>
    </row>
    <row r="133" spans="1:57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BB133" s="96"/>
      <c r="BC133" s="96"/>
      <c r="BD133" s="96"/>
      <c r="BE133" s="96"/>
    </row>
    <row r="134" spans="1:57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BB134" s="96"/>
      <c r="BC134" s="96"/>
      <c r="BD134" s="96"/>
      <c r="BE134" s="96"/>
    </row>
    <row r="135" spans="1:57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110"/>
      <c r="N135" s="110"/>
      <c r="O135" s="110"/>
      <c r="P135" s="110"/>
      <c r="Q135" s="110"/>
      <c r="R135" s="110"/>
      <c r="S135" s="110"/>
      <c r="T135" s="110"/>
      <c r="U135" s="110"/>
      <c r="V135" s="47"/>
      <c r="W135" s="47"/>
      <c r="X135" s="47"/>
      <c r="Y135" s="110"/>
      <c r="Z135" s="110"/>
      <c r="AA135" s="110"/>
      <c r="AB135" s="110"/>
      <c r="AC135" s="110"/>
      <c r="AD135" s="47"/>
      <c r="AE135" s="47"/>
      <c r="AF135" s="47"/>
      <c r="AG135" s="110"/>
      <c r="AH135" s="47"/>
      <c r="AI135" s="47"/>
      <c r="AJ135" s="47"/>
      <c r="AK135" s="110"/>
      <c r="AL135" s="110"/>
      <c r="AM135" s="110"/>
      <c r="AN135" s="110"/>
      <c r="AO135" s="110"/>
      <c r="AP135" s="47"/>
      <c r="AQ135" s="47"/>
      <c r="AR135" s="47"/>
      <c r="AS135" s="110"/>
      <c r="AT135" s="47"/>
      <c r="AU135" s="47"/>
      <c r="AV135" s="47"/>
      <c r="AW135" s="110"/>
      <c r="BB135" s="47"/>
      <c r="BC135" s="47"/>
      <c r="BD135" s="47"/>
      <c r="BE135" s="110"/>
    </row>
  </sheetData>
  <mergeCells count="42">
    <mergeCell ref="AH4:AK4"/>
    <mergeCell ref="AX4:BA4"/>
    <mergeCell ref="A3:A5"/>
    <mergeCell ref="B3:B5"/>
    <mergeCell ref="C3:C5"/>
    <mergeCell ref="D3:D5"/>
    <mergeCell ref="R4:U4"/>
    <mergeCell ref="N4:Q4"/>
    <mergeCell ref="G42:H42"/>
    <mergeCell ref="G43:H43"/>
    <mergeCell ref="D114:H114"/>
    <mergeCell ref="A99:H99"/>
    <mergeCell ref="A100:H100"/>
    <mergeCell ref="E96:H96"/>
    <mergeCell ref="D113:H113"/>
    <mergeCell ref="F95:H95"/>
    <mergeCell ref="A116:H116"/>
    <mergeCell ref="E78:H78"/>
    <mergeCell ref="A84:H84"/>
    <mergeCell ref="A85:H85"/>
    <mergeCell ref="D87:H87"/>
    <mergeCell ref="F89:H89"/>
    <mergeCell ref="F90:H90"/>
    <mergeCell ref="F94:H94"/>
    <mergeCell ref="F91:H91"/>
    <mergeCell ref="A115:H115"/>
    <mergeCell ref="G41:H41"/>
    <mergeCell ref="AH3:AS3"/>
    <mergeCell ref="AT3:BE3"/>
    <mergeCell ref="J3:U3"/>
    <mergeCell ref="V3:AG3"/>
    <mergeCell ref="Z4:AC4"/>
    <mergeCell ref="AT4:AW4"/>
    <mergeCell ref="J4:M4"/>
    <mergeCell ref="E3:H5"/>
    <mergeCell ref="I3:I4"/>
    <mergeCell ref="V4:Y4"/>
    <mergeCell ref="G23:H23"/>
    <mergeCell ref="BB4:BE4"/>
    <mergeCell ref="AD4:AG4"/>
    <mergeCell ref="AP4:AS4"/>
    <mergeCell ref="AL4:AO4"/>
  </mergeCells>
  <phoneticPr fontId="26" type="noConversion"/>
  <pageMargins left="0.23622047244094491" right="0.15748031496062992" top="0.55118110236220474" bottom="0" header="0.23622047244094491" footer="0"/>
  <pageSetup paperSize="8" scale="48" fitToWidth="0" orientation="landscape" horizontalDpi="300" verticalDpi="300" r:id="rId1"/>
  <headerFooter alignWithMargins="0">
    <oddHeader>&amp;L 6 /2019. (V.30.) sz. rendelet&amp;CHarkány Város Önkormányzat 2018. évi zárszámadás  bevételi főtábla&amp;R1. sz. melléklet</oddHeader>
  </headerFooter>
  <colBreaks count="1" manualBreakCount="1">
    <brk id="33" min="2" max="9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I79"/>
  <sheetViews>
    <sheetView zoomScaleNormal="100" zoomScaleSheetLayoutView="82" workbookViewId="0">
      <selection activeCell="H63" sqref="H63"/>
    </sheetView>
  </sheetViews>
  <sheetFormatPr defaultRowHeight="12.75"/>
  <cols>
    <col min="1" max="1" width="66.42578125" style="536" customWidth="1"/>
    <col min="2" max="2" width="15.42578125" style="536" customWidth="1"/>
    <col min="3" max="3" width="11" style="536" customWidth="1"/>
    <col min="4" max="4" width="13.7109375" style="536" customWidth="1"/>
    <col min="5" max="7" width="13.5703125" style="536" customWidth="1"/>
    <col min="8" max="8" width="14" style="536" customWidth="1"/>
    <col min="9" max="9" width="11.7109375" style="536" customWidth="1"/>
    <col min="10" max="251" width="9.140625" style="536"/>
    <col min="252" max="252" width="66.42578125" style="536" customWidth="1"/>
    <col min="253" max="253" width="15.42578125" style="536" customWidth="1"/>
    <col min="254" max="254" width="11" style="536" customWidth="1"/>
    <col min="255" max="255" width="13.7109375" style="536" customWidth="1"/>
    <col min="256" max="258" width="13.5703125" style="536" customWidth="1"/>
    <col min="259" max="259" width="14" style="536" customWidth="1"/>
    <col min="260" max="260" width="14.140625" style="536" customWidth="1"/>
    <col min="261" max="262" width="12.28515625" style="536" bestFit="1" customWidth="1"/>
    <col min="263" max="507" width="9.140625" style="536"/>
    <col min="508" max="508" width="66.42578125" style="536" customWidth="1"/>
    <col min="509" max="509" width="15.42578125" style="536" customWidth="1"/>
    <col min="510" max="510" width="11" style="536" customWidth="1"/>
    <col min="511" max="511" width="13.7109375" style="536" customWidth="1"/>
    <col min="512" max="514" width="13.5703125" style="536" customWidth="1"/>
    <col min="515" max="515" width="14" style="536" customWidth="1"/>
    <col min="516" max="516" width="14.140625" style="536" customWidth="1"/>
    <col min="517" max="518" width="12.28515625" style="536" bestFit="1" customWidth="1"/>
    <col min="519" max="763" width="9.140625" style="536"/>
    <col min="764" max="764" width="66.42578125" style="536" customWidth="1"/>
    <col min="765" max="765" width="15.42578125" style="536" customWidth="1"/>
    <col min="766" max="766" width="11" style="536" customWidth="1"/>
    <col min="767" max="767" width="13.7109375" style="536" customWidth="1"/>
    <col min="768" max="770" width="13.5703125" style="536" customWidth="1"/>
    <col min="771" max="771" width="14" style="536" customWidth="1"/>
    <col min="772" max="772" width="14.140625" style="536" customWidth="1"/>
    <col min="773" max="774" width="12.28515625" style="536" bestFit="1" customWidth="1"/>
    <col min="775" max="1019" width="9.140625" style="536"/>
    <col min="1020" max="1020" width="66.42578125" style="536" customWidth="1"/>
    <col min="1021" max="1021" width="15.42578125" style="536" customWidth="1"/>
    <col min="1022" max="1022" width="11" style="536" customWidth="1"/>
    <col min="1023" max="1023" width="13.7109375" style="536" customWidth="1"/>
    <col min="1024" max="1026" width="13.5703125" style="536" customWidth="1"/>
    <col min="1027" max="1027" width="14" style="536" customWidth="1"/>
    <col min="1028" max="1028" width="14.140625" style="536" customWidth="1"/>
    <col min="1029" max="1030" width="12.28515625" style="536" bestFit="1" customWidth="1"/>
    <col min="1031" max="1275" width="9.140625" style="536"/>
    <col min="1276" max="1276" width="66.42578125" style="536" customWidth="1"/>
    <col min="1277" max="1277" width="15.42578125" style="536" customWidth="1"/>
    <col min="1278" max="1278" width="11" style="536" customWidth="1"/>
    <col min="1279" max="1279" width="13.7109375" style="536" customWidth="1"/>
    <col min="1280" max="1282" width="13.5703125" style="536" customWidth="1"/>
    <col min="1283" max="1283" width="14" style="536" customWidth="1"/>
    <col min="1284" max="1284" width="14.140625" style="536" customWidth="1"/>
    <col min="1285" max="1286" width="12.28515625" style="536" bestFit="1" customWidth="1"/>
    <col min="1287" max="1531" width="9.140625" style="536"/>
    <col min="1532" max="1532" width="66.42578125" style="536" customWidth="1"/>
    <col min="1533" max="1533" width="15.42578125" style="536" customWidth="1"/>
    <col min="1534" max="1534" width="11" style="536" customWidth="1"/>
    <col min="1535" max="1535" width="13.7109375" style="536" customWidth="1"/>
    <col min="1536" max="1538" width="13.5703125" style="536" customWidth="1"/>
    <col min="1539" max="1539" width="14" style="536" customWidth="1"/>
    <col min="1540" max="1540" width="14.140625" style="536" customWidth="1"/>
    <col min="1541" max="1542" width="12.28515625" style="536" bestFit="1" customWidth="1"/>
    <col min="1543" max="1787" width="9.140625" style="536"/>
    <col min="1788" max="1788" width="66.42578125" style="536" customWidth="1"/>
    <col min="1789" max="1789" width="15.42578125" style="536" customWidth="1"/>
    <col min="1790" max="1790" width="11" style="536" customWidth="1"/>
    <col min="1791" max="1791" width="13.7109375" style="536" customWidth="1"/>
    <col min="1792" max="1794" width="13.5703125" style="536" customWidth="1"/>
    <col min="1795" max="1795" width="14" style="536" customWidth="1"/>
    <col min="1796" max="1796" width="14.140625" style="536" customWidth="1"/>
    <col min="1797" max="1798" width="12.28515625" style="536" bestFit="1" customWidth="1"/>
    <col min="1799" max="2043" width="9.140625" style="536"/>
    <col min="2044" max="2044" width="66.42578125" style="536" customWidth="1"/>
    <col min="2045" max="2045" width="15.42578125" style="536" customWidth="1"/>
    <col min="2046" max="2046" width="11" style="536" customWidth="1"/>
    <col min="2047" max="2047" width="13.7109375" style="536" customWidth="1"/>
    <col min="2048" max="2050" width="13.5703125" style="536" customWidth="1"/>
    <col min="2051" max="2051" width="14" style="536" customWidth="1"/>
    <col min="2052" max="2052" width="14.140625" style="536" customWidth="1"/>
    <col min="2053" max="2054" width="12.28515625" style="536" bestFit="1" customWidth="1"/>
    <col min="2055" max="2299" width="9.140625" style="536"/>
    <col min="2300" max="2300" width="66.42578125" style="536" customWidth="1"/>
    <col min="2301" max="2301" width="15.42578125" style="536" customWidth="1"/>
    <col min="2302" max="2302" width="11" style="536" customWidth="1"/>
    <col min="2303" max="2303" width="13.7109375" style="536" customWidth="1"/>
    <col min="2304" max="2306" width="13.5703125" style="536" customWidth="1"/>
    <col min="2307" max="2307" width="14" style="536" customWidth="1"/>
    <col min="2308" max="2308" width="14.140625" style="536" customWidth="1"/>
    <col min="2309" max="2310" width="12.28515625" style="536" bestFit="1" customWidth="1"/>
    <col min="2311" max="2555" width="9.140625" style="536"/>
    <col min="2556" max="2556" width="66.42578125" style="536" customWidth="1"/>
    <col min="2557" max="2557" width="15.42578125" style="536" customWidth="1"/>
    <col min="2558" max="2558" width="11" style="536" customWidth="1"/>
    <col min="2559" max="2559" width="13.7109375" style="536" customWidth="1"/>
    <col min="2560" max="2562" width="13.5703125" style="536" customWidth="1"/>
    <col min="2563" max="2563" width="14" style="536" customWidth="1"/>
    <col min="2564" max="2564" width="14.140625" style="536" customWidth="1"/>
    <col min="2565" max="2566" width="12.28515625" style="536" bestFit="1" customWidth="1"/>
    <col min="2567" max="2811" width="9.140625" style="536"/>
    <col min="2812" max="2812" width="66.42578125" style="536" customWidth="1"/>
    <col min="2813" max="2813" width="15.42578125" style="536" customWidth="1"/>
    <col min="2814" max="2814" width="11" style="536" customWidth="1"/>
    <col min="2815" max="2815" width="13.7109375" style="536" customWidth="1"/>
    <col min="2816" max="2818" width="13.5703125" style="536" customWidth="1"/>
    <col min="2819" max="2819" width="14" style="536" customWidth="1"/>
    <col min="2820" max="2820" width="14.140625" style="536" customWidth="1"/>
    <col min="2821" max="2822" width="12.28515625" style="536" bestFit="1" customWidth="1"/>
    <col min="2823" max="3067" width="9.140625" style="536"/>
    <col min="3068" max="3068" width="66.42578125" style="536" customWidth="1"/>
    <col min="3069" max="3069" width="15.42578125" style="536" customWidth="1"/>
    <col min="3070" max="3070" width="11" style="536" customWidth="1"/>
    <col min="3071" max="3071" width="13.7109375" style="536" customWidth="1"/>
    <col min="3072" max="3074" width="13.5703125" style="536" customWidth="1"/>
    <col min="3075" max="3075" width="14" style="536" customWidth="1"/>
    <col min="3076" max="3076" width="14.140625" style="536" customWidth="1"/>
    <col min="3077" max="3078" width="12.28515625" style="536" bestFit="1" customWidth="1"/>
    <col min="3079" max="3323" width="9.140625" style="536"/>
    <col min="3324" max="3324" width="66.42578125" style="536" customWidth="1"/>
    <col min="3325" max="3325" width="15.42578125" style="536" customWidth="1"/>
    <col min="3326" max="3326" width="11" style="536" customWidth="1"/>
    <col min="3327" max="3327" width="13.7109375" style="536" customWidth="1"/>
    <col min="3328" max="3330" width="13.5703125" style="536" customWidth="1"/>
    <col min="3331" max="3331" width="14" style="536" customWidth="1"/>
    <col min="3332" max="3332" width="14.140625" style="536" customWidth="1"/>
    <col min="3333" max="3334" width="12.28515625" style="536" bestFit="1" customWidth="1"/>
    <col min="3335" max="3579" width="9.140625" style="536"/>
    <col min="3580" max="3580" width="66.42578125" style="536" customWidth="1"/>
    <col min="3581" max="3581" width="15.42578125" style="536" customWidth="1"/>
    <col min="3582" max="3582" width="11" style="536" customWidth="1"/>
    <col min="3583" max="3583" width="13.7109375" style="536" customWidth="1"/>
    <col min="3584" max="3586" width="13.5703125" style="536" customWidth="1"/>
    <col min="3587" max="3587" width="14" style="536" customWidth="1"/>
    <col min="3588" max="3588" width="14.140625" style="536" customWidth="1"/>
    <col min="3589" max="3590" width="12.28515625" style="536" bestFit="1" customWidth="1"/>
    <col min="3591" max="3835" width="9.140625" style="536"/>
    <col min="3836" max="3836" width="66.42578125" style="536" customWidth="1"/>
    <col min="3837" max="3837" width="15.42578125" style="536" customWidth="1"/>
    <col min="3838" max="3838" width="11" style="536" customWidth="1"/>
    <col min="3839" max="3839" width="13.7109375" style="536" customWidth="1"/>
    <col min="3840" max="3842" width="13.5703125" style="536" customWidth="1"/>
    <col min="3843" max="3843" width="14" style="536" customWidth="1"/>
    <col min="3844" max="3844" width="14.140625" style="536" customWidth="1"/>
    <col min="3845" max="3846" width="12.28515625" style="536" bestFit="1" customWidth="1"/>
    <col min="3847" max="4091" width="9.140625" style="536"/>
    <col min="4092" max="4092" width="66.42578125" style="536" customWidth="1"/>
    <col min="4093" max="4093" width="15.42578125" style="536" customWidth="1"/>
    <col min="4094" max="4094" width="11" style="536" customWidth="1"/>
    <col min="4095" max="4095" width="13.7109375" style="536" customWidth="1"/>
    <col min="4096" max="4098" width="13.5703125" style="536" customWidth="1"/>
    <col min="4099" max="4099" width="14" style="536" customWidth="1"/>
    <col min="4100" max="4100" width="14.140625" style="536" customWidth="1"/>
    <col min="4101" max="4102" width="12.28515625" style="536" bestFit="1" customWidth="1"/>
    <col min="4103" max="4347" width="9.140625" style="536"/>
    <col min="4348" max="4348" width="66.42578125" style="536" customWidth="1"/>
    <col min="4349" max="4349" width="15.42578125" style="536" customWidth="1"/>
    <col min="4350" max="4350" width="11" style="536" customWidth="1"/>
    <col min="4351" max="4351" width="13.7109375" style="536" customWidth="1"/>
    <col min="4352" max="4354" width="13.5703125" style="536" customWidth="1"/>
    <col min="4355" max="4355" width="14" style="536" customWidth="1"/>
    <col min="4356" max="4356" width="14.140625" style="536" customWidth="1"/>
    <col min="4357" max="4358" width="12.28515625" style="536" bestFit="1" customWidth="1"/>
    <col min="4359" max="4603" width="9.140625" style="536"/>
    <col min="4604" max="4604" width="66.42578125" style="536" customWidth="1"/>
    <col min="4605" max="4605" width="15.42578125" style="536" customWidth="1"/>
    <col min="4606" max="4606" width="11" style="536" customWidth="1"/>
    <col min="4607" max="4607" width="13.7109375" style="536" customWidth="1"/>
    <col min="4608" max="4610" width="13.5703125" style="536" customWidth="1"/>
    <col min="4611" max="4611" width="14" style="536" customWidth="1"/>
    <col min="4612" max="4612" width="14.140625" style="536" customWidth="1"/>
    <col min="4613" max="4614" width="12.28515625" style="536" bestFit="1" customWidth="1"/>
    <col min="4615" max="4859" width="9.140625" style="536"/>
    <col min="4860" max="4860" width="66.42578125" style="536" customWidth="1"/>
    <col min="4861" max="4861" width="15.42578125" style="536" customWidth="1"/>
    <col min="4862" max="4862" width="11" style="536" customWidth="1"/>
    <col min="4863" max="4863" width="13.7109375" style="536" customWidth="1"/>
    <col min="4864" max="4866" width="13.5703125" style="536" customWidth="1"/>
    <col min="4867" max="4867" width="14" style="536" customWidth="1"/>
    <col min="4868" max="4868" width="14.140625" style="536" customWidth="1"/>
    <col min="4869" max="4870" width="12.28515625" style="536" bestFit="1" customWidth="1"/>
    <col min="4871" max="5115" width="9.140625" style="536"/>
    <col min="5116" max="5116" width="66.42578125" style="536" customWidth="1"/>
    <col min="5117" max="5117" width="15.42578125" style="536" customWidth="1"/>
    <col min="5118" max="5118" width="11" style="536" customWidth="1"/>
    <col min="5119" max="5119" width="13.7109375" style="536" customWidth="1"/>
    <col min="5120" max="5122" width="13.5703125" style="536" customWidth="1"/>
    <col min="5123" max="5123" width="14" style="536" customWidth="1"/>
    <col min="5124" max="5124" width="14.140625" style="536" customWidth="1"/>
    <col min="5125" max="5126" width="12.28515625" style="536" bestFit="1" customWidth="1"/>
    <col min="5127" max="5371" width="9.140625" style="536"/>
    <col min="5372" max="5372" width="66.42578125" style="536" customWidth="1"/>
    <col min="5373" max="5373" width="15.42578125" style="536" customWidth="1"/>
    <col min="5374" max="5374" width="11" style="536" customWidth="1"/>
    <col min="5375" max="5375" width="13.7109375" style="536" customWidth="1"/>
    <col min="5376" max="5378" width="13.5703125" style="536" customWidth="1"/>
    <col min="5379" max="5379" width="14" style="536" customWidth="1"/>
    <col min="5380" max="5380" width="14.140625" style="536" customWidth="1"/>
    <col min="5381" max="5382" width="12.28515625" style="536" bestFit="1" customWidth="1"/>
    <col min="5383" max="5627" width="9.140625" style="536"/>
    <col min="5628" max="5628" width="66.42578125" style="536" customWidth="1"/>
    <col min="5629" max="5629" width="15.42578125" style="536" customWidth="1"/>
    <col min="5630" max="5630" width="11" style="536" customWidth="1"/>
    <col min="5631" max="5631" width="13.7109375" style="536" customWidth="1"/>
    <col min="5632" max="5634" width="13.5703125" style="536" customWidth="1"/>
    <col min="5635" max="5635" width="14" style="536" customWidth="1"/>
    <col min="5636" max="5636" width="14.140625" style="536" customWidth="1"/>
    <col min="5637" max="5638" width="12.28515625" style="536" bestFit="1" customWidth="1"/>
    <col min="5639" max="5883" width="9.140625" style="536"/>
    <col min="5884" max="5884" width="66.42578125" style="536" customWidth="1"/>
    <col min="5885" max="5885" width="15.42578125" style="536" customWidth="1"/>
    <col min="5886" max="5886" width="11" style="536" customWidth="1"/>
    <col min="5887" max="5887" width="13.7109375" style="536" customWidth="1"/>
    <col min="5888" max="5890" width="13.5703125" style="536" customWidth="1"/>
    <col min="5891" max="5891" width="14" style="536" customWidth="1"/>
    <col min="5892" max="5892" width="14.140625" style="536" customWidth="1"/>
    <col min="5893" max="5894" width="12.28515625" style="536" bestFit="1" customWidth="1"/>
    <col min="5895" max="6139" width="9.140625" style="536"/>
    <col min="6140" max="6140" width="66.42578125" style="536" customWidth="1"/>
    <col min="6141" max="6141" width="15.42578125" style="536" customWidth="1"/>
    <col min="6142" max="6142" width="11" style="536" customWidth="1"/>
    <col min="6143" max="6143" width="13.7109375" style="536" customWidth="1"/>
    <col min="6144" max="6146" width="13.5703125" style="536" customWidth="1"/>
    <col min="6147" max="6147" width="14" style="536" customWidth="1"/>
    <col min="6148" max="6148" width="14.140625" style="536" customWidth="1"/>
    <col min="6149" max="6150" width="12.28515625" style="536" bestFit="1" customWidth="1"/>
    <col min="6151" max="6395" width="9.140625" style="536"/>
    <col min="6396" max="6396" width="66.42578125" style="536" customWidth="1"/>
    <col min="6397" max="6397" width="15.42578125" style="536" customWidth="1"/>
    <col min="6398" max="6398" width="11" style="536" customWidth="1"/>
    <col min="6399" max="6399" width="13.7109375" style="536" customWidth="1"/>
    <col min="6400" max="6402" width="13.5703125" style="536" customWidth="1"/>
    <col min="6403" max="6403" width="14" style="536" customWidth="1"/>
    <col min="6404" max="6404" width="14.140625" style="536" customWidth="1"/>
    <col min="6405" max="6406" width="12.28515625" style="536" bestFit="1" customWidth="1"/>
    <col min="6407" max="6651" width="9.140625" style="536"/>
    <col min="6652" max="6652" width="66.42578125" style="536" customWidth="1"/>
    <col min="6653" max="6653" width="15.42578125" style="536" customWidth="1"/>
    <col min="6654" max="6654" width="11" style="536" customWidth="1"/>
    <col min="6655" max="6655" width="13.7109375" style="536" customWidth="1"/>
    <col min="6656" max="6658" width="13.5703125" style="536" customWidth="1"/>
    <col min="6659" max="6659" width="14" style="536" customWidth="1"/>
    <col min="6660" max="6660" width="14.140625" style="536" customWidth="1"/>
    <col min="6661" max="6662" width="12.28515625" style="536" bestFit="1" customWidth="1"/>
    <col min="6663" max="6907" width="9.140625" style="536"/>
    <col min="6908" max="6908" width="66.42578125" style="536" customWidth="1"/>
    <col min="6909" max="6909" width="15.42578125" style="536" customWidth="1"/>
    <col min="6910" max="6910" width="11" style="536" customWidth="1"/>
    <col min="6911" max="6911" width="13.7109375" style="536" customWidth="1"/>
    <col min="6912" max="6914" width="13.5703125" style="536" customWidth="1"/>
    <col min="6915" max="6915" width="14" style="536" customWidth="1"/>
    <col min="6916" max="6916" width="14.140625" style="536" customWidth="1"/>
    <col min="6917" max="6918" width="12.28515625" style="536" bestFit="1" customWidth="1"/>
    <col min="6919" max="7163" width="9.140625" style="536"/>
    <col min="7164" max="7164" width="66.42578125" style="536" customWidth="1"/>
    <col min="7165" max="7165" width="15.42578125" style="536" customWidth="1"/>
    <col min="7166" max="7166" width="11" style="536" customWidth="1"/>
    <col min="7167" max="7167" width="13.7109375" style="536" customWidth="1"/>
    <col min="7168" max="7170" width="13.5703125" style="536" customWidth="1"/>
    <col min="7171" max="7171" width="14" style="536" customWidth="1"/>
    <col min="7172" max="7172" width="14.140625" style="536" customWidth="1"/>
    <col min="7173" max="7174" width="12.28515625" style="536" bestFit="1" customWidth="1"/>
    <col min="7175" max="7419" width="9.140625" style="536"/>
    <col min="7420" max="7420" width="66.42578125" style="536" customWidth="1"/>
    <col min="7421" max="7421" width="15.42578125" style="536" customWidth="1"/>
    <col min="7422" max="7422" width="11" style="536" customWidth="1"/>
    <col min="7423" max="7423" width="13.7109375" style="536" customWidth="1"/>
    <col min="7424" max="7426" width="13.5703125" style="536" customWidth="1"/>
    <col min="7427" max="7427" width="14" style="536" customWidth="1"/>
    <col min="7428" max="7428" width="14.140625" style="536" customWidth="1"/>
    <col min="7429" max="7430" width="12.28515625" style="536" bestFit="1" customWidth="1"/>
    <col min="7431" max="7675" width="9.140625" style="536"/>
    <col min="7676" max="7676" width="66.42578125" style="536" customWidth="1"/>
    <col min="7677" max="7677" width="15.42578125" style="536" customWidth="1"/>
    <col min="7678" max="7678" width="11" style="536" customWidth="1"/>
    <col min="7679" max="7679" width="13.7109375" style="536" customWidth="1"/>
    <col min="7680" max="7682" width="13.5703125" style="536" customWidth="1"/>
    <col min="7683" max="7683" width="14" style="536" customWidth="1"/>
    <col min="7684" max="7684" width="14.140625" style="536" customWidth="1"/>
    <col min="7685" max="7686" width="12.28515625" style="536" bestFit="1" customWidth="1"/>
    <col min="7687" max="7931" width="9.140625" style="536"/>
    <col min="7932" max="7932" width="66.42578125" style="536" customWidth="1"/>
    <col min="7933" max="7933" width="15.42578125" style="536" customWidth="1"/>
    <col min="7934" max="7934" width="11" style="536" customWidth="1"/>
    <col min="7935" max="7935" width="13.7109375" style="536" customWidth="1"/>
    <col min="7936" max="7938" width="13.5703125" style="536" customWidth="1"/>
    <col min="7939" max="7939" width="14" style="536" customWidth="1"/>
    <col min="7940" max="7940" width="14.140625" style="536" customWidth="1"/>
    <col min="7941" max="7942" width="12.28515625" style="536" bestFit="1" customWidth="1"/>
    <col min="7943" max="8187" width="9.140625" style="536"/>
    <col min="8188" max="8188" width="66.42578125" style="536" customWidth="1"/>
    <col min="8189" max="8189" width="15.42578125" style="536" customWidth="1"/>
    <col min="8190" max="8190" width="11" style="536" customWidth="1"/>
    <col min="8191" max="8191" width="13.7109375" style="536" customWidth="1"/>
    <col min="8192" max="8194" width="13.5703125" style="536" customWidth="1"/>
    <col min="8195" max="8195" width="14" style="536" customWidth="1"/>
    <col min="8196" max="8196" width="14.140625" style="536" customWidth="1"/>
    <col min="8197" max="8198" width="12.28515625" style="536" bestFit="1" customWidth="1"/>
    <col min="8199" max="8443" width="9.140625" style="536"/>
    <col min="8444" max="8444" width="66.42578125" style="536" customWidth="1"/>
    <col min="8445" max="8445" width="15.42578125" style="536" customWidth="1"/>
    <col min="8446" max="8446" width="11" style="536" customWidth="1"/>
    <col min="8447" max="8447" width="13.7109375" style="536" customWidth="1"/>
    <col min="8448" max="8450" width="13.5703125" style="536" customWidth="1"/>
    <col min="8451" max="8451" width="14" style="536" customWidth="1"/>
    <col min="8452" max="8452" width="14.140625" style="536" customWidth="1"/>
    <col min="8453" max="8454" width="12.28515625" style="536" bestFit="1" customWidth="1"/>
    <col min="8455" max="8699" width="9.140625" style="536"/>
    <col min="8700" max="8700" width="66.42578125" style="536" customWidth="1"/>
    <col min="8701" max="8701" width="15.42578125" style="536" customWidth="1"/>
    <col min="8702" max="8702" width="11" style="536" customWidth="1"/>
    <col min="8703" max="8703" width="13.7109375" style="536" customWidth="1"/>
    <col min="8704" max="8706" width="13.5703125" style="536" customWidth="1"/>
    <col min="8707" max="8707" width="14" style="536" customWidth="1"/>
    <col min="8708" max="8708" width="14.140625" style="536" customWidth="1"/>
    <col min="8709" max="8710" width="12.28515625" style="536" bestFit="1" customWidth="1"/>
    <col min="8711" max="8955" width="9.140625" style="536"/>
    <col min="8956" max="8956" width="66.42578125" style="536" customWidth="1"/>
    <col min="8957" max="8957" width="15.42578125" style="536" customWidth="1"/>
    <col min="8958" max="8958" width="11" style="536" customWidth="1"/>
    <col min="8959" max="8959" width="13.7109375" style="536" customWidth="1"/>
    <col min="8960" max="8962" width="13.5703125" style="536" customWidth="1"/>
    <col min="8963" max="8963" width="14" style="536" customWidth="1"/>
    <col min="8964" max="8964" width="14.140625" style="536" customWidth="1"/>
    <col min="8965" max="8966" width="12.28515625" style="536" bestFit="1" customWidth="1"/>
    <col min="8967" max="9211" width="9.140625" style="536"/>
    <col min="9212" max="9212" width="66.42578125" style="536" customWidth="1"/>
    <col min="9213" max="9213" width="15.42578125" style="536" customWidth="1"/>
    <col min="9214" max="9214" width="11" style="536" customWidth="1"/>
    <col min="9215" max="9215" width="13.7109375" style="536" customWidth="1"/>
    <col min="9216" max="9218" width="13.5703125" style="536" customWidth="1"/>
    <col min="9219" max="9219" width="14" style="536" customWidth="1"/>
    <col min="9220" max="9220" width="14.140625" style="536" customWidth="1"/>
    <col min="9221" max="9222" width="12.28515625" style="536" bestFit="1" customWidth="1"/>
    <col min="9223" max="9467" width="9.140625" style="536"/>
    <col min="9468" max="9468" width="66.42578125" style="536" customWidth="1"/>
    <col min="9469" max="9469" width="15.42578125" style="536" customWidth="1"/>
    <col min="9470" max="9470" width="11" style="536" customWidth="1"/>
    <col min="9471" max="9471" width="13.7109375" style="536" customWidth="1"/>
    <col min="9472" max="9474" width="13.5703125" style="536" customWidth="1"/>
    <col min="9475" max="9475" width="14" style="536" customWidth="1"/>
    <col min="9476" max="9476" width="14.140625" style="536" customWidth="1"/>
    <col min="9477" max="9478" width="12.28515625" style="536" bestFit="1" customWidth="1"/>
    <col min="9479" max="9723" width="9.140625" style="536"/>
    <col min="9724" max="9724" width="66.42578125" style="536" customWidth="1"/>
    <col min="9725" max="9725" width="15.42578125" style="536" customWidth="1"/>
    <col min="9726" max="9726" width="11" style="536" customWidth="1"/>
    <col min="9727" max="9727" width="13.7109375" style="536" customWidth="1"/>
    <col min="9728" max="9730" width="13.5703125" style="536" customWidth="1"/>
    <col min="9731" max="9731" width="14" style="536" customWidth="1"/>
    <col min="9732" max="9732" width="14.140625" style="536" customWidth="1"/>
    <col min="9733" max="9734" width="12.28515625" style="536" bestFit="1" customWidth="1"/>
    <col min="9735" max="9979" width="9.140625" style="536"/>
    <col min="9980" max="9980" width="66.42578125" style="536" customWidth="1"/>
    <col min="9981" max="9981" width="15.42578125" style="536" customWidth="1"/>
    <col min="9982" max="9982" width="11" style="536" customWidth="1"/>
    <col min="9983" max="9983" width="13.7109375" style="536" customWidth="1"/>
    <col min="9984" max="9986" width="13.5703125" style="536" customWidth="1"/>
    <col min="9987" max="9987" width="14" style="536" customWidth="1"/>
    <col min="9988" max="9988" width="14.140625" style="536" customWidth="1"/>
    <col min="9989" max="9990" width="12.28515625" style="536" bestFit="1" customWidth="1"/>
    <col min="9991" max="10235" width="9.140625" style="536"/>
    <col min="10236" max="10236" width="66.42578125" style="536" customWidth="1"/>
    <col min="10237" max="10237" width="15.42578125" style="536" customWidth="1"/>
    <col min="10238" max="10238" width="11" style="536" customWidth="1"/>
    <col min="10239" max="10239" width="13.7109375" style="536" customWidth="1"/>
    <col min="10240" max="10242" width="13.5703125" style="536" customWidth="1"/>
    <col min="10243" max="10243" width="14" style="536" customWidth="1"/>
    <col min="10244" max="10244" width="14.140625" style="536" customWidth="1"/>
    <col min="10245" max="10246" width="12.28515625" style="536" bestFit="1" customWidth="1"/>
    <col min="10247" max="10491" width="9.140625" style="536"/>
    <col min="10492" max="10492" width="66.42578125" style="536" customWidth="1"/>
    <col min="10493" max="10493" width="15.42578125" style="536" customWidth="1"/>
    <col min="10494" max="10494" width="11" style="536" customWidth="1"/>
    <col min="10495" max="10495" width="13.7109375" style="536" customWidth="1"/>
    <col min="10496" max="10498" width="13.5703125" style="536" customWidth="1"/>
    <col min="10499" max="10499" width="14" style="536" customWidth="1"/>
    <col min="10500" max="10500" width="14.140625" style="536" customWidth="1"/>
    <col min="10501" max="10502" width="12.28515625" style="536" bestFit="1" customWidth="1"/>
    <col min="10503" max="10747" width="9.140625" style="536"/>
    <col min="10748" max="10748" width="66.42578125" style="536" customWidth="1"/>
    <col min="10749" max="10749" width="15.42578125" style="536" customWidth="1"/>
    <col min="10750" max="10750" width="11" style="536" customWidth="1"/>
    <col min="10751" max="10751" width="13.7109375" style="536" customWidth="1"/>
    <col min="10752" max="10754" width="13.5703125" style="536" customWidth="1"/>
    <col min="10755" max="10755" width="14" style="536" customWidth="1"/>
    <col min="10756" max="10756" width="14.140625" style="536" customWidth="1"/>
    <col min="10757" max="10758" width="12.28515625" style="536" bestFit="1" customWidth="1"/>
    <col min="10759" max="11003" width="9.140625" style="536"/>
    <col min="11004" max="11004" width="66.42578125" style="536" customWidth="1"/>
    <col min="11005" max="11005" width="15.42578125" style="536" customWidth="1"/>
    <col min="11006" max="11006" width="11" style="536" customWidth="1"/>
    <col min="11007" max="11007" width="13.7109375" style="536" customWidth="1"/>
    <col min="11008" max="11010" width="13.5703125" style="536" customWidth="1"/>
    <col min="11011" max="11011" width="14" style="536" customWidth="1"/>
    <col min="11012" max="11012" width="14.140625" style="536" customWidth="1"/>
    <col min="11013" max="11014" width="12.28515625" style="536" bestFit="1" customWidth="1"/>
    <col min="11015" max="11259" width="9.140625" style="536"/>
    <col min="11260" max="11260" width="66.42578125" style="536" customWidth="1"/>
    <col min="11261" max="11261" width="15.42578125" style="536" customWidth="1"/>
    <col min="11262" max="11262" width="11" style="536" customWidth="1"/>
    <col min="11263" max="11263" width="13.7109375" style="536" customWidth="1"/>
    <col min="11264" max="11266" width="13.5703125" style="536" customWidth="1"/>
    <col min="11267" max="11267" width="14" style="536" customWidth="1"/>
    <col min="11268" max="11268" width="14.140625" style="536" customWidth="1"/>
    <col min="11269" max="11270" width="12.28515625" style="536" bestFit="1" customWidth="1"/>
    <col min="11271" max="11515" width="9.140625" style="536"/>
    <col min="11516" max="11516" width="66.42578125" style="536" customWidth="1"/>
    <col min="11517" max="11517" width="15.42578125" style="536" customWidth="1"/>
    <col min="11518" max="11518" width="11" style="536" customWidth="1"/>
    <col min="11519" max="11519" width="13.7109375" style="536" customWidth="1"/>
    <col min="11520" max="11522" width="13.5703125" style="536" customWidth="1"/>
    <col min="11523" max="11523" width="14" style="536" customWidth="1"/>
    <col min="11524" max="11524" width="14.140625" style="536" customWidth="1"/>
    <col min="11525" max="11526" width="12.28515625" style="536" bestFit="1" customWidth="1"/>
    <col min="11527" max="11771" width="9.140625" style="536"/>
    <col min="11772" max="11772" width="66.42578125" style="536" customWidth="1"/>
    <col min="11773" max="11773" width="15.42578125" style="536" customWidth="1"/>
    <col min="11774" max="11774" width="11" style="536" customWidth="1"/>
    <col min="11775" max="11775" width="13.7109375" style="536" customWidth="1"/>
    <col min="11776" max="11778" width="13.5703125" style="536" customWidth="1"/>
    <col min="11779" max="11779" width="14" style="536" customWidth="1"/>
    <col min="11780" max="11780" width="14.140625" style="536" customWidth="1"/>
    <col min="11781" max="11782" width="12.28515625" style="536" bestFit="1" customWidth="1"/>
    <col min="11783" max="12027" width="9.140625" style="536"/>
    <col min="12028" max="12028" width="66.42578125" style="536" customWidth="1"/>
    <col min="12029" max="12029" width="15.42578125" style="536" customWidth="1"/>
    <col min="12030" max="12030" width="11" style="536" customWidth="1"/>
    <col min="12031" max="12031" width="13.7109375" style="536" customWidth="1"/>
    <col min="12032" max="12034" width="13.5703125" style="536" customWidth="1"/>
    <col min="12035" max="12035" width="14" style="536" customWidth="1"/>
    <col min="12036" max="12036" width="14.140625" style="536" customWidth="1"/>
    <col min="12037" max="12038" width="12.28515625" style="536" bestFit="1" customWidth="1"/>
    <col min="12039" max="12283" width="9.140625" style="536"/>
    <col min="12284" max="12284" width="66.42578125" style="536" customWidth="1"/>
    <col min="12285" max="12285" width="15.42578125" style="536" customWidth="1"/>
    <col min="12286" max="12286" width="11" style="536" customWidth="1"/>
    <col min="12287" max="12287" width="13.7109375" style="536" customWidth="1"/>
    <col min="12288" max="12290" width="13.5703125" style="536" customWidth="1"/>
    <col min="12291" max="12291" width="14" style="536" customWidth="1"/>
    <col min="12292" max="12292" width="14.140625" style="536" customWidth="1"/>
    <col min="12293" max="12294" width="12.28515625" style="536" bestFit="1" customWidth="1"/>
    <col min="12295" max="12539" width="9.140625" style="536"/>
    <col min="12540" max="12540" width="66.42578125" style="536" customWidth="1"/>
    <col min="12541" max="12541" width="15.42578125" style="536" customWidth="1"/>
    <col min="12542" max="12542" width="11" style="536" customWidth="1"/>
    <col min="12543" max="12543" width="13.7109375" style="536" customWidth="1"/>
    <col min="12544" max="12546" width="13.5703125" style="536" customWidth="1"/>
    <col min="12547" max="12547" width="14" style="536" customWidth="1"/>
    <col min="12548" max="12548" width="14.140625" style="536" customWidth="1"/>
    <col min="12549" max="12550" width="12.28515625" style="536" bestFit="1" customWidth="1"/>
    <col min="12551" max="12795" width="9.140625" style="536"/>
    <col min="12796" max="12796" width="66.42578125" style="536" customWidth="1"/>
    <col min="12797" max="12797" width="15.42578125" style="536" customWidth="1"/>
    <col min="12798" max="12798" width="11" style="536" customWidth="1"/>
    <col min="12799" max="12799" width="13.7109375" style="536" customWidth="1"/>
    <col min="12800" max="12802" width="13.5703125" style="536" customWidth="1"/>
    <col min="12803" max="12803" width="14" style="536" customWidth="1"/>
    <col min="12804" max="12804" width="14.140625" style="536" customWidth="1"/>
    <col min="12805" max="12806" width="12.28515625" style="536" bestFit="1" customWidth="1"/>
    <col min="12807" max="13051" width="9.140625" style="536"/>
    <col min="13052" max="13052" width="66.42578125" style="536" customWidth="1"/>
    <col min="13053" max="13053" width="15.42578125" style="536" customWidth="1"/>
    <col min="13054" max="13054" width="11" style="536" customWidth="1"/>
    <col min="13055" max="13055" width="13.7109375" style="536" customWidth="1"/>
    <col min="13056" max="13058" width="13.5703125" style="536" customWidth="1"/>
    <col min="13059" max="13059" width="14" style="536" customWidth="1"/>
    <col min="13060" max="13060" width="14.140625" style="536" customWidth="1"/>
    <col min="13061" max="13062" width="12.28515625" style="536" bestFit="1" customWidth="1"/>
    <col min="13063" max="13307" width="9.140625" style="536"/>
    <col min="13308" max="13308" width="66.42578125" style="536" customWidth="1"/>
    <col min="13309" max="13309" width="15.42578125" style="536" customWidth="1"/>
    <col min="13310" max="13310" width="11" style="536" customWidth="1"/>
    <col min="13311" max="13311" width="13.7109375" style="536" customWidth="1"/>
    <col min="13312" max="13314" width="13.5703125" style="536" customWidth="1"/>
    <col min="13315" max="13315" width="14" style="536" customWidth="1"/>
    <col min="13316" max="13316" width="14.140625" style="536" customWidth="1"/>
    <col min="13317" max="13318" width="12.28515625" style="536" bestFit="1" customWidth="1"/>
    <col min="13319" max="13563" width="9.140625" style="536"/>
    <col min="13564" max="13564" width="66.42578125" style="536" customWidth="1"/>
    <col min="13565" max="13565" width="15.42578125" style="536" customWidth="1"/>
    <col min="13566" max="13566" width="11" style="536" customWidth="1"/>
    <col min="13567" max="13567" width="13.7109375" style="536" customWidth="1"/>
    <col min="13568" max="13570" width="13.5703125" style="536" customWidth="1"/>
    <col min="13571" max="13571" width="14" style="536" customWidth="1"/>
    <col min="13572" max="13572" width="14.140625" style="536" customWidth="1"/>
    <col min="13573" max="13574" width="12.28515625" style="536" bestFit="1" customWidth="1"/>
    <col min="13575" max="13819" width="9.140625" style="536"/>
    <col min="13820" max="13820" width="66.42578125" style="536" customWidth="1"/>
    <col min="13821" max="13821" width="15.42578125" style="536" customWidth="1"/>
    <col min="13822" max="13822" width="11" style="536" customWidth="1"/>
    <col min="13823" max="13823" width="13.7109375" style="536" customWidth="1"/>
    <col min="13824" max="13826" width="13.5703125" style="536" customWidth="1"/>
    <col min="13827" max="13827" width="14" style="536" customWidth="1"/>
    <col min="13828" max="13828" width="14.140625" style="536" customWidth="1"/>
    <col min="13829" max="13830" width="12.28515625" style="536" bestFit="1" customWidth="1"/>
    <col min="13831" max="14075" width="9.140625" style="536"/>
    <col min="14076" max="14076" width="66.42578125" style="536" customWidth="1"/>
    <col min="14077" max="14077" width="15.42578125" style="536" customWidth="1"/>
    <col min="14078" max="14078" width="11" style="536" customWidth="1"/>
    <col min="14079" max="14079" width="13.7109375" style="536" customWidth="1"/>
    <col min="14080" max="14082" width="13.5703125" style="536" customWidth="1"/>
    <col min="14083" max="14083" width="14" style="536" customWidth="1"/>
    <col min="14084" max="14084" width="14.140625" style="536" customWidth="1"/>
    <col min="14085" max="14086" width="12.28515625" style="536" bestFit="1" customWidth="1"/>
    <col min="14087" max="14331" width="9.140625" style="536"/>
    <col min="14332" max="14332" width="66.42578125" style="536" customWidth="1"/>
    <col min="14333" max="14333" width="15.42578125" style="536" customWidth="1"/>
    <col min="14334" max="14334" width="11" style="536" customWidth="1"/>
    <col min="14335" max="14335" width="13.7109375" style="536" customWidth="1"/>
    <col min="14336" max="14338" width="13.5703125" style="536" customWidth="1"/>
    <col min="14339" max="14339" width="14" style="536" customWidth="1"/>
    <col min="14340" max="14340" width="14.140625" style="536" customWidth="1"/>
    <col min="14341" max="14342" width="12.28515625" style="536" bestFit="1" customWidth="1"/>
    <col min="14343" max="14587" width="9.140625" style="536"/>
    <col min="14588" max="14588" width="66.42578125" style="536" customWidth="1"/>
    <col min="14589" max="14589" width="15.42578125" style="536" customWidth="1"/>
    <col min="14590" max="14590" width="11" style="536" customWidth="1"/>
    <col min="14591" max="14591" width="13.7109375" style="536" customWidth="1"/>
    <col min="14592" max="14594" width="13.5703125" style="536" customWidth="1"/>
    <col min="14595" max="14595" width="14" style="536" customWidth="1"/>
    <col min="14596" max="14596" width="14.140625" style="536" customWidth="1"/>
    <col min="14597" max="14598" width="12.28515625" style="536" bestFit="1" customWidth="1"/>
    <col min="14599" max="14843" width="9.140625" style="536"/>
    <col min="14844" max="14844" width="66.42578125" style="536" customWidth="1"/>
    <col min="14845" max="14845" width="15.42578125" style="536" customWidth="1"/>
    <col min="14846" max="14846" width="11" style="536" customWidth="1"/>
    <col min="14847" max="14847" width="13.7109375" style="536" customWidth="1"/>
    <col min="14848" max="14850" width="13.5703125" style="536" customWidth="1"/>
    <col min="14851" max="14851" width="14" style="536" customWidth="1"/>
    <col min="14852" max="14852" width="14.140625" style="536" customWidth="1"/>
    <col min="14853" max="14854" width="12.28515625" style="536" bestFit="1" customWidth="1"/>
    <col min="14855" max="15099" width="9.140625" style="536"/>
    <col min="15100" max="15100" width="66.42578125" style="536" customWidth="1"/>
    <col min="15101" max="15101" width="15.42578125" style="536" customWidth="1"/>
    <col min="15102" max="15102" width="11" style="536" customWidth="1"/>
    <col min="15103" max="15103" width="13.7109375" style="536" customWidth="1"/>
    <col min="15104" max="15106" width="13.5703125" style="536" customWidth="1"/>
    <col min="15107" max="15107" width="14" style="536" customWidth="1"/>
    <col min="15108" max="15108" width="14.140625" style="536" customWidth="1"/>
    <col min="15109" max="15110" width="12.28515625" style="536" bestFit="1" customWidth="1"/>
    <col min="15111" max="15355" width="9.140625" style="536"/>
    <col min="15356" max="15356" width="66.42578125" style="536" customWidth="1"/>
    <col min="15357" max="15357" width="15.42578125" style="536" customWidth="1"/>
    <col min="15358" max="15358" width="11" style="536" customWidth="1"/>
    <col min="15359" max="15359" width="13.7109375" style="536" customWidth="1"/>
    <col min="15360" max="15362" width="13.5703125" style="536" customWidth="1"/>
    <col min="15363" max="15363" width="14" style="536" customWidth="1"/>
    <col min="15364" max="15364" width="14.140625" style="536" customWidth="1"/>
    <col min="15365" max="15366" width="12.28515625" style="536" bestFit="1" customWidth="1"/>
    <col min="15367" max="15611" width="9.140625" style="536"/>
    <col min="15612" max="15612" width="66.42578125" style="536" customWidth="1"/>
    <col min="15613" max="15613" width="15.42578125" style="536" customWidth="1"/>
    <col min="15614" max="15614" width="11" style="536" customWidth="1"/>
    <col min="15615" max="15615" width="13.7109375" style="536" customWidth="1"/>
    <col min="15616" max="15618" width="13.5703125" style="536" customWidth="1"/>
    <col min="15619" max="15619" width="14" style="536" customWidth="1"/>
    <col min="15620" max="15620" width="14.140625" style="536" customWidth="1"/>
    <col min="15621" max="15622" width="12.28515625" style="536" bestFit="1" customWidth="1"/>
    <col min="15623" max="15867" width="9.140625" style="536"/>
    <col min="15868" max="15868" width="66.42578125" style="536" customWidth="1"/>
    <col min="15869" max="15869" width="15.42578125" style="536" customWidth="1"/>
    <col min="15870" max="15870" width="11" style="536" customWidth="1"/>
    <col min="15871" max="15871" width="13.7109375" style="536" customWidth="1"/>
    <col min="15872" max="15874" width="13.5703125" style="536" customWidth="1"/>
    <col min="15875" max="15875" width="14" style="536" customWidth="1"/>
    <col min="15876" max="15876" width="14.140625" style="536" customWidth="1"/>
    <col min="15877" max="15878" width="12.28515625" style="536" bestFit="1" customWidth="1"/>
    <col min="15879" max="16123" width="9.140625" style="536"/>
    <col min="16124" max="16124" width="66.42578125" style="536" customWidth="1"/>
    <col min="16125" max="16125" width="15.42578125" style="536" customWidth="1"/>
    <col min="16126" max="16126" width="11" style="536" customWidth="1"/>
    <col min="16127" max="16127" width="13.7109375" style="536" customWidth="1"/>
    <col min="16128" max="16130" width="13.5703125" style="536" customWidth="1"/>
    <col min="16131" max="16131" width="14" style="536" customWidth="1"/>
    <col min="16132" max="16132" width="14.140625" style="536" customWidth="1"/>
    <col min="16133" max="16134" width="12.28515625" style="536" bestFit="1" customWidth="1"/>
    <col min="16135" max="16384" width="9.140625" style="536"/>
  </cols>
  <sheetData>
    <row r="1" spans="1:8">
      <c r="A1" s="534"/>
      <c r="B1" s="534"/>
      <c r="C1" s="534"/>
      <c r="D1" s="534"/>
      <c r="E1" s="534"/>
      <c r="F1" s="534"/>
      <c r="G1" s="534"/>
      <c r="H1" s="535" t="s">
        <v>1524</v>
      </c>
    </row>
    <row r="2" spans="1:8">
      <c r="A2" s="1201" t="s">
        <v>479</v>
      </c>
      <c r="B2" s="1201"/>
      <c r="C2" s="1201"/>
      <c r="D2" s="1201"/>
      <c r="E2" s="1201"/>
      <c r="F2" s="1201"/>
      <c r="G2" s="1201"/>
      <c r="H2" s="1201"/>
    </row>
    <row r="3" spans="1:8" ht="12.75" customHeight="1">
      <c r="A3" s="1202" t="s">
        <v>869</v>
      </c>
      <c r="B3" s="1202"/>
      <c r="C3" s="1202"/>
      <c r="D3" s="1202"/>
      <c r="E3" s="1202"/>
      <c r="F3" s="1202"/>
      <c r="G3" s="1202"/>
      <c r="H3" s="1202"/>
    </row>
    <row r="4" spans="1:8" ht="9" customHeight="1">
      <c r="A4" s="1202"/>
      <c r="B4" s="1202"/>
      <c r="C4" s="1202"/>
      <c r="D4" s="1202"/>
      <c r="E4" s="1202"/>
      <c r="F4" s="1202"/>
      <c r="G4" s="1202"/>
      <c r="H4" s="1202"/>
    </row>
    <row r="5" spans="1:8">
      <c r="A5" s="534"/>
      <c r="B5" s="534"/>
      <c r="C5" s="534"/>
      <c r="D5" s="534"/>
      <c r="E5" s="534"/>
      <c r="F5" s="534"/>
      <c r="G5" s="534"/>
      <c r="H5" s="537" t="s">
        <v>659</v>
      </c>
    </row>
    <row r="6" spans="1:8">
      <c r="B6" s="538"/>
      <c r="C6" s="538"/>
      <c r="E6" s="538"/>
      <c r="F6" s="538"/>
      <c r="G6" s="538"/>
    </row>
    <row r="7" spans="1:8" ht="63.75">
      <c r="A7" s="539" t="s">
        <v>660</v>
      </c>
      <c r="B7" s="539" t="s">
        <v>657</v>
      </c>
      <c r="C7" s="539" t="s">
        <v>658</v>
      </c>
      <c r="D7" s="539" t="s">
        <v>870</v>
      </c>
      <c r="E7" s="539" t="s">
        <v>871</v>
      </c>
      <c r="F7" s="539" t="s">
        <v>872</v>
      </c>
      <c r="G7" s="539" t="s">
        <v>873</v>
      </c>
      <c r="H7" s="539" t="s">
        <v>1487</v>
      </c>
    </row>
    <row r="8" spans="1:8" ht="14.1" customHeight="1">
      <c r="A8" s="540">
        <v>1</v>
      </c>
      <c r="B8" s="540">
        <v>2</v>
      </c>
      <c r="C8" s="540">
        <v>3</v>
      </c>
      <c r="D8" s="540">
        <v>4</v>
      </c>
      <c r="E8" s="540">
        <v>5</v>
      </c>
      <c r="F8" s="540"/>
      <c r="G8" s="540"/>
      <c r="H8" s="540"/>
    </row>
    <row r="9" spans="1:8" ht="14.1" customHeight="1">
      <c r="A9" s="541" t="s">
        <v>661</v>
      </c>
      <c r="B9" s="542"/>
      <c r="C9" s="543"/>
      <c r="D9" s="542"/>
      <c r="E9" s="544"/>
      <c r="F9" s="544"/>
      <c r="G9" s="544"/>
      <c r="H9" s="542"/>
    </row>
    <row r="10" spans="1:8" ht="14.1" customHeight="1">
      <c r="A10" s="545" t="s">
        <v>662</v>
      </c>
      <c r="B10" s="544">
        <v>681200800</v>
      </c>
      <c r="C10" s="543" t="s">
        <v>874</v>
      </c>
      <c r="D10" s="542"/>
      <c r="E10" s="544">
        <v>681200800</v>
      </c>
      <c r="F10" s="544">
        <v>681200800</v>
      </c>
      <c r="G10" s="544">
        <v>681200800</v>
      </c>
      <c r="H10" s="542">
        <v>46101000</v>
      </c>
    </row>
    <row r="11" spans="1:8" ht="14.1" customHeight="1">
      <c r="A11" s="545" t="s">
        <v>875</v>
      </c>
      <c r="B11" s="542">
        <f>D11+G11</f>
        <v>824318870</v>
      </c>
      <c r="C11" s="543" t="s">
        <v>874</v>
      </c>
      <c r="D11" s="542">
        <v>292100</v>
      </c>
      <c r="E11" s="544">
        <f>782400+789212465</f>
        <v>789994865</v>
      </c>
      <c r="F11" s="544">
        <v>824026770</v>
      </c>
      <c r="G11" s="544">
        <v>824026770</v>
      </c>
      <c r="H11" s="542">
        <v>513645592</v>
      </c>
    </row>
    <row r="12" spans="1:8" ht="14.1" customHeight="1">
      <c r="A12" s="546" t="s">
        <v>876</v>
      </c>
      <c r="B12" s="542">
        <f>D12+G12</f>
        <v>37716535</v>
      </c>
      <c r="C12" s="543"/>
      <c r="D12" s="542"/>
      <c r="E12" s="544"/>
      <c r="F12" s="544"/>
      <c r="G12" s="544">
        <v>37716535</v>
      </c>
      <c r="H12" s="542">
        <v>708000</v>
      </c>
    </row>
    <row r="13" spans="1:8" ht="14.1" customHeight="1">
      <c r="A13" s="547" t="s">
        <v>877</v>
      </c>
      <c r="B13" s="544">
        <v>14478000</v>
      </c>
      <c r="C13" s="543" t="s">
        <v>874</v>
      </c>
      <c r="D13" s="542"/>
      <c r="E13" s="544">
        <v>14478000</v>
      </c>
      <c r="F13" s="544">
        <v>14478000</v>
      </c>
      <c r="G13" s="544">
        <v>14478000</v>
      </c>
      <c r="H13" s="542">
        <v>0</v>
      </c>
    </row>
    <row r="14" spans="1:8" ht="14.1" customHeight="1">
      <c r="A14" s="548" t="s">
        <v>878</v>
      </c>
      <c r="B14" s="549">
        <f>D14+E14</f>
        <v>10048107</v>
      </c>
      <c r="C14" s="543" t="s">
        <v>874</v>
      </c>
      <c r="D14" s="542">
        <v>0</v>
      </c>
      <c r="E14" s="550">
        <v>10048107</v>
      </c>
      <c r="F14" s="550">
        <v>10048107</v>
      </c>
      <c r="G14" s="550">
        <v>10048107</v>
      </c>
      <c r="H14" s="542"/>
    </row>
    <row r="15" spans="1:8" ht="14.1" customHeight="1">
      <c r="A15" s="547" t="s">
        <v>879</v>
      </c>
      <c r="B15" s="550">
        <v>10894550</v>
      </c>
      <c r="C15" s="543" t="s">
        <v>874</v>
      </c>
      <c r="D15" s="542">
        <v>0</v>
      </c>
      <c r="E15" s="550">
        <v>10894550</v>
      </c>
      <c r="F15" s="550">
        <v>10894550</v>
      </c>
      <c r="G15" s="550">
        <v>10894550</v>
      </c>
      <c r="H15" s="542">
        <v>5041900</v>
      </c>
    </row>
    <row r="16" spans="1:8" ht="14.1" customHeight="1">
      <c r="A16" s="551" t="s">
        <v>663</v>
      </c>
      <c r="B16" s="552">
        <v>6834000</v>
      </c>
      <c r="C16" s="543" t="s">
        <v>874</v>
      </c>
      <c r="D16" s="542"/>
      <c r="E16" s="550">
        <v>6834000</v>
      </c>
      <c r="F16" s="550">
        <v>6834000</v>
      </c>
      <c r="G16" s="550">
        <v>6834000</v>
      </c>
      <c r="H16" s="542"/>
    </row>
    <row r="17" spans="1:8" ht="14.1" customHeight="1">
      <c r="A17" s="547" t="s">
        <v>665</v>
      </c>
      <c r="B17" s="544">
        <v>7323400</v>
      </c>
      <c r="C17" s="543" t="s">
        <v>874</v>
      </c>
      <c r="D17" s="542"/>
      <c r="E17" s="550">
        <v>7323400</v>
      </c>
      <c r="F17" s="550">
        <v>7323400</v>
      </c>
      <c r="G17" s="550">
        <v>7323400</v>
      </c>
      <c r="H17" s="542"/>
    </row>
    <row r="18" spans="1:8" ht="14.1" customHeight="1">
      <c r="A18" s="547" t="s">
        <v>880</v>
      </c>
      <c r="B18" s="550">
        <v>297440970</v>
      </c>
      <c r="C18" s="543" t="s">
        <v>874</v>
      </c>
      <c r="D18" s="542"/>
      <c r="E18" s="550">
        <v>297440970</v>
      </c>
      <c r="F18" s="550">
        <v>297440970</v>
      </c>
      <c r="G18" s="550">
        <v>297440970</v>
      </c>
      <c r="H18" s="542">
        <v>10783824</v>
      </c>
    </row>
    <row r="19" spans="1:8" ht="14.1" customHeight="1">
      <c r="A19" s="548" t="s">
        <v>881</v>
      </c>
      <c r="B19" s="544">
        <v>52098229</v>
      </c>
      <c r="C19" s="543" t="s">
        <v>874</v>
      </c>
      <c r="D19" s="542"/>
      <c r="E19" s="550">
        <v>50778801</v>
      </c>
      <c r="F19" s="550">
        <v>50778801</v>
      </c>
      <c r="G19" s="550">
        <f>50778801+1319428</f>
        <v>52098229</v>
      </c>
      <c r="H19" s="542">
        <v>6985000</v>
      </c>
    </row>
    <row r="20" spans="1:8" ht="14.1" customHeight="1">
      <c r="A20" s="548" t="s">
        <v>664</v>
      </c>
      <c r="B20" s="544">
        <v>45478697</v>
      </c>
      <c r="C20" s="543" t="s">
        <v>882</v>
      </c>
      <c r="D20" s="542"/>
      <c r="E20" s="550">
        <v>45478697</v>
      </c>
      <c r="F20" s="550">
        <v>45478697</v>
      </c>
      <c r="G20" s="550">
        <v>45478697</v>
      </c>
      <c r="H20" s="542"/>
    </row>
    <row r="21" spans="1:8" ht="14.1" customHeight="1">
      <c r="A21" s="545" t="s">
        <v>666</v>
      </c>
      <c r="B21" s="544">
        <v>0</v>
      </c>
      <c r="C21" s="543"/>
      <c r="D21" s="542"/>
      <c r="E21" s="550">
        <v>100000000</v>
      </c>
      <c r="F21" s="550">
        <v>0</v>
      </c>
      <c r="G21" s="550">
        <v>0</v>
      </c>
      <c r="H21" s="542"/>
    </row>
    <row r="22" spans="1:8" ht="14.1" customHeight="1">
      <c r="A22" s="553" t="s">
        <v>883</v>
      </c>
      <c r="B22" s="554">
        <f>SUM(B10:B21)</f>
        <v>1987832158</v>
      </c>
      <c r="C22" s="555"/>
      <c r="D22" s="554">
        <f>SUM(D10:D20)</f>
        <v>292100</v>
      </c>
      <c r="E22" s="554">
        <f>SUM(E10:E21)</f>
        <v>2014472190</v>
      </c>
      <c r="F22" s="554">
        <f>SUM(F10:F21)</f>
        <v>1948504095</v>
      </c>
      <c r="G22" s="554">
        <f>SUM(G10:G21)</f>
        <v>1987540058</v>
      </c>
      <c r="H22" s="554">
        <f>SUM(H10:H20)</f>
        <v>583265316</v>
      </c>
    </row>
    <row r="23" spans="1:8" ht="14.1" customHeight="1">
      <c r="A23" s="553"/>
      <c r="B23" s="554"/>
      <c r="C23" s="555"/>
      <c r="D23" s="554"/>
      <c r="E23" s="554"/>
      <c r="F23" s="554"/>
      <c r="G23" s="554"/>
      <c r="H23" s="554"/>
    </row>
    <row r="24" spans="1:8" ht="14.1" customHeight="1">
      <c r="A24" s="545" t="s">
        <v>1488</v>
      </c>
      <c r="B24" s="544">
        <f>E24</f>
        <v>2000000</v>
      </c>
      <c r="C24" s="543"/>
      <c r="D24" s="542"/>
      <c r="E24" s="550">
        <v>2000000</v>
      </c>
      <c r="F24" s="550">
        <v>2000000</v>
      </c>
      <c r="G24" s="550">
        <v>2000000</v>
      </c>
      <c r="H24" s="542">
        <v>1592580</v>
      </c>
    </row>
    <row r="25" spans="1:8" ht="14.1" customHeight="1">
      <c r="A25" s="545" t="s">
        <v>884</v>
      </c>
      <c r="B25" s="544">
        <f>E25</f>
        <v>1200000</v>
      </c>
      <c r="C25" s="543"/>
      <c r="D25" s="542"/>
      <c r="E25" s="550">
        <v>1200000</v>
      </c>
      <c r="F25" s="550">
        <v>1200000</v>
      </c>
      <c r="G25" s="550">
        <v>1200000</v>
      </c>
      <c r="H25" s="542"/>
    </row>
    <row r="26" spans="1:8" ht="14.1" customHeight="1">
      <c r="A26" s="545" t="s">
        <v>885</v>
      </c>
      <c r="B26" s="544"/>
      <c r="C26" s="543"/>
      <c r="D26" s="542"/>
      <c r="E26" s="550">
        <v>21000000</v>
      </c>
      <c r="F26" s="550">
        <v>0</v>
      </c>
      <c r="G26" s="550">
        <v>0</v>
      </c>
      <c r="H26" s="542"/>
    </row>
    <row r="27" spans="1:8">
      <c r="A27" s="551" t="s">
        <v>667</v>
      </c>
      <c r="B27" s="542">
        <v>4500000</v>
      </c>
      <c r="C27" s="543">
        <v>2018</v>
      </c>
      <c r="D27" s="542"/>
      <c r="E27" s="544">
        <v>500000</v>
      </c>
      <c r="F27" s="544">
        <v>500000</v>
      </c>
      <c r="G27" s="544">
        <f>500000+4000000</f>
        <v>4500000</v>
      </c>
      <c r="H27" s="542"/>
    </row>
    <row r="28" spans="1:8" ht="14.1" customHeight="1">
      <c r="A28" s="548" t="s">
        <v>668</v>
      </c>
      <c r="B28" s="544">
        <f>2540000+1270000</f>
        <v>3810000</v>
      </c>
      <c r="C28" s="543">
        <v>2018</v>
      </c>
      <c r="D28" s="542"/>
      <c r="E28" s="544">
        <f>2540000+1270000</f>
        <v>3810000</v>
      </c>
      <c r="F28" s="544">
        <f>2540000+1270000</f>
        <v>3810000</v>
      </c>
      <c r="G28" s="544">
        <f>2540000+1270000</f>
        <v>3810000</v>
      </c>
      <c r="H28" s="542">
        <v>3094203</v>
      </c>
    </row>
    <row r="29" spans="1:8" ht="14.1" customHeight="1">
      <c r="A29" s="551" t="s">
        <v>1495</v>
      </c>
      <c r="B29" s="544">
        <v>475488</v>
      </c>
      <c r="C29" s="543"/>
      <c r="D29" s="542"/>
      <c r="E29" s="544"/>
      <c r="F29" s="544"/>
      <c r="G29" s="544">
        <v>475488</v>
      </c>
      <c r="H29" s="542">
        <v>475488</v>
      </c>
    </row>
    <row r="30" spans="1:8">
      <c r="A30" s="548" t="s">
        <v>886</v>
      </c>
      <c r="B30" s="544">
        <v>2500000</v>
      </c>
      <c r="C30" s="543">
        <v>2018</v>
      </c>
      <c r="D30" s="542"/>
      <c r="E30" s="544">
        <v>2500000</v>
      </c>
      <c r="F30" s="544">
        <v>2500000</v>
      </c>
      <c r="G30" s="544">
        <v>2500000</v>
      </c>
      <c r="H30" s="542"/>
    </row>
    <row r="31" spans="1:8">
      <c r="A31" s="548" t="s">
        <v>1492</v>
      </c>
      <c r="B31" s="544">
        <v>5000000</v>
      </c>
      <c r="C31" s="543">
        <v>2018</v>
      </c>
      <c r="D31" s="542"/>
      <c r="E31" s="544">
        <v>5000000</v>
      </c>
      <c r="F31" s="544">
        <v>5000000</v>
      </c>
      <c r="G31" s="544">
        <v>5000000</v>
      </c>
      <c r="H31" s="542"/>
    </row>
    <row r="32" spans="1:8">
      <c r="A32" s="548" t="s">
        <v>1493</v>
      </c>
      <c r="B32" s="544"/>
      <c r="C32" s="543"/>
      <c r="D32" s="542"/>
      <c r="E32" s="544"/>
      <c r="F32" s="544"/>
      <c r="G32" s="544"/>
      <c r="H32" s="542">
        <v>604761</v>
      </c>
    </row>
    <row r="33" spans="1:8">
      <c r="A33" s="548" t="s">
        <v>887</v>
      </c>
      <c r="B33" s="544">
        <v>800000</v>
      </c>
      <c r="C33" s="543"/>
      <c r="D33" s="542"/>
      <c r="E33" s="544"/>
      <c r="F33" s="544"/>
      <c r="G33" s="544">
        <v>800000</v>
      </c>
      <c r="H33" s="542">
        <v>564957</v>
      </c>
    </row>
    <row r="34" spans="1:8" ht="14.25">
      <c r="A34" s="556" t="s">
        <v>888</v>
      </c>
      <c r="B34" s="544">
        <v>4000000</v>
      </c>
      <c r="C34" s="543">
        <v>2018</v>
      </c>
      <c r="D34" s="557"/>
      <c r="E34" s="558">
        <v>4000000</v>
      </c>
      <c r="F34" s="558">
        <v>4000000</v>
      </c>
      <c r="G34" s="558">
        <v>4000000</v>
      </c>
      <c r="H34" s="559"/>
    </row>
    <row r="35" spans="1:8" ht="14.25">
      <c r="A35" s="556" t="s">
        <v>889</v>
      </c>
      <c r="B35" s="544"/>
      <c r="C35" s="543"/>
      <c r="D35" s="557"/>
      <c r="E35" s="558">
        <v>55000000</v>
      </c>
      <c r="F35" s="558">
        <v>0</v>
      </c>
      <c r="G35" s="558">
        <v>0</v>
      </c>
      <c r="H35" s="559"/>
    </row>
    <row r="36" spans="1:8" ht="14.25">
      <c r="A36" s="556" t="s">
        <v>890</v>
      </c>
      <c r="B36" s="544"/>
      <c r="C36" s="543">
        <v>2018</v>
      </c>
      <c r="D36" s="557"/>
      <c r="E36" s="558"/>
      <c r="F36" s="558"/>
      <c r="G36" s="558"/>
      <c r="H36" s="559"/>
    </row>
    <row r="37" spans="1:8" ht="14.25">
      <c r="A37" s="556" t="s">
        <v>891</v>
      </c>
      <c r="B37" s="544"/>
      <c r="C37" s="543">
        <v>2018</v>
      </c>
      <c r="D37" s="557"/>
      <c r="E37" s="558"/>
      <c r="F37" s="558"/>
      <c r="G37" s="558"/>
      <c r="H37" s="559"/>
    </row>
    <row r="38" spans="1:8" ht="14.1" customHeight="1">
      <c r="A38" s="551" t="s">
        <v>892</v>
      </c>
      <c r="B38" s="544">
        <v>2000000</v>
      </c>
      <c r="C38" s="543">
        <v>2018</v>
      </c>
      <c r="D38" s="542"/>
      <c r="E38" s="544">
        <v>2000000</v>
      </c>
      <c r="F38" s="544">
        <v>2000000</v>
      </c>
      <c r="G38" s="544">
        <v>2000000</v>
      </c>
      <c r="H38" s="542"/>
    </row>
    <row r="39" spans="1:8" ht="14.1" customHeight="1">
      <c r="A39" s="551" t="s">
        <v>669</v>
      </c>
      <c r="B39" s="544">
        <v>1850000</v>
      </c>
      <c r="C39" s="543">
        <v>2018</v>
      </c>
      <c r="D39" s="542"/>
      <c r="E39" s="544">
        <v>1850000</v>
      </c>
      <c r="F39" s="544">
        <v>1850000</v>
      </c>
      <c r="G39" s="544">
        <v>1850000</v>
      </c>
      <c r="H39" s="542"/>
    </row>
    <row r="40" spans="1:8" ht="14.1" customHeight="1">
      <c r="A40" s="551" t="s">
        <v>893</v>
      </c>
      <c r="B40" s="544">
        <v>3000000</v>
      </c>
      <c r="C40" s="543"/>
      <c r="D40" s="542"/>
      <c r="E40" s="544">
        <v>3000000</v>
      </c>
      <c r="F40" s="544">
        <v>3000000</v>
      </c>
      <c r="G40" s="544">
        <v>3000000</v>
      </c>
      <c r="H40" s="542">
        <v>2545500</v>
      </c>
    </row>
    <row r="41" spans="1:8" ht="14.1" customHeight="1">
      <c r="A41" s="551" t="s">
        <v>894</v>
      </c>
      <c r="B41" s="544">
        <v>15780441</v>
      </c>
      <c r="C41" s="543"/>
      <c r="D41" s="542"/>
      <c r="E41" s="544">
        <v>22000000</v>
      </c>
      <c r="F41" s="544">
        <v>15750000</v>
      </c>
      <c r="G41" s="544">
        <f>15750000+3591657-800000-105000-500000-1319428-104800-475488-256500</f>
        <v>15780441</v>
      </c>
      <c r="H41" s="542">
        <v>4898810</v>
      </c>
    </row>
    <row r="42" spans="1:8" ht="14.1" customHeight="1">
      <c r="A42" s="551" t="s">
        <v>1494</v>
      </c>
      <c r="B42" s="544">
        <v>256500</v>
      </c>
      <c r="C42" s="543"/>
      <c r="D42" s="542"/>
      <c r="E42" s="544"/>
      <c r="F42" s="544"/>
      <c r="G42" s="544">
        <v>256500</v>
      </c>
      <c r="H42" s="542">
        <v>256500</v>
      </c>
    </row>
    <row r="43" spans="1:8">
      <c r="A43" s="551" t="s">
        <v>895</v>
      </c>
      <c r="B43" s="544">
        <v>1800000</v>
      </c>
      <c r="C43" s="543">
        <v>2018</v>
      </c>
      <c r="D43" s="542"/>
      <c r="E43" s="544">
        <v>1000000</v>
      </c>
      <c r="F43" s="544">
        <v>1500000</v>
      </c>
      <c r="G43" s="544">
        <f>1500000+300000</f>
        <v>1800000</v>
      </c>
      <c r="H43" s="542">
        <v>1786806</v>
      </c>
    </row>
    <row r="44" spans="1:8" ht="14.1" customHeight="1">
      <c r="A44" s="551" t="s">
        <v>896</v>
      </c>
      <c r="B44" s="544">
        <v>2000000</v>
      </c>
      <c r="C44" s="543">
        <v>2018</v>
      </c>
      <c r="D44" s="542"/>
      <c r="E44" s="544">
        <v>2000000</v>
      </c>
      <c r="F44" s="544">
        <v>2000000</v>
      </c>
      <c r="G44" s="544">
        <v>2000000</v>
      </c>
      <c r="H44" s="542"/>
    </row>
    <row r="45" spans="1:8" ht="14.1" customHeight="1">
      <c r="A45" s="560" t="s">
        <v>897</v>
      </c>
      <c r="B45" s="544">
        <v>2000000</v>
      </c>
      <c r="C45" s="543">
        <v>2018</v>
      </c>
      <c r="D45" s="542"/>
      <c r="E45" s="544">
        <v>2000000</v>
      </c>
      <c r="F45" s="544">
        <v>2000000</v>
      </c>
      <c r="G45" s="544">
        <v>2000000</v>
      </c>
      <c r="H45" s="542">
        <v>1191749</v>
      </c>
    </row>
    <row r="46" spans="1:8" ht="14.1" customHeight="1">
      <c r="A46" s="551" t="s">
        <v>898</v>
      </c>
      <c r="B46" s="544">
        <f>G46</f>
        <v>1000000</v>
      </c>
      <c r="C46" s="543"/>
      <c r="D46" s="542"/>
      <c r="E46" s="544"/>
      <c r="F46" s="544">
        <v>1000000</v>
      </c>
      <c r="G46" s="544">
        <v>1000000</v>
      </c>
      <c r="H46" s="542">
        <v>285000</v>
      </c>
    </row>
    <row r="47" spans="1:8" ht="14.1" customHeight="1">
      <c r="A47" s="551" t="s">
        <v>899</v>
      </c>
      <c r="B47" s="544">
        <f t="shared" ref="B47:B51" si="0">G47</f>
        <v>600000</v>
      </c>
      <c r="C47" s="543"/>
      <c r="D47" s="542"/>
      <c r="E47" s="544"/>
      <c r="F47" s="544"/>
      <c r="G47" s="544">
        <v>600000</v>
      </c>
      <c r="H47" s="542">
        <v>594312</v>
      </c>
    </row>
    <row r="48" spans="1:8" ht="14.1" customHeight="1">
      <c r="A48" s="551" t="s">
        <v>900</v>
      </c>
      <c r="B48" s="544">
        <f t="shared" si="0"/>
        <v>300000</v>
      </c>
      <c r="C48" s="543"/>
      <c r="D48" s="542"/>
      <c r="E48" s="544"/>
      <c r="F48" s="544"/>
      <c r="G48" s="544">
        <v>300000</v>
      </c>
      <c r="H48" s="542">
        <v>294446</v>
      </c>
    </row>
    <row r="49" spans="1:9" ht="14.1" customHeight="1">
      <c r="A49" s="551" t="s">
        <v>901</v>
      </c>
      <c r="B49" s="544">
        <f t="shared" si="0"/>
        <v>105000</v>
      </c>
      <c r="C49" s="543"/>
      <c r="D49" s="542"/>
      <c r="E49" s="544"/>
      <c r="F49" s="544"/>
      <c r="G49" s="544">
        <v>105000</v>
      </c>
      <c r="H49" s="542">
        <v>103850</v>
      </c>
    </row>
    <row r="50" spans="1:9" ht="14.1" customHeight="1">
      <c r="A50" s="551" t="s">
        <v>902</v>
      </c>
      <c r="B50" s="544">
        <f t="shared" si="0"/>
        <v>500000</v>
      </c>
      <c r="C50" s="543"/>
      <c r="D50" s="542"/>
      <c r="E50" s="544"/>
      <c r="F50" s="544"/>
      <c r="G50" s="544">
        <v>500000</v>
      </c>
      <c r="H50" s="542">
        <v>500000</v>
      </c>
    </row>
    <row r="51" spans="1:9" ht="14.1" customHeight="1">
      <c r="A51" s="551" t="s">
        <v>1496</v>
      </c>
      <c r="B51" s="544">
        <f t="shared" si="0"/>
        <v>104800</v>
      </c>
      <c r="C51" s="543"/>
      <c r="D51" s="542"/>
      <c r="E51" s="544"/>
      <c r="F51" s="544"/>
      <c r="G51" s="544">
        <v>104800</v>
      </c>
      <c r="H51" s="542">
        <v>104800</v>
      </c>
    </row>
    <row r="52" spans="1:9" ht="14.1" customHeight="1">
      <c r="A52" s="561" t="s">
        <v>903</v>
      </c>
      <c r="B52" s="554">
        <f>SUM(B24:B51)</f>
        <v>55582229</v>
      </c>
      <c r="C52" s="555"/>
      <c r="D52" s="554">
        <f>SUM(D24:D46)</f>
        <v>0</v>
      </c>
      <c r="E52" s="554">
        <f>SUM(E24:E46)</f>
        <v>128860000</v>
      </c>
      <c r="F52" s="554">
        <f>SUM(F24:F46)</f>
        <v>48110000</v>
      </c>
      <c r="G52" s="554">
        <f>SUM(G24:G51)</f>
        <v>55582229</v>
      </c>
      <c r="H52" s="554">
        <f>SUM(H24:H51)</f>
        <v>18893762</v>
      </c>
    </row>
    <row r="53" spans="1:9" ht="14.1" customHeight="1">
      <c r="A53" s="562" t="s">
        <v>670</v>
      </c>
      <c r="B53" s="563">
        <f>B22+B52</f>
        <v>2043414387</v>
      </c>
      <c r="C53" s="563"/>
      <c r="D53" s="563">
        <f>D22+D52</f>
        <v>292100</v>
      </c>
      <c r="E53" s="563">
        <f>E22+E52</f>
        <v>2143332190</v>
      </c>
      <c r="F53" s="563">
        <f>F22+F52</f>
        <v>1996614095</v>
      </c>
      <c r="G53" s="563">
        <f>G22+G52</f>
        <v>2043122287</v>
      </c>
      <c r="H53" s="563">
        <f>H22+H52</f>
        <v>602159078</v>
      </c>
      <c r="I53" s="538"/>
    </row>
    <row r="54" spans="1:9" ht="14.1" customHeight="1">
      <c r="A54" s="564" t="s">
        <v>671</v>
      </c>
      <c r="B54" s="564"/>
      <c r="C54" s="564"/>
      <c r="D54" s="564"/>
      <c r="E54" s="565"/>
      <c r="F54" s="565"/>
      <c r="G54" s="565"/>
      <c r="H54" s="542"/>
    </row>
    <row r="55" spans="1:9" ht="14.1" customHeight="1">
      <c r="A55" s="560" t="s">
        <v>904</v>
      </c>
      <c r="B55" s="566">
        <v>2000000</v>
      </c>
      <c r="C55" s="543">
        <v>2018</v>
      </c>
      <c r="D55" s="567"/>
      <c r="E55" s="566">
        <v>2000000</v>
      </c>
      <c r="F55" s="566">
        <v>2000000</v>
      </c>
      <c r="G55" s="566">
        <v>2000000</v>
      </c>
      <c r="H55" s="542"/>
    </row>
    <row r="56" spans="1:9" ht="14.1" customHeight="1">
      <c r="A56" s="568" t="s">
        <v>905</v>
      </c>
      <c r="B56" s="566">
        <v>2000000</v>
      </c>
      <c r="C56" s="543">
        <v>2018</v>
      </c>
      <c r="D56" s="567"/>
      <c r="E56" s="566">
        <v>2000000</v>
      </c>
      <c r="F56" s="566">
        <v>2000000</v>
      </c>
      <c r="G56" s="566">
        <v>2000000</v>
      </c>
      <c r="H56" s="542">
        <v>1452772</v>
      </c>
    </row>
    <row r="57" spans="1:9" ht="14.1" customHeight="1">
      <c r="A57" s="560" t="s">
        <v>906</v>
      </c>
      <c r="B57" s="566">
        <v>2000000</v>
      </c>
      <c r="C57" s="543">
        <v>2018</v>
      </c>
      <c r="D57" s="540"/>
      <c r="E57" s="566">
        <v>2000000</v>
      </c>
      <c r="F57" s="566">
        <v>2000000</v>
      </c>
      <c r="G57" s="566">
        <v>2000000</v>
      </c>
      <c r="H57" s="540">
        <v>815273</v>
      </c>
    </row>
    <row r="58" spans="1:9" ht="14.1" customHeight="1">
      <c r="A58" s="569">
        <f>SUM(A55:A57)</f>
        <v>0</v>
      </c>
      <c r="B58" s="569">
        <f>SUM(B55:B57)</f>
        <v>6000000</v>
      </c>
      <c r="C58" s="570"/>
      <c r="D58" s="570"/>
      <c r="E58" s="569">
        <f>SUM(E55:E57)</f>
        <v>6000000</v>
      </c>
      <c r="F58" s="569">
        <f>SUM(F55:F57)</f>
        <v>6000000</v>
      </c>
      <c r="G58" s="569">
        <f>SUM(G55:G57)</f>
        <v>6000000</v>
      </c>
      <c r="H58" s="569">
        <f>SUM(H55:H57)</f>
        <v>2268045</v>
      </c>
    </row>
    <row r="59" spans="1:9" ht="14.1" customHeight="1">
      <c r="A59" s="560" t="s">
        <v>672</v>
      </c>
      <c r="B59" s="566">
        <v>2200000</v>
      </c>
      <c r="C59" s="543">
        <v>2018</v>
      </c>
      <c r="D59" s="566"/>
      <c r="E59" s="566">
        <v>2200000</v>
      </c>
      <c r="F59" s="566">
        <v>3200000</v>
      </c>
      <c r="G59" s="566">
        <f>3200000+842511</f>
        <v>4042511</v>
      </c>
      <c r="H59" s="566">
        <v>4013238</v>
      </c>
    </row>
    <row r="60" spans="1:9" ht="14.1" customHeight="1">
      <c r="A60" s="560" t="s">
        <v>673</v>
      </c>
      <c r="B60" s="566">
        <v>350000</v>
      </c>
      <c r="C60" s="543">
        <v>2018</v>
      </c>
      <c r="D60" s="566"/>
      <c r="E60" s="566">
        <v>350000</v>
      </c>
      <c r="F60" s="566">
        <v>350000</v>
      </c>
      <c r="G60" s="566">
        <f>350000-172700</f>
        <v>177300</v>
      </c>
      <c r="H60" s="566">
        <v>177300</v>
      </c>
    </row>
    <row r="61" spans="1:9" ht="14.1" customHeight="1">
      <c r="A61" s="560" t="s">
        <v>907</v>
      </c>
      <c r="B61" s="566"/>
      <c r="C61" s="543"/>
      <c r="D61" s="566"/>
      <c r="E61" s="566"/>
      <c r="F61" s="566">
        <v>400000</v>
      </c>
      <c r="G61" s="566">
        <v>400000</v>
      </c>
      <c r="H61" s="566">
        <v>400000</v>
      </c>
    </row>
    <row r="62" spans="1:9" ht="14.1" customHeight="1">
      <c r="A62" s="571" t="s">
        <v>674</v>
      </c>
      <c r="B62" s="569">
        <f>SUM(B59:B60)</f>
        <v>2550000</v>
      </c>
      <c r="C62" s="570"/>
      <c r="D62" s="570"/>
      <c r="E62" s="569">
        <f>SUM(E59:E60)</f>
        <v>2550000</v>
      </c>
      <c r="F62" s="569">
        <f>SUM(F59:F61)</f>
        <v>3950000</v>
      </c>
      <c r="G62" s="569">
        <f>SUM(G59:G61)</f>
        <v>4619811</v>
      </c>
      <c r="H62" s="569">
        <f>SUM(H59:H61)</f>
        <v>4590538</v>
      </c>
    </row>
    <row r="63" spans="1:9" ht="14.1" customHeight="1">
      <c r="A63" s="572" t="s">
        <v>321</v>
      </c>
      <c r="B63" s="569">
        <f>B53+B58+B62</f>
        <v>2051964387</v>
      </c>
      <c r="C63" s="570"/>
      <c r="D63" s="569">
        <f>D53+D58+D62</f>
        <v>292100</v>
      </c>
      <c r="E63" s="569">
        <f>E53+E58+E62</f>
        <v>2151882190</v>
      </c>
      <c r="F63" s="569">
        <f>F53+F58+F62</f>
        <v>2006564095</v>
      </c>
      <c r="G63" s="569">
        <f>G53+G58+G62</f>
        <v>2053742098</v>
      </c>
      <c r="H63" s="569">
        <f>H53+H58+H62</f>
        <v>609017661</v>
      </c>
    </row>
    <row r="64" spans="1:9" ht="14.1" customHeight="1">
      <c r="A64" s="573" t="s">
        <v>675</v>
      </c>
      <c r="B64" s="540"/>
      <c r="C64" s="540"/>
      <c r="D64" s="540"/>
      <c r="E64" s="574"/>
      <c r="F64" s="574"/>
      <c r="G64" s="574"/>
      <c r="H64" s="540"/>
    </row>
    <row r="65" spans="1:8" ht="14.1" customHeight="1">
      <c r="A65" s="540"/>
      <c r="B65" s="574"/>
      <c r="C65" s="543"/>
      <c r="D65" s="540"/>
      <c r="E65" s="540"/>
      <c r="F65" s="540"/>
      <c r="G65" s="540"/>
      <c r="H65" s="540"/>
    </row>
    <row r="66" spans="1:8" ht="14.1" customHeight="1">
      <c r="A66" s="572"/>
      <c r="B66" s="575"/>
      <c r="C66" s="575"/>
      <c r="D66" s="575"/>
      <c r="E66" s="575"/>
      <c r="F66" s="575"/>
      <c r="G66" s="575"/>
      <c r="H66" s="575"/>
    </row>
    <row r="67" spans="1:8" ht="14.1" customHeight="1">
      <c r="E67" s="538"/>
      <c r="F67" s="538"/>
      <c r="G67" s="538"/>
    </row>
    <row r="68" spans="1:8" ht="14.1" customHeight="1">
      <c r="E68" s="538"/>
      <c r="F68" s="538"/>
      <c r="G68" s="538"/>
    </row>
    <row r="69" spans="1:8" ht="14.1" customHeight="1"/>
    <row r="70" spans="1:8" ht="14.1" customHeight="1"/>
    <row r="71" spans="1:8" ht="14.1" customHeight="1"/>
    <row r="72" spans="1:8" ht="14.1" customHeight="1"/>
    <row r="73" spans="1:8" ht="14.1" customHeight="1"/>
    <row r="74" spans="1:8" ht="14.1" customHeight="1"/>
    <row r="75" spans="1:8" ht="14.1" customHeight="1"/>
    <row r="76" spans="1:8" ht="14.1" customHeight="1"/>
    <row r="77" spans="1:8" ht="14.1" customHeight="1"/>
    <row r="78" spans="1:8" ht="14.1" customHeight="1"/>
    <row r="79" spans="1:8" ht="14.1" customHeight="1"/>
  </sheetData>
  <mergeCells count="2">
    <mergeCell ref="A2:H2"/>
    <mergeCell ref="A3:H4"/>
  </mergeCells>
  <pageMargins left="0.55118110236220474" right="0.15748031496062992" top="0.86614173228346458" bottom="0.35433070866141736" header="0.31496062992125984" footer="0.31496062992125984"/>
  <pageSetup paperSize="9" scale="59" orientation="portrait" horizontalDpi="300" verticalDpi="300" r:id="rId1"/>
  <headerFooter alignWithMargins="0">
    <oddHeader>&amp;L6 /2019. (V.30.) sz. rendelet&amp;R7. számú melléklet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3"/>
  <sheetViews>
    <sheetView view="pageBreakPreview" topLeftCell="A7" zoomScale="80" zoomScaleNormal="100" zoomScaleSheetLayoutView="80" workbookViewId="0">
      <selection activeCell="O41" sqref="O41"/>
    </sheetView>
  </sheetViews>
  <sheetFormatPr defaultRowHeight="12.75"/>
  <cols>
    <col min="1" max="1" width="62" style="136" customWidth="1"/>
    <col min="2" max="2" width="14.85546875" style="136" customWidth="1"/>
    <col min="3" max="3" width="14.140625" style="136" customWidth="1"/>
    <col min="4" max="4" width="13.7109375" style="136" customWidth="1"/>
    <col min="5" max="7" width="16.5703125" style="136" customWidth="1"/>
    <col min="8" max="8" width="19.85546875" style="136" customWidth="1"/>
    <col min="9" max="9" width="16.5703125" style="136" customWidth="1"/>
    <col min="10" max="10" width="15" style="136" customWidth="1"/>
    <col min="11" max="11" width="9.140625" style="136"/>
    <col min="12" max="12" width="10" style="136" bestFit="1" customWidth="1"/>
    <col min="13" max="256" width="9.140625" style="136"/>
    <col min="257" max="257" width="62" style="136" customWidth="1"/>
    <col min="258" max="258" width="14.85546875" style="136" customWidth="1"/>
    <col min="259" max="259" width="14.140625" style="136" customWidth="1"/>
    <col min="260" max="260" width="13.7109375" style="136" customWidth="1"/>
    <col min="261" max="263" width="16.5703125" style="136" customWidth="1"/>
    <col min="264" max="264" width="10.85546875" style="136" customWidth="1"/>
    <col min="265" max="265" width="16.5703125" style="136" customWidth="1"/>
    <col min="266" max="266" width="15" style="136" customWidth="1"/>
    <col min="267" max="267" width="9.140625" style="136"/>
    <col min="268" max="268" width="10" style="136" bestFit="1" customWidth="1"/>
    <col min="269" max="512" width="9.140625" style="136"/>
    <col min="513" max="513" width="62" style="136" customWidth="1"/>
    <col min="514" max="514" width="14.85546875" style="136" customWidth="1"/>
    <col min="515" max="515" width="14.140625" style="136" customWidth="1"/>
    <col min="516" max="516" width="13.7109375" style="136" customWidth="1"/>
    <col min="517" max="519" width="16.5703125" style="136" customWidth="1"/>
    <col min="520" max="520" width="10.85546875" style="136" customWidth="1"/>
    <col min="521" max="521" width="16.5703125" style="136" customWidth="1"/>
    <col min="522" max="522" width="15" style="136" customWidth="1"/>
    <col min="523" max="523" width="9.140625" style="136"/>
    <col min="524" max="524" width="10" style="136" bestFit="1" customWidth="1"/>
    <col min="525" max="768" width="9.140625" style="136"/>
    <col min="769" max="769" width="62" style="136" customWidth="1"/>
    <col min="770" max="770" width="14.85546875" style="136" customWidth="1"/>
    <col min="771" max="771" width="14.140625" style="136" customWidth="1"/>
    <col min="772" max="772" width="13.7109375" style="136" customWidth="1"/>
    <col min="773" max="775" width="16.5703125" style="136" customWidth="1"/>
    <col min="776" max="776" width="10.85546875" style="136" customWidth="1"/>
    <col min="777" max="777" width="16.5703125" style="136" customWidth="1"/>
    <col min="778" max="778" width="15" style="136" customWidth="1"/>
    <col min="779" max="779" width="9.140625" style="136"/>
    <col min="780" max="780" width="10" style="136" bestFit="1" customWidth="1"/>
    <col min="781" max="1024" width="9.140625" style="136"/>
    <col min="1025" max="1025" width="62" style="136" customWidth="1"/>
    <col min="1026" max="1026" width="14.85546875" style="136" customWidth="1"/>
    <col min="1027" max="1027" width="14.140625" style="136" customWidth="1"/>
    <col min="1028" max="1028" width="13.7109375" style="136" customWidth="1"/>
    <col min="1029" max="1031" width="16.5703125" style="136" customWidth="1"/>
    <col min="1032" max="1032" width="10.85546875" style="136" customWidth="1"/>
    <col min="1033" max="1033" width="16.5703125" style="136" customWidth="1"/>
    <col min="1034" max="1034" width="15" style="136" customWidth="1"/>
    <col min="1035" max="1035" width="9.140625" style="136"/>
    <col min="1036" max="1036" width="10" style="136" bestFit="1" customWidth="1"/>
    <col min="1037" max="1280" width="9.140625" style="136"/>
    <col min="1281" max="1281" width="62" style="136" customWidth="1"/>
    <col min="1282" max="1282" width="14.85546875" style="136" customWidth="1"/>
    <col min="1283" max="1283" width="14.140625" style="136" customWidth="1"/>
    <col min="1284" max="1284" width="13.7109375" style="136" customWidth="1"/>
    <col min="1285" max="1287" width="16.5703125" style="136" customWidth="1"/>
    <col min="1288" max="1288" width="10.85546875" style="136" customWidth="1"/>
    <col min="1289" max="1289" width="16.5703125" style="136" customWidth="1"/>
    <col min="1290" max="1290" width="15" style="136" customWidth="1"/>
    <col min="1291" max="1291" width="9.140625" style="136"/>
    <col min="1292" max="1292" width="10" style="136" bestFit="1" customWidth="1"/>
    <col min="1293" max="1536" width="9.140625" style="136"/>
    <col min="1537" max="1537" width="62" style="136" customWidth="1"/>
    <col min="1538" max="1538" width="14.85546875" style="136" customWidth="1"/>
    <col min="1539" max="1539" width="14.140625" style="136" customWidth="1"/>
    <col min="1540" max="1540" width="13.7109375" style="136" customWidth="1"/>
    <col min="1541" max="1543" width="16.5703125" style="136" customWidth="1"/>
    <col min="1544" max="1544" width="10.85546875" style="136" customWidth="1"/>
    <col min="1545" max="1545" width="16.5703125" style="136" customWidth="1"/>
    <col min="1546" max="1546" width="15" style="136" customWidth="1"/>
    <col min="1547" max="1547" width="9.140625" style="136"/>
    <col min="1548" max="1548" width="10" style="136" bestFit="1" customWidth="1"/>
    <col min="1549" max="1792" width="9.140625" style="136"/>
    <col min="1793" max="1793" width="62" style="136" customWidth="1"/>
    <col min="1794" max="1794" width="14.85546875" style="136" customWidth="1"/>
    <col min="1795" max="1795" width="14.140625" style="136" customWidth="1"/>
    <col min="1796" max="1796" width="13.7109375" style="136" customWidth="1"/>
    <col min="1797" max="1799" width="16.5703125" style="136" customWidth="1"/>
    <col min="1800" max="1800" width="10.85546875" style="136" customWidth="1"/>
    <col min="1801" max="1801" width="16.5703125" style="136" customWidth="1"/>
    <col min="1802" max="1802" width="15" style="136" customWidth="1"/>
    <col min="1803" max="1803" width="9.140625" style="136"/>
    <col min="1804" max="1804" width="10" style="136" bestFit="1" customWidth="1"/>
    <col min="1805" max="2048" width="9.140625" style="136"/>
    <col min="2049" max="2049" width="62" style="136" customWidth="1"/>
    <col min="2050" max="2050" width="14.85546875" style="136" customWidth="1"/>
    <col min="2051" max="2051" width="14.140625" style="136" customWidth="1"/>
    <col min="2052" max="2052" width="13.7109375" style="136" customWidth="1"/>
    <col min="2053" max="2055" width="16.5703125" style="136" customWidth="1"/>
    <col min="2056" max="2056" width="10.85546875" style="136" customWidth="1"/>
    <col min="2057" max="2057" width="16.5703125" style="136" customWidth="1"/>
    <col min="2058" max="2058" width="15" style="136" customWidth="1"/>
    <col min="2059" max="2059" width="9.140625" style="136"/>
    <col min="2060" max="2060" width="10" style="136" bestFit="1" customWidth="1"/>
    <col min="2061" max="2304" width="9.140625" style="136"/>
    <col min="2305" max="2305" width="62" style="136" customWidth="1"/>
    <col min="2306" max="2306" width="14.85546875" style="136" customWidth="1"/>
    <col min="2307" max="2307" width="14.140625" style="136" customWidth="1"/>
    <col min="2308" max="2308" width="13.7109375" style="136" customWidth="1"/>
    <col min="2309" max="2311" width="16.5703125" style="136" customWidth="1"/>
    <col min="2312" max="2312" width="10.85546875" style="136" customWidth="1"/>
    <col min="2313" max="2313" width="16.5703125" style="136" customWidth="1"/>
    <col min="2314" max="2314" width="15" style="136" customWidth="1"/>
    <col min="2315" max="2315" width="9.140625" style="136"/>
    <col min="2316" max="2316" width="10" style="136" bestFit="1" customWidth="1"/>
    <col min="2317" max="2560" width="9.140625" style="136"/>
    <col min="2561" max="2561" width="62" style="136" customWidth="1"/>
    <col min="2562" max="2562" width="14.85546875" style="136" customWidth="1"/>
    <col min="2563" max="2563" width="14.140625" style="136" customWidth="1"/>
    <col min="2564" max="2564" width="13.7109375" style="136" customWidth="1"/>
    <col min="2565" max="2567" width="16.5703125" style="136" customWidth="1"/>
    <col min="2568" max="2568" width="10.85546875" style="136" customWidth="1"/>
    <col min="2569" max="2569" width="16.5703125" style="136" customWidth="1"/>
    <col min="2570" max="2570" width="15" style="136" customWidth="1"/>
    <col min="2571" max="2571" width="9.140625" style="136"/>
    <col min="2572" max="2572" width="10" style="136" bestFit="1" customWidth="1"/>
    <col min="2573" max="2816" width="9.140625" style="136"/>
    <col min="2817" max="2817" width="62" style="136" customWidth="1"/>
    <col min="2818" max="2818" width="14.85546875" style="136" customWidth="1"/>
    <col min="2819" max="2819" width="14.140625" style="136" customWidth="1"/>
    <col min="2820" max="2820" width="13.7109375" style="136" customWidth="1"/>
    <col min="2821" max="2823" width="16.5703125" style="136" customWidth="1"/>
    <col min="2824" max="2824" width="10.85546875" style="136" customWidth="1"/>
    <col min="2825" max="2825" width="16.5703125" style="136" customWidth="1"/>
    <col min="2826" max="2826" width="15" style="136" customWidth="1"/>
    <col min="2827" max="2827" width="9.140625" style="136"/>
    <col min="2828" max="2828" width="10" style="136" bestFit="1" customWidth="1"/>
    <col min="2829" max="3072" width="9.140625" style="136"/>
    <col min="3073" max="3073" width="62" style="136" customWidth="1"/>
    <col min="3074" max="3074" width="14.85546875" style="136" customWidth="1"/>
    <col min="3075" max="3075" width="14.140625" style="136" customWidth="1"/>
    <col min="3076" max="3076" width="13.7109375" style="136" customWidth="1"/>
    <col min="3077" max="3079" width="16.5703125" style="136" customWidth="1"/>
    <col min="3080" max="3080" width="10.85546875" style="136" customWidth="1"/>
    <col min="3081" max="3081" width="16.5703125" style="136" customWidth="1"/>
    <col min="3082" max="3082" width="15" style="136" customWidth="1"/>
    <col min="3083" max="3083" width="9.140625" style="136"/>
    <col min="3084" max="3084" width="10" style="136" bestFit="1" customWidth="1"/>
    <col min="3085" max="3328" width="9.140625" style="136"/>
    <col min="3329" max="3329" width="62" style="136" customWidth="1"/>
    <col min="3330" max="3330" width="14.85546875" style="136" customWidth="1"/>
    <col min="3331" max="3331" width="14.140625" style="136" customWidth="1"/>
    <col min="3332" max="3332" width="13.7109375" style="136" customWidth="1"/>
    <col min="3333" max="3335" width="16.5703125" style="136" customWidth="1"/>
    <col min="3336" max="3336" width="10.85546875" style="136" customWidth="1"/>
    <col min="3337" max="3337" width="16.5703125" style="136" customWidth="1"/>
    <col min="3338" max="3338" width="15" style="136" customWidth="1"/>
    <col min="3339" max="3339" width="9.140625" style="136"/>
    <col min="3340" max="3340" width="10" style="136" bestFit="1" customWidth="1"/>
    <col min="3341" max="3584" width="9.140625" style="136"/>
    <col min="3585" max="3585" width="62" style="136" customWidth="1"/>
    <col min="3586" max="3586" width="14.85546875" style="136" customWidth="1"/>
    <col min="3587" max="3587" width="14.140625" style="136" customWidth="1"/>
    <col min="3588" max="3588" width="13.7109375" style="136" customWidth="1"/>
    <col min="3589" max="3591" width="16.5703125" style="136" customWidth="1"/>
    <col min="3592" max="3592" width="10.85546875" style="136" customWidth="1"/>
    <col min="3593" max="3593" width="16.5703125" style="136" customWidth="1"/>
    <col min="3594" max="3594" width="15" style="136" customWidth="1"/>
    <col min="3595" max="3595" width="9.140625" style="136"/>
    <col min="3596" max="3596" width="10" style="136" bestFit="1" customWidth="1"/>
    <col min="3597" max="3840" width="9.140625" style="136"/>
    <col min="3841" max="3841" width="62" style="136" customWidth="1"/>
    <col min="3842" max="3842" width="14.85546875" style="136" customWidth="1"/>
    <col min="3843" max="3843" width="14.140625" style="136" customWidth="1"/>
    <col min="3844" max="3844" width="13.7109375" style="136" customWidth="1"/>
    <col min="3845" max="3847" width="16.5703125" style="136" customWidth="1"/>
    <col min="3848" max="3848" width="10.85546875" style="136" customWidth="1"/>
    <col min="3849" max="3849" width="16.5703125" style="136" customWidth="1"/>
    <col min="3850" max="3850" width="15" style="136" customWidth="1"/>
    <col min="3851" max="3851" width="9.140625" style="136"/>
    <col min="3852" max="3852" width="10" style="136" bestFit="1" customWidth="1"/>
    <col min="3853" max="4096" width="9.140625" style="136"/>
    <col min="4097" max="4097" width="62" style="136" customWidth="1"/>
    <col min="4098" max="4098" width="14.85546875" style="136" customWidth="1"/>
    <col min="4099" max="4099" width="14.140625" style="136" customWidth="1"/>
    <col min="4100" max="4100" width="13.7109375" style="136" customWidth="1"/>
    <col min="4101" max="4103" width="16.5703125" style="136" customWidth="1"/>
    <col min="4104" max="4104" width="10.85546875" style="136" customWidth="1"/>
    <col min="4105" max="4105" width="16.5703125" style="136" customWidth="1"/>
    <col min="4106" max="4106" width="15" style="136" customWidth="1"/>
    <col min="4107" max="4107" width="9.140625" style="136"/>
    <col min="4108" max="4108" width="10" style="136" bestFit="1" customWidth="1"/>
    <col min="4109" max="4352" width="9.140625" style="136"/>
    <col min="4353" max="4353" width="62" style="136" customWidth="1"/>
    <col min="4354" max="4354" width="14.85546875" style="136" customWidth="1"/>
    <col min="4355" max="4355" width="14.140625" style="136" customWidth="1"/>
    <col min="4356" max="4356" width="13.7109375" style="136" customWidth="1"/>
    <col min="4357" max="4359" width="16.5703125" style="136" customWidth="1"/>
    <col min="4360" max="4360" width="10.85546875" style="136" customWidth="1"/>
    <col min="4361" max="4361" width="16.5703125" style="136" customWidth="1"/>
    <col min="4362" max="4362" width="15" style="136" customWidth="1"/>
    <col min="4363" max="4363" width="9.140625" style="136"/>
    <col min="4364" max="4364" width="10" style="136" bestFit="1" customWidth="1"/>
    <col min="4365" max="4608" width="9.140625" style="136"/>
    <col min="4609" max="4609" width="62" style="136" customWidth="1"/>
    <col min="4610" max="4610" width="14.85546875" style="136" customWidth="1"/>
    <col min="4611" max="4611" width="14.140625" style="136" customWidth="1"/>
    <col min="4612" max="4612" width="13.7109375" style="136" customWidth="1"/>
    <col min="4613" max="4615" width="16.5703125" style="136" customWidth="1"/>
    <col min="4616" max="4616" width="10.85546875" style="136" customWidth="1"/>
    <col min="4617" max="4617" width="16.5703125" style="136" customWidth="1"/>
    <col min="4618" max="4618" width="15" style="136" customWidth="1"/>
    <col min="4619" max="4619" width="9.140625" style="136"/>
    <col min="4620" max="4620" width="10" style="136" bestFit="1" customWidth="1"/>
    <col min="4621" max="4864" width="9.140625" style="136"/>
    <col min="4865" max="4865" width="62" style="136" customWidth="1"/>
    <col min="4866" max="4866" width="14.85546875" style="136" customWidth="1"/>
    <col min="4867" max="4867" width="14.140625" style="136" customWidth="1"/>
    <col min="4868" max="4868" width="13.7109375" style="136" customWidth="1"/>
    <col min="4869" max="4871" width="16.5703125" style="136" customWidth="1"/>
    <col min="4872" max="4872" width="10.85546875" style="136" customWidth="1"/>
    <col min="4873" max="4873" width="16.5703125" style="136" customWidth="1"/>
    <col min="4874" max="4874" width="15" style="136" customWidth="1"/>
    <col min="4875" max="4875" width="9.140625" style="136"/>
    <col min="4876" max="4876" width="10" style="136" bestFit="1" customWidth="1"/>
    <col min="4877" max="5120" width="9.140625" style="136"/>
    <col min="5121" max="5121" width="62" style="136" customWidth="1"/>
    <col min="5122" max="5122" width="14.85546875" style="136" customWidth="1"/>
    <col min="5123" max="5123" width="14.140625" style="136" customWidth="1"/>
    <col min="5124" max="5124" width="13.7109375" style="136" customWidth="1"/>
    <col min="5125" max="5127" width="16.5703125" style="136" customWidth="1"/>
    <col min="5128" max="5128" width="10.85546875" style="136" customWidth="1"/>
    <col min="5129" max="5129" width="16.5703125" style="136" customWidth="1"/>
    <col min="5130" max="5130" width="15" style="136" customWidth="1"/>
    <col min="5131" max="5131" width="9.140625" style="136"/>
    <col min="5132" max="5132" width="10" style="136" bestFit="1" customWidth="1"/>
    <col min="5133" max="5376" width="9.140625" style="136"/>
    <col min="5377" max="5377" width="62" style="136" customWidth="1"/>
    <col min="5378" max="5378" width="14.85546875" style="136" customWidth="1"/>
    <col min="5379" max="5379" width="14.140625" style="136" customWidth="1"/>
    <col min="5380" max="5380" width="13.7109375" style="136" customWidth="1"/>
    <col min="5381" max="5383" width="16.5703125" style="136" customWidth="1"/>
    <col min="5384" max="5384" width="10.85546875" style="136" customWidth="1"/>
    <col min="5385" max="5385" width="16.5703125" style="136" customWidth="1"/>
    <col min="5386" max="5386" width="15" style="136" customWidth="1"/>
    <col min="5387" max="5387" width="9.140625" style="136"/>
    <col min="5388" max="5388" width="10" style="136" bestFit="1" customWidth="1"/>
    <col min="5389" max="5632" width="9.140625" style="136"/>
    <col min="5633" max="5633" width="62" style="136" customWidth="1"/>
    <col min="5634" max="5634" width="14.85546875" style="136" customWidth="1"/>
    <col min="5635" max="5635" width="14.140625" style="136" customWidth="1"/>
    <col min="5636" max="5636" width="13.7109375" style="136" customWidth="1"/>
    <col min="5637" max="5639" width="16.5703125" style="136" customWidth="1"/>
    <col min="5640" max="5640" width="10.85546875" style="136" customWidth="1"/>
    <col min="5641" max="5641" width="16.5703125" style="136" customWidth="1"/>
    <col min="5642" max="5642" width="15" style="136" customWidth="1"/>
    <col min="5643" max="5643" width="9.140625" style="136"/>
    <col min="5644" max="5644" width="10" style="136" bestFit="1" customWidth="1"/>
    <col min="5645" max="5888" width="9.140625" style="136"/>
    <col min="5889" max="5889" width="62" style="136" customWidth="1"/>
    <col min="5890" max="5890" width="14.85546875" style="136" customWidth="1"/>
    <col min="5891" max="5891" width="14.140625" style="136" customWidth="1"/>
    <col min="5892" max="5892" width="13.7109375" style="136" customWidth="1"/>
    <col min="5893" max="5895" width="16.5703125" style="136" customWidth="1"/>
    <col min="5896" max="5896" width="10.85546875" style="136" customWidth="1"/>
    <col min="5897" max="5897" width="16.5703125" style="136" customWidth="1"/>
    <col min="5898" max="5898" width="15" style="136" customWidth="1"/>
    <col min="5899" max="5899" width="9.140625" style="136"/>
    <col min="5900" max="5900" width="10" style="136" bestFit="1" customWidth="1"/>
    <col min="5901" max="6144" width="9.140625" style="136"/>
    <col min="6145" max="6145" width="62" style="136" customWidth="1"/>
    <col min="6146" max="6146" width="14.85546875" style="136" customWidth="1"/>
    <col min="6147" max="6147" width="14.140625" style="136" customWidth="1"/>
    <col min="6148" max="6148" width="13.7109375" style="136" customWidth="1"/>
    <col min="6149" max="6151" width="16.5703125" style="136" customWidth="1"/>
    <col min="6152" max="6152" width="10.85546875" style="136" customWidth="1"/>
    <col min="6153" max="6153" width="16.5703125" style="136" customWidth="1"/>
    <col min="6154" max="6154" width="15" style="136" customWidth="1"/>
    <col min="6155" max="6155" width="9.140625" style="136"/>
    <col min="6156" max="6156" width="10" style="136" bestFit="1" customWidth="1"/>
    <col min="6157" max="6400" width="9.140625" style="136"/>
    <col min="6401" max="6401" width="62" style="136" customWidth="1"/>
    <col min="6402" max="6402" width="14.85546875" style="136" customWidth="1"/>
    <col min="6403" max="6403" width="14.140625" style="136" customWidth="1"/>
    <col min="6404" max="6404" width="13.7109375" style="136" customWidth="1"/>
    <col min="6405" max="6407" width="16.5703125" style="136" customWidth="1"/>
    <col min="6408" max="6408" width="10.85546875" style="136" customWidth="1"/>
    <col min="6409" max="6409" width="16.5703125" style="136" customWidth="1"/>
    <col min="6410" max="6410" width="15" style="136" customWidth="1"/>
    <col min="6411" max="6411" width="9.140625" style="136"/>
    <col min="6412" max="6412" width="10" style="136" bestFit="1" customWidth="1"/>
    <col min="6413" max="6656" width="9.140625" style="136"/>
    <col min="6657" max="6657" width="62" style="136" customWidth="1"/>
    <col min="6658" max="6658" width="14.85546875" style="136" customWidth="1"/>
    <col min="6659" max="6659" width="14.140625" style="136" customWidth="1"/>
    <col min="6660" max="6660" width="13.7109375" style="136" customWidth="1"/>
    <col min="6661" max="6663" width="16.5703125" style="136" customWidth="1"/>
    <col min="6664" max="6664" width="10.85546875" style="136" customWidth="1"/>
    <col min="6665" max="6665" width="16.5703125" style="136" customWidth="1"/>
    <col min="6666" max="6666" width="15" style="136" customWidth="1"/>
    <col min="6667" max="6667" width="9.140625" style="136"/>
    <col min="6668" max="6668" width="10" style="136" bestFit="1" customWidth="1"/>
    <col min="6669" max="6912" width="9.140625" style="136"/>
    <col min="6913" max="6913" width="62" style="136" customWidth="1"/>
    <col min="6914" max="6914" width="14.85546875" style="136" customWidth="1"/>
    <col min="6915" max="6915" width="14.140625" style="136" customWidth="1"/>
    <col min="6916" max="6916" width="13.7109375" style="136" customWidth="1"/>
    <col min="6917" max="6919" width="16.5703125" style="136" customWidth="1"/>
    <col min="6920" max="6920" width="10.85546875" style="136" customWidth="1"/>
    <col min="6921" max="6921" width="16.5703125" style="136" customWidth="1"/>
    <col min="6922" max="6922" width="15" style="136" customWidth="1"/>
    <col min="6923" max="6923" width="9.140625" style="136"/>
    <col min="6924" max="6924" width="10" style="136" bestFit="1" customWidth="1"/>
    <col min="6925" max="7168" width="9.140625" style="136"/>
    <col min="7169" max="7169" width="62" style="136" customWidth="1"/>
    <col min="7170" max="7170" width="14.85546875" style="136" customWidth="1"/>
    <col min="7171" max="7171" width="14.140625" style="136" customWidth="1"/>
    <col min="7172" max="7172" width="13.7109375" style="136" customWidth="1"/>
    <col min="7173" max="7175" width="16.5703125" style="136" customWidth="1"/>
    <col min="7176" max="7176" width="10.85546875" style="136" customWidth="1"/>
    <col min="7177" max="7177" width="16.5703125" style="136" customWidth="1"/>
    <col min="7178" max="7178" width="15" style="136" customWidth="1"/>
    <col min="7179" max="7179" width="9.140625" style="136"/>
    <col min="7180" max="7180" width="10" style="136" bestFit="1" customWidth="1"/>
    <col min="7181" max="7424" width="9.140625" style="136"/>
    <col min="7425" max="7425" width="62" style="136" customWidth="1"/>
    <col min="7426" max="7426" width="14.85546875" style="136" customWidth="1"/>
    <col min="7427" max="7427" width="14.140625" style="136" customWidth="1"/>
    <col min="7428" max="7428" width="13.7109375" style="136" customWidth="1"/>
    <col min="7429" max="7431" width="16.5703125" style="136" customWidth="1"/>
    <col min="7432" max="7432" width="10.85546875" style="136" customWidth="1"/>
    <col min="7433" max="7433" width="16.5703125" style="136" customWidth="1"/>
    <col min="7434" max="7434" width="15" style="136" customWidth="1"/>
    <col min="7435" max="7435" width="9.140625" style="136"/>
    <col min="7436" max="7436" width="10" style="136" bestFit="1" customWidth="1"/>
    <col min="7437" max="7680" width="9.140625" style="136"/>
    <col min="7681" max="7681" width="62" style="136" customWidth="1"/>
    <col min="7682" max="7682" width="14.85546875" style="136" customWidth="1"/>
    <col min="7683" max="7683" width="14.140625" style="136" customWidth="1"/>
    <col min="7684" max="7684" width="13.7109375" style="136" customWidth="1"/>
    <col min="7685" max="7687" width="16.5703125" style="136" customWidth="1"/>
    <col min="7688" max="7688" width="10.85546875" style="136" customWidth="1"/>
    <col min="7689" max="7689" width="16.5703125" style="136" customWidth="1"/>
    <col min="7690" max="7690" width="15" style="136" customWidth="1"/>
    <col min="7691" max="7691" width="9.140625" style="136"/>
    <col min="7692" max="7692" width="10" style="136" bestFit="1" customWidth="1"/>
    <col min="7693" max="7936" width="9.140625" style="136"/>
    <col min="7937" max="7937" width="62" style="136" customWidth="1"/>
    <col min="7938" max="7938" width="14.85546875" style="136" customWidth="1"/>
    <col min="7939" max="7939" width="14.140625" style="136" customWidth="1"/>
    <col min="7940" max="7940" width="13.7109375" style="136" customWidth="1"/>
    <col min="7941" max="7943" width="16.5703125" style="136" customWidth="1"/>
    <col min="7944" max="7944" width="10.85546875" style="136" customWidth="1"/>
    <col min="7945" max="7945" width="16.5703125" style="136" customWidth="1"/>
    <col min="7946" max="7946" width="15" style="136" customWidth="1"/>
    <col min="7947" max="7947" width="9.140625" style="136"/>
    <col min="7948" max="7948" width="10" style="136" bestFit="1" customWidth="1"/>
    <col min="7949" max="8192" width="9.140625" style="136"/>
    <col min="8193" max="8193" width="62" style="136" customWidth="1"/>
    <col min="8194" max="8194" width="14.85546875" style="136" customWidth="1"/>
    <col min="8195" max="8195" width="14.140625" style="136" customWidth="1"/>
    <col min="8196" max="8196" width="13.7109375" style="136" customWidth="1"/>
    <col min="8197" max="8199" width="16.5703125" style="136" customWidth="1"/>
    <col min="8200" max="8200" width="10.85546875" style="136" customWidth="1"/>
    <col min="8201" max="8201" width="16.5703125" style="136" customWidth="1"/>
    <col min="8202" max="8202" width="15" style="136" customWidth="1"/>
    <col min="8203" max="8203" width="9.140625" style="136"/>
    <col min="8204" max="8204" width="10" style="136" bestFit="1" customWidth="1"/>
    <col min="8205" max="8448" width="9.140625" style="136"/>
    <col min="8449" max="8449" width="62" style="136" customWidth="1"/>
    <col min="8450" max="8450" width="14.85546875" style="136" customWidth="1"/>
    <col min="8451" max="8451" width="14.140625" style="136" customWidth="1"/>
    <col min="8452" max="8452" width="13.7109375" style="136" customWidth="1"/>
    <col min="8453" max="8455" width="16.5703125" style="136" customWidth="1"/>
    <col min="8456" max="8456" width="10.85546875" style="136" customWidth="1"/>
    <col min="8457" max="8457" width="16.5703125" style="136" customWidth="1"/>
    <col min="8458" max="8458" width="15" style="136" customWidth="1"/>
    <col min="8459" max="8459" width="9.140625" style="136"/>
    <col min="8460" max="8460" width="10" style="136" bestFit="1" customWidth="1"/>
    <col min="8461" max="8704" width="9.140625" style="136"/>
    <col min="8705" max="8705" width="62" style="136" customWidth="1"/>
    <col min="8706" max="8706" width="14.85546875" style="136" customWidth="1"/>
    <col min="8707" max="8707" width="14.140625" style="136" customWidth="1"/>
    <col min="8708" max="8708" width="13.7109375" style="136" customWidth="1"/>
    <col min="8709" max="8711" width="16.5703125" style="136" customWidth="1"/>
    <col min="8712" max="8712" width="10.85546875" style="136" customWidth="1"/>
    <col min="8713" max="8713" width="16.5703125" style="136" customWidth="1"/>
    <col min="8714" max="8714" width="15" style="136" customWidth="1"/>
    <col min="8715" max="8715" width="9.140625" style="136"/>
    <col min="8716" max="8716" width="10" style="136" bestFit="1" customWidth="1"/>
    <col min="8717" max="8960" width="9.140625" style="136"/>
    <col min="8961" max="8961" width="62" style="136" customWidth="1"/>
    <col min="8962" max="8962" width="14.85546875" style="136" customWidth="1"/>
    <col min="8963" max="8963" width="14.140625" style="136" customWidth="1"/>
    <col min="8964" max="8964" width="13.7109375" style="136" customWidth="1"/>
    <col min="8965" max="8967" width="16.5703125" style="136" customWidth="1"/>
    <col min="8968" max="8968" width="10.85546875" style="136" customWidth="1"/>
    <col min="8969" max="8969" width="16.5703125" style="136" customWidth="1"/>
    <col min="8970" max="8970" width="15" style="136" customWidth="1"/>
    <col min="8971" max="8971" width="9.140625" style="136"/>
    <col min="8972" max="8972" width="10" style="136" bestFit="1" customWidth="1"/>
    <col min="8973" max="9216" width="9.140625" style="136"/>
    <col min="9217" max="9217" width="62" style="136" customWidth="1"/>
    <col min="9218" max="9218" width="14.85546875" style="136" customWidth="1"/>
    <col min="9219" max="9219" width="14.140625" style="136" customWidth="1"/>
    <col min="9220" max="9220" width="13.7109375" style="136" customWidth="1"/>
    <col min="9221" max="9223" width="16.5703125" style="136" customWidth="1"/>
    <col min="9224" max="9224" width="10.85546875" style="136" customWidth="1"/>
    <col min="9225" max="9225" width="16.5703125" style="136" customWidth="1"/>
    <col min="9226" max="9226" width="15" style="136" customWidth="1"/>
    <col min="9227" max="9227" width="9.140625" style="136"/>
    <col min="9228" max="9228" width="10" style="136" bestFit="1" customWidth="1"/>
    <col min="9229" max="9472" width="9.140625" style="136"/>
    <col min="9473" max="9473" width="62" style="136" customWidth="1"/>
    <col min="9474" max="9474" width="14.85546875" style="136" customWidth="1"/>
    <col min="9475" max="9475" width="14.140625" style="136" customWidth="1"/>
    <col min="9476" max="9476" width="13.7109375" style="136" customWidth="1"/>
    <col min="9477" max="9479" width="16.5703125" style="136" customWidth="1"/>
    <col min="9480" max="9480" width="10.85546875" style="136" customWidth="1"/>
    <col min="9481" max="9481" width="16.5703125" style="136" customWidth="1"/>
    <col min="9482" max="9482" width="15" style="136" customWidth="1"/>
    <col min="9483" max="9483" width="9.140625" style="136"/>
    <col min="9484" max="9484" width="10" style="136" bestFit="1" customWidth="1"/>
    <col min="9485" max="9728" width="9.140625" style="136"/>
    <col min="9729" max="9729" width="62" style="136" customWidth="1"/>
    <col min="9730" max="9730" width="14.85546875" style="136" customWidth="1"/>
    <col min="9731" max="9731" width="14.140625" style="136" customWidth="1"/>
    <col min="9732" max="9732" width="13.7109375" style="136" customWidth="1"/>
    <col min="9733" max="9735" width="16.5703125" style="136" customWidth="1"/>
    <col min="9736" max="9736" width="10.85546875" style="136" customWidth="1"/>
    <col min="9737" max="9737" width="16.5703125" style="136" customWidth="1"/>
    <col min="9738" max="9738" width="15" style="136" customWidth="1"/>
    <col min="9739" max="9739" width="9.140625" style="136"/>
    <col min="9740" max="9740" width="10" style="136" bestFit="1" customWidth="1"/>
    <col min="9741" max="9984" width="9.140625" style="136"/>
    <col min="9985" max="9985" width="62" style="136" customWidth="1"/>
    <col min="9986" max="9986" width="14.85546875" style="136" customWidth="1"/>
    <col min="9987" max="9987" width="14.140625" style="136" customWidth="1"/>
    <col min="9988" max="9988" width="13.7109375" style="136" customWidth="1"/>
    <col min="9989" max="9991" width="16.5703125" style="136" customWidth="1"/>
    <col min="9992" max="9992" width="10.85546875" style="136" customWidth="1"/>
    <col min="9993" max="9993" width="16.5703125" style="136" customWidth="1"/>
    <col min="9994" max="9994" width="15" style="136" customWidth="1"/>
    <col min="9995" max="9995" width="9.140625" style="136"/>
    <col min="9996" max="9996" width="10" style="136" bestFit="1" customWidth="1"/>
    <col min="9997" max="10240" width="9.140625" style="136"/>
    <col min="10241" max="10241" width="62" style="136" customWidth="1"/>
    <col min="10242" max="10242" width="14.85546875" style="136" customWidth="1"/>
    <col min="10243" max="10243" width="14.140625" style="136" customWidth="1"/>
    <col min="10244" max="10244" width="13.7109375" style="136" customWidth="1"/>
    <col min="10245" max="10247" width="16.5703125" style="136" customWidth="1"/>
    <col min="10248" max="10248" width="10.85546875" style="136" customWidth="1"/>
    <col min="10249" max="10249" width="16.5703125" style="136" customWidth="1"/>
    <col min="10250" max="10250" width="15" style="136" customWidth="1"/>
    <col min="10251" max="10251" width="9.140625" style="136"/>
    <col min="10252" max="10252" width="10" style="136" bestFit="1" customWidth="1"/>
    <col min="10253" max="10496" width="9.140625" style="136"/>
    <col min="10497" max="10497" width="62" style="136" customWidth="1"/>
    <col min="10498" max="10498" width="14.85546875" style="136" customWidth="1"/>
    <col min="10499" max="10499" width="14.140625" style="136" customWidth="1"/>
    <col min="10500" max="10500" width="13.7109375" style="136" customWidth="1"/>
    <col min="10501" max="10503" width="16.5703125" style="136" customWidth="1"/>
    <col min="10504" max="10504" width="10.85546875" style="136" customWidth="1"/>
    <col min="10505" max="10505" width="16.5703125" style="136" customWidth="1"/>
    <col min="10506" max="10506" width="15" style="136" customWidth="1"/>
    <col min="10507" max="10507" width="9.140625" style="136"/>
    <col min="10508" max="10508" width="10" style="136" bestFit="1" customWidth="1"/>
    <col min="10509" max="10752" width="9.140625" style="136"/>
    <col min="10753" max="10753" width="62" style="136" customWidth="1"/>
    <col min="10754" max="10754" width="14.85546875" style="136" customWidth="1"/>
    <col min="10755" max="10755" width="14.140625" style="136" customWidth="1"/>
    <col min="10756" max="10756" width="13.7109375" style="136" customWidth="1"/>
    <col min="10757" max="10759" width="16.5703125" style="136" customWidth="1"/>
    <col min="10760" max="10760" width="10.85546875" style="136" customWidth="1"/>
    <col min="10761" max="10761" width="16.5703125" style="136" customWidth="1"/>
    <col min="10762" max="10762" width="15" style="136" customWidth="1"/>
    <col min="10763" max="10763" width="9.140625" style="136"/>
    <col min="10764" max="10764" width="10" style="136" bestFit="1" customWidth="1"/>
    <col min="10765" max="11008" width="9.140625" style="136"/>
    <col min="11009" max="11009" width="62" style="136" customWidth="1"/>
    <col min="11010" max="11010" width="14.85546875" style="136" customWidth="1"/>
    <col min="11011" max="11011" width="14.140625" style="136" customWidth="1"/>
    <col min="11012" max="11012" width="13.7109375" style="136" customWidth="1"/>
    <col min="11013" max="11015" width="16.5703125" style="136" customWidth="1"/>
    <col min="11016" max="11016" width="10.85546875" style="136" customWidth="1"/>
    <col min="11017" max="11017" width="16.5703125" style="136" customWidth="1"/>
    <col min="11018" max="11018" width="15" style="136" customWidth="1"/>
    <col min="11019" max="11019" width="9.140625" style="136"/>
    <col min="11020" max="11020" width="10" style="136" bestFit="1" customWidth="1"/>
    <col min="11021" max="11264" width="9.140625" style="136"/>
    <col min="11265" max="11265" width="62" style="136" customWidth="1"/>
    <col min="11266" max="11266" width="14.85546875" style="136" customWidth="1"/>
    <col min="11267" max="11267" width="14.140625" style="136" customWidth="1"/>
    <col min="11268" max="11268" width="13.7109375" style="136" customWidth="1"/>
    <col min="11269" max="11271" width="16.5703125" style="136" customWidth="1"/>
    <col min="11272" max="11272" width="10.85546875" style="136" customWidth="1"/>
    <col min="11273" max="11273" width="16.5703125" style="136" customWidth="1"/>
    <col min="11274" max="11274" width="15" style="136" customWidth="1"/>
    <col min="11275" max="11275" width="9.140625" style="136"/>
    <col min="11276" max="11276" width="10" style="136" bestFit="1" customWidth="1"/>
    <col min="11277" max="11520" width="9.140625" style="136"/>
    <col min="11521" max="11521" width="62" style="136" customWidth="1"/>
    <col min="11522" max="11522" width="14.85546875" style="136" customWidth="1"/>
    <col min="11523" max="11523" width="14.140625" style="136" customWidth="1"/>
    <col min="11524" max="11524" width="13.7109375" style="136" customWidth="1"/>
    <col min="11525" max="11527" width="16.5703125" style="136" customWidth="1"/>
    <col min="11528" max="11528" width="10.85546875" style="136" customWidth="1"/>
    <col min="11529" max="11529" width="16.5703125" style="136" customWidth="1"/>
    <col min="11530" max="11530" width="15" style="136" customWidth="1"/>
    <col min="11531" max="11531" width="9.140625" style="136"/>
    <col min="11532" max="11532" width="10" style="136" bestFit="1" customWidth="1"/>
    <col min="11533" max="11776" width="9.140625" style="136"/>
    <col min="11777" max="11777" width="62" style="136" customWidth="1"/>
    <col min="11778" max="11778" width="14.85546875" style="136" customWidth="1"/>
    <col min="11779" max="11779" width="14.140625" style="136" customWidth="1"/>
    <col min="11780" max="11780" width="13.7109375" style="136" customWidth="1"/>
    <col min="11781" max="11783" width="16.5703125" style="136" customWidth="1"/>
    <col min="11784" max="11784" width="10.85546875" style="136" customWidth="1"/>
    <col min="11785" max="11785" width="16.5703125" style="136" customWidth="1"/>
    <col min="11786" max="11786" width="15" style="136" customWidth="1"/>
    <col min="11787" max="11787" width="9.140625" style="136"/>
    <col min="11788" max="11788" width="10" style="136" bestFit="1" customWidth="1"/>
    <col min="11789" max="12032" width="9.140625" style="136"/>
    <col min="12033" max="12033" width="62" style="136" customWidth="1"/>
    <col min="12034" max="12034" width="14.85546875" style="136" customWidth="1"/>
    <col min="12035" max="12035" width="14.140625" style="136" customWidth="1"/>
    <col min="12036" max="12036" width="13.7109375" style="136" customWidth="1"/>
    <col min="12037" max="12039" width="16.5703125" style="136" customWidth="1"/>
    <col min="12040" max="12040" width="10.85546875" style="136" customWidth="1"/>
    <col min="12041" max="12041" width="16.5703125" style="136" customWidth="1"/>
    <col min="12042" max="12042" width="15" style="136" customWidth="1"/>
    <col min="12043" max="12043" width="9.140625" style="136"/>
    <col min="12044" max="12044" width="10" style="136" bestFit="1" customWidth="1"/>
    <col min="12045" max="12288" width="9.140625" style="136"/>
    <col min="12289" max="12289" width="62" style="136" customWidth="1"/>
    <col min="12290" max="12290" width="14.85546875" style="136" customWidth="1"/>
    <col min="12291" max="12291" width="14.140625" style="136" customWidth="1"/>
    <col min="12292" max="12292" width="13.7109375" style="136" customWidth="1"/>
    <col min="12293" max="12295" width="16.5703125" style="136" customWidth="1"/>
    <col min="12296" max="12296" width="10.85546875" style="136" customWidth="1"/>
    <col min="12297" max="12297" width="16.5703125" style="136" customWidth="1"/>
    <col min="12298" max="12298" width="15" style="136" customWidth="1"/>
    <col min="12299" max="12299" width="9.140625" style="136"/>
    <col min="12300" max="12300" width="10" style="136" bestFit="1" customWidth="1"/>
    <col min="12301" max="12544" width="9.140625" style="136"/>
    <col min="12545" max="12545" width="62" style="136" customWidth="1"/>
    <col min="12546" max="12546" width="14.85546875" style="136" customWidth="1"/>
    <col min="12547" max="12547" width="14.140625" style="136" customWidth="1"/>
    <col min="12548" max="12548" width="13.7109375" style="136" customWidth="1"/>
    <col min="12549" max="12551" width="16.5703125" style="136" customWidth="1"/>
    <col min="12552" max="12552" width="10.85546875" style="136" customWidth="1"/>
    <col min="12553" max="12553" width="16.5703125" style="136" customWidth="1"/>
    <col min="12554" max="12554" width="15" style="136" customWidth="1"/>
    <col min="12555" max="12555" width="9.140625" style="136"/>
    <col min="12556" max="12556" width="10" style="136" bestFit="1" customWidth="1"/>
    <col min="12557" max="12800" width="9.140625" style="136"/>
    <col min="12801" max="12801" width="62" style="136" customWidth="1"/>
    <col min="12802" max="12802" width="14.85546875" style="136" customWidth="1"/>
    <col min="12803" max="12803" width="14.140625" style="136" customWidth="1"/>
    <col min="12804" max="12804" width="13.7109375" style="136" customWidth="1"/>
    <col min="12805" max="12807" width="16.5703125" style="136" customWidth="1"/>
    <col min="12808" max="12808" width="10.85546875" style="136" customWidth="1"/>
    <col min="12809" max="12809" width="16.5703125" style="136" customWidth="1"/>
    <col min="12810" max="12810" width="15" style="136" customWidth="1"/>
    <col min="12811" max="12811" width="9.140625" style="136"/>
    <col min="12812" max="12812" width="10" style="136" bestFit="1" customWidth="1"/>
    <col min="12813" max="13056" width="9.140625" style="136"/>
    <col min="13057" max="13057" width="62" style="136" customWidth="1"/>
    <col min="13058" max="13058" width="14.85546875" style="136" customWidth="1"/>
    <col min="13059" max="13059" width="14.140625" style="136" customWidth="1"/>
    <col min="13060" max="13060" width="13.7109375" style="136" customWidth="1"/>
    <col min="13061" max="13063" width="16.5703125" style="136" customWidth="1"/>
    <col min="13064" max="13064" width="10.85546875" style="136" customWidth="1"/>
    <col min="13065" max="13065" width="16.5703125" style="136" customWidth="1"/>
    <col min="13066" max="13066" width="15" style="136" customWidth="1"/>
    <col min="13067" max="13067" width="9.140625" style="136"/>
    <col min="13068" max="13068" width="10" style="136" bestFit="1" customWidth="1"/>
    <col min="13069" max="13312" width="9.140625" style="136"/>
    <col min="13313" max="13313" width="62" style="136" customWidth="1"/>
    <col min="13314" max="13314" width="14.85546875" style="136" customWidth="1"/>
    <col min="13315" max="13315" width="14.140625" style="136" customWidth="1"/>
    <col min="13316" max="13316" width="13.7109375" style="136" customWidth="1"/>
    <col min="13317" max="13319" width="16.5703125" style="136" customWidth="1"/>
    <col min="13320" max="13320" width="10.85546875" style="136" customWidth="1"/>
    <col min="13321" max="13321" width="16.5703125" style="136" customWidth="1"/>
    <col min="13322" max="13322" width="15" style="136" customWidth="1"/>
    <col min="13323" max="13323" width="9.140625" style="136"/>
    <col min="13324" max="13324" width="10" style="136" bestFit="1" customWidth="1"/>
    <col min="13325" max="13568" width="9.140625" style="136"/>
    <col min="13569" max="13569" width="62" style="136" customWidth="1"/>
    <col min="13570" max="13570" width="14.85546875" style="136" customWidth="1"/>
    <col min="13571" max="13571" width="14.140625" style="136" customWidth="1"/>
    <col min="13572" max="13572" width="13.7109375" style="136" customWidth="1"/>
    <col min="13573" max="13575" width="16.5703125" style="136" customWidth="1"/>
    <col min="13576" max="13576" width="10.85546875" style="136" customWidth="1"/>
    <col min="13577" max="13577" width="16.5703125" style="136" customWidth="1"/>
    <col min="13578" max="13578" width="15" style="136" customWidth="1"/>
    <col min="13579" max="13579" width="9.140625" style="136"/>
    <col min="13580" max="13580" width="10" style="136" bestFit="1" customWidth="1"/>
    <col min="13581" max="13824" width="9.140625" style="136"/>
    <col min="13825" max="13825" width="62" style="136" customWidth="1"/>
    <col min="13826" max="13826" width="14.85546875" style="136" customWidth="1"/>
    <col min="13827" max="13827" width="14.140625" style="136" customWidth="1"/>
    <col min="13828" max="13828" width="13.7109375" style="136" customWidth="1"/>
    <col min="13829" max="13831" width="16.5703125" style="136" customWidth="1"/>
    <col min="13832" max="13832" width="10.85546875" style="136" customWidth="1"/>
    <col min="13833" max="13833" width="16.5703125" style="136" customWidth="1"/>
    <col min="13834" max="13834" width="15" style="136" customWidth="1"/>
    <col min="13835" max="13835" width="9.140625" style="136"/>
    <col min="13836" max="13836" width="10" style="136" bestFit="1" customWidth="1"/>
    <col min="13837" max="14080" width="9.140625" style="136"/>
    <col min="14081" max="14081" width="62" style="136" customWidth="1"/>
    <col min="14082" max="14082" width="14.85546875" style="136" customWidth="1"/>
    <col min="14083" max="14083" width="14.140625" style="136" customWidth="1"/>
    <col min="14084" max="14084" width="13.7109375" style="136" customWidth="1"/>
    <col min="14085" max="14087" width="16.5703125" style="136" customWidth="1"/>
    <col min="14088" max="14088" width="10.85546875" style="136" customWidth="1"/>
    <col min="14089" max="14089" width="16.5703125" style="136" customWidth="1"/>
    <col min="14090" max="14090" width="15" style="136" customWidth="1"/>
    <col min="14091" max="14091" width="9.140625" style="136"/>
    <col min="14092" max="14092" width="10" style="136" bestFit="1" customWidth="1"/>
    <col min="14093" max="14336" width="9.140625" style="136"/>
    <col min="14337" max="14337" width="62" style="136" customWidth="1"/>
    <col min="14338" max="14338" width="14.85546875" style="136" customWidth="1"/>
    <col min="14339" max="14339" width="14.140625" style="136" customWidth="1"/>
    <col min="14340" max="14340" width="13.7109375" style="136" customWidth="1"/>
    <col min="14341" max="14343" width="16.5703125" style="136" customWidth="1"/>
    <col min="14344" max="14344" width="10.85546875" style="136" customWidth="1"/>
    <col min="14345" max="14345" width="16.5703125" style="136" customWidth="1"/>
    <col min="14346" max="14346" width="15" style="136" customWidth="1"/>
    <col min="14347" max="14347" width="9.140625" style="136"/>
    <col min="14348" max="14348" width="10" style="136" bestFit="1" customWidth="1"/>
    <col min="14349" max="14592" width="9.140625" style="136"/>
    <col min="14593" max="14593" width="62" style="136" customWidth="1"/>
    <col min="14594" max="14594" width="14.85546875" style="136" customWidth="1"/>
    <col min="14595" max="14595" width="14.140625" style="136" customWidth="1"/>
    <col min="14596" max="14596" width="13.7109375" style="136" customWidth="1"/>
    <col min="14597" max="14599" width="16.5703125" style="136" customWidth="1"/>
    <col min="14600" max="14600" width="10.85546875" style="136" customWidth="1"/>
    <col min="14601" max="14601" width="16.5703125" style="136" customWidth="1"/>
    <col min="14602" max="14602" width="15" style="136" customWidth="1"/>
    <col min="14603" max="14603" width="9.140625" style="136"/>
    <col min="14604" max="14604" width="10" style="136" bestFit="1" customWidth="1"/>
    <col min="14605" max="14848" width="9.140625" style="136"/>
    <col min="14849" max="14849" width="62" style="136" customWidth="1"/>
    <col min="14850" max="14850" width="14.85546875" style="136" customWidth="1"/>
    <col min="14851" max="14851" width="14.140625" style="136" customWidth="1"/>
    <col min="14852" max="14852" width="13.7109375" style="136" customWidth="1"/>
    <col min="14853" max="14855" width="16.5703125" style="136" customWidth="1"/>
    <col min="14856" max="14856" width="10.85546875" style="136" customWidth="1"/>
    <col min="14857" max="14857" width="16.5703125" style="136" customWidth="1"/>
    <col min="14858" max="14858" width="15" style="136" customWidth="1"/>
    <col min="14859" max="14859" width="9.140625" style="136"/>
    <col min="14860" max="14860" width="10" style="136" bestFit="1" customWidth="1"/>
    <col min="14861" max="15104" width="9.140625" style="136"/>
    <col min="15105" max="15105" width="62" style="136" customWidth="1"/>
    <col min="15106" max="15106" width="14.85546875" style="136" customWidth="1"/>
    <col min="15107" max="15107" width="14.140625" style="136" customWidth="1"/>
    <col min="15108" max="15108" width="13.7109375" style="136" customWidth="1"/>
    <col min="15109" max="15111" width="16.5703125" style="136" customWidth="1"/>
    <col min="15112" max="15112" width="10.85546875" style="136" customWidth="1"/>
    <col min="15113" max="15113" width="16.5703125" style="136" customWidth="1"/>
    <col min="15114" max="15114" width="15" style="136" customWidth="1"/>
    <col min="15115" max="15115" width="9.140625" style="136"/>
    <col min="15116" max="15116" width="10" style="136" bestFit="1" customWidth="1"/>
    <col min="15117" max="15360" width="9.140625" style="136"/>
    <col min="15361" max="15361" width="62" style="136" customWidth="1"/>
    <col min="15362" max="15362" width="14.85546875" style="136" customWidth="1"/>
    <col min="15363" max="15363" width="14.140625" style="136" customWidth="1"/>
    <col min="15364" max="15364" width="13.7109375" style="136" customWidth="1"/>
    <col min="15365" max="15367" width="16.5703125" style="136" customWidth="1"/>
    <col min="15368" max="15368" width="10.85546875" style="136" customWidth="1"/>
    <col min="15369" max="15369" width="16.5703125" style="136" customWidth="1"/>
    <col min="15370" max="15370" width="15" style="136" customWidth="1"/>
    <col min="15371" max="15371" width="9.140625" style="136"/>
    <col min="15372" max="15372" width="10" style="136" bestFit="1" customWidth="1"/>
    <col min="15373" max="15616" width="9.140625" style="136"/>
    <col min="15617" max="15617" width="62" style="136" customWidth="1"/>
    <col min="15618" max="15618" width="14.85546875" style="136" customWidth="1"/>
    <col min="15619" max="15619" width="14.140625" style="136" customWidth="1"/>
    <col min="15620" max="15620" width="13.7109375" style="136" customWidth="1"/>
    <col min="15621" max="15623" width="16.5703125" style="136" customWidth="1"/>
    <col min="15624" max="15624" width="10.85546875" style="136" customWidth="1"/>
    <col min="15625" max="15625" width="16.5703125" style="136" customWidth="1"/>
    <col min="15626" max="15626" width="15" style="136" customWidth="1"/>
    <col min="15627" max="15627" width="9.140625" style="136"/>
    <col min="15628" max="15628" width="10" style="136" bestFit="1" customWidth="1"/>
    <col min="15629" max="15872" width="9.140625" style="136"/>
    <col min="15873" max="15873" width="62" style="136" customWidth="1"/>
    <col min="15874" max="15874" width="14.85546875" style="136" customWidth="1"/>
    <col min="15875" max="15875" width="14.140625" style="136" customWidth="1"/>
    <col min="15876" max="15876" width="13.7109375" style="136" customWidth="1"/>
    <col min="15877" max="15879" width="16.5703125" style="136" customWidth="1"/>
    <col min="15880" max="15880" width="10.85546875" style="136" customWidth="1"/>
    <col min="15881" max="15881" width="16.5703125" style="136" customWidth="1"/>
    <col min="15882" max="15882" width="15" style="136" customWidth="1"/>
    <col min="15883" max="15883" width="9.140625" style="136"/>
    <col min="15884" max="15884" width="10" style="136" bestFit="1" customWidth="1"/>
    <col min="15885" max="16128" width="9.140625" style="136"/>
    <col min="16129" max="16129" width="62" style="136" customWidth="1"/>
    <col min="16130" max="16130" width="14.85546875" style="136" customWidth="1"/>
    <col min="16131" max="16131" width="14.140625" style="136" customWidth="1"/>
    <col min="16132" max="16132" width="13.7109375" style="136" customWidth="1"/>
    <col min="16133" max="16135" width="16.5703125" style="136" customWidth="1"/>
    <col min="16136" max="16136" width="10.85546875" style="136" customWidth="1"/>
    <col min="16137" max="16137" width="16.5703125" style="136" customWidth="1"/>
    <col min="16138" max="16138" width="15" style="136" customWidth="1"/>
    <col min="16139" max="16139" width="9.140625" style="136"/>
    <col min="16140" max="16140" width="10" style="136" bestFit="1" customWidth="1"/>
    <col min="16141" max="16384" width="9.140625" style="136"/>
  </cols>
  <sheetData>
    <row r="1" spans="1:10" ht="14.25">
      <c r="A1" s="657"/>
      <c r="B1" s="657"/>
      <c r="C1" s="657"/>
      <c r="D1" s="657"/>
      <c r="E1" s="657"/>
      <c r="F1" s="657"/>
      <c r="G1" s="657"/>
      <c r="H1" s="907" t="s">
        <v>1523</v>
      </c>
      <c r="I1" s="658"/>
    </row>
    <row r="4" spans="1:10" ht="18">
      <c r="A4" s="1203" t="s">
        <v>479</v>
      </c>
      <c r="B4" s="1203"/>
      <c r="C4" s="1203"/>
      <c r="D4" s="1203"/>
      <c r="E4" s="1203"/>
      <c r="F4" s="1203"/>
      <c r="G4" s="1203"/>
      <c r="H4" s="1203"/>
      <c r="I4" s="659"/>
      <c r="J4" s="659"/>
    </row>
    <row r="5" spans="1:10" ht="21" customHeight="1">
      <c r="A5" s="1204" t="s">
        <v>1014</v>
      </c>
      <c r="B5" s="1204"/>
      <c r="C5" s="1204"/>
      <c r="D5" s="1204"/>
      <c r="E5" s="1204"/>
      <c r="F5" s="1204"/>
      <c r="G5" s="1204"/>
      <c r="H5" s="1204"/>
      <c r="I5" s="660"/>
      <c r="J5" s="660"/>
    </row>
    <row r="6" spans="1:10" ht="12.75" customHeight="1">
      <c r="A6" s="660"/>
      <c r="B6" s="660"/>
      <c r="C6" s="660"/>
      <c r="D6" s="660"/>
      <c r="E6" s="660"/>
      <c r="F6" s="660"/>
      <c r="G6" s="660"/>
      <c r="H6" s="660"/>
      <c r="I6" s="660"/>
      <c r="J6" s="660"/>
    </row>
    <row r="7" spans="1:10" ht="13.5" thickBot="1">
      <c r="A7" s="657"/>
      <c r="B7" s="657"/>
      <c r="C7" s="657"/>
      <c r="D7" s="657"/>
      <c r="E7" s="657"/>
      <c r="F7" s="657"/>
      <c r="G7" s="657"/>
      <c r="H7" s="907" t="s">
        <v>659</v>
      </c>
      <c r="I7" s="657"/>
      <c r="J7" s="661"/>
    </row>
    <row r="8" spans="1:10" ht="57">
      <c r="A8" s="662" t="s">
        <v>1015</v>
      </c>
      <c r="B8" s="663" t="s">
        <v>657</v>
      </c>
      <c r="C8" s="664" t="s">
        <v>658</v>
      </c>
      <c r="D8" s="664" t="s">
        <v>870</v>
      </c>
      <c r="E8" s="664" t="s">
        <v>871</v>
      </c>
      <c r="F8" s="664" t="s">
        <v>872</v>
      </c>
      <c r="G8" s="664" t="s">
        <v>1016</v>
      </c>
      <c r="H8" s="665" t="s">
        <v>1487</v>
      </c>
    </row>
    <row r="9" spans="1:10" ht="14.25">
      <c r="A9" s="666">
        <v>1</v>
      </c>
      <c r="B9" s="666">
        <v>2</v>
      </c>
      <c r="C9" s="666">
        <v>3</v>
      </c>
      <c r="D9" s="666">
        <v>4</v>
      </c>
      <c r="E9" s="666">
        <v>5</v>
      </c>
      <c r="F9" s="666"/>
      <c r="G9" s="666"/>
      <c r="H9" s="666"/>
    </row>
    <row r="10" spans="1:10" ht="14.25">
      <c r="A10" s="667" t="s">
        <v>662</v>
      </c>
      <c r="B10" s="668">
        <f>D10+E10</f>
        <v>97472500</v>
      </c>
      <c r="C10" s="669">
        <v>2018</v>
      </c>
      <c r="D10" s="669"/>
      <c r="E10" s="670">
        <v>97472500</v>
      </c>
      <c r="F10" s="670">
        <v>97472500</v>
      </c>
      <c r="G10" s="670">
        <v>97472500</v>
      </c>
      <c r="H10" s="668"/>
      <c r="I10" s="671"/>
    </row>
    <row r="11" spans="1:10" ht="14.25">
      <c r="A11" s="672" t="s">
        <v>1017</v>
      </c>
      <c r="B11" s="670">
        <v>7963538</v>
      </c>
      <c r="C11" s="673">
        <v>2018</v>
      </c>
      <c r="D11" s="673"/>
      <c r="E11" s="670">
        <v>7963538</v>
      </c>
      <c r="F11" s="670">
        <v>7963538</v>
      </c>
      <c r="G11" s="670">
        <v>7963538</v>
      </c>
      <c r="H11" s="670">
        <v>7095744</v>
      </c>
      <c r="I11" s="671"/>
    </row>
    <row r="12" spans="1:10" ht="14.25">
      <c r="A12" s="674" t="s">
        <v>1018</v>
      </c>
      <c r="B12" s="670">
        <v>38154400</v>
      </c>
      <c r="C12" s="673">
        <v>2018</v>
      </c>
      <c r="D12" s="673"/>
      <c r="E12" s="670">
        <v>38154400</v>
      </c>
      <c r="F12" s="670">
        <v>38154400</v>
      </c>
      <c r="G12" s="670">
        <v>38154400</v>
      </c>
      <c r="H12" s="670">
        <v>1511300</v>
      </c>
      <c r="I12" s="671"/>
    </row>
    <row r="13" spans="1:10" ht="14.25">
      <c r="A13" s="675" t="s">
        <v>1019</v>
      </c>
      <c r="B13" s="668">
        <f>D13+E13</f>
        <v>14169978</v>
      </c>
      <c r="C13" s="669">
        <v>2017</v>
      </c>
      <c r="D13" s="669">
        <v>3671000</v>
      </c>
      <c r="E13" s="670">
        <v>10498978</v>
      </c>
      <c r="F13" s="670">
        <v>10498978</v>
      </c>
      <c r="G13" s="670">
        <v>10498978</v>
      </c>
      <c r="H13" s="668"/>
      <c r="I13" s="671"/>
      <c r="J13" s="671"/>
    </row>
    <row r="14" spans="1:10" ht="14.25">
      <c r="A14" s="672" t="s">
        <v>1020</v>
      </c>
      <c r="B14" s="668">
        <v>225298000</v>
      </c>
      <c r="C14" s="669">
        <v>2018</v>
      </c>
      <c r="D14" s="669"/>
      <c r="E14" s="670">
        <v>225298000</v>
      </c>
      <c r="F14" s="670">
        <v>225298000</v>
      </c>
      <c r="G14" s="670">
        <v>225298000</v>
      </c>
      <c r="H14" s="668"/>
      <c r="I14" s="671"/>
    </row>
    <row r="15" spans="1:10" ht="14.25">
      <c r="A15" s="672" t="s">
        <v>664</v>
      </c>
      <c r="B15" s="668">
        <v>52865250</v>
      </c>
      <c r="C15" s="669">
        <v>2018</v>
      </c>
      <c r="D15" s="669"/>
      <c r="E15" s="670">
        <v>52865250</v>
      </c>
      <c r="F15" s="670">
        <v>52865250</v>
      </c>
      <c r="G15" s="670">
        <v>52865250</v>
      </c>
      <c r="H15" s="668">
        <v>51572529</v>
      </c>
      <c r="I15" s="671"/>
      <c r="J15" s="671"/>
    </row>
    <row r="16" spans="1:10" ht="14.25">
      <c r="A16" s="676" t="s">
        <v>1021</v>
      </c>
      <c r="B16" s="677">
        <f>SUM(B10:B15)</f>
        <v>435923666</v>
      </c>
      <c r="C16" s="678"/>
      <c r="D16" s="677">
        <f>SUM(D10:D15)</f>
        <v>3671000</v>
      </c>
      <c r="E16" s="677">
        <f>SUM(E10:E15)</f>
        <v>432252666</v>
      </c>
      <c r="F16" s="677">
        <f>SUM(F10:F15)</f>
        <v>432252666</v>
      </c>
      <c r="G16" s="677">
        <f>SUM(G10:G15)</f>
        <v>432252666</v>
      </c>
      <c r="H16" s="677">
        <f>SUM(H10:H15)</f>
        <v>60179573</v>
      </c>
      <c r="I16" s="671"/>
      <c r="J16" s="671"/>
    </row>
    <row r="17" spans="1:10" ht="14.25">
      <c r="A17" s="676"/>
      <c r="B17" s="677"/>
      <c r="C17" s="678"/>
      <c r="D17" s="677"/>
      <c r="E17" s="677"/>
      <c r="F17" s="677"/>
      <c r="G17" s="677"/>
      <c r="H17" s="668"/>
      <c r="I17" s="671"/>
      <c r="J17" s="671"/>
    </row>
    <row r="18" spans="1:10" ht="14.25">
      <c r="A18" s="679" t="s">
        <v>1022</v>
      </c>
      <c r="B18" s="681">
        <f t="shared" ref="B18:B41" si="0">G18</f>
        <v>7160772</v>
      </c>
      <c r="C18" s="680">
        <v>2018</v>
      </c>
      <c r="D18" s="681"/>
      <c r="E18" s="670">
        <v>4407000</v>
      </c>
      <c r="F18" s="682">
        <v>4407000</v>
      </c>
      <c r="G18" s="670">
        <v>7160772</v>
      </c>
      <c r="H18" s="670">
        <v>7160772</v>
      </c>
      <c r="I18" s="671"/>
      <c r="J18" s="671"/>
    </row>
    <row r="19" spans="1:10" ht="14.25">
      <c r="A19" s="683" t="s">
        <v>1023</v>
      </c>
      <c r="B19" s="681">
        <f t="shared" si="0"/>
        <v>4258443</v>
      </c>
      <c r="C19" s="680">
        <v>2018</v>
      </c>
      <c r="D19" s="681"/>
      <c r="E19" s="670">
        <v>5000000</v>
      </c>
      <c r="F19" s="682">
        <v>5000000</v>
      </c>
      <c r="G19" s="670">
        <v>4258443</v>
      </c>
      <c r="H19" s="670">
        <v>4285443</v>
      </c>
      <c r="I19" s="671"/>
    </row>
    <row r="20" spans="1:10" ht="14.25">
      <c r="A20" s="683" t="s">
        <v>1024</v>
      </c>
      <c r="B20" s="681">
        <f t="shared" si="0"/>
        <v>1000000</v>
      </c>
      <c r="C20" s="680">
        <v>2018</v>
      </c>
      <c r="D20" s="681"/>
      <c r="E20" s="670">
        <v>5000000</v>
      </c>
      <c r="F20" s="682">
        <v>1000000</v>
      </c>
      <c r="G20" s="670">
        <v>1000000</v>
      </c>
      <c r="H20" s="670"/>
      <c r="I20" s="671"/>
      <c r="J20" s="671"/>
    </row>
    <row r="21" spans="1:10" ht="14.25">
      <c r="A21" s="684" t="s">
        <v>1025</v>
      </c>
      <c r="B21" s="681">
        <f t="shared" si="0"/>
        <v>9823500</v>
      </c>
      <c r="C21" s="680">
        <v>2018</v>
      </c>
      <c r="D21" s="685"/>
      <c r="E21" s="686">
        <v>20000000</v>
      </c>
      <c r="F21" s="687">
        <f>13000000+5094151</f>
        <v>18094151</v>
      </c>
      <c r="G21" s="686">
        <f>13000000+5094151-8270651</f>
        <v>9823500</v>
      </c>
      <c r="H21" s="670">
        <v>7319961</v>
      </c>
      <c r="I21" s="671"/>
      <c r="J21" s="671"/>
    </row>
    <row r="22" spans="1:10" ht="14.25">
      <c r="A22" s="684" t="s">
        <v>1026</v>
      </c>
      <c r="B22" s="681">
        <f t="shared" si="0"/>
        <v>1206000</v>
      </c>
      <c r="C22" s="680">
        <v>2018</v>
      </c>
      <c r="D22" s="685"/>
      <c r="E22" s="686">
        <v>1000000</v>
      </c>
      <c r="F22" s="687">
        <v>1000000</v>
      </c>
      <c r="G22" s="686">
        <v>1206000</v>
      </c>
      <c r="H22" s="670">
        <v>1205858</v>
      </c>
      <c r="I22" s="671"/>
    </row>
    <row r="23" spans="1:10" ht="14.25">
      <c r="A23" s="688" t="s">
        <v>1491</v>
      </c>
      <c r="B23" s="681">
        <f t="shared" si="0"/>
        <v>13145747</v>
      </c>
      <c r="C23" s="680">
        <v>2018</v>
      </c>
      <c r="D23" s="681"/>
      <c r="E23" s="670">
        <v>12900000</v>
      </c>
      <c r="F23" s="682">
        <v>14150000</v>
      </c>
      <c r="G23" s="670">
        <f>14150000-G24-G25</f>
        <v>13145747</v>
      </c>
      <c r="H23" s="670">
        <v>12869265</v>
      </c>
      <c r="I23" s="671"/>
      <c r="J23" s="671"/>
    </row>
    <row r="24" spans="1:10" ht="14.25">
      <c r="A24" s="688" t="s">
        <v>1489</v>
      </c>
      <c r="B24" s="681">
        <f t="shared" si="0"/>
        <v>627380</v>
      </c>
      <c r="C24" s="680"/>
      <c r="D24" s="681"/>
      <c r="E24" s="670"/>
      <c r="F24" s="682"/>
      <c r="G24" s="670">
        <v>627380</v>
      </c>
      <c r="H24" s="670">
        <v>627380</v>
      </c>
      <c r="I24" s="671"/>
      <c r="J24" s="671"/>
    </row>
    <row r="25" spans="1:10" ht="14.25">
      <c r="A25" s="688" t="s">
        <v>1490</v>
      </c>
      <c r="B25" s="681">
        <f t="shared" si="0"/>
        <v>376873</v>
      </c>
      <c r="C25" s="680"/>
      <c r="D25" s="681"/>
      <c r="E25" s="670"/>
      <c r="F25" s="682"/>
      <c r="G25" s="670">
        <v>376873</v>
      </c>
      <c r="H25" s="670">
        <v>376873</v>
      </c>
      <c r="I25" s="883"/>
      <c r="J25" s="671"/>
    </row>
    <row r="26" spans="1:10" ht="14.25">
      <c r="A26" s="689" t="s">
        <v>1027</v>
      </c>
      <c r="B26" s="681">
        <f t="shared" si="0"/>
        <v>0</v>
      </c>
      <c r="C26" s="680">
        <v>2018</v>
      </c>
      <c r="D26" s="681"/>
      <c r="E26" s="670">
        <v>3770000</v>
      </c>
      <c r="F26" s="682">
        <v>0</v>
      </c>
      <c r="G26" s="670">
        <v>0</v>
      </c>
      <c r="H26" s="670"/>
      <c r="I26" s="671"/>
      <c r="J26" s="671"/>
    </row>
    <row r="27" spans="1:10" ht="14.25">
      <c r="A27" s="688" t="s">
        <v>1028</v>
      </c>
      <c r="B27" s="681">
        <f t="shared" si="0"/>
        <v>1000000</v>
      </c>
      <c r="C27" s="680">
        <v>2018</v>
      </c>
      <c r="D27" s="681">
        <v>0</v>
      </c>
      <c r="E27" s="670">
        <v>1000000</v>
      </c>
      <c r="F27" s="682">
        <v>1000000</v>
      </c>
      <c r="G27" s="670">
        <v>1000000</v>
      </c>
      <c r="H27" s="670">
        <v>776414</v>
      </c>
      <c r="I27" s="671"/>
    </row>
    <row r="28" spans="1:10" ht="14.25">
      <c r="A28" s="688" t="s">
        <v>1029</v>
      </c>
      <c r="B28" s="681">
        <f t="shared" si="0"/>
        <v>717000</v>
      </c>
      <c r="C28" s="680"/>
      <c r="D28" s="681"/>
      <c r="E28" s="670"/>
      <c r="F28" s="682"/>
      <c r="G28" s="670">
        <v>717000</v>
      </c>
      <c r="H28" s="670">
        <v>717000</v>
      </c>
      <c r="I28" s="671"/>
    </row>
    <row r="29" spans="1:10" ht="14.25">
      <c r="A29" s="688" t="s">
        <v>1030</v>
      </c>
      <c r="B29" s="681">
        <f t="shared" si="0"/>
        <v>1370000</v>
      </c>
      <c r="C29" s="680">
        <v>2018</v>
      </c>
      <c r="D29" s="681"/>
      <c r="E29" s="670">
        <v>1200000</v>
      </c>
      <c r="F29" s="682">
        <v>1370000</v>
      </c>
      <c r="G29" s="670">
        <v>1370000</v>
      </c>
      <c r="H29" s="670">
        <v>1361005</v>
      </c>
      <c r="I29" s="671"/>
      <c r="J29" s="671"/>
    </row>
    <row r="30" spans="1:10" ht="14.25">
      <c r="A30" s="683" t="s">
        <v>1031</v>
      </c>
      <c r="B30" s="681">
        <f t="shared" si="0"/>
        <v>6650000</v>
      </c>
      <c r="C30" s="680">
        <v>2018</v>
      </c>
      <c r="D30" s="681"/>
      <c r="E30" s="670">
        <v>5000000</v>
      </c>
      <c r="F30" s="682">
        <v>6650000</v>
      </c>
      <c r="G30" s="670">
        <v>6650000</v>
      </c>
      <c r="H30" s="670">
        <f>5261913-376873</f>
        <v>4885040</v>
      </c>
      <c r="I30" s="671"/>
      <c r="J30" s="671"/>
    </row>
    <row r="31" spans="1:10" ht="14.25">
      <c r="A31" s="683" t="s">
        <v>1032</v>
      </c>
      <c r="B31" s="681">
        <f t="shared" si="0"/>
        <v>1000000</v>
      </c>
      <c r="C31" s="680">
        <v>2018</v>
      </c>
      <c r="D31" s="681"/>
      <c r="E31" s="670">
        <v>1000000</v>
      </c>
      <c r="F31" s="682">
        <v>1000000</v>
      </c>
      <c r="G31" s="670">
        <v>1000000</v>
      </c>
      <c r="H31" s="670">
        <v>0</v>
      </c>
      <c r="I31" s="671"/>
    </row>
    <row r="32" spans="1:10" ht="14.25">
      <c r="A32" s="683" t="s">
        <v>1033</v>
      </c>
      <c r="B32" s="681">
        <f t="shared" si="0"/>
        <v>9550000</v>
      </c>
      <c r="C32" s="680">
        <v>2018</v>
      </c>
      <c r="D32" s="681">
        <v>0</v>
      </c>
      <c r="E32" s="670">
        <v>9550000</v>
      </c>
      <c r="F32" s="682">
        <v>9550000</v>
      </c>
      <c r="G32" s="670">
        <v>9550000</v>
      </c>
      <c r="H32" s="670">
        <v>185420</v>
      </c>
      <c r="I32" s="671"/>
    </row>
    <row r="33" spans="1:12" ht="14.25">
      <c r="A33" s="683" t="s">
        <v>1034</v>
      </c>
      <c r="B33" s="681">
        <f t="shared" si="0"/>
        <v>1421339</v>
      </c>
      <c r="C33" s="680">
        <v>2018</v>
      </c>
      <c r="D33" s="681"/>
      <c r="E33" s="681">
        <v>5000000</v>
      </c>
      <c r="F33" s="690">
        <v>5000000</v>
      </c>
      <c r="G33" s="681">
        <v>1421339</v>
      </c>
      <c r="H33" s="670"/>
      <c r="I33" s="671"/>
    </row>
    <row r="34" spans="1:12" ht="14.25">
      <c r="A34" s="683" t="s">
        <v>1035</v>
      </c>
      <c r="B34" s="681">
        <f t="shared" si="0"/>
        <v>1955800</v>
      </c>
      <c r="C34" s="680"/>
      <c r="D34" s="681"/>
      <c r="E34" s="681"/>
      <c r="F34" s="690">
        <v>1955800</v>
      </c>
      <c r="G34" s="681">
        <v>1955800</v>
      </c>
      <c r="H34" s="670">
        <v>1955800</v>
      </c>
      <c r="I34" s="671"/>
      <c r="J34" s="671"/>
    </row>
    <row r="35" spans="1:12" ht="14.25">
      <c r="A35" s="683" t="s">
        <v>1036</v>
      </c>
      <c r="B35" s="681">
        <f t="shared" si="0"/>
        <v>2476500</v>
      </c>
      <c r="C35" s="680"/>
      <c r="D35" s="681"/>
      <c r="E35" s="681"/>
      <c r="F35" s="690">
        <v>2476500</v>
      </c>
      <c r="G35" s="681">
        <v>2476500</v>
      </c>
      <c r="H35" s="670"/>
      <c r="I35" s="671"/>
      <c r="J35" s="671"/>
    </row>
    <row r="36" spans="1:12" ht="14.25">
      <c r="A36" s="683" t="s">
        <v>1037</v>
      </c>
      <c r="B36" s="681">
        <f t="shared" si="0"/>
        <v>2489200</v>
      </c>
      <c r="C36" s="680"/>
      <c r="D36" s="681"/>
      <c r="E36" s="681"/>
      <c r="F36" s="690">
        <v>2489200</v>
      </c>
      <c r="G36" s="681">
        <v>2489200</v>
      </c>
      <c r="H36" s="670">
        <v>2489200</v>
      </c>
      <c r="I36" s="671"/>
      <c r="J36" s="671"/>
    </row>
    <row r="37" spans="1:12" ht="14.25">
      <c r="A37" s="679" t="s">
        <v>1038</v>
      </c>
      <c r="B37" s="681">
        <f t="shared" si="0"/>
        <v>2476500</v>
      </c>
      <c r="C37" s="680"/>
      <c r="D37" s="681"/>
      <c r="E37" s="681"/>
      <c r="F37" s="690">
        <v>2476500</v>
      </c>
      <c r="G37" s="681">
        <v>2476500</v>
      </c>
      <c r="H37" s="670">
        <v>2476500</v>
      </c>
      <c r="I37" s="671"/>
      <c r="J37" s="671"/>
    </row>
    <row r="38" spans="1:12" ht="14.25">
      <c r="A38" s="679" t="s">
        <v>1039</v>
      </c>
      <c r="B38" s="681">
        <f t="shared" si="0"/>
        <v>282000</v>
      </c>
      <c r="C38" s="680"/>
      <c r="D38" s="681"/>
      <c r="E38" s="681"/>
      <c r="F38" s="690">
        <v>252000</v>
      </c>
      <c r="G38" s="681">
        <v>282000</v>
      </c>
      <c r="H38" s="670">
        <v>316740</v>
      </c>
      <c r="I38" s="671"/>
      <c r="J38" s="671"/>
    </row>
    <row r="39" spans="1:12" ht="14.25">
      <c r="A39" s="679" t="s">
        <v>1040</v>
      </c>
      <c r="B39" s="681">
        <f t="shared" si="0"/>
        <v>711200</v>
      </c>
      <c r="C39" s="680"/>
      <c r="D39" s="681"/>
      <c r="E39" s="681"/>
      <c r="F39" s="690"/>
      <c r="G39" s="681">
        <v>711200</v>
      </c>
      <c r="H39" s="670">
        <v>711200</v>
      </c>
      <c r="I39" s="671"/>
      <c r="J39" s="671"/>
    </row>
    <row r="40" spans="1:12" ht="14.25">
      <c r="A40" s="679" t="s">
        <v>1041</v>
      </c>
      <c r="B40" s="681">
        <f t="shared" si="0"/>
        <v>478346</v>
      </c>
      <c r="C40" s="680"/>
      <c r="D40" s="681"/>
      <c r="E40" s="681"/>
      <c r="F40" s="690"/>
      <c r="G40" s="681">
        <v>478346</v>
      </c>
      <c r="H40" s="670">
        <v>478346</v>
      </c>
      <c r="I40" s="671"/>
      <c r="J40" s="671"/>
    </row>
    <row r="41" spans="1:12" ht="14.25">
      <c r="A41" s="679" t="s">
        <v>1042</v>
      </c>
      <c r="B41" s="681">
        <f t="shared" si="0"/>
        <v>123900</v>
      </c>
      <c r="C41" s="680"/>
      <c r="D41" s="681"/>
      <c r="E41" s="681"/>
      <c r="F41" s="690"/>
      <c r="G41" s="681">
        <v>123900</v>
      </c>
      <c r="H41" s="670">
        <v>123900</v>
      </c>
      <c r="I41" s="671"/>
      <c r="J41" s="671"/>
    </row>
    <row r="42" spans="1:12" ht="14.25">
      <c r="A42" s="676" t="s">
        <v>1043</v>
      </c>
      <c r="B42" s="691">
        <f>SUM(B18:B41)</f>
        <v>70300500</v>
      </c>
      <c r="C42" s="692"/>
      <c r="D42" s="691">
        <f>SUM(D18:D33)</f>
        <v>0</v>
      </c>
      <c r="E42" s="691">
        <f>SUM(E18:E33)</f>
        <v>74827000</v>
      </c>
      <c r="F42" s="691">
        <f>SUM(F18:F38)</f>
        <v>77871151</v>
      </c>
      <c r="G42" s="691">
        <f>SUM(G18:G41)</f>
        <v>70300500</v>
      </c>
      <c r="H42" s="691">
        <f>SUM(H18:H41)</f>
        <v>50322117</v>
      </c>
      <c r="I42" s="693"/>
      <c r="J42" s="671"/>
      <c r="L42" s="671"/>
    </row>
    <row r="43" spans="1:12" ht="14.25">
      <c r="A43" s="548" t="s">
        <v>1044</v>
      </c>
      <c r="B43" s="681">
        <f>G43</f>
        <v>869156</v>
      </c>
      <c r="C43" s="692"/>
      <c r="D43" s="691"/>
      <c r="E43" s="691"/>
      <c r="F43" s="681">
        <v>700000</v>
      </c>
      <c r="G43" s="681">
        <v>869156</v>
      </c>
      <c r="H43" s="670">
        <v>868520</v>
      </c>
      <c r="I43" s="671"/>
    </row>
    <row r="44" spans="1:12" ht="14.25">
      <c r="A44" s="548" t="s">
        <v>1045</v>
      </c>
      <c r="B44" s="681">
        <f t="shared" ref="B44:B46" si="1">G44</f>
        <v>180000</v>
      </c>
      <c r="C44" s="692"/>
      <c r="D44" s="691"/>
      <c r="E44" s="691"/>
      <c r="F44" s="681"/>
      <c r="G44" s="681">
        <v>180000</v>
      </c>
      <c r="H44" s="670">
        <v>180000</v>
      </c>
      <c r="I44" s="671"/>
    </row>
    <row r="45" spans="1:12" ht="14.25">
      <c r="A45" s="548" t="s">
        <v>1046</v>
      </c>
      <c r="B45" s="681">
        <f t="shared" si="1"/>
        <v>68490</v>
      </c>
      <c r="C45" s="692"/>
      <c r="D45" s="691"/>
      <c r="E45" s="691"/>
      <c r="F45" s="681"/>
      <c r="G45" s="681">
        <v>68490</v>
      </c>
      <c r="H45" s="670">
        <v>68490</v>
      </c>
      <c r="I45" s="671"/>
    </row>
    <row r="46" spans="1:12" ht="14.25">
      <c r="A46" s="694" t="s">
        <v>1047</v>
      </c>
      <c r="B46" s="681">
        <f t="shared" si="1"/>
        <v>1117646</v>
      </c>
      <c r="C46" s="692"/>
      <c r="D46" s="691"/>
      <c r="E46" s="691"/>
      <c r="F46" s="691">
        <f>SUM(F43)</f>
        <v>700000</v>
      </c>
      <c r="G46" s="691">
        <f>SUM(G43:G45)</f>
        <v>1117646</v>
      </c>
      <c r="H46" s="691">
        <f>SUM(H43:H45)</f>
        <v>1117010</v>
      </c>
      <c r="I46" s="671"/>
    </row>
    <row r="47" spans="1:12" ht="14.25">
      <c r="A47" s="695" t="s">
        <v>321</v>
      </c>
      <c r="B47" s="696">
        <f>B16+B42</f>
        <v>506224166</v>
      </c>
      <c r="C47" s="697" t="s">
        <v>654</v>
      </c>
      <c r="D47" s="696">
        <f>D16+D42</f>
        <v>3671000</v>
      </c>
      <c r="E47" s="696">
        <f>E16+E42</f>
        <v>507079666</v>
      </c>
      <c r="F47" s="696">
        <f>F16+F42+F46</f>
        <v>510823817</v>
      </c>
      <c r="G47" s="696">
        <f>G16+G42+G46</f>
        <v>503670812</v>
      </c>
      <c r="H47" s="696">
        <f>H16+H42+H46</f>
        <v>111618700</v>
      </c>
      <c r="I47" s="693"/>
    </row>
    <row r="48" spans="1:12">
      <c r="B48" s="671"/>
      <c r="C48" s="671"/>
      <c r="D48" s="671"/>
      <c r="E48" s="671"/>
      <c r="F48" s="671"/>
      <c r="G48" s="671"/>
    </row>
    <row r="50" spans="8:8">
      <c r="H50" s="671"/>
    </row>
    <row r="53" spans="8:8">
      <c r="H53" s="671"/>
    </row>
  </sheetData>
  <mergeCells count="2">
    <mergeCell ref="A4:H4"/>
    <mergeCell ref="A5:H5"/>
  </mergeCells>
  <pageMargins left="1.3779527559055118" right="0" top="0.78740157480314965" bottom="0" header="0.51181102362204722" footer="0"/>
  <pageSetup paperSize="9" scale="70" orientation="landscape" horizontalDpi="300" verticalDpi="300" r:id="rId1"/>
  <headerFooter alignWithMargins="0">
    <oddHeader>&amp;L6 /2019. (V.30.) sz. rendelet&amp;R8. számú melléklet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L60"/>
  <sheetViews>
    <sheetView zoomScaleNormal="100" zoomScaleSheetLayoutView="98" workbookViewId="0">
      <selection activeCell="B33" sqref="B33"/>
    </sheetView>
  </sheetViews>
  <sheetFormatPr defaultRowHeight="12.75"/>
  <cols>
    <col min="1" max="1" width="6" style="136" customWidth="1"/>
    <col min="2" max="2" width="35.42578125" style="136" customWidth="1"/>
    <col min="3" max="3" width="11.5703125" style="136" customWidth="1"/>
    <col min="4" max="5" width="14.7109375" style="136" customWidth="1"/>
    <col min="6" max="6" width="13.7109375" style="136" customWidth="1"/>
    <col min="7" max="7" width="15.5703125" style="136" customWidth="1"/>
    <col min="8" max="8" width="9.140625" style="136"/>
    <col min="9" max="9" width="10" style="136" bestFit="1" customWidth="1"/>
    <col min="10" max="10" width="9.42578125" style="136" bestFit="1" customWidth="1"/>
    <col min="11" max="11" width="9.140625" style="136"/>
    <col min="12" max="12" width="10.85546875" style="136" bestFit="1" customWidth="1"/>
    <col min="13" max="254" width="9.140625" style="136"/>
    <col min="255" max="255" width="6" style="136" customWidth="1"/>
    <col min="256" max="256" width="35.42578125" style="136" customWidth="1"/>
    <col min="257" max="257" width="11.5703125" style="136" customWidth="1"/>
    <col min="258" max="258" width="15.140625" style="136" customWidth="1"/>
    <col min="259" max="259" width="14.140625" style="136" customWidth="1"/>
    <col min="260" max="261" width="14.7109375" style="136" customWidth="1"/>
    <col min="262" max="262" width="13.7109375" style="136" customWidth="1"/>
    <col min="263" max="510" width="9.140625" style="136"/>
    <col min="511" max="511" width="6" style="136" customWidth="1"/>
    <col min="512" max="512" width="35.42578125" style="136" customWidth="1"/>
    <col min="513" max="513" width="11.5703125" style="136" customWidth="1"/>
    <col min="514" max="514" width="15.140625" style="136" customWidth="1"/>
    <col min="515" max="515" width="14.140625" style="136" customWidth="1"/>
    <col min="516" max="517" width="14.7109375" style="136" customWidth="1"/>
    <col min="518" max="518" width="13.7109375" style="136" customWidth="1"/>
    <col min="519" max="766" width="9.140625" style="136"/>
    <col min="767" max="767" width="6" style="136" customWidth="1"/>
    <col min="768" max="768" width="35.42578125" style="136" customWidth="1"/>
    <col min="769" max="769" width="11.5703125" style="136" customWidth="1"/>
    <col min="770" max="770" width="15.140625" style="136" customWidth="1"/>
    <col min="771" max="771" width="14.140625" style="136" customWidth="1"/>
    <col min="772" max="773" width="14.7109375" style="136" customWidth="1"/>
    <col min="774" max="774" width="13.7109375" style="136" customWidth="1"/>
    <col min="775" max="1022" width="9.140625" style="136"/>
    <col min="1023" max="1023" width="6" style="136" customWidth="1"/>
    <col min="1024" max="1024" width="35.42578125" style="136" customWidth="1"/>
    <col min="1025" max="1025" width="11.5703125" style="136" customWidth="1"/>
    <col min="1026" max="1026" width="15.140625" style="136" customWidth="1"/>
    <col min="1027" max="1027" width="14.140625" style="136" customWidth="1"/>
    <col min="1028" max="1029" width="14.7109375" style="136" customWidth="1"/>
    <col min="1030" max="1030" width="13.7109375" style="136" customWidth="1"/>
    <col min="1031" max="1278" width="9.140625" style="136"/>
    <col min="1279" max="1279" width="6" style="136" customWidth="1"/>
    <col min="1280" max="1280" width="35.42578125" style="136" customWidth="1"/>
    <col min="1281" max="1281" width="11.5703125" style="136" customWidth="1"/>
    <col min="1282" max="1282" width="15.140625" style="136" customWidth="1"/>
    <col min="1283" max="1283" width="14.140625" style="136" customWidth="1"/>
    <col min="1284" max="1285" width="14.7109375" style="136" customWidth="1"/>
    <col min="1286" max="1286" width="13.7109375" style="136" customWidth="1"/>
    <col min="1287" max="1534" width="9.140625" style="136"/>
    <col min="1535" max="1535" width="6" style="136" customWidth="1"/>
    <col min="1536" max="1536" width="35.42578125" style="136" customWidth="1"/>
    <col min="1537" max="1537" width="11.5703125" style="136" customWidth="1"/>
    <col min="1538" max="1538" width="15.140625" style="136" customWidth="1"/>
    <col min="1539" max="1539" width="14.140625" style="136" customWidth="1"/>
    <col min="1540" max="1541" width="14.7109375" style="136" customWidth="1"/>
    <col min="1542" max="1542" width="13.7109375" style="136" customWidth="1"/>
    <col min="1543" max="1790" width="9.140625" style="136"/>
    <col min="1791" max="1791" width="6" style="136" customWidth="1"/>
    <col min="1792" max="1792" width="35.42578125" style="136" customWidth="1"/>
    <col min="1793" max="1793" width="11.5703125" style="136" customWidth="1"/>
    <col min="1794" max="1794" width="15.140625" style="136" customWidth="1"/>
    <col min="1795" max="1795" width="14.140625" style="136" customWidth="1"/>
    <col min="1796" max="1797" width="14.7109375" style="136" customWidth="1"/>
    <col min="1798" max="1798" width="13.7109375" style="136" customWidth="1"/>
    <col min="1799" max="2046" width="9.140625" style="136"/>
    <col min="2047" max="2047" width="6" style="136" customWidth="1"/>
    <col min="2048" max="2048" width="35.42578125" style="136" customWidth="1"/>
    <col min="2049" max="2049" width="11.5703125" style="136" customWidth="1"/>
    <col min="2050" max="2050" width="15.140625" style="136" customWidth="1"/>
    <col min="2051" max="2051" width="14.140625" style="136" customWidth="1"/>
    <col min="2052" max="2053" width="14.7109375" style="136" customWidth="1"/>
    <col min="2054" max="2054" width="13.7109375" style="136" customWidth="1"/>
    <col min="2055" max="2302" width="9.140625" style="136"/>
    <col min="2303" max="2303" width="6" style="136" customWidth="1"/>
    <col min="2304" max="2304" width="35.42578125" style="136" customWidth="1"/>
    <col min="2305" max="2305" width="11.5703125" style="136" customWidth="1"/>
    <col min="2306" max="2306" width="15.140625" style="136" customWidth="1"/>
    <col min="2307" max="2307" width="14.140625" style="136" customWidth="1"/>
    <col min="2308" max="2309" width="14.7109375" style="136" customWidth="1"/>
    <col min="2310" max="2310" width="13.7109375" style="136" customWidth="1"/>
    <col min="2311" max="2558" width="9.140625" style="136"/>
    <col min="2559" max="2559" width="6" style="136" customWidth="1"/>
    <col min="2560" max="2560" width="35.42578125" style="136" customWidth="1"/>
    <col min="2561" max="2561" width="11.5703125" style="136" customWidth="1"/>
    <col min="2562" max="2562" width="15.140625" style="136" customWidth="1"/>
    <col min="2563" max="2563" width="14.140625" style="136" customWidth="1"/>
    <col min="2564" max="2565" width="14.7109375" style="136" customWidth="1"/>
    <col min="2566" max="2566" width="13.7109375" style="136" customWidth="1"/>
    <col min="2567" max="2814" width="9.140625" style="136"/>
    <col min="2815" max="2815" width="6" style="136" customWidth="1"/>
    <col min="2816" max="2816" width="35.42578125" style="136" customWidth="1"/>
    <col min="2817" max="2817" width="11.5703125" style="136" customWidth="1"/>
    <col min="2818" max="2818" width="15.140625" style="136" customWidth="1"/>
    <col min="2819" max="2819" width="14.140625" style="136" customWidth="1"/>
    <col min="2820" max="2821" width="14.7109375" style="136" customWidth="1"/>
    <col min="2822" max="2822" width="13.7109375" style="136" customWidth="1"/>
    <col min="2823" max="3070" width="9.140625" style="136"/>
    <col min="3071" max="3071" width="6" style="136" customWidth="1"/>
    <col min="3072" max="3072" width="35.42578125" style="136" customWidth="1"/>
    <col min="3073" max="3073" width="11.5703125" style="136" customWidth="1"/>
    <col min="3074" max="3074" width="15.140625" style="136" customWidth="1"/>
    <col min="3075" max="3075" width="14.140625" style="136" customWidth="1"/>
    <col min="3076" max="3077" width="14.7109375" style="136" customWidth="1"/>
    <col min="3078" max="3078" width="13.7109375" style="136" customWidth="1"/>
    <col min="3079" max="3326" width="9.140625" style="136"/>
    <col min="3327" max="3327" width="6" style="136" customWidth="1"/>
    <col min="3328" max="3328" width="35.42578125" style="136" customWidth="1"/>
    <col min="3329" max="3329" width="11.5703125" style="136" customWidth="1"/>
    <col min="3330" max="3330" width="15.140625" style="136" customWidth="1"/>
    <col min="3331" max="3331" width="14.140625" style="136" customWidth="1"/>
    <col min="3332" max="3333" width="14.7109375" style="136" customWidth="1"/>
    <col min="3334" max="3334" width="13.7109375" style="136" customWidth="1"/>
    <col min="3335" max="3582" width="9.140625" style="136"/>
    <col min="3583" max="3583" width="6" style="136" customWidth="1"/>
    <col min="3584" max="3584" width="35.42578125" style="136" customWidth="1"/>
    <col min="3585" max="3585" width="11.5703125" style="136" customWidth="1"/>
    <col min="3586" max="3586" width="15.140625" style="136" customWidth="1"/>
    <col min="3587" max="3587" width="14.140625" style="136" customWidth="1"/>
    <col min="3588" max="3589" width="14.7109375" style="136" customWidth="1"/>
    <col min="3590" max="3590" width="13.7109375" style="136" customWidth="1"/>
    <col min="3591" max="3838" width="9.140625" style="136"/>
    <col min="3839" max="3839" width="6" style="136" customWidth="1"/>
    <col min="3840" max="3840" width="35.42578125" style="136" customWidth="1"/>
    <col min="3841" max="3841" width="11.5703125" style="136" customWidth="1"/>
    <col min="3842" max="3842" width="15.140625" style="136" customWidth="1"/>
    <col min="3843" max="3843" width="14.140625" style="136" customWidth="1"/>
    <col min="3844" max="3845" width="14.7109375" style="136" customWidth="1"/>
    <col min="3846" max="3846" width="13.7109375" style="136" customWidth="1"/>
    <col min="3847" max="4094" width="9.140625" style="136"/>
    <col min="4095" max="4095" width="6" style="136" customWidth="1"/>
    <col min="4096" max="4096" width="35.42578125" style="136" customWidth="1"/>
    <col min="4097" max="4097" width="11.5703125" style="136" customWidth="1"/>
    <col min="4098" max="4098" width="15.140625" style="136" customWidth="1"/>
    <col min="4099" max="4099" width="14.140625" style="136" customWidth="1"/>
    <col min="4100" max="4101" width="14.7109375" style="136" customWidth="1"/>
    <col min="4102" max="4102" width="13.7109375" style="136" customWidth="1"/>
    <col min="4103" max="4350" width="9.140625" style="136"/>
    <col min="4351" max="4351" width="6" style="136" customWidth="1"/>
    <col min="4352" max="4352" width="35.42578125" style="136" customWidth="1"/>
    <col min="4353" max="4353" width="11.5703125" style="136" customWidth="1"/>
    <col min="4354" max="4354" width="15.140625" style="136" customWidth="1"/>
    <col min="4355" max="4355" width="14.140625" style="136" customWidth="1"/>
    <col min="4356" max="4357" width="14.7109375" style="136" customWidth="1"/>
    <col min="4358" max="4358" width="13.7109375" style="136" customWidth="1"/>
    <col min="4359" max="4606" width="9.140625" style="136"/>
    <col min="4607" max="4607" width="6" style="136" customWidth="1"/>
    <col min="4608" max="4608" width="35.42578125" style="136" customWidth="1"/>
    <col min="4609" max="4609" width="11.5703125" style="136" customWidth="1"/>
    <col min="4610" max="4610" width="15.140625" style="136" customWidth="1"/>
    <col min="4611" max="4611" width="14.140625" style="136" customWidth="1"/>
    <col min="4612" max="4613" width="14.7109375" style="136" customWidth="1"/>
    <col min="4614" max="4614" width="13.7109375" style="136" customWidth="1"/>
    <col min="4615" max="4862" width="9.140625" style="136"/>
    <col min="4863" max="4863" width="6" style="136" customWidth="1"/>
    <col min="4864" max="4864" width="35.42578125" style="136" customWidth="1"/>
    <col min="4865" max="4865" width="11.5703125" style="136" customWidth="1"/>
    <col min="4866" max="4866" width="15.140625" style="136" customWidth="1"/>
    <col min="4867" max="4867" width="14.140625" style="136" customWidth="1"/>
    <col min="4868" max="4869" width="14.7109375" style="136" customWidth="1"/>
    <col min="4870" max="4870" width="13.7109375" style="136" customWidth="1"/>
    <col min="4871" max="5118" width="9.140625" style="136"/>
    <col min="5119" max="5119" width="6" style="136" customWidth="1"/>
    <col min="5120" max="5120" width="35.42578125" style="136" customWidth="1"/>
    <col min="5121" max="5121" width="11.5703125" style="136" customWidth="1"/>
    <col min="5122" max="5122" width="15.140625" style="136" customWidth="1"/>
    <col min="5123" max="5123" width="14.140625" style="136" customWidth="1"/>
    <col min="5124" max="5125" width="14.7109375" style="136" customWidth="1"/>
    <col min="5126" max="5126" width="13.7109375" style="136" customWidth="1"/>
    <col min="5127" max="5374" width="9.140625" style="136"/>
    <col min="5375" max="5375" width="6" style="136" customWidth="1"/>
    <col min="5376" max="5376" width="35.42578125" style="136" customWidth="1"/>
    <col min="5377" max="5377" width="11.5703125" style="136" customWidth="1"/>
    <col min="5378" max="5378" width="15.140625" style="136" customWidth="1"/>
    <col min="5379" max="5379" width="14.140625" style="136" customWidth="1"/>
    <col min="5380" max="5381" width="14.7109375" style="136" customWidth="1"/>
    <col min="5382" max="5382" width="13.7109375" style="136" customWidth="1"/>
    <col min="5383" max="5630" width="9.140625" style="136"/>
    <col min="5631" max="5631" width="6" style="136" customWidth="1"/>
    <col min="5632" max="5632" width="35.42578125" style="136" customWidth="1"/>
    <col min="5633" max="5633" width="11.5703125" style="136" customWidth="1"/>
    <col min="5634" max="5634" width="15.140625" style="136" customWidth="1"/>
    <col min="5635" max="5635" width="14.140625" style="136" customWidth="1"/>
    <col min="5636" max="5637" width="14.7109375" style="136" customWidth="1"/>
    <col min="5638" max="5638" width="13.7109375" style="136" customWidth="1"/>
    <col min="5639" max="5886" width="9.140625" style="136"/>
    <col min="5887" max="5887" width="6" style="136" customWidth="1"/>
    <col min="5888" max="5888" width="35.42578125" style="136" customWidth="1"/>
    <col min="5889" max="5889" width="11.5703125" style="136" customWidth="1"/>
    <col min="5890" max="5890" width="15.140625" style="136" customWidth="1"/>
    <col min="5891" max="5891" width="14.140625" style="136" customWidth="1"/>
    <col min="5892" max="5893" width="14.7109375" style="136" customWidth="1"/>
    <col min="5894" max="5894" width="13.7109375" style="136" customWidth="1"/>
    <col min="5895" max="6142" width="9.140625" style="136"/>
    <col min="6143" max="6143" width="6" style="136" customWidth="1"/>
    <col min="6144" max="6144" width="35.42578125" style="136" customWidth="1"/>
    <col min="6145" max="6145" width="11.5703125" style="136" customWidth="1"/>
    <col min="6146" max="6146" width="15.140625" style="136" customWidth="1"/>
    <col min="6147" max="6147" width="14.140625" style="136" customWidth="1"/>
    <col min="6148" max="6149" width="14.7109375" style="136" customWidth="1"/>
    <col min="6150" max="6150" width="13.7109375" style="136" customWidth="1"/>
    <col min="6151" max="6398" width="9.140625" style="136"/>
    <col min="6399" max="6399" width="6" style="136" customWidth="1"/>
    <col min="6400" max="6400" width="35.42578125" style="136" customWidth="1"/>
    <col min="6401" max="6401" width="11.5703125" style="136" customWidth="1"/>
    <col min="6402" max="6402" width="15.140625" style="136" customWidth="1"/>
    <col min="6403" max="6403" width="14.140625" style="136" customWidth="1"/>
    <col min="6404" max="6405" width="14.7109375" style="136" customWidth="1"/>
    <col min="6406" max="6406" width="13.7109375" style="136" customWidth="1"/>
    <col min="6407" max="6654" width="9.140625" style="136"/>
    <col min="6655" max="6655" width="6" style="136" customWidth="1"/>
    <col min="6656" max="6656" width="35.42578125" style="136" customWidth="1"/>
    <col min="6657" max="6657" width="11.5703125" style="136" customWidth="1"/>
    <col min="6658" max="6658" width="15.140625" style="136" customWidth="1"/>
    <col min="6659" max="6659" width="14.140625" style="136" customWidth="1"/>
    <col min="6660" max="6661" width="14.7109375" style="136" customWidth="1"/>
    <col min="6662" max="6662" width="13.7109375" style="136" customWidth="1"/>
    <col min="6663" max="6910" width="9.140625" style="136"/>
    <col min="6911" max="6911" width="6" style="136" customWidth="1"/>
    <col min="6912" max="6912" width="35.42578125" style="136" customWidth="1"/>
    <col min="6913" max="6913" width="11.5703125" style="136" customWidth="1"/>
    <col min="6914" max="6914" width="15.140625" style="136" customWidth="1"/>
    <col min="6915" max="6915" width="14.140625" style="136" customWidth="1"/>
    <col min="6916" max="6917" width="14.7109375" style="136" customWidth="1"/>
    <col min="6918" max="6918" width="13.7109375" style="136" customWidth="1"/>
    <col min="6919" max="7166" width="9.140625" style="136"/>
    <col min="7167" max="7167" width="6" style="136" customWidth="1"/>
    <col min="7168" max="7168" width="35.42578125" style="136" customWidth="1"/>
    <col min="7169" max="7169" width="11.5703125" style="136" customWidth="1"/>
    <col min="7170" max="7170" width="15.140625" style="136" customWidth="1"/>
    <col min="7171" max="7171" width="14.140625" style="136" customWidth="1"/>
    <col min="7172" max="7173" width="14.7109375" style="136" customWidth="1"/>
    <col min="7174" max="7174" width="13.7109375" style="136" customWidth="1"/>
    <col min="7175" max="7422" width="9.140625" style="136"/>
    <col min="7423" max="7423" width="6" style="136" customWidth="1"/>
    <col min="7424" max="7424" width="35.42578125" style="136" customWidth="1"/>
    <col min="7425" max="7425" width="11.5703125" style="136" customWidth="1"/>
    <col min="7426" max="7426" width="15.140625" style="136" customWidth="1"/>
    <col min="7427" max="7427" width="14.140625" style="136" customWidth="1"/>
    <col min="7428" max="7429" width="14.7109375" style="136" customWidth="1"/>
    <col min="7430" max="7430" width="13.7109375" style="136" customWidth="1"/>
    <col min="7431" max="7678" width="9.140625" style="136"/>
    <col min="7679" max="7679" width="6" style="136" customWidth="1"/>
    <col min="7680" max="7680" width="35.42578125" style="136" customWidth="1"/>
    <col min="7681" max="7681" width="11.5703125" style="136" customWidth="1"/>
    <col min="7682" max="7682" width="15.140625" style="136" customWidth="1"/>
    <col min="7683" max="7683" width="14.140625" style="136" customWidth="1"/>
    <col min="7684" max="7685" width="14.7109375" style="136" customWidth="1"/>
    <col min="7686" max="7686" width="13.7109375" style="136" customWidth="1"/>
    <col min="7687" max="7934" width="9.140625" style="136"/>
    <col min="7935" max="7935" width="6" style="136" customWidth="1"/>
    <col min="7936" max="7936" width="35.42578125" style="136" customWidth="1"/>
    <col min="7937" max="7937" width="11.5703125" style="136" customWidth="1"/>
    <col min="7938" max="7938" width="15.140625" style="136" customWidth="1"/>
    <col min="7939" max="7939" width="14.140625" style="136" customWidth="1"/>
    <col min="7940" max="7941" width="14.7109375" style="136" customWidth="1"/>
    <col min="7942" max="7942" width="13.7109375" style="136" customWidth="1"/>
    <col min="7943" max="8190" width="9.140625" style="136"/>
    <col min="8191" max="8191" width="6" style="136" customWidth="1"/>
    <col min="8192" max="8192" width="35.42578125" style="136" customWidth="1"/>
    <col min="8193" max="8193" width="11.5703125" style="136" customWidth="1"/>
    <col min="8194" max="8194" width="15.140625" style="136" customWidth="1"/>
    <col min="8195" max="8195" width="14.140625" style="136" customWidth="1"/>
    <col min="8196" max="8197" width="14.7109375" style="136" customWidth="1"/>
    <col min="8198" max="8198" width="13.7109375" style="136" customWidth="1"/>
    <col min="8199" max="8446" width="9.140625" style="136"/>
    <col min="8447" max="8447" width="6" style="136" customWidth="1"/>
    <col min="8448" max="8448" width="35.42578125" style="136" customWidth="1"/>
    <col min="8449" max="8449" width="11.5703125" style="136" customWidth="1"/>
    <col min="8450" max="8450" width="15.140625" style="136" customWidth="1"/>
    <col min="8451" max="8451" width="14.140625" style="136" customWidth="1"/>
    <col min="8452" max="8453" width="14.7109375" style="136" customWidth="1"/>
    <col min="8454" max="8454" width="13.7109375" style="136" customWidth="1"/>
    <col min="8455" max="8702" width="9.140625" style="136"/>
    <col min="8703" max="8703" width="6" style="136" customWidth="1"/>
    <col min="8704" max="8704" width="35.42578125" style="136" customWidth="1"/>
    <col min="8705" max="8705" width="11.5703125" style="136" customWidth="1"/>
    <col min="8706" max="8706" width="15.140625" style="136" customWidth="1"/>
    <col min="8707" max="8707" width="14.140625" style="136" customWidth="1"/>
    <col min="8708" max="8709" width="14.7109375" style="136" customWidth="1"/>
    <col min="8710" max="8710" width="13.7109375" style="136" customWidth="1"/>
    <col min="8711" max="8958" width="9.140625" style="136"/>
    <col min="8959" max="8959" width="6" style="136" customWidth="1"/>
    <col min="8960" max="8960" width="35.42578125" style="136" customWidth="1"/>
    <col min="8961" max="8961" width="11.5703125" style="136" customWidth="1"/>
    <col min="8962" max="8962" width="15.140625" style="136" customWidth="1"/>
    <col min="8963" max="8963" width="14.140625" style="136" customWidth="1"/>
    <col min="8964" max="8965" width="14.7109375" style="136" customWidth="1"/>
    <col min="8966" max="8966" width="13.7109375" style="136" customWidth="1"/>
    <col min="8967" max="9214" width="9.140625" style="136"/>
    <col min="9215" max="9215" width="6" style="136" customWidth="1"/>
    <col min="9216" max="9216" width="35.42578125" style="136" customWidth="1"/>
    <col min="9217" max="9217" width="11.5703125" style="136" customWidth="1"/>
    <col min="9218" max="9218" width="15.140625" style="136" customWidth="1"/>
    <col min="9219" max="9219" width="14.140625" style="136" customWidth="1"/>
    <col min="9220" max="9221" width="14.7109375" style="136" customWidth="1"/>
    <col min="9222" max="9222" width="13.7109375" style="136" customWidth="1"/>
    <col min="9223" max="9470" width="9.140625" style="136"/>
    <col min="9471" max="9471" width="6" style="136" customWidth="1"/>
    <col min="9472" max="9472" width="35.42578125" style="136" customWidth="1"/>
    <col min="9473" max="9473" width="11.5703125" style="136" customWidth="1"/>
    <col min="9474" max="9474" width="15.140625" style="136" customWidth="1"/>
    <col min="9475" max="9475" width="14.140625" style="136" customWidth="1"/>
    <col min="9476" max="9477" width="14.7109375" style="136" customWidth="1"/>
    <col min="9478" max="9478" width="13.7109375" style="136" customWidth="1"/>
    <col min="9479" max="9726" width="9.140625" style="136"/>
    <col min="9727" max="9727" width="6" style="136" customWidth="1"/>
    <col min="9728" max="9728" width="35.42578125" style="136" customWidth="1"/>
    <col min="9729" max="9729" width="11.5703125" style="136" customWidth="1"/>
    <col min="9730" max="9730" width="15.140625" style="136" customWidth="1"/>
    <col min="9731" max="9731" width="14.140625" style="136" customWidth="1"/>
    <col min="9732" max="9733" width="14.7109375" style="136" customWidth="1"/>
    <col min="9734" max="9734" width="13.7109375" style="136" customWidth="1"/>
    <col min="9735" max="9982" width="9.140625" style="136"/>
    <col min="9983" max="9983" width="6" style="136" customWidth="1"/>
    <col min="9984" max="9984" width="35.42578125" style="136" customWidth="1"/>
    <col min="9985" max="9985" width="11.5703125" style="136" customWidth="1"/>
    <col min="9986" max="9986" width="15.140625" style="136" customWidth="1"/>
    <col min="9987" max="9987" width="14.140625" style="136" customWidth="1"/>
    <col min="9988" max="9989" width="14.7109375" style="136" customWidth="1"/>
    <col min="9990" max="9990" width="13.7109375" style="136" customWidth="1"/>
    <col min="9991" max="10238" width="9.140625" style="136"/>
    <col min="10239" max="10239" width="6" style="136" customWidth="1"/>
    <col min="10240" max="10240" width="35.42578125" style="136" customWidth="1"/>
    <col min="10241" max="10241" width="11.5703125" style="136" customWidth="1"/>
    <col min="10242" max="10242" width="15.140625" style="136" customWidth="1"/>
    <col min="10243" max="10243" width="14.140625" style="136" customWidth="1"/>
    <col min="10244" max="10245" width="14.7109375" style="136" customWidth="1"/>
    <col min="10246" max="10246" width="13.7109375" style="136" customWidth="1"/>
    <col min="10247" max="10494" width="9.140625" style="136"/>
    <col min="10495" max="10495" width="6" style="136" customWidth="1"/>
    <col min="10496" max="10496" width="35.42578125" style="136" customWidth="1"/>
    <col min="10497" max="10497" width="11.5703125" style="136" customWidth="1"/>
    <col min="10498" max="10498" width="15.140625" style="136" customWidth="1"/>
    <col min="10499" max="10499" width="14.140625" style="136" customWidth="1"/>
    <col min="10500" max="10501" width="14.7109375" style="136" customWidth="1"/>
    <col min="10502" max="10502" width="13.7109375" style="136" customWidth="1"/>
    <col min="10503" max="10750" width="9.140625" style="136"/>
    <col min="10751" max="10751" width="6" style="136" customWidth="1"/>
    <col min="10752" max="10752" width="35.42578125" style="136" customWidth="1"/>
    <col min="10753" max="10753" width="11.5703125" style="136" customWidth="1"/>
    <col min="10754" max="10754" width="15.140625" style="136" customWidth="1"/>
    <col min="10755" max="10755" width="14.140625" style="136" customWidth="1"/>
    <col min="10756" max="10757" width="14.7109375" style="136" customWidth="1"/>
    <col min="10758" max="10758" width="13.7109375" style="136" customWidth="1"/>
    <col min="10759" max="11006" width="9.140625" style="136"/>
    <col min="11007" max="11007" width="6" style="136" customWidth="1"/>
    <col min="11008" max="11008" width="35.42578125" style="136" customWidth="1"/>
    <col min="11009" max="11009" width="11.5703125" style="136" customWidth="1"/>
    <col min="11010" max="11010" width="15.140625" style="136" customWidth="1"/>
    <col min="11011" max="11011" width="14.140625" style="136" customWidth="1"/>
    <col min="11012" max="11013" width="14.7109375" style="136" customWidth="1"/>
    <col min="11014" max="11014" width="13.7109375" style="136" customWidth="1"/>
    <col min="11015" max="11262" width="9.140625" style="136"/>
    <col min="11263" max="11263" width="6" style="136" customWidth="1"/>
    <col min="11264" max="11264" width="35.42578125" style="136" customWidth="1"/>
    <col min="11265" max="11265" width="11.5703125" style="136" customWidth="1"/>
    <col min="11266" max="11266" width="15.140625" style="136" customWidth="1"/>
    <col min="11267" max="11267" width="14.140625" style="136" customWidth="1"/>
    <col min="11268" max="11269" width="14.7109375" style="136" customWidth="1"/>
    <col min="11270" max="11270" width="13.7109375" style="136" customWidth="1"/>
    <col min="11271" max="11518" width="9.140625" style="136"/>
    <col min="11519" max="11519" width="6" style="136" customWidth="1"/>
    <col min="11520" max="11520" width="35.42578125" style="136" customWidth="1"/>
    <col min="11521" max="11521" width="11.5703125" style="136" customWidth="1"/>
    <col min="11522" max="11522" width="15.140625" style="136" customWidth="1"/>
    <col min="11523" max="11523" width="14.140625" style="136" customWidth="1"/>
    <col min="11524" max="11525" width="14.7109375" style="136" customWidth="1"/>
    <col min="11526" max="11526" width="13.7109375" style="136" customWidth="1"/>
    <col min="11527" max="11774" width="9.140625" style="136"/>
    <col min="11775" max="11775" width="6" style="136" customWidth="1"/>
    <col min="11776" max="11776" width="35.42578125" style="136" customWidth="1"/>
    <col min="11777" max="11777" width="11.5703125" style="136" customWidth="1"/>
    <col min="11778" max="11778" width="15.140625" style="136" customWidth="1"/>
    <col min="11779" max="11779" width="14.140625" style="136" customWidth="1"/>
    <col min="11780" max="11781" width="14.7109375" style="136" customWidth="1"/>
    <col min="11782" max="11782" width="13.7109375" style="136" customWidth="1"/>
    <col min="11783" max="12030" width="9.140625" style="136"/>
    <col min="12031" max="12031" width="6" style="136" customWidth="1"/>
    <col min="12032" max="12032" width="35.42578125" style="136" customWidth="1"/>
    <col min="12033" max="12033" width="11.5703125" style="136" customWidth="1"/>
    <col min="12034" max="12034" width="15.140625" style="136" customWidth="1"/>
    <col min="12035" max="12035" width="14.140625" style="136" customWidth="1"/>
    <col min="12036" max="12037" width="14.7109375" style="136" customWidth="1"/>
    <col min="12038" max="12038" width="13.7109375" style="136" customWidth="1"/>
    <col min="12039" max="12286" width="9.140625" style="136"/>
    <col min="12287" max="12287" width="6" style="136" customWidth="1"/>
    <col min="12288" max="12288" width="35.42578125" style="136" customWidth="1"/>
    <col min="12289" max="12289" width="11.5703125" style="136" customWidth="1"/>
    <col min="12290" max="12290" width="15.140625" style="136" customWidth="1"/>
    <col min="12291" max="12291" width="14.140625" style="136" customWidth="1"/>
    <col min="12292" max="12293" width="14.7109375" style="136" customWidth="1"/>
    <col min="12294" max="12294" width="13.7109375" style="136" customWidth="1"/>
    <col min="12295" max="12542" width="9.140625" style="136"/>
    <col min="12543" max="12543" width="6" style="136" customWidth="1"/>
    <col min="12544" max="12544" width="35.42578125" style="136" customWidth="1"/>
    <col min="12545" max="12545" width="11.5703125" style="136" customWidth="1"/>
    <col min="12546" max="12546" width="15.140625" style="136" customWidth="1"/>
    <col min="12547" max="12547" width="14.140625" style="136" customWidth="1"/>
    <col min="12548" max="12549" width="14.7109375" style="136" customWidth="1"/>
    <col min="12550" max="12550" width="13.7109375" style="136" customWidth="1"/>
    <col min="12551" max="12798" width="9.140625" style="136"/>
    <col min="12799" max="12799" width="6" style="136" customWidth="1"/>
    <col min="12800" max="12800" width="35.42578125" style="136" customWidth="1"/>
    <col min="12801" max="12801" width="11.5703125" style="136" customWidth="1"/>
    <col min="12802" max="12802" width="15.140625" style="136" customWidth="1"/>
    <col min="12803" max="12803" width="14.140625" style="136" customWidth="1"/>
    <col min="12804" max="12805" width="14.7109375" style="136" customWidth="1"/>
    <col min="12806" max="12806" width="13.7109375" style="136" customWidth="1"/>
    <col min="12807" max="13054" width="9.140625" style="136"/>
    <col min="13055" max="13055" width="6" style="136" customWidth="1"/>
    <col min="13056" max="13056" width="35.42578125" style="136" customWidth="1"/>
    <col min="13057" max="13057" width="11.5703125" style="136" customWidth="1"/>
    <col min="13058" max="13058" width="15.140625" style="136" customWidth="1"/>
    <col min="13059" max="13059" width="14.140625" style="136" customWidth="1"/>
    <col min="13060" max="13061" width="14.7109375" style="136" customWidth="1"/>
    <col min="13062" max="13062" width="13.7109375" style="136" customWidth="1"/>
    <col min="13063" max="13310" width="9.140625" style="136"/>
    <col min="13311" max="13311" width="6" style="136" customWidth="1"/>
    <col min="13312" max="13312" width="35.42578125" style="136" customWidth="1"/>
    <col min="13313" max="13313" width="11.5703125" style="136" customWidth="1"/>
    <col min="13314" max="13314" width="15.140625" style="136" customWidth="1"/>
    <col min="13315" max="13315" width="14.140625" style="136" customWidth="1"/>
    <col min="13316" max="13317" width="14.7109375" style="136" customWidth="1"/>
    <col min="13318" max="13318" width="13.7109375" style="136" customWidth="1"/>
    <col min="13319" max="13566" width="9.140625" style="136"/>
    <col min="13567" max="13567" width="6" style="136" customWidth="1"/>
    <col min="13568" max="13568" width="35.42578125" style="136" customWidth="1"/>
    <col min="13569" max="13569" width="11.5703125" style="136" customWidth="1"/>
    <col min="13570" max="13570" width="15.140625" style="136" customWidth="1"/>
    <col min="13571" max="13571" width="14.140625" style="136" customWidth="1"/>
    <col min="13572" max="13573" width="14.7109375" style="136" customWidth="1"/>
    <col min="13574" max="13574" width="13.7109375" style="136" customWidth="1"/>
    <col min="13575" max="13822" width="9.140625" style="136"/>
    <col min="13823" max="13823" width="6" style="136" customWidth="1"/>
    <col min="13824" max="13824" width="35.42578125" style="136" customWidth="1"/>
    <col min="13825" max="13825" width="11.5703125" style="136" customWidth="1"/>
    <col min="13826" max="13826" width="15.140625" style="136" customWidth="1"/>
    <col min="13827" max="13827" width="14.140625" style="136" customWidth="1"/>
    <col min="13828" max="13829" width="14.7109375" style="136" customWidth="1"/>
    <col min="13830" max="13830" width="13.7109375" style="136" customWidth="1"/>
    <col min="13831" max="14078" width="9.140625" style="136"/>
    <col min="14079" max="14079" width="6" style="136" customWidth="1"/>
    <col min="14080" max="14080" width="35.42578125" style="136" customWidth="1"/>
    <col min="14081" max="14081" width="11.5703125" style="136" customWidth="1"/>
    <col min="14082" max="14082" width="15.140625" style="136" customWidth="1"/>
    <col min="14083" max="14083" width="14.140625" style="136" customWidth="1"/>
    <col min="14084" max="14085" width="14.7109375" style="136" customWidth="1"/>
    <col min="14086" max="14086" width="13.7109375" style="136" customWidth="1"/>
    <col min="14087" max="14334" width="9.140625" style="136"/>
    <col min="14335" max="14335" width="6" style="136" customWidth="1"/>
    <col min="14336" max="14336" width="35.42578125" style="136" customWidth="1"/>
    <col min="14337" max="14337" width="11.5703125" style="136" customWidth="1"/>
    <col min="14338" max="14338" width="15.140625" style="136" customWidth="1"/>
    <col min="14339" max="14339" width="14.140625" style="136" customWidth="1"/>
    <col min="14340" max="14341" width="14.7109375" style="136" customWidth="1"/>
    <col min="14342" max="14342" width="13.7109375" style="136" customWidth="1"/>
    <col min="14343" max="14590" width="9.140625" style="136"/>
    <col min="14591" max="14591" width="6" style="136" customWidth="1"/>
    <col min="14592" max="14592" width="35.42578125" style="136" customWidth="1"/>
    <col min="14593" max="14593" width="11.5703125" style="136" customWidth="1"/>
    <col min="14594" max="14594" width="15.140625" style="136" customWidth="1"/>
    <col min="14595" max="14595" width="14.140625" style="136" customWidth="1"/>
    <col min="14596" max="14597" width="14.7109375" style="136" customWidth="1"/>
    <col min="14598" max="14598" width="13.7109375" style="136" customWidth="1"/>
    <col min="14599" max="14846" width="9.140625" style="136"/>
    <col min="14847" max="14847" width="6" style="136" customWidth="1"/>
    <col min="14848" max="14848" width="35.42578125" style="136" customWidth="1"/>
    <col min="14849" max="14849" width="11.5703125" style="136" customWidth="1"/>
    <col min="14850" max="14850" width="15.140625" style="136" customWidth="1"/>
    <col min="14851" max="14851" width="14.140625" style="136" customWidth="1"/>
    <col min="14852" max="14853" width="14.7109375" style="136" customWidth="1"/>
    <col min="14854" max="14854" width="13.7109375" style="136" customWidth="1"/>
    <col min="14855" max="15102" width="9.140625" style="136"/>
    <col min="15103" max="15103" width="6" style="136" customWidth="1"/>
    <col min="15104" max="15104" width="35.42578125" style="136" customWidth="1"/>
    <col min="15105" max="15105" width="11.5703125" style="136" customWidth="1"/>
    <col min="15106" max="15106" width="15.140625" style="136" customWidth="1"/>
    <col min="15107" max="15107" width="14.140625" style="136" customWidth="1"/>
    <col min="15108" max="15109" width="14.7109375" style="136" customWidth="1"/>
    <col min="15110" max="15110" width="13.7109375" style="136" customWidth="1"/>
    <col min="15111" max="15358" width="9.140625" style="136"/>
    <col min="15359" max="15359" width="6" style="136" customWidth="1"/>
    <col min="15360" max="15360" width="35.42578125" style="136" customWidth="1"/>
    <col min="15361" max="15361" width="11.5703125" style="136" customWidth="1"/>
    <col min="15362" max="15362" width="15.140625" style="136" customWidth="1"/>
    <col min="15363" max="15363" width="14.140625" style="136" customWidth="1"/>
    <col min="15364" max="15365" width="14.7109375" style="136" customWidth="1"/>
    <col min="15366" max="15366" width="13.7109375" style="136" customWidth="1"/>
    <col min="15367" max="15614" width="9.140625" style="136"/>
    <col min="15615" max="15615" width="6" style="136" customWidth="1"/>
    <col min="15616" max="15616" width="35.42578125" style="136" customWidth="1"/>
    <col min="15617" max="15617" width="11.5703125" style="136" customWidth="1"/>
    <col min="15618" max="15618" width="15.140625" style="136" customWidth="1"/>
    <col min="15619" max="15619" width="14.140625" style="136" customWidth="1"/>
    <col min="15620" max="15621" width="14.7109375" style="136" customWidth="1"/>
    <col min="15622" max="15622" width="13.7109375" style="136" customWidth="1"/>
    <col min="15623" max="15870" width="9.140625" style="136"/>
    <col min="15871" max="15871" width="6" style="136" customWidth="1"/>
    <col min="15872" max="15872" width="35.42578125" style="136" customWidth="1"/>
    <col min="15873" max="15873" width="11.5703125" style="136" customWidth="1"/>
    <col min="15874" max="15874" width="15.140625" style="136" customWidth="1"/>
    <col min="15875" max="15875" width="14.140625" style="136" customWidth="1"/>
    <col min="15876" max="15877" width="14.7109375" style="136" customWidth="1"/>
    <col min="15878" max="15878" width="13.7109375" style="136" customWidth="1"/>
    <col min="15879" max="16126" width="9.140625" style="136"/>
    <col min="16127" max="16127" width="6" style="136" customWidth="1"/>
    <col min="16128" max="16128" width="35.42578125" style="136" customWidth="1"/>
    <col min="16129" max="16129" width="11.5703125" style="136" customWidth="1"/>
    <col min="16130" max="16130" width="15.140625" style="136" customWidth="1"/>
    <col min="16131" max="16131" width="14.140625" style="136" customWidth="1"/>
    <col min="16132" max="16133" width="14.7109375" style="136" customWidth="1"/>
    <col min="16134" max="16134" width="13.7109375" style="136" customWidth="1"/>
    <col min="16135" max="16384" width="9.140625" style="136"/>
  </cols>
  <sheetData>
    <row r="2" spans="1:7">
      <c r="G2" s="142" t="s">
        <v>1528</v>
      </c>
    </row>
    <row r="3" spans="1:7">
      <c r="A3" s="1205" t="s">
        <v>395</v>
      </c>
      <c r="B3" s="1205"/>
      <c r="C3" s="1205"/>
      <c r="D3" s="1205"/>
      <c r="E3" s="1205"/>
      <c r="F3" s="1205"/>
      <c r="G3" s="1205"/>
    </row>
    <row r="4" spans="1:7" ht="12.75" customHeight="1">
      <c r="A4" s="1206" t="s">
        <v>908</v>
      </c>
      <c r="B4" s="1206"/>
      <c r="C4" s="1206"/>
      <c r="D4" s="1206"/>
      <c r="E4" s="1206"/>
      <c r="F4" s="1206"/>
      <c r="G4" s="1206"/>
    </row>
    <row r="5" spans="1:7">
      <c r="A5" s="1206"/>
      <c r="B5" s="1206"/>
      <c r="C5" s="1206"/>
      <c r="D5" s="1206"/>
      <c r="E5" s="1206"/>
      <c r="F5" s="1206"/>
      <c r="G5" s="1206"/>
    </row>
    <row r="6" spans="1:7" ht="13.5" thickBot="1"/>
    <row r="7" spans="1:7" ht="51.75" thickBot="1">
      <c r="A7" s="396" t="s">
        <v>676</v>
      </c>
      <c r="B7" s="397" t="s">
        <v>677</v>
      </c>
      <c r="C7" s="396" t="s">
        <v>678</v>
      </c>
      <c r="D7" s="396" t="s">
        <v>909</v>
      </c>
      <c r="E7" s="396" t="s">
        <v>910</v>
      </c>
      <c r="F7" s="396" t="s">
        <v>911</v>
      </c>
      <c r="G7" s="396" t="s">
        <v>1245</v>
      </c>
    </row>
    <row r="8" spans="1:7">
      <c r="A8" s="576">
        <v>1</v>
      </c>
      <c r="B8" s="577">
        <v>2</v>
      </c>
      <c r="C8" s="576">
        <v>3</v>
      </c>
      <c r="D8" s="576">
        <v>4</v>
      </c>
      <c r="E8" s="576">
        <v>4</v>
      </c>
      <c r="F8" s="576">
        <v>5</v>
      </c>
      <c r="G8" s="576">
        <v>6</v>
      </c>
    </row>
    <row r="9" spans="1:7">
      <c r="A9" s="578">
        <v>1</v>
      </c>
      <c r="B9" s="406" t="s">
        <v>679</v>
      </c>
      <c r="C9" s="406"/>
      <c r="D9" s="579">
        <f>156766245+14513742</f>
        <v>171279987</v>
      </c>
      <c r="E9" s="579">
        <f>156766245+14513742+1986796+264000+262012</f>
        <v>173792795</v>
      </c>
      <c r="F9" s="579">
        <f>156766245+14513742+1986796+264000+262012-30446</f>
        <v>173762349</v>
      </c>
      <c r="G9" s="579">
        <v>173563349</v>
      </c>
    </row>
    <row r="10" spans="1:7" ht="25.5">
      <c r="A10" s="578">
        <v>2</v>
      </c>
      <c r="B10" s="406" t="s">
        <v>680</v>
      </c>
      <c r="C10" s="406"/>
      <c r="D10" s="579">
        <v>7770607</v>
      </c>
      <c r="E10" s="579">
        <v>7770607</v>
      </c>
      <c r="F10" s="579">
        <v>7770607</v>
      </c>
      <c r="G10" s="579">
        <v>7770607</v>
      </c>
    </row>
    <row r="11" spans="1:7">
      <c r="A11" s="578">
        <v>3</v>
      </c>
      <c r="B11" s="406" t="s">
        <v>912</v>
      </c>
      <c r="C11" s="406"/>
      <c r="D11" s="579"/>
      <c r="E11" s="579">
        <v>8942218</v>
      </c>
      <c r="F11" s="579">
        <f>8942218-F13+30446</f>
        <v>7307664</v>
      </c>
      <c r="G11" s="579"/>
    </row>
    <row r="12" spans="1:7">
      <c r="A12" s="578">
        <v>4</v>
      </c>
      <c r="B12" s="406" t="s">
        <v>913</v>
      </c>
      <c r="C12" s="406"/>
      <c r="D12" s="579"/>
      <c r="E12" s="579">
        <v>2151000</v>
      </c>
      <c r="F12" s="579">
        <v>2151000</v>
      </c>
      <c r="G12" s="579"/>
    </row>
    <row r="13" spans="1:7">
      <c r="A13" s="578">
        <v>5</v>
      </c>
      <c r="B13" s="406" t="s">
        <v>1535</v>
      </c>
      <c r="C13" s="406"/>
      <c r="D13" s="579"/>
      <c r="E13" s="579"/>
      <c r="F13" s="579">
        <v>1665000</v>
      </c>
      <c r="G13" s="579">
        <v>1665000</v>
      </c>
    </row>
    <row r="14" spans="1:7" ht="26.25" thickBot="1">
      <c r="A14" s="401" t="s">
        <v>237</v>
      </c>
      <c r="B14" s="580"/>
      <c r="C14" s="408"/>
      <c r="D14" s="409">
        <f>SUM(D9:D10)</f>
        <v>179050594</v>
      </c>
      <c r="E14" s="409">
        <f>SUM(E9:E12)</f>
        <v>192656620</v>
      </c>
      <c r="F14" s="409">
        <f>SUM(F9:F13)</f>
        <v>192656620</v>
      </c>
      <c r="G14" s="409">
        <f>SUM(G9:G13)</f>
        <v>182998956</v>
      </c>
    </row>
    <row r="15" spans="1:7">
      <c r="A15" s="530"/>
      <c r="B15" s="530"/>
      <c r="C15" s="530"/>
    </row>
    <row r="16" spans="1:7">
      <c r="A16" s="1205" t="s">
        <v>914</v>
      </c>
      <c r="B16" s="1205"/>
      <c r="C16" s="1205"/>
    </row>
    <row r="17" spans="1:7" ht="13.5" thickBot="1"/>
    <row r="18" spans="1:7" ht="51.75" thickBot="1">
      <c r="A18" s="403" t="s">
        <v>676</v>
      </c>
      <c r="B18" s="404" t="s">
        <v>677</v>
      </c>
      <c r="C18" s="403" t="s">
        <v>678</v>
      </c>
      <c r="D18" s="581" t="s">
        <v>909</v>
      </c>
      <c r="E18" s="396" t="s">
        <v>910</v>
      </c>
      <c r="F18" s="396" t="s">
        <v>911</v>
      </c>
      <c r="G18" s="396" t="s">
        <v>1245</v>
      </c>
    </row>
    <row r="19" spans="1:7">
      <c r="A19" s="582">
        <v>1</v>
      </c>
      <c r="B19" s="583">
        <v>2</v>
      </c>
      <c r="C19" s="584">
        <v>3</v>
      </c>
      <c r="D19" s="576">
        <v>4</v>
      </c>
      <c r="E19" s="576">
        <v>4</v>
      </c>
      <c r="F19" s="576">
        <v>5</v>
      </c>
      <c r="G19" s="576">
        <v>6</v>
      </c>
    </row>
    <row r="20" spans="1:7">
      <c r="A20" s="585">
        <v>1</v>
      </c>
      <c r="B20" s="586" t="s">
        <v>681</v>
      </c>
      <c r="C20" s="587"/>
      <c r="D20" s="400">
        <v>138400000</v>
      </c>
      <c r="E20" s="400">
        <f>138400000+13100000</f>
        <v>151500000</v>
      </c>
      <c r="F20" s="400">
        <f>138400000+13100000</f>
        <v>151500000</v>
      </c>
      <c r="G20" s="400">
        <f>138400000+13100000</f>
        <v>151500000</v>
      </c>
    </row>
    <row r="21" spans="1:7">
      <c r="A21" s="585">
        <v>2</v>
      </c>
      <c r="B21" s="588" t="s">
        <v>682</v>
      </c>
      <c r="C21" s="406"/>
      <c r="D21" s="400">
        <v>42436560</v>
      </c>
      <c r="E21" s="400">
        <v>42436560</v>
      </c>
      <c r="F21" s="400">
        <v>42436560</v>
      </c>
      <c r="G21" s="400">
        <v>42436560</v>
      </c>
    </row>
    <row r="22" spans="1:7">
      <c r="A22" s="585">
        <v>3</v>
      </c>
      <c r="B22" s="589" t="s">
        <v>683</v>
      </c>
      <c r="C22" s="415"/>
      <c r="D22" s="400">
        <v>5700000</v>
      </c>
      <c r="E22" s="400">
        <v>6700000</v>
      </c>
      <c r="F22" s="400">
        <v>6700000</v>
      </c>
      <c r="G22" s="400">
        <v>6700000</v>
      </c>
    </row>
    <row r="23" spans="1:7">
      <c r="A23" s="585">
        <v>4</v>
      </c>
      <c r="B23" s="588" t="s">
        <v>684</v>
      </c>
      <c r="C23" s="406"/>
      <c r="D23" s="400">
        <v>300000</v>
      </c>
      <c r="E23" s="400">
        <v>300000</v>
      </c>
      <c r="F23" s="400">
        <v>300000</v>
      </c>
      <c r="G23" s="400">
        <v>300000</v>
      </c>
    </row>
    <row r="24" spans="1:7">
      <c r="A24" s="585">
        <v>5</v>
      </c>
      <c r="B24" s="588" t="s">
        <v>685</v>
      </c>
      <c r="C24" s="406"/>
      <c r="D24" s="400">
        <v>100000</v>
      </c>
      <c r="E24" s="400">
        <v>100000</v>
      </c>
      <c r="F24" s="400">
        <v>100000</v>
      </c>
      <c r="G24" s="400">
        <v>100000</v>
      </c>
    </row>
    <row r="25" spans="1:7">
      <c r="A25" s="585">
        <v>6</v>
      </c>
      <c r="B25" s="588" t="s">
        <v>686</v>
      </c>
      <c r="C25" s="406"/>
      <c r="D25" s="400">
        <v>300000</v>
      </c>
      <c r="E25" s="400">
        <v>300000</v>
      </c>
      <c r="F25" s="400">
        <v>300000</v>
      </c>
      <c r="G25" s="400">
        <v>300000</v>
      </c>
    </row>
    <row r="26" spans="1:7">
      <c r="A26" s="585">
        <v>7</v>
      </c>
      <c r="B26" s="588" t="s">
        <v>687</v>
      </c>
      <c r="C26" s="406"/>
      <c r="D26" s="400">
        <v>1500000</v>
      </c>
      <c r="E26" s="400">
        <v>1500000</v>
      </c>
      <c r="F26" s="400">
        <v>1500000</v>
      </c>
      <c r="G26" s="400">
        <v>1500000</v>
      </c>
    </row>
    <row r="27" spans="1:7">
      <c r="A27" s="585">
        <v>8</v>
      </c>
      <c r="B27" s="588" t="s">
        <v>688</v>
      </c>
      <c r="C27" s="406"/>
      <c r="D27" s="400">
        <v>300000</v>
      </c>
      <c r="E27" s="400">
        <v>300000</v>
      </c>
      <c r="F27" s="400">
        <v>300000</v>
      </c>
      <c r="G27" s="400">
        <v>300000</v>
      </c>
    </row>
    <row r="28" spans="1:7" ht="25.5">
      <c r="A28" s="585">
        <v>9</v>
      </c>
      <c r="B28" s="588" t="s">
        <v>689</v>
      </c>
      <c r="C28" s="406"/>
      <c r="D28" s="400">
        <v>500000</v>
      </c>
      <c r="E28" s="400">
        <v>500000</v>
      </c>
      <c r="F28" s="400">
        <v>500000</v>
      </c>
      <c r="G28" s="400">
        <v>500000</v>
      </c>
    </row>
    <row r="29" spans="1:7">
      <c r="A29" s="585">
        <v>10</v>
      </c>
      <c r="B29" s="588" t="s">
        <v>690</v>
      </c>
      <c r="C29" s="406"/>
      <c r="D29" s="400">
        <v>2100000</v>
      </c>
      <c r="E29" s="400">
        <v>2100000</v>
      </c>
      <c r="F29" s="400">
        <v>2100000</v>
      </c>
      <c r="G29" s="400">
        <v>2100000</v>
      </c>
    </row>
    <row r="30" spans="1:7">
      <c r="A30" s="585">
        <v>11</v>
      </c>
      <c r="B30" s="588" t="s">
        <v>691</v>
      </c>
      <c r="C30" s="406"/>
      <c r="D30" s="400">
        <v>1500000</v>
      </c>
      <c r="E30" s="400">
        <v>1500000</v>
      </c>
      <c r="F30" s="400">
        <v>1500000</v>
      </c>
      <c r="G30" s="400">
        <v>1500000</v>
      </c>
    </row>
    <row r="31" spans="1:7">
      <c r="A31" s="585">
        <v>12</v>
      </c>
      <c r="B31" s="588" t="s">
        <v>692</v>
      </c>
      <c r="C31" s="406"/>
      <c r="D31" s="400">
        <v>400000</v>
      </c>
      <c r="E31" s="400">
        <v>400000</v>
      </c>
      <c r="F31" s="400">
        <v>400000</v>
      </c>
      <c r="G31" s="400">
        <v>400000</v>
      </c>
    </row>
    <row r="32" spans="1:7">
      <c r="A32" s="585">
        <v>13</v>
      </c>
      <c r="B32" s="588" t="s">
        <v>693</v>
      </c>
      <c r="C32" s="406"/>
      <c r="D32" s="400">
        <v>400000</v>
      </c>
      <c r="E32" s="400">
        <v>400000</v>
      </c>
      <c r="F32" s="400">
        <v>400000</v>
      </c>
      <c r="G32" s="400"/>
    </row>
    <row r="33" spans="1:7">
      <c r="A33" s="585">
        <v>14</v>
      </c>
      <c r="B33" s="588" t="s">
        <v>694</v>
      </c>
      <c r="C33" s="406"/>
      <c r="D33" s="400">
        <v>500000</v>
      </c>
      <c r="E33" s="400">
        <v>500000</v>
      </c>
      <c r="F33" s="400">
        <v>500000</v>
      </c>
      <c r="G33" s="400">
        <v>500000</v>
      </c>
    </row>
    <row r="34" spans="1:7">
      <c r="A34" s="585">
        <v>15</v>
      </c>
      <c r="B34" s="586" t="s">
        <v>695</v>
      </c>
      <c r="C34" s="587"/>
      <c r="D34" s="400">
        <v>600000</v>
      </c>
      <c r="E34" s="400">
        <v>600000</v>
      </c>
      <c r="F34" s="400">
        <v>600000</v>
      </c>
      <c r="G34" s="400">
        <v>600000</v>
      </c>
    </row>
    <row r="35" spans="1:7">
      <c r="A35" s="585">
        <v>16</v>
      </c>
      <c r="B35" s="586" t="s">
        <v>696</v>
      </c>
      <c r="C35" s="587"/>
      <c r="D35" s="400">
        <v>300000</v>
      </c>
      <c r="E35" s="400">
        <v>300000</v>
      </c>
      <c r="F35" s="400">
        <v>300000</v>
      </c>
      <c r="G35" s="400">
        <v>300000</v>
      </c>
    </row>
    <row r="36" spans="1:7" ht="25.5">
      <c r="A36" s="585">
        <v>17</v>
      </c>
      <c r="B36" s="588" t="s">
        <v>915</v>
      </c>
      <c r="C36" s="406"/>
      <c r="D36" s="400">
        <v>4900000</v>
      </c>
      <c r="E36" s="400">
        <f>4900000-(SUM(E37:E46))-700000</f>
        <v>850000</v>
      </c>
      <c r="F36" s="400">
        <f>4900000-(SUM(F37:F46))-700000</f>
        <v>350000</v>
      </c>
      <c r="G36" s="400"/>
    </row>
    <row r="37" spans="1:7">
      <c r="A37" s="585"/>
      <c r="B37" s="588" t="s">
        <v>916</v>
      </c>
      <c r="C37" s="406"/>
      <c r="D37" s="400"/>
      <c r="E37" s="400">
        <v>300000</v>
      </c>
      <c r="F37" s="400">
        <v>300000</v>
      </c>
      <c r="G37" s="400">
        <v>300000</v>
      </c>
    </row>
    <row r="38" spans="1:7">
      <c r="A38" s="585"/>
      <c r="B38" s="588" t="s">
        <v>917</v>
      </c>
      <c r="C38" s="406"/>
      <c r="D38" s="400"/>
      <c r="E38" s="400">
        <v>300000</v>
      </c>
      <c r="F38" s="400">
        <v>300000</v>
      </c>
      <c r="G38" s="400">
        <v>250000</v>
      </c>
    </row>
    <row r="39" spans="1:7">
      <c r="A39" s="585"/>
      <c r="B39" s="588" t="s">
        <v>917</v>
      </c>
      <c r="C39" s="406"/>
      <c r="D39" s="400"/>
      <c r="E39" s="400">
        <v>400000</v>
      </c>
      <c r="F39" s="400">
        <v>400000</v>
      </c>
      <c r="G39" s="400">
        <v>450000</v>
      </c>
    </row>
    <row r="40" spans="1:7">
      <c r="A40" s="585"/>
      <c r="B40" s="588" t="s">
        <v>918</v>
      </c>
      <c r="C40" s="406"/>
      <c r="D40" s="400"/>
      <c r="E40" s="400">
        <v>50000</v>
      </c>
      <c r="F40" s="400">
        <v>50000</v>
      </c>
      <c r="G40" s="400">
        <v>50000</v>
      </c>
    </row>
    <row r="41" spans="1:7">
      <c r="A41" s="585"/>
      <c r="B41" s="588" t="s">
        <v>919</v>
      </c>
      <c r="C41" s="406"/>
      <c r="D41" s="400"/>
      <c r="E41" s="400">
        <v>700000</v>
      </c>
      <c r="F41" s="400">
        <v>700000</v>
      </c>
      <c r="G41" s="400">
        <v>700000</v>
      </c>
    </row>
    <row r="42" spans="1:7">
      <c r="A42" s="585"/>
      <c r="B42" s="588" t="s">
        <v>920</v>
      </c>
      <c r="C42" s="406"/>
      <c r="D42" s="400"/>
      <c r="E42" s="400">
        <v>700000</v>
      </c>
      <c r="F42" s="400">
        <v>700000</v>
      </c>
      <c r="G42" s="400">
        <v>700000</v>
      </c>
    </row>
    <row r="43" spans="1:7">
      <c r="A43" s="585"/>
      <c r="B43" s="588" t="s">
        <v>921</v>
      </c>
      <c r="C43" s="406"/>
      <c r="D43" s="400"/>
      <c r="E43" s="400">
        <v>450000</v>
      </c>
      <c r="F43" s="400">
        <v>450000</v>
      </c>
      <c r="G43" s="400">
        <v>450000</v>
      </c>
    </row>
    <row r="44" spans="1:7">
      <c r="A44" s="585"/>
      <c r="B44" s="588" t="s">
        <v>922</v>
      </c>
      <c r="C44" s="406"/>
      <c r="D44" s="400"/>
      <c r="E44" s="400">
        <v>400000</v>
      </c>
      <c r="F44" s="400">
        <v>400000</v>
      </c>
      <c r="G44" s="400">
        <v>400000</v>
      </c>
    </row>
    <row r="45" spans="1:7">
      <c r="A45" s="585"/>
      <c r="B45" s="588" t="s">
        <v>923</v>
      </c>
      <c r="C45" s="406"/>
      <c r="D45" s="400"/>
      <c r="E45" s="400">
        <v>50000</v>
      </c>
      <c r="F45" s="400">
        <v>50000</v>
      </c>
      <c r="G45" s="400">
        <v>50000</v>
      </c>
    </row>
    <row r="46" spans="1:7">
      <c r="A46" s="585"/>
      <c r="B46" s="588" t="s">
        <v>1246</v>
      </c>
      <c r="C46" s="406"/>
      <c r="D46" s="400"/>
      <c r="E46" s="400"/>
      <c r="F46" s="400">
        <v>500000</v>
      </c>
      <c r="G46" s="400">
        <v>500000</v>
      </c>
    </row>
    <row r="47" spans="1:7">
      <c r="A47" s="585">
        <v>18</v>
      </c>
      <c r="B47" s="588" t="s">
        <v>697</v>
      </c>
      <c r="C47" s="406"/>
      <c r="D47" s="400">
        <v>2000000</v>
      </c>
      <c r="E47" s="400">
        <f>2000000-50000-600000-250000-300000</f>
        <v>800000</v>
      </c>
      <c r="F47" s="400">
        <f>2000000-50000-600000-250000-300000</f>
        <v>800000</v>
      </c>
      <c r="G47" s="400"/>
    </row>
    <row r="48" spans="1:7">
      <c r="A48" s="585"/>
      <c r="B48" s="588" t="s">
        <v>924</v>
      </c>
      <c r="C48" s="406"/>
      <c r="D48" s="400"/>
      <c r="E48" s="400">
        <v>250000</v>
      </c>
      <c r="F48" s="400">
        <v>250000</v>
      </c>
      <c r="G48" s="400">
        <v>250000</v>
      </c>
    </row>
    <row r="49" spans="1:12">
      <c r="A49" s="585"/>
      <c r="B49" s="588" t="s">
        <v>925</v>
      </c>
      <c r="C49" s="406"/>
      <c r="D49" s="400"/>
      <c r="E49" s="400">
        <v>600000</v>
      </c>
      <c r="F49" s="400">
        <v>600000</v>
      </c>
      <c r="G49" s="400">
        <v>600000</v>
      </c>
    </row>
    <row r="50" spans="1:12">
      <c r="A50" s="585"/>
      <c r="B50" s="590" t="s">
        <v>698</v>
      </c>
      <c r="C50" s="406"/>
      <c r="D50" s="400"/>
      <c r="E50" s="400"/>
      <c r="F50" s="400"/>
      <c r="G50" s="400"/>
    </row>
    <row r="51" spans="1:12" ht="25.5">
      <c r="A51" s="585"/>
      <c r="B51" s="590" t="s">
        <v>926</v>
      </c>
      <c r="C51" s="406"/>
      <c r="D51" s="591"/>
      <c r="E51" s="407">
        <v>50000</v>
      </c>
      <c r="F51" s="400">
        <v>50000</v>
      </c>
      <c r="G51" s="400">
        <v>50000</v>
      </c>
    </row>
    <row r="52" spans="1:12" ht="13.5" thickBot="1">
      <c r="A52" s="592"/>
      <c r="B52" s="904" t="s">
        <v>927</v>
      </c>
      <c r="C52" s="905"/>
      <c r="D52" s="906"/>
      <c r="E52" s="906"/>
      <c r="F52" s="906">
        <v>1000000</v>
      </c>
      <c r="G52" s="906">
        <v>470000</v>
      </c>
    </row>
    <row r="53" spans="1:12" ht="26.25" thickBot="1">
      <c r="A53" s="401" t="s">
        <v>237</v>
      </c>
      <c r="B53" s="408"/>
      <c r="C53" s="408"/>
      <c r="D53" s="593">
        <f>SUM(D20:D51)</f>
        <v>202236560</v>
      </c>
      <c r="E53" s="409">
        <f>SUM(E20:E51)</f>
        <v>215336560</v>
      </c>
      <c r="F53" s="409">
        <f>SUM(F20:F52)</f>
        <v>216336560</v>
      </c>
      <c r="G53" s="409">
        <f>SUM(G20:G52)</f>
        <v>214256560</v>
      </c>
      <c r="J53" s="671"/>
      <c r="L53" s="671"/>
    </row>
    <row r="54" spans="1:12">
      <c r="A54" s="594"/>
      <c r="B54" s="594"/>
      <c r="C54" s="594"/>
      <c r="D54" s="595"/>
      <c r="E54" s="595"/>
      <c r="F54" s="595"/>
      <c r="G54" s="595"/>
    </row>
    <row r="55" spans="1:12" ht="13.5" thickBot="1">
      <c r="A55" s="1205" t="s">
        <v>928</v>
      </c>
      <c r="B55" s="1205"/>
      <c r="C55" s="1205"/>
      <c r="L55" s="671"/>
    </row>
    <row r="56" spans="1:12" ht="51.75" thickBot="1">
      <c r="A56" s="396" t="s">
        <v>676</v>
      </c>
      <c r="B56" s="397" t="s">
        <v>677</v>
      </c>
      <c r="C56" s="396" t="s">
        <v>929</v>
      </c>
      <c r="D56" s="396" t="s">
        <v>909</v>
      </c>
      <c r="E56" s="396" t="s">
        <v>910</v>
      </c>
      <c r="F56" s="396" t="s">
        <v>911</v>
      </c>
      <c r="G56" s="396" t="s">
        <v>1245</v>
      </c>
    </row>
    <row r="57" spans="1:12" ht="13.5" thickBot="1">
      <c r="A57" s="596">
        <v>1</v>
      </c>
      <c r="B57" s="597">
        <v>2</v>
      </c>
      <c r="C57" s="598">
        <v>3</v>
      </c>
      <c r="D57" s="598">
        <v>4</v>
      </c>
      <c r="E57" s="598">
        <v>4</v>
      </c>
      <c r="F57" s="598">
        <v>4</v>
      </c>
      <c r="G57" s="598">
        <v>4</v>
      </c>
    </row>
    <row r="58" spans="1:12" ht="114.75">
      <c r="A58" s="599">
        <v>1</v>
      </c>
      <c r="B58" s="600" t="s">
        <v>699</v>
      </c>
      <c r="C58" s="601" t="s">
        <v>930</v>
      </c>
      <c r="D58" s="602">
        <v>3060000</v>
      </c>
      <c r="E58" s="602">
        <v>3060000</v>
      </c>
      <c r="F58" s="602">
        <v>3060000</v>
      </c>
      <c r="G58" s="602">
        <v>3060000</v>
      </c>
    </row>
    <row r="59" spans="1:12" ht="26.25" thickBot="1">
      <c r="A59" s="599">
        <v>2</v>
      </c>
      <c r="B59" s="398" t="s">
        <v>681</v>
      </c>
      <c r="C59" s="399" t="s">
        <v>700</v>
      </c>
      <c r="D59" s="603">
        <v>0</v>
      </c>
      <c r="E59" s="603">
        <v>5750000</v>
      </c>
      <c r="F59" s="603">
        <v>5750000</v>
      </c>
      <c r="G59" s="603">
        <v>5750000</v>
      </c>
    </row>
    <row r="60" spans="1:12" ht="26.25" thickBot="1">
      <c r="A60" s="401" t="s">
        <v>237</v>
      </c>
      <c r="B60" s="402"/>
      <c r="C60" s="402"/>
      <c r="D60" s="604">
        <f>SUM(D58:D59)</f>
        <v>3060000</v>
      </c>
      <c r="E60" s="605">
        <f>SUM(E58:E59)</f>
        <v>8810000</v>
      </c>
      <c r="F60" s="605">
        <f>SUM(F58:F59)</f>
        <v>8810000</v>
      </c>
      <c r="G60" s="605">
        <f>SUM(G58:G59)</f>
        <v>8810000</v>
      </c>
    </row>
  </sheetData>
  <mergeCells count="4">
    <mergeCell ref="A55:C55"/>
    <mergeCell ref="A16:C16"/>
    <mergeCell ref="A3:G3"/>
    <mergeCell ref="A4:G5"/>
  </mergeCells>
  <phoneticPr fontId="26" type="noConversion"/>
  <pageMargins left="0.94488188976377963" right="0.74803149606299213" top="0.6692913385826772" bottom="0.39370078740157483" header="0.51181102362204722" footer="0.27559055118110237"/>
  <pageSetup paperSize="9" scale="71" orientation="portrait" horizontalDpi="300" verticalDpi="300" r:id="rId1"/>
  <headerFooter alignWithMargins="0">
    <oddHeader>&amp;L6 /2019. (V.30.) sz. rendelet&amp;R9. sz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G42"/>
  <sheetViews>
    <sheetView zoomScaleNormal="100" workbookViewId="0">
      <selection activeCell="E37" sqref="E37:E38"/>
    </sheetView>
  </sheetViews>
  <sheetFormatPr defaultRowHeight="15"/>
  <cols>
    <col min="1" max="1" width="12.85546875" style="750" customWidth="1"/>
    <col min="2" max="2" width="50.7109375" style="750" customWidth="1"/>
    <col min="3" max="3" width="19.42578125" style="750" customWidth="1"/>
    <col min="4" max="5" width="20.5703125" style="750" customWidth="1"/>
    <col min="6" max="6" width="9.140625" style="750"/>
    <col min="7" max="7" width="9.85546875" style="750" bestFit="1" customWidth="1"/>
    <col min="8" max="16384" width="9.140625" style="750"/>
  </cols>
  <sheetData>
    <row r="1" spans="1:5">
      <c r="E1" s="909" t="s">
        <v>1529</v>
      </c>
    </row>
    <row r="2" spans="1:5">
      <c r="A2" s="1209" t="s">
        <v>222</v>
      </c>
      <c r="B2" s="1209"/>
      <c r="C2" s="1209"/>
      <c r="D2" s="1209"/>
      <c r="E2" s="1209"/>
    </row>
    <row r="3" spans="1:5">
      <c r="A3" s="1210" t="s">
        <v>1068</v>
      </c>
      <c r="B3" s="1210"/>
      <c r="C3" s="1210"/>
      <c r="D3" s="1210"/>
      <c r="E3" s="1210"/>
    </row>
    <row r="4" spans="1:5" ht="6" customHeight="1">
      <c r="A4" s="1210"/>
      <c r="B4" s="1210"/>
      <c r="C4" s="1210"/>
      <c r="D4" s="1210"/>
      <c r="E4" s="1210"/>
    </row>
    <row r="5" spans="1:5" ht="9" customHeight="1">
      <c r="A5" s="751"/>
      <c r="B5" s="751"/>
      <c r="C5" s="751"/>
      <c r="D5" s="751"/>
      <c r="E5" s="751"/>
    </row>
    <row r="6" spans="1:5">
      <c r="A6" s="752"/>
      <c r="B6" s="752"/>
      <c r="C6" s="752"/>
      <c r="D6" s="753"/>
      <c r="E6" s="753" t="s">
        <v>218</v>
      </c>
    </row>
    <row r="7" spans="1:5" ht="9.75" customHeight="1" thickBot="1"/>
    <row r="8" spans="1:5" ht="69.75" customHeight="1" thickBot="1">
      <c r="A8" s="754" t="s">
        <v>433</v>
      </c>
      <c r="B8" s="754" t="s">
        <v>434</v>
      </c>
      <c r="C8" s="754" t="s">
        <v>1069</v>
      </c>
      <c r="D8" s="754" t="s">
        <v>1070</v>
      </c>
      <c r="E8" s="754" t="s">
        <v>1071</v>
      </c>
    </row>
    <row r="9" spans="1:5" ht="15.75" thickBot="1">
      <c r="A9" s="755">
        <v>1</v>
      </c>
      <c r="B9" s="755">
        <v>2</v>
      </c>
      <c r="C9" s="755">
        <v>3</v>
      </c>
      <c r="D9" s="755">
        <v>4</v>
      </c>
      <c r="E9" s="755">
        <v>5</v>
      </c>
    </row>
    <row r="10" spans="1:5">
      <c r="A10" s="756" t="s">
        <v>435</v>
      </c>
      <c r="B10" s="757" t="s">
        <v>436</v>
      </c>
      <c r="C10" s="757"/>
      <c r="D10" s="758"/>
      <c r="E10" s="758"/>
    </row>
    <row r="11" spans="1:5">
      <c r="A11" s="756" t="s">
        <v>437</v>
      </c>
      <c r="B11" s="759" t="s">
        <v>438</v>
      </c>
      <c r="C11" s="759"/>
      <c r="D11" s="760"/>
      <c r="E11" s="760"/>
    </row>
    <row r="12" spans="1:5" ht="28.5">
      <c r="A12" s="756" t="s">
        <v>439</v>
      </c>
      <c r="B12" s="759" t="s">
        <v>440</v>
      </c>
      <c r="C12" s="759"/>
      <c r="D12" s="760"/>
      <c r="E12" s="760"/>
    </row>
    <row r="13" spans="1:5" ht="28.5">
      <c r="A13" s="756" t="s">
        <v>441</v>
      </c>
      <c r="B13" s="759" t="s">
        <v>442</v>
      </c>
      <c r="C13" s="759"/>
      <c r="D13" s="760"/>
      <c r="E13" s="760"/>
    </row>
    <row r="14" spans="1:5">
      <c r="A14" s="756" t="s">
        <v>443</v>
      </c>
      <c r="B14" s="759" t="s">
        <v>855</v>
      </c>
      <c r="C14" s="759">
        <v>300</v>
      </c>
      <c r="D14" s="761">
        <f>D28+D29+D30</f>
        <v>15184</v>
      </c>
      <c r="E14" s="761">
        <f>E28+E29+E30</f>
        <v>15184</v>
      </c>
    </row>
    <row r="15" spans="1:5">
      <c r="A15" s="756" t="s">
        <v>444</v>
      </c>
      <c r="B15" s="759" t="s">
        <v>445</v>
      </c>
      <c r="C15" s="759"/>
      <c r="D15" s="761">
        <f>D32</f>
        <v>1226</v>
      </c>
      <c r="E15" s="761">
        <f>E32</f>
        <v>1226</v>
      </c>
    </row>
    <row r="16" spans="1:5" ht="28.5">
      <c r="A16" s="756" t="s">
        <v>446</v>
      </c>
      <c r="B16" s="759" t="s">
        <v>463</v>
      </c>
      <c r="C16" s="759"/>
      <c r="D16" s="761"/>
      <c r="E16" s="761"/>
    </row>
    <row r="17" spans="1:7">
      <c r="A17" s="756" t="s">
        <v>447</v>
      </c>
      <c r="B17" s="759" t="s">
        <v>448</v>
      </c>
      <c r="C17" s="759"/>
      <c r="D17" s="761"/>
      <c r="E17" s="761"/>
    </row>
    <row r="18" spans="1:7" ht="28.5">
      <c r="A18" s="756" t="s">
        <v>449</v>
      </c>
      <c r="B18" s="759" t="s">
        <v>857</v>
      </c>
      <c r="C18" s="759"/>
      <c r="D18" s="761">
        <v>28</v>
      </c>
      <c r="E18" s="761">
        <v>28</v>
      </c>
    </row>
    <row r="19" spans="1:7" ht="28.5">
      <c r="A19" s="756" t="s">
        <v>450</v>
      </c>
      <c r="B19" s="759" t="s">
        <v>462</v>
      </c>
      <c r="C19" s="759"/>
      <c r="D19" s="761"/>
      <c r="E19" s="761"/>
    </row>
    <row r="20" spans="1:7" ht="28.5">
      <c r="A20" s="756" t="s">
        <v>451</v>
      </c>
      <c r="B20" s="759" t="s">
        <v>856</v>
      </c>
      <c r="C20" s="759"/>
      <c r="D20" s="761">
        <f>D36+D37+D38</f>
        <v>6903</v>
      </c>
      <c r="E20" s="761">
        <f>E36+E37+E38</f>
        <v>6903</v>
      </c>
    </row>
    <row r="21" spans="1:7" ht="28.5">
      <c r="A21" s="756" t="s">
        <v>452</v>
      </c>
      <c r="B21" s="759" t="s">
        <v>453</v>
      </c>
      <c r="C21" s="759">
        <v>300</v>
      </c>
      <c r="D21" s="761">
        <f>D40+D41</f>
        <v>159</v>
      </c>
      <c r="E21" s="761">
        <f>E40+E41</f>
        <v>159</v>
      </c>
    </row>
    <row r="22" spans="1:7" ht="28.5">
      <c r="A22" s="756" t="s">
        <v>454</v>
      </c>
      <c r="B22" s="759" t="s">
        <v>455</v>
      </c>
      <c r="C22" s="759"/>
      <c r="D22" s="760"/>
      <c r="E22" s="760"/>
    </row>
    <row r="23" spans="1:7">
      <c r="A23" s="756" t="s">
        <v>456</v>
      </c>
      <c r="B23" s="759" t="s">
        <v>457</v>
      </c>
      <c r="C23" s="759"/>
      <c r="D23" s="760"/>
      <c r="E23" s="760"/>
    </row>
    <row r="24" spans="1:7">
      <c r="A24" s="756" t="s">
        <v>458</v>
      </c>
      <c r="B24" s="759" t="s">
        <v>459</v>
      </c>
      <c r="C24" s="759"/>
      <c r="D24" s="761"/>
      <c r="E24" s="761"/>
    </row>
    <row r="25" spans="1:7" ht="15.75" thickBot="1">
      <c r="A25" s="756" t="s">
        <v>460</v>
      </c>
      <c r="B25" s="762" t="s">
        <v>461</v>
      </c>
      <c r="C25" s="762"/>
      <c r="D25" s="763"/>
      <c r="E25" s="763"/>
    </row>
    <row r="26" spans="1:7" ht="15.75" thickBot="1">
      <c r="A26" s="764"/>
      <c r="B26" s="765" t="s">
        <v>237</v>
      </c>
      <c r="C26" s="765">
        <f>SUM(C10:C25)</f>
        <v>600</v>
      </c>
      <c r="D26" s="766">
        <f>SUM(D10:D25)</f>
        <v>23500</v>
      </c>
      <c r="E26" s="766">
        <f>SUM(E10:E25)</f>
        <v>23500</v>
      </c>
    </row>
    <row r="27" spans="1:7">
      <c r="A27" s="1211" t="s">
        <v>852</v>
      </c>
      <c r="B27" s="1212"/>
      <c r="C27" s="767"/>
      <c r="D27" s="768"/>
      <c r="E27" s="768"/>
    </row>
    <row r="28" spans="1:7">
      <c r="A28" s="1207" t="s">
        <v>443</v>
      </c>
      <c r="B28" s="769" t="s">
        <v>853</v>
      </c>
      <c r="C28" s="769"/>
      <c r="D28" s="770">
        <v>73</v>
      </c>
      <c r="E28" s="770">
        <v>73</v>
      </c>
      <c r="G28" s="771"/>
    </row>
    <row r="29" spans="1:7">
      <c r="A29" s="1213"/>
      <c r="B29" s="772" t="s">
        <v>1072</v>
      </c>
      <c r="C29" s="772"/>
      <c r="D29" s="773">
        <v>983</v>
      </c>
      <c r="E29" s="773">
        <v>983</v>
      </c>
      <c r="G29" s="771"/>
    </row>
    <row r="30" spans="1:7" ht="25.5">
      <c r="A30" s="1208"/>
      <c r="B30" s="774" t="s">
        <v>854</v>
      </c>
      <c r="C30" s="774"/>
      <c r="D30" s="775">
        <v>14128</v>
      </c>
      <c r="E30" s="775">
        <v>14128</v>
      </c>
      <c r="G30" s="771"/>
    </row>
    <row r="31" spans="1:7">
      <c r="A31" s="776"/>
      <c r="B31" s="777"/>
      <c r="C31" s="777"/>
      <c r="D31" s="778"/>
      <c r="E31" s="778"/>
    </row>
    <row r="32" spans="1:7">
      <c r="A32" s="779" t="s">
        <v>444</v>
      </c>
      <c r="B32" s="780" t="s">
        <v>1072</v>
      </c>
      <c r="C32" s="780"/>
      <c r="D32" s="781">
        <v>1226</v>
      </c>
      <c r="E32" s="781">
        <v>1226</v>
      </c>
      <c r="G32" s="771"/>
    </row>
    <row r="33" spans="1:7">
      <c r="A33" s="782"/>
      <c r="B33" s="783"/>
      <c r="C33" s="772"/>
      <c r="D33" s="784"/>
      <c r="E33" s="784"/>
      <c r="G33" s="771"/>
    </row>
    <row r="34" spans="1:7">
      <c r="A34" s="779" t="s">
        <v>1073</v>
      </c>
      <c r="B34" s="785" t="s">
        <v>853</v>
      </c>
      <c r="C34" s="786"/>
      <c r="D34" s="781">
        <v>28</v>
      </c>
      <c r="E34" s="781">
        <v>28</v>
      </c>
      <c r="G34" s="771"/>
    </row>
    <row r="35" spans="1:7">
      <c r="A35" s="776"/>
      <c r="B35" s="787"/>
      <c r="C35" s="777"/>
      <c r="D35" s="778"/>
      <c r="E35" s="778"/>
      <c r="G35" s="771"/>
    </row>
    <row r="36" spans="1:7">
      <c r="A36" s="1207" t="s">
        <v>451</v>
      </c>
      <c r="B36" s="769" t="s">
        <v>853</v>
      </c>
      <c r="C36" s="769"/>
      <c r="D36" s="788">
        <v>347</v>
      </c>
      <c r="E36" s="788">
        <v>347</v>
      </c>
      <c r="G36" s="771"/>
    </row>
    <row r="37" spans="1:7">
      <c r="A37" s="1213"/>
      <c r="B37" s="772" t="s">
        <v>1074</v>
      </c>
      <c r="C37" s="772"/>
      <c r="D37" s="789">
        <v>4263</v>
      </c>
      <c r="E37" s="789">
        <v>4263</v>
      </c>
      <c r="G37" s="771"/>
    </row>
    <row r="38" spans="1:7">
      <c r="A38" s="1208"/>
      <c r="B38" s="790" t="s">
        <v>1075</v>
      </c>
      <c r="C38" s="790"/>
      <c r="D38" s="791">
        <v>2293</v>
      </c>
      <c r="E38" s="791">
        <v>2293</v>
      </c>
      <c r="G38" s="771"/>
    </row>
    <row r="39" spans="1:7">
      <c r="A39" s="792"/>
      <c r="B39" s="777"/>
      <c r="C39" s="777"/>
      <c r="D39" s="778"/>
      <c r="E39" s="778"/>
      <c r="G39" s="771"/>
    </row>
    <row r="40" spans="1:7">
      <c r="A40" s="1207" t="s">
        <v>452</v>
      </c>
      <c r="B40" s="783" t="s">
        <v>1076</v>
      </c>
      <c r="C40" s="783"/>
      <c r="D40" s="788">
        <v>117</v>
      </c>
      <c r="E40" s="788">
        <v>117</v>
      </c>
      <c r="G40" s="771"/>
    </row>
    <row r="41" spans="1:7" ht="26.25">
      <c r="A41" s="1208"/>
      <c r="B41" s="793" t="s">
        <v>851</v>
      </c>
      <c r="C41" s="793"/>
      <c r="D41" s="791">
        <v>42</v>
      </c>
      <c r="E41" s="791">
        <v>42</v>
      </c>
      <c r="G41" s="771"/>
    </row>
    <row r="42" spans="1:7">
      <c r="A42" s="777"/>
      <c r="B42" s="777"/>
      <c r="C42" s="777"/>
      <c r="D42" s="771"/>
      <c r="E42" s="771"/>
      <c r="G42" s="771"/>
    </row>
  </sheetData>
  <mergeCells count="6">
    <mergeCell ref="A40:A41"/>
    <mergeCell ref="A2:E2"/>
    <mergeCell ref="A3:E4"/>
    <mergeCell ref="A27:B27"/>
    <mergeCell ref="A28:A30"/>
    <mergeCell ref="A36:A38"/>
  </mergeCells>
  <pageMargins left="0.59055118110236227" right="0.31496062992125984" top="0.74803149606299213" bottom="0.74803149606299213" header="0.31496062992125984" footer="0.31496062992125984"/>
  <pageSetup paperSize="9" scale="75" orientation="portrait" horizontalDpi="300" verticalDpi="300" r:id="rId1"/>
  <headerFooter>
    <oddHeader>&amp;L6 /2019. (V.30.) sz. rendelet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F24" sqref="F24"/>
    </sheetView>
  </sheetViews>
  <sheetFormatPr defaultRowHeight="15"/>
  <cols>
    <col min="1" max="1" width="8.140625" style="814" customWidth="1"/>
    <col min="2" max="2" width="66.42578125" style="814" customWidth="1"/>
    <col min="3" max="3" width="16.85546875" style="822" customWidth="1"/>
    <col min="4" max="5" width="15.5703125" style="822" customWidth="1"/>
    <col min="6" max="6" width="15.140625" style="822" customWidth="1"/>
    <col min="7" max="256" width="9.140625" style="814"/>
    <col min="257" max="257" width="8.140625" style="814" customWidth="1"/>
    <col min="258" max="258" width="41" style="814" customWidth="1"/>
    <col min="259" max="259" width="32.85546875" style="814" customWidth="1"/>
    <col min="260" max="512" width="9.140625" style="814"/>
    <col min="513" max="513" width="8.140625" style="814" customWidth="1"/>
    <col min="514" max="514" width="41" style="814" customWidth="1"/>
    <col min="515" max="515" width="32.85546875" style="814" customWidth="1"/>
    <col min="516" max="768" width="9.140625" style="814"/>
    <col min="769" max="769" width="8.140625" style="814" customWidth="1"/>
    <col min="770" max="770" width="41" style="814" customWidth="1"/>
    <col min="771" max="771" width="32.85546875" style="814" customWidth="1"/>
    <col min="772" max="1024" width="9.140625" style="814"/>
    <col min="1025" max="1025" width="8.140625" style="814" customWidth="1"/>
    <col min="1026" max="1026" width="41" style="814" customWidth="1"/>
    <col min="1027" max="1027" width="32.85546875" style="814" customWidth="1"/>
    <col min="1028" max="1280" width="9.140625" style="814"/>
    <col min="1281" max="1281" width="8.140625" style="814" customWidth="1"/>
    <col min="1282" max="1282" width="41" style="814" customWidth="1"/>
    <col min="1283" max="1283" width="32.85546875" style="814" customWidth="1"/>
    <col min="1284" max="1536" width="9.140625" style="814"/>
    <col min="1537" max="1537" width="8.140625" style="814" customWidth="1"/>
    <col min="1538" max="1538" width="41" style="814" customWidth="1"/>
    <col min="1539" max="1539" width="32.85546875" style="814" customWidth="1"/>
    <col min="1540" max="1792" width="9.140625" style="814"/>
    <col min="1793" max="1793" width="8.140625" style="814" customWidth="1"/>
    <col min="1794" max="1794" width="41" style="814" customWidth="1"/>
    <col min="1795" max="1795" width="32.85546875" style="814" customWidth="1"/>
    <col min="1796" max="2048" width="9.140625" style="814"/>
    <col min="2049" max="2049" width="8.140625" style="814" customWidth="1"/>
    <col min="2050" max="2050" width="41" style="814" customWidth="1"/>
    <col min="2051" max="2051" width="32.85546875" style="814" customWidth="1"/>
    <col min="2052" max="2304" width="9.140625" style="814"/>
    <col min="2305" max="2305" width="8.140625" style="814" customWidth="1"/>
    <col min="2306" max="2306" width="41" style="814" customWidth="1"/>
    <col min="2307" max="2307" width="32.85546875" style="814" customWidth="1"/>
    <col min="2308" max="2560" width="9.140625" style="814"/>
    <col min="2561" max="2561" width="8.140625" style="814" customWidth="1"/>
    <col min="2562" max="2562" width="41" style="814" customWidth="1"/>
    <col min="2563" max="2563" width="32.85546875" style="814" customWidth="1"/>
    <col min="2564" max="2816" width="9.140625" style="814"/>
    <col min="2817" max="2817" width="8.140625" style="814" customWidth="1"/>
    <col min="2818" max="2818" width="41" style="814" customWidth="1"/>
    <col min="2819" max="2819" width="32.85546875" style="814" customWidth="1"/>
    <col min="2820" max="3072" width="9.140625" style="814"/>
    <col min="3073" max="3073" width="8.140625" style="814" customWidth="1"/>
    <col min="3074" max="3074" width="41" style="814" customWidth="1"/>
    <col min="3075" max="3075" width="32.85546875" style="814" customWidth="1"/>
    <col min="3076" max="3328" width="9.140625" style="814"/>
    <col min="3329" max="3329" width="8.140625" style="814" customWidth="1"/>
    <col min="3330" max="3330" width="41" style="814" customWidth="1"/>
    <col min="3331" max="3331" width="32.85546875" style="814" customWidth="1"/>
    <col min="3332" max="3584" width="9.140625" style="814"/>
    <col min="3585" max="3585" width="8.140625" style="814" customWidth="1"/>
    <col min="3586" max="3586" width="41" style="814" customWidth="1"/>
    <col min="3587" max="3587" width="32.85546875" style="814" customWidth="1"/>
    <col min="3588" max="3840" width="9.140625" style="814"/>
    <col min="3841" max="3841" width="8.140625" style="814" customWidth="1"/>
    <col min="3842" max="3842" width="41" style="814" customWidth="1"/>
    <col min="3843" max="3843" width="32.85546875" style="814" customWidth="1"/>
    <col min="3844" max="4096" width="9.140625" style="814"/>
    <col min="4097" max="4097" width="8.140625" style="814" customWidth="1"/>
    <col min="4098" max="4098" width="41" style="814" customWidth="1"/>
    <col min="4099" max="4099" width="32.85546875" style="814" customWidth="1"/>
    <col min="4100" max="4352" width="9.140625" style="814"/>
    <col min="4353" max="4353" width="8.140625" style="814" customWidth="1"/>
    <col min="4354" max="4354" width="41" style="814" customWidth="1"/>
    <col min="4355" max="4355" width="32.85546875" style="814" customWidth="1"/>
    <col min="4356" max="4608" width="9.140625" style="814"/>
    <col min="4609" max="4609" width="8.140625" style="814" customWidth="1"/>
    <col min="4610" max="4610" width="41" style="814" customWidth="1"/>
    <col min="4611" max="4611" width="32.85546875" style="814" customWidth="1"/>
    <col min="4612" max="4864" width="9.140625" style="814"/>
    <col min="4865" max="4865" width="8.140625" style="814" customWidth="1"/>
    <col min="4866" max="4866" width="41" style="814" customWidth="1"/>
    <col min="4867" max="4867" width="32.85546875" style="814" customWidth="1"/>
    <col min="4868" max="5120" width="9.140625" style="814"/>
    <col min="5121" max="5121" width="8.140625" style="814" customWidth="1"/>
    <col min="5122" max="5122" width="41" style="814" customWidth="1"/>
    <col min="5123" max="5123" width="32.85546875" style="814" customWidth="1"/>
    <col min="5124" max="5376" width="9.140625" style="814"/>
    <col min="5377" max="5377" width="8.140625" style="814" customWidth="1"/>
    <col min="5378" max="5378" width="41" style="814" customWidth="1"/>
    <col min="5379" max="5379" width="32.85546875" style="814" customWidth="1"/>
    <col min="5380" max="5632" width="9.140625" style="814"/>
    <col min="5633" max="5633" width="8.140625" style="814" customWidth="1"/>
    <col min="5634" max="5634" width="41" style="814" customWidth="1"/>
    <col min="5635" max="5635" width="32.85546875" style="814" customWidth="1"/>
    <col min="5636" max="5888" width="9.140625" style="814"/>
    <col min="5889" max="5889" width="8.140625" style="814" customWidth="1"/>
    <col min="5890" max="5890" width="41" style="814" customWidth="1"/>
    <col min="5891" max="5891" width="32.85546875" style="814" customWidth="1"/>
    <col min="5892" max="6144" width="9.140625" style="814"/>
    <col min="6145" max="6145" width="8.140625" style="814" customWidth="1"/>
    <col min="6146" max="6146" width="41" style="814" customWidth="1"/>
    <col min="6147" max="6147" width="32.85546875" style="814" customWidth="1"/>
    <col min="6148" max="6400" width="9.140625" style="814"/>
    <col min="6401" max="6401" width="8.140625" style="814" customWidth="1"/>
    <col min="6402" max="6402" width="41" style="814" customWidth="1"/>
    <col min="6403" max="6403" width="32.85546875" style="814" customWidth="1"/>
    <col min="6404" max="6656" width="9.140625" style="814"/>
    <col min="6657" max="6657" width="8.140625" style="814" customWidth="1"/>
    <col min="6658" max="6658" width="41" style="814" customWidth="1"/>
    <col min="6659" max="6659" width="32.85546875" style="814" customWidth="1"/>
    <col min="6660" max="6912" width="9.140625" style="814"/>
    <col min="6913" max="6913" width="8.140625" style="814" customWidth="1"/>
    <col min="6914" max="6914" width="41" style="814" customWidth="1"/>
    <col min="6915" max="6915" width="32.85546875" style="814" customWidth="1"/>
    <col min="6916" max="7168" width="9.140625" style="814"/>
    <col min="7169" max="7169" width="8.140625" style="814" customWidth="1"/>
    <col min="7170" max="7170" width="41" style="814" customWidth="1"/>
    <col min="7171" max="7171" width="32.85546875" style="814" customWidth="1"/>
    <col min="7172" max="7424" width="9.140625" style="814"/>
    <col min="7425" max="7425" width="8.140625" style="814" customWidth="1"/>
    <col min="7426" max="7426" width="41" style="814" customWidth="1"/>
    <col min="7427" max="7427" width="32.85546875" style="814" customWidth="1"/>
    <col min="7428" max="7680" width="9.140625" style="814"/>
    <col min="7681" max="7681" width="8.140625" style="814" customWidth="1"/>
    <col min="7682" max="7682" width="41" style="814" customWidth="1"/>
    <col min="7683" max="7683" width="32.85546875" style="814" customWidth="1"/>
    <col min="7684" max="7936" width="9.140625" style="814"/>
    <col min="7937" max="7937" width="8.140625" style="814" customWidth="1"/>
    <col min="7938" max="7938" width="41" style="814" customWidth="1"/>
    <col min="7939" max="7939" width="32.85546875" style="814" customWidth="1"/>
    <col min="7940" max="8192" width="9.140625" style="814"/>
    <col min="8193" max="8193" width="8.140625" style="814" customWidth="1"/>
    <col min="8194" max="8194" width="41" style="814" customWidth="1"/>
    <col min="8195" max="8195" width="32.85546875" style="814" customWidth="1"/>
    <col min="8196" max="8448" width="9.140625" style="814"/>
    <col min="8449" max="8449" width="8.140625" style="814" customWidth="1"/>
    <col min="8450" max="8450" width="41" style="814" customWidth="1"/>
    <col min="8451" max="8451" width="32.85546875" style="814" customWidth="1"/>
    <col min="8452" max="8704" width="9.140625" style="814"/>
    <col min="8705" max="8705" width="8.140625" style="814" customWidth="1"/>
    <col min="8706" max="8706" width="41" style="814" customWidth="1"/>
    <col min="8707" max="8707" width="32.85546875" style="814" customWidth="1"/>
    <col min="8708" max="8960" width="9.140625" style="814"/>
    <col min="8961" max="8961" width="8.140625" style="814" customWidth="1"/>
    <col min="8962" max="8962" width="41" style="814" customWidth="1"/>
    <col min="8963" max="8963" width="32.85546875" style="814" customWidth="1"/>
    <col min="8964" max="9216" width="9.140625" style="814"/>
    <col min="9217" max="9217" width="8.140625" style="814" customWidth="1"/>
    <col min="9218" max="9218" width="41" style="814" customWidth="1"/>
    <col min="9219" max="9219" width="32.85546875" style="814" customWidth="1"/>
    <col min="9220" max="9472" width="9.140625" style="814"/>
    <col min="9473" max="9473" width="8.140625" style="814" customWidth="1"/>
    <col min="9474" max="9474" width="41" style="814" customWidth="1"/>
    <col min="9475" max="9475" width="32.85546875" style="814" customWidth="1"/>
    <col min="9476" max="9728" width="9.140625" style="814"/>
    <col min="9729" max="9729" width="8.140625" style="814" customWidth="1"/>
    <col min="9730" max="9730" width="41" style="814" customWidth="1"/>
    <col min="9731" max="9731" width="32.85546875" style="814" customWidth="1"/>
    <col min="9732" max="9984" width="9.140625" style="814"/>
    <col min="9985" max="9985" width="8.140625" style="814" customWidth="1"/>
    <col min="9986" max="9986" width="41" style="814" customWidth="1"/>
    <col min="9987" max="9987" width="32.85546875" style="814" customWidth="1"/>
    <col min="9988" max="10240" width="9.140625" style="814"/>
    <col min="10241" max="10241" width="8.140625" style="814" customWidth="1"/>
    <col min="10242" max="10242" width="41" style="814" customWidth="1"/>
    <col min="10243" max="10243" width="32.85546875" style="814" customWidth="1"/>
    <col min="10244" max="10496" width="9.140625" style="814"/>
    <col min="10497" max="10497" width="8.140625" style="814" customWidth="1"/>
    <col min="10498" max="10498" width="41" style="814" customWidth="1"/>
    <col min="10499" max="10499" width="32.85546875" style="814" customWidth="1"/>
    <col min="10500" max="10752" width="9.140625" style="814"/>
    <col min="10753" max="10753" width="8.140625" style="814" customWidth="1"/>
    <col min="10754" max="10754" width="41" style="814" customWidth="1"/>
    <col min="10755" max="10755" width="32.85546875" style="814" customWidth="1"/>
    <col min="10756" max="11008" width="9.140625" style="814"/>
    <col min="11009" max="11009" width="8.140625" style="814" customWidth="1"/>
    <col min="11010" max="11010" width="41" style="814" customWidth="1"/>
    <col min="11011" max="11011" width="32.85546875" style="814" customWidth="1"/>
    <col min="11012" max="11264" width="9.140625" style="814"/>
    <col min="11265" max="11265" width="8.140625" style="814" customWidth="1"/>
    <col min="11266" max="11266" width="41" style="814" customWidth="1"/>
    <col min="11267" max="11267" width="32.85546875" style="814" customWidth="1"/>
    <col min="11268" max="11520" width="9.140625" style="814"/>
    <col min="11521" max="11521" width="8.140625" style="814" customWidth="1"/>
    <col min="11522" max="11522" width="41" style="814" customWidth="1"/>
    <col min="11523" max="11523" width="32.85546875" style="814" customWidth="1"/>
    <col min="11524" max="11776" width="9.140625" style="814"/>
    <col min="11777" max="11777" width="8.140625" style="814" customWidth="1"/>
    <col min="11778" max="11778" width="41" style="814" customWidth="1"/>
    <col min="11779" max="11779" width="32.85546875" style="814" customWidth="1"/>
    <col min="11780" max="12032" width="9.140625" style="814"/>
    <col min="12033" max="12033" width="8.140625" style="814" customWidth="1"/>
    <col min="12034" max="12034" width="41" style="814" customWidth="1"/>
    <col min="12035" max="12035" width="32.85546875" style="814" customWidth="1"/>
    <col min="12036" max="12288" width="9.140625" style="814"/>
    <col min="12289" max="12289" width="8.140625" style="814" customWidth="1"/>
    <col min="12290" max="12290" width="41" style="814" customWidth="1"/>
    <col min="12291" max="12291" width="32.85546875" style="814" customWidth="1"/>
    <col min="12292" max="12544" width="9.140625" style="814"/>
    <col min="12545" max="12545" width="8.140625" style="814" customWidth="1"/>
    <col min="12546" max="12546" width="41" style="814" customWidth="1"/>
    <col min="12547" max="12547" width="32.85546875" style="814" customWidth="1"/>
    <col min="12548" max="12800" width="9.140625" style="814"/>
    <col min="12801" max="12801" width="8.140625" style="814" customWidth="1"/>
    <col min="12802" max="12802" width="41" style="814" customWidth="1"/>
    <col min="12803" max="12803" width="32.85546875" style="814" customWidth="1"/>
    <col min="12804" max="13056" width="9.140625" style="814"/>
    <col min="13057" max="13057" width="8.140625" style="814" customWidth="1"/>
    <col min="13058" max="13058" width="41" style="814" customWidth="1"/>
    <col min="13059" max="13059" width="32.85546875" style="814" customWidth="1"/>
    <col min="13060" max="13312" width="9.140625" style="814"/>
    <col min="13313" max="13313" width="8.140625" style="814" customWidth="1"/>
    <col min="13314" max="13314" width="41" style="814" customWidth="1"/>
    <col min="13315" max="13315" width="32.85546875" style="814" customWidth="1"/>
    <col min="13316" max="13568" width="9.140625" style="814"/>
    <col min="13569" max="13569" width="8.140625" style="814" customWidth="1"/>
    <col min="13570" max="13570" width="41" style="814" customWidth="1"/>
    <col min="13571" max="13571" width="32.85546875" style="814" customWidth="1"/>
    <col min="13572" max="13824" width="9.140625" style="814"/>
    <col min="13825" max="13825" width="8.140625" style="814" customWidth="1"/>
    <col min="13826" max="13826" width="41" style="814" customWidth="1"/>
    <col min="13827" max="13827" width="32.85546875" style="814" customWidth="1"/>
    <col min="13828" max="14080" width="9.140625" style="814"/>
    <col min="14081" max="14081" width="8.140625" style="814" customWidth="1"/>
    <col min="14082" max="14082" width="41" style="814" customWidth="1"/>
    <col min="14083" max="14083" width="32.85546875" style="814" customWidth="1"/>
    <col min="14084" max="14336" width="9.140625" style="814"/>
    <col min="14337" max="14337" width="8.140625" style="814" customWidth="1"/>
    <col min="14338" max="14338" width="41" style="814" customWidth="1"/>
    <col min="14339" max="14339" width="32.85546875" style="814" customWidth="1"/>
    <col min="14340" max="14592" width="9.140625" style="814"/>
    <col min="14593" max="14593" width="8.140625" style="814" customWidth="1"/>
    <col min="14594" max="14594" width="41" style="814" customWidth="1"/>
    <col min="14595" max="14595" width="32.85546875" style="814" customWidth="1"/>
    <col min="14596" max="14848" width="9.140625" style="814"/>
    <col min="14849" max="14849" width="8.140625" style="814" customWidth="1"/>
    <col min="14850" max="14850" width="41" style="814" customWidth="1"/>
    <col min="14851" max="14851" width="32.85546875" style="814" customWidth="1"/>
    <col min="14852" max="15104" width="9.140625" style="814"/>
    <col min="15105" max="15105" width="8.140625" style="814" customWidth="1"/>
    <col min="15106" max="15106" width="41" style="814" customWidth="1"/>
    <col min="15107" max="15107" width="32.85546875" style="814" customWidth="1"/>
    <col min="15108" max="15360" width="9.140625" style="814"/>
    <col min="15361" max="15361" width="8.140625" style="814" customWidth="1"/>
    <col min="15362" max="15362" width="41" style="814" customWidth="1"/>
    <col min="15363" max="15363" width="32.85546875" style="814" customWidth="1"/>
    <col min="15364" max="15616" width="9.140625" style="814"/>
    <col min="15617" max="15617" width="8.140625" style="814" customWidth="1"/>
    <col min="15618" max="15618" width="41" style="814" customWidth="1"/>
    <col min="15619" max="15619" width="32.85546875" style="814" customWidth="1"/>
    <col min="15620" max="15872" width="9.140625" style="814"/>
    <col min="15873" max="15873" width="8.140625" style="814" customWidth="1"/>
    <col min="15874" max="15874" width="41" style="814" customWidth="1"/>
    <col min="15875" max="15875" width="32.85546875" style="814" customWidth="1"/>
    <col min="15876" max="16128" width="9.140625" style="814"/>
    <col min="16129" max="16129" width="8.140625" style="814" customWidth="1"/>
    <col min="16130" max="16130" width="41" style="814" customWidth="1"/>
    <col min="16131" max="16131" width="32.85546875" style="814" customWidth="1"/>
    <col min="16132" max="16384" width="9.140625" style="814"/>
  </cols>
  <sheetData>
    <row r="1" spans="1:6">
      <c r="F1" s="910" t="s">
        <v>1530</v>
      </c>
    </row>
    <row r="2" spans="1:6">
      <c r="A2" s="1217" t="s">
        <v>395</v>
      </c>
      <c r="B2" s="1217"/>
      <c r="C2" s="1217"/>
      <c r="D2" s="1217"/>
      <c r="E2" s="1217"/>
      <c r="F2" s="1217"/>
    </row>
    <row r="4" spans="1:6">
      <c r="F4" s="822" t="s">
        <v>659</v>
      </c>
    </row>
    <row r="5" spans="1:6" ht="15" customHeight="1">
      <c r="A5" s="1214" t="s">
        <v>1248</v>
      </c>
      <c r="B5" s="1215"/>
      <c r="C5" s="1215"/>
      <c r="D5" s="1215"/>
      <c r="E5" s="1215"/>
      <c r="F5" s="1216"/>
    </row>
    <row r="6" spans="1:6" ht="15.75" customHeight="1">
      <c r="A6" s="823" t="s">
        <v>958</v>
      </c>
      <c r="B6" s="823" t="s">
        <v>215</v>
      </c>
      <c r="C6" s="824" t="s">
        <v>637</v>
      </c>
      <c r="D6" s="824" t="s">
        <v>394</v>
      </c>
      <c r="E6" s="824" t="s">
        <v>222</v>
      </c>
      <c r="F6" s="824" t="s">
        <v>321</v>
      </c>
    </row>
    <row r="7" spans="1:6">
      <c r="A7" s="823">
        <v>1</v>
      </c>
      <c r="B7" s="823">
        <v>2</v>
      </c>
      <c r="C7" s="823">
        <v>3</v>
      </c>
      <c r="D7" s="823">
        <v>4</v>
      </c>
      <c r="E7" s="823">
        <v>5</v>
      </c>
      <c r="F7" s="823">
        <v>6</v>
      </c>
    </row>
    <row r="8" spans="1:6" ht="20.25" customHeight="1">
      <c r="A8" s="815" t="s">
        <v>357</v>
      </c>
      <c r="B8" s="816" t="s">
        <v>358</v>
      </c>
      <c r="C8" s="819">
        <v>18441304</v>
      </c>
      <c r="D8" s="819">
        <v>3992689</v>
      </c>
      <c r="E8" s="819">
        <v>3226121983</v>
      </c>
      <c r="F8" s="820">
        <f>SUM(C8:E8)</f>
        <v>3248555976</v>
      </c>
    </row>
    <row r="9" spans="1:6" ht="20.25" customHeight="1">
      <c r="A9" s="815" t="s">
        <v>359</v>
      </c>
      <c r="B9" s="816" t="s">
        <v>360</v>
      </c>
      <c r="C9" s="819">
        <v>90255318</v>
      </c>
      <c r="D9" s="819">
        <v>168973404</v>
      </c>
      <c r="E9" s="819">
        <v>1665866466</v>
      </c>
      <c r="F9" s="820">
        <f t="shared" ref="F9:F26" si="0">SUM(C9:E9)</f>
        <v>1925095188</v>
      </c>
    </row>
    <row r="10" spans="1:6" ht="20.25" customHeight="1">
      <c r="A10" s="817" t="s">
        <v>361</v>
      </c>
      <c r="B10" s="818" t="s">
        <v>362</v>
      </c>
      <c r="C10" s="821">
        <v>-71814014</v>
      </c>
      <c r="D10" s="821">
        <v>-164980715</v>
      </c>
      <c r="E10" s="821">
        <v>1560255517</v>
      </c>
      <c r="F10" s="820">
        <f t="shared" si="0"/>
        <v>1323460788</v>
      </c>
    </row>
    <row r="11" spans="1:6" ht="20.25" customHeight="1">
      <c r="A11" s="815" t="s">
        <v>363</v>
      </c>
      <c r="B11" s="816" t="s">
        <v>364</v>
      </c>
      <c r="C11" s="819">
        <v>74620219</v>
      </c>
      <c r="D11" s="819">
        <v>165437606</v>
      </c>
      <c r="E11" s="819">
        <v>1165497697</v>
      </c>
      <c r="F11" s="820">
        <f t="shared" si="0"/>
        <v>1405555522</v>
      </c>
    </row>
    <row r="12" spans="1:6" ht="20.25" customHeight="1">
      <c r="A12" s="815" t="s">
        <v>365</v>
      </c>
      <c r="B12" s="816" t="s">
        <v>366</v>
      </c>
      <c r="C12" s="819">
        <v>0</v>
      </c>
      <c r="D12" s="819">
        <v>0</v>
      </c>
      <c r="E12" s="819">
        <v>252735771</v>
      </c>
      <c r="F12" s="820">
        <f t="shared" si="0"/>
        <v>252735771</v>
      </c>
    </row>
    <row r="13" spans="1:6" ht="20.25" customHeight="1">
      <c r="A13" s="817" t="s">
        <v>367</v>
      </c>
      <c r="B13" s="818" t="s">
        <v>368</v>
      </c>
      <c r="C13" s="821">
        <v>74620219</v>
      </c>
      <c r="D13" s="821">
        <v>165437606</v>
      </c>
      <c r="E13" s="821">
        <v>912761926</v>
      </c>
      <c r="F13" s="820">
        <f t="shared" si="0"/>
        <v>1152819751</v>
      </c>
    </row>
    <row r="14" spans="1:6" ht="20.25" customHeight="1">
      <c r="A14" s="817" t="s">
        <v>369</v>
      </c>
      <c r="B14" s="818" t="s">
        <v>370</v>
      </c>
      <c r="C14" s="821">
        <v>2806205</v>
      </c>
      <c r="D14" s="821">
        <v>456891</v>
      </c>
      <c r="E14" s="821">
        <v>2473017443</v>
      </c>
      <c r="F14" s="820">
        <f t="shared" si="0"/>
        <v>2476280539</v>
      </c>
    </row>
    <row r="15" spans="1:6" ht="20.25" customHeight="1">
      <c r="A15" s="815" t="s">
        <v>371</v>
      </c>
      <c r="B15" s="816" t="s">
        <v>372</v>
      </c>
      <c r="C15" s="819">
        <v>0</v>
      </c>
      <c r="D15" s="819">
        <v>0</v>
      </c>
      <c r="E15" s="819">
        <v>0</v>
      </c>
      <c r="F15" s="820">
        <f t="shared" si="0"/>
        <v>0</v>
      </c>
    </row>
    <row r="16" spans="1:6" ht="20.25" customHeight="1">
      <c r="A16" s="815" t="s">
        <v>373</v>
      </c>
      <c r="B16" s="816" t="s">
        <v>374</v>
      </c>
      <c r="C16" s="819">
        <v>0</v>
      </c>
      <c r="D16" s="819">
        <v>0</v>
      </c>
      <c r="E16" s="819">
        <v>0</v>
      </c>
      <c r="F16" s="820">
        <f t="shared" si="0"/>
        <v>0</v>
      </c>
    </row>
    <row r="17" spans="1:6" ht="20.25" customHeight="1">
      <c r="A17" s="817" t="s">
        <v>375</v>
      </c>
      <c r="B17" s="818" t="s">
        <v>376</v>
      </c>
      <c r="C17" s="821">
        <v>0</v>
      </c>
      <c r="D17" s="821">
        <v>0</v>
      </c>
      <c r="E17" s="821">
        <v>0</v>
      </c>
      <c r="F17" s="820">
        <f t="shared" si="0"/>
        <v>0</v>
      </c>
    </row>
    <row r="18" spans="1:6" ht="20.25" customHeight="1">
      <c r="A18" s="815" t="s">
        <v>377</v>
      </c>
      <c r="B18" s="816" t="s">
        <v>378</v>
      </c>
      <c r="C18" s="819">
        <v>0</v>
      </c>
      <c r="D18" s="819">
        <v>0</v>
      </c>
      <c r="E18" s="819">
        <v>0</v>
      </c>
      <c r="F18" s="820">
        <f t="shared" si="0"/>
        <v>0</v>
      </c>
    </row>
    <row r="19" spans="1:6" ht="20.25" customHeight="1">
      <c r="A19" s="815" t="s">
        <v>379</v>
      </c>
      <c r="B19" s="816" t="s">
        <v>380</v>
      </c>
      <c r="C19" s="819">
        <v>0</v>
      </c>
      <c r="D19" s="819">
        <v>0</v>
      </c>
      <c r="E19" s="819">
        <v>0</v>
      </c>
      <c r="F19" s="820">
        <f t="shared" si="0"/>
        <v>0</v>
      </c>
    </row>
    <row r="20" spans="1:6" ht="20.25" customHeight="1">
      <c r="A20" s="817" t="s">
        <v>381</v>
      </c>
      <c r="B20" s="818" t="s">
        <v>382</v>
      </c>
      <c r="C20" s="821">
        <v>0</v>
      </c>
      <c r="D20" s="821">
        <v>0</v>
      </c>
      <c r="E20" s="821">
        <v>0</v>
      </c>
      <c r="F20" s="820">
        <f t="shared" si="0"/>
        <v>0</v>
      </c>
    </row>
    <row r="21" spans="1:6" ht="20.25" customHeight="1">
      <c r="A21" s="817" t="s">
        <v>383</v>
      </c>
      <c r="B21" s="818" t="s">
        <v>384</v>
      </c>
      <c r="C21" s="821">
        <v>0</v>
      </c>
      <c r="D21" s="821">
        <v>0</v>
      </c>
      <c r="E21" s="821">
        <v>0</v>
      </c>
      <c r="F21" s="820">
        <f t="shared" si="0"/>
        <v>0</v>
      </c>
    </row>
    <row r="22" spans="1:6" ht="20.25" customHeight="1">
      <c r="A22" s="817" t="s">
        <v>385</v>
      </c>
      <c r="B22" s="818" t="s">
        <v>386</v>
      </c>
      <c r="C22" s="821">
        <v>2806205</v>
      </c>
      <c r="D22" s="821">
        <v>456891</v>
      </c>
      <c r="E22" s="821">
        <v>2473017443</v>
      </c>
      <c r="F22" s="820">
        <f t="shared" si="0"/>
        <v>2476280539</v>
      </c>
    </row>
    <row r="23" spans="1:6" ht="20.25" customHeight="1">
      <c r="A23" s="817" t="s">
        <v>387</v>
      </c>
      <c r="B23" s="818" t="s">
        <v>388</v>
      </c>
      <c r="C23" s="821">
        <v>0</v>
      </c>
      <c r="D23" s="821">
        <v>0</v>
      </c>
      <c r="E23" s="821">
        <v>0</v>
      </c>
      <c r="F23" s="820">
        <f t="shared" si="0"/>
        <v>0</v>
      </c>
    </row>
    <row r="24" spans="1:6" ht="20.25" customHeight="1">
      <c r="A24" s="817" t="s">
        <v>389</v>
      </c>
      <c r="B24" s="818" t="s">
        <v>390</v>
      </c>
      <c r="C24" s="821">
        <v>2806205</v>
      </c>
      <c r="D24" s="821">
        <v>456891</v>
      </c>
      <c r="E24" s="821">
        <v>2473017443</v>
      </c>
      <c r="F24" s="820">
        <f t="shared" si="0"/>
        <v>2476280539</v>
      </c>
    </row>
    <row r="25" spans="1:6" ht="27.75" customHeight="1">
      <c r="A25" s="817" t="s">
        <v>391</v>
      </c>
      <c r="B25" s="818" t="s">
        <v>1247</v>
      </c>
      <c r="C25" s="821">
        <v>0</v>
      </c>
      <c r="D25" s="821">
        <v>0</v>
      </c>
      <c r="E25" s="821">
        <v>0</v>
      </c>
      <c r="F25" s="820">
        <f t="shared" si="0"/>
        <v>0</v>
      </c>
    </row>
    <row r="26" spans="1:6" ht="20.25" customHeight="1">
      <c r="A26" s="817" t="s">
        <v>392</v>
      </c>
      <c r="B26" s="818" t="s">
        <v>393</v>
      </c>
      <c r="C26" s="821">
        <v>0</v>
      </c>
      <c r="D26" s="821">
        <v>0</v>
      </c>
      <c r="E26" s="821">
        <v>0</v>
      </c>
      <c r="F26" s="820">
        <f t="shared" si="0"/>
        <v>0</v>
      </c>
    </row>
  </sheetData>
  <mergeCells count="2">
    <mergeCell ref="A5:F5"/>
    <mergeCell ref="A2:F2"/>
  </mergeCells>
  <pageMargins left="0.55118110236220474" right="0.27559055118110237" top="0.74803149606299213" bottom="0.74803149606299213" header="0.31496062992125984" footer="0.31496062992125984"/>
  <pageSetup paperSize="9" orientation="landscape" horizontalDpi="300" verticalDpi="300" r:id="rId1"/>
  <headerFooter>
    <oddHeader>&amp;L6 /2019. (V.30.) sz. rendelet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16"/>
  <sheetViews>
    <sheetView zoomScaleNormal="100" workbookViewId="0">
      <pane xSplit="2" ySplit="9" topLeftCell="L10" activePane="bottomRight" state="frozen"/>
      <selection pane="topRight" activeCell="C1" sqref="C1"/>
      <selection pane="bottomLeft" activeCell="A4" sqref="A4"/>
      <selection pane="bottomRight" activeCell="Q94" sqref="Q94"/>
    </sheetView>
  </sheetViews>
  <sheetFormatPr defaultRowHeight="15"/>
  <cols>
    <col min="1" max="1" width="8.140625" style="814" customWidth="1"/>
    <col min="2" max="2" width="41" style="814" customWidth="1"/>
    <col min="3" max="3" width="10.7109375" style="814" hidden="1" customWidth="1"/>
    <col min="4" max="4" width="12.5703125" style="814" hidden="1" customWidth="1"/>
    <col min="5" max="5" width="13.5703125" style="814" hidden="1" customWidth="1"/>
    <col min="6" max="6" width="10.5703125" style="814" hidden="1" customWidth="1"/>
    <col min="7" max="7" width="12.5703125" style="814" hidden="1" customWidth="1"/>
    <col min="8" max="8" width="10.7109375" style="814" hidden="1" customWidth="1"/>
    <col min="9" max="9" width="14.5703125" style="814" hidden="1" customWidth="1"/>
    <col min="10" max="10" width="12.7109375" style="814" hidden="1" customWidth="1"/>
    <col min="11" max="11" width="13.85546875" style="814" hidden="1" customWidth="1"/>
    <col min="12" max="12" width="15.140625" style="814" customWidth="1"/>
    <col min="13" max="13" width="13" style="814" customWidth="1"/>
    <col min="14" max="14" width="15" style="814" customWidth="1"/>
    <col min="15" max="15" width="10.5703125" style="814" customWidth="1"/>
    <col min="16" max="16" width="10.85546875" style="814" bestFit="1" customWidth="1"/>
    <col min="17" max="255" width="9.140625" style="814"/>
    <col min="256" max="256" width="8.140625" style="814" customWidth="1"/>
    <col min="257" max="257" width="41" style="814" customWidth="1"/>
    <col min="258" max="260" width="32.85546875" style="814" customWidth="1"/>
    <col min="261" max="511" width="9.140625" style="814"/>
    <col min="512" max="512" width="8.140625" style="814" customWidth="1"/>
    <col min="513" max="513" width="41" style="814" customWidth="1"/>
    <col min="514" max="516" width="32.85546875" style="814" customWidth="1"/>
    <col min="517" max="767" width="9.140625" style="814"/>
    <col min="768" max="768" width="8.140625" style="814" customWidth="1"/>
    <col min="769" max="769" width="41" style="814" customWidth="1"/>
    <col min="770" max="772" width="32.85546875" style="814" customWidth="1"/>
    <col min="773" max="1023" width="9.140625" style="814"/>
    <col min="1024" max="1024" width="8.140625" style="814" customWidth="1"/>
    <col min="1025" max="1025" width="41" style="814" customWidth="1"/>
    <col min="1026" max="1028" width="32.85546875" style="814" customWidth="1"/>
    <col min="1029" max="1279" width="9.140625" style="814"/>
    <col min="1280" max="1280" width="8.140625" style="814" customWidth="1"/>
    <col min="1281" max="1281" width="41" style="814" customWidth="1"/>
    <col min="1282" max="1284" width="32.85546875" style="814" customWidth="1"/>
    <col min="1285" max="1535" width="9.140625" style="814"/>
    <col min="1536" max="1536" width="8.140625" style="814" customWidth="1"/>
    <col min="1537" max="1537" width="41" style="814" customWidth="1"/>
    <col min="1538" max="1540" width="32.85546875" style="814" customWidth="1"/>
    <col min="1541" max="1791" width="9.140625" style="814"/>
    <col min="1792" max="1792" width="8.140625" style="814" customWidth="1"/>
    <col min="1793" max="1793" width="41" style="814" customWidth="1"/>
    <col min="1794" max="1796" width="32.85546875" style="814" customWidth="1"/>
    <col min="1797" max="2047" width="9.140625" style="814"/>
    <col min="2048" max="2048" width="8.140625" style="814" customWidth="1"/>
    <col min="2049" max="2049" width="41" style="814" customWidth="1"/>
    <col min="2050" max="2052" width="32.85546875" style="814" customWidth="1"/>
    <col min="2053" max="2303" width="9.140625" style="814"/>
    <col min="2304" max="2304" width="8.140625" style="814" customWidth="1"/>
    <col min="2305" max="2305" width="41" style="814" customWidth="1"/>
    <col min="2306" max="2308" width="32.85546875" style="814" customWidth="1"/>
    <col min="2309" max="2559" width="9.140625" style="814"/>
    <col min="2560" max="2560" width="8.140625" style="814" customWidth="1"/>
    <col min="2561" max="2561" width="41" style="814" customWidth="1"/>
    <col min="2562" max="2564" width="32.85546875" style="814" customWidth="1"/>
    <col min="2565" max="2815" width="9.140625" style="814"/>
    <col min="2816" max="2816" width="8.140625" style="814" customWidth="1"/>
    <col min="2817" max="2817" width="41" style="814" customWidth="1"/>
    <col min="2818" max="2820" width="32.85546875" style="814" customWidth="1"/>
    <col min="2821" max="3071" width="9.140625" style="814"/>
    <col min="3072" max="3072" width="8.140625" style="814" customWidth="1"/>
    <col min="3073" max="3073" width="41" style="814" customWidth="1"/>
    <col min="3074" max="3076" width="32.85546875" style="814" customWidth="1"/>
    <col min="3077" max="3327" width="9.140625" style="814"/>
    <col min="3328" max="3328" width="8.140625" style="814" customWidth="1"/>
    <col min="3329" max="3329" width="41" style="814" customWidth="1"/>
    <col min="3330" max="3332" width="32.85546875" style="814" customWidth="1"/>
    <col min="3333" max="3583" width="9.140625" style="814"/>
    <col min="3584" max="3584" width="8.140625" style="814" customWidth="1"/>
    <col min="3585" max="3585" width="41" style="814" customWidth="1"/>
    <col min="3586" max="3588" width="32.85546875" style="814" customWidth="1"/>
    <col min="3589" max="3839" width="9.140625" style="814"/>
    <col min="3840" max="3840" width="8.140625" style="814" customWidth="1"/>
    <col min="3841" max="3841" width="41" style="814" customWidth="1"/>
    <col min="3842" max="3844" width="32.85546875" style="814" customWidth="1"/>
    <col min="3845" max="4095" width="9.140625" style="814"/>
    <col min="4096" max="4096" width="8.140625" style="814" customWidth="1"/>
    <col min="4097" max="4097" width="41" style="814" customWidth="1"/>
    <col min="4098" max="4100" width="32.85546875" style="814" customWidth="1"/>
    <col min="4101" max="4351" width="9.140625" style="814"/>
    <col min="4352" max="4352" width="8.140625" style="814" customWidth="1"/>
    <col min="4353" max="4353" width="41" style="814" customWidth="1"/>
    <col min="4354" max="4356" width="32.85546875" style="814" customWidth="1"/>
    <col min="4357" max="4607" width="9.140625" style="814"/>
    <col min="4608" max="4608" width="8.140625" style="814" customWidth="1"/>
    <col min="4609" max="4609" width="41" style="814" customWidth="1"/>
    <col min="4610" max="4612" width="32.85546875" style="814" customWidth="1"/>
    <col min="4613" max="4863" width="9.140625" style="814"/>
    <col min="4864" max="4864" width="8.140625" style="814" customWidth="1"/>
    <col min="4865" max="4865" width="41" style="814" customWidth="1"/>
    <col min="4866" max="4868" width="32.85546875" style="814" customWidth="1"/>
    <col min="4869" max="5119" width="9.140625" style="814"/>
    <col min="5120" max="5120" width="8.140625" style="814" customWidth="1"/>
    <col min="5121" max="5121" width="41" style="814" customWidth="1"/>
    <col min="5122" max="5124" width="32.85546875" style="814" customWidth="1"/>
    <col min="5125" max="5375" width="9.140625" style="814"/>
    <col min="5376" max="5376" width="8.140625" style="814" customWidth="1"/>
    <col min="5377" max="5377" width="41" style="814" customWidth="1"/>
    <col min="5378" max="5380" width="32.85546875" style="814" customWidth="1"/>
    <col min="5381" max="5631" width="9.140625" style="814"/>
    <col min="5632" max="5632" width="8.140625" style="814" customWidth="1"/>
    <col min="5633" max="5633" width="41" style="814" customWidth="1"/>
    <col min="5634" max="5636" width="32.85546875" style="814" customWidth="1"/>
    <col min="5637" max="5887" width="9.140625" style="814"/>
    <col min="5888" max="5888" width="8.140625" style="814" customWidth="1"/>
    <col min="5889" max="5889" width="41" style="814" customWidth="1"/>
    <col min="5890" max="5892" width="32.85546875" style="814" customWidth="1"/>
    <col min="5893" max="6143" width="9.140625" style="814"/>
    <col min="6144" max="6144" width="8.140625" style="814" customWidth="1"/>
    <col min="6145" max="6145" width="41" style="814" customWidth="1"/>
    <col min="6146" max="6148" width="32.85546875" style="814" customWidth="1"/>
    <col min="6149" max="6399" width="9.140625" style="814"/>
    <col min="6400" max="6400" width="8.140625" style="814" customWidth="1"/>
    <col min="6401" max="6401" width="41" style="814" customWidth="1"/>
    <col min="6402" max="6404" width="32.85546875" style="814" customWidth="1"/>
    <col min="6405" max="6655" width="9.140625" style="814"/>
    <col min="6656" max="6656" width="8.140625" style="814" customWidth="1"/>
    <col min="6657" max="6657" width="41" style="814" customWidth="1"/>
    <col min="6658" max="6660" width="32.85546875" style="814" customWidth="1"/>
    <col min="6661" max="6911" width="9.140625" style="814"/>
    <col min="6912" max="6912" width="8.140625" style="814" customWidth="1"/>
    <col min="6913" max="6913" width="41" style="814" customWidth="1"/>
    <col min="6914" max="6916" width="32.85546875" style="814" customWidth="1"/>
    <col min="6917" max="7167" width="9.140625" style="814"/>
    <col min="7168" max="7168" width="8.140625" style="814" customWidth="1"/>
    <col min="7169" max="7169" width="41" style="814" customWidth="1"/>
    <col min="7170" max="7172" width="32.85546875" style="814" customWidth="1"/>
    <col min="7173" max="7423" width="9.140625" style="814"/>
    <col min="7424" max="7424" width="8.140625" style="814" customWidth="1"/>
    <col min="7425" max="7425" width="41" style="814" customWidth="1"/>
    <col min="7426" max="7428" width="32.85546875" style="814" customWidth="1"/>
    <col min="7429" max="7679" width="9.140625" style="814"/>
    <col min="7680" max="7680" width="8.140625" style="814" customWidth="1"/>
    <col min="7681" max="7681" width="41" style="814" customWidth="1"/>
    <col min="7682" max="7684" width="32.85546875" style="814" customWidth="1"/>
    <col min="7685" max="7935" width="9.140625" style="814"/>
    <col min="7936" max="7936" width="8.140625" style="814" customWidth="1"/>
    <col min="7937" max="7937" width="41" style="814" customWidth="1"/>
    <col min="7938" max="7940" width="32.85546875" style="814" customWidth="1"/>
    <col min="7941" max="8191" width="9.140625" style="814"/>
    <col min="8192" max="8192" width="8.140625" style="814" customWidth="1"/>
    <col min="8193" max="8193" width="41" style="814" customWidth="1"/>
    <col min="8194" max="8196" width="32.85546875" style="814" customWidth="1"/>
    <col min="8197" max="8447" width="9.140625" style="814"/>
    <col min="8448" max="8448" width="8.140625" style="814" customWidth="1"/>
    <col min="8449" max="8449" width="41" style="814" customWidth="1"/>
    <col min="8450" max="8452" width="32.85546875" style="814" customWidth="1"/>
    <col min="8453" max="8703" width="9.140625" style="814"/>
    <col min="8704" max="8704" width="8.140625" style="814" customWidth="1"/>
    <col min="8705" max="8705" width="41" style="814" customWidth="1"/>
    <col min="8706" max="8708" width="32.85546875" style="814" customWidth="1"/>
    <col min="8709" max="8959" width="9.140625" style="814"/>
    <col min="8960" max="8960" width="8.140625" style="814" customWidth="1"/>
    <col min="8961" max="8961" width="41" style="814" customWidth="1"/>
    <col min="8962" max="8964" width="32.85546875" style="814" customWidth="1"/>
    <col min="8965" max="9215" width="9.140625" style="814"/>
    <col min="9216" max="9216" width="8.140625" style="814" customWidth="1"/>
    <col min="9217" max="9217" width="41" style="814" customWidth="1"/>
    <col min="9218" max="9220" width="32.85546875" style="814" customWidth="1"/>
    <col min="9221" max="9471" width="9.140625" style="814"/>
    <col min="9472" max="9472" width="8.140625" style="814" customWidth="1"/>
    <col min="9473" max="9473" width="41" style="814" customWidth="1"/>
    <col min="9474" max="9476" width="32.85546875" style="814" customWidth="1"/>
    <col min="9477" max="9727" width="9.140625" style="814"/>
    <col min="9728" max="9728" width="8.140625" style="814" customWidth="1"/>
    <col min="9729" max="9729" width="41" style="814" customWidth="1"/>
    <col min="9730" max="9732" width="32.85546875" style="814" customWidth="1"/>
    <col min="9733" max="9983" width="9.140625" style="814"/>
    <col min="9984" max="9984" width="8.140625" style="814" customWidth="1"/>
    <col min="9985" max="9985" width="41" style="814" customWidth="1"/>
    <col min="9986" max="9988" width="32.85546875" style="814" customWidth="1"/>
    <col min="9989" max="10239" width="9.140625" style="814"/>
    <col min="10240" max="10240" width="8.140625" style="814" customWidth="1"/>
    <col min="10241" max="10241" width="41" style="814" customWidth="1"/>
    <col min="10242" max="10244" width="32.85546875" style="814" customWidth="1"/>
    <col min="10245" max="10495" width="9.140625" style="814"/>
    <col min="10496" max="10496" width="8.140625" style="814" customWidth="1"/>
    <col min="10497" max="10497" width="41" style="814" customWidth="1"/>
    <col min="10498" max="10500" width="32.85546875" style="814" customWidth="1"/>
    <col min="10501" max="10751" width="9.140625" style="814"/>
    <col min="10752" max="10752" width="8.140625" style="814" customWidth="1"/>
    <col min="10753" max="10753" width="41" style="814" customWidth="1"/>
    <col min="10754" max="10756" width="32.85546875" style="814" customWidth="1"/>
    <col min="10757" max="11007" width="9.140625" style="814"/>
    <col min="11008" max="11008" width="8.140625" style="814" customWidth="1"/>
    <col min="11009" max="11009" width="41" style="814" customWidth="1"/>
    <col min="11010" max="11012" width="32.85546875" style="814" customWidth="1"/>
    <col min="11013" max="11263" width="9.140625" style="814"/>
    <col min="11264" max="11264" width="8.140625" style="814" customWidth="1"/>
    <col min="11265" max="11265" width="41" style="814" customWidth="1"/>
    <col min="11266" max="11268" width="32.85546875" style="814" customWidth="1"/>
    <col min="11269" max="11519" width="9.140625" style="814"/>
    <col min="11520" max="11520" width="8.140625" style="814" customWidth="1"/>
    <col min="11521" max="11521" width="41" style="814" customWidth="1"/>
    <col min="11522" max="11524" width="32.85546875" style="814" customWidth="1"/>
    <col min="11525" max="11775" width="9.140625" style="814"/>
    <col min="11776" max="11776" width="8.140625" style="814" customWidth="1"/>
    <col min="11777" max="11777" width="41" style="814" customWidth="1"/>
    <col min="11778" max="11780" width="32.85546875" style="814" customWidth="1"/>
    <col min="11781" max="12031" width="9.140625" style="814"/>
    <col min="12032" max="12032" width="8.140625" style="814" customWidth="1"/>
    <col min="12033" max="12033" width="41" style="814" customWidth="1"/>
    <col min="12034" max="12036" width="32.85546875" style="814" customWidth="1"/>
    <col min="12037" max="12287" width="9.140625" style="814"/>
    <col min="12288" max="12288" width="8.140625" style="814" customWidth="1"/>
    <col min="12289" max="12289" width="41" style="814" customWidth="1"/>
    <col min="12290" max="12292" width="32.85546875" style="814" customWidth="1"/>
    <col min="12293" max="12543" width="9.140625" style="814"/>
    <col min="12544" max="12544" width="8.140625" style="814" customWidth="1"/>
    <col min="12545" max="12545" width="41" style="814" customWidth="1"/>
    <col min="12546" max="12548" width="32.85546875" style="814" customWidth="1"/>
    <col min="12549" max="12799" width="9.140625" style="814"/>
    <col min="12800" max="12800" width="8.140625" style="814" customWidth="1"/>
    <col min="12801" max="12801" width="41" style="814" customWidth="1"/>
    <col min="12802" max="12804" width="32.85546875" style="814" customWidth="1"/>
    <col min="12805" max="13055" width="9.140625" style="814"/>
    <col min="13056" max="13056" width="8.140625" style="814" customWidth="1"/>
    <col min="13057" max="13057" width="41" style="814" customWidth="1"/>
    <col min="13058" max="13060" width="32.85546875" style="814" customWidth="1"/>
    <col min="13061" max="13311" width="9.140625" style="814"/>
    <col min="13312" max="13312" width="8.140625" style="814" customWidth="1"/>
    <col min="13313" max="13313" width="41" style="814" customWidth="1"/>
    <col min="13314" max="13316" width="32.85546875" style="814" customWidth="1"/>
    <col min="13317" max="13567" width="9.140625" style="814"/>
    <col min="13568" max="13568" width="8.140625" style="814" customWidth="1"/>
    <col min="13569" max="13569" width="41" style="814" customWidth="1"/>
    <col min="13570" max="13572" width="32.85546875" style="814" customWidth="1"/>
    <col min="13573" max="13823" width="9.140625" style="814"/>
    <col min="13824" max="13824" width="8.140625" style="814" customWidth="1"/>
    <col min="13825" max="13825" width="41" style="814" customWidth="1"/>
    <col min="13826" max="13828" width="32.85546875" style="814" customWidth="1"/>
    <col min="13829" max="14079" width="9.140625" style="814"/>
    <col min="14080" max="14080" width="8.140625" style="814" customWidth="1"/>
    <col min="14081" max="14081" width="41" style="814" customWidth="1"/>
    <col min="14082" max="14084" width="32.85546875" style="814" customWidth="1"/>
    <col min="14085" max="14335" width="9.140625" style="814"/>
    <col min="14336" max="14336" width="8.140625" style="814" customWidth="1"/>
    <col min="14337" max="14337" width="41" style="814" customWidth="1"/>
    <col min="14338" max="14340" width="32.85546875" style="814" customWidth="1"/>
    <col min="14341" max="14591" width="9.140625" style="814"/>
    <col min="14592" max="14592" width="8.140625" style="814" customWidth="1"/>
    <col min="14593" max="14593" width="41" style="814" customWidth="1"/>
    <col min="14594" max="14596" width="32.85546875" style="814" customWidth="1"/>
    <col min="14597" max="14847" width="9.140625" style="814"/>
    <col min="14848" max="14848" width="8.140625" style="814" customWidth="1"/>
    <col min="14849" max="14849" width="41" style="814" customWidth="1"/>
    <col min="14850" max="14852" width="32.85546875" style="814" customWidth="1"/>
    <col min="14853" max="15103" width="9.140625" style="814"/>
    <col min="15104" max="15104" width="8.140625" style="814" customWidth="1"/>
    <col min="15105" max="15105" width="41" style="814" customWidth="1"/>
    <col min="15106" max="15108" width="32.85546875" style="814" customWidth="1"/>
    <col min="15109" max="15359" width="9.140625" style="814"/>
    <col min="15360" max="15360" width="8.140625" style="814" customWidth="1"/>
    <col min="15361" max="15361" width="41" style="814" customWidth="1"/>
    <col min="15362" max="15364" width="32.85546875" style="814" customWidth="1"/>
    <col min="15365" max="15615" width="9.140625" style="814"/>
    <col min="15616" max="15616" width="8.140625" style="814" customWidth="1"/>
    <col min="15617" max="15617" width="41" style="814" customWidth="1"/>
    <col min="15618" max="15620" width="32.85546875" style="814" customWidth="1"/>
    <col min="15621" max="15871" width="9.140625" style="814"/>
    <col min="15872" max="15872" width="8.140625" style="814" customWidth="1"/>
    <col min="15873" max="15873" width="41" style="814" customWidth="1"/>
    <col min="15874" max="15876" width="32.85546875" style="814" customWidth="1"/>
    <col min="15877" max="16127" width="9.140625" style="814"/>
    <col min="16128" max="16128" width="8.140625" style="814" customWidth="1"/>
    <col min="16129" max="16129" width="41" style="814" customWidth="1"/>
    <col min="16130" max="16132" width="32.85546875" style="814" customWidth="1"/>
    <col min="16133" max="16384" width="9.140625" style="814"/>
  </cols>
  <sheetData>
    <row r="1" spans="1:15" s="813" customFormat="1" ht="19.5" customHeight="1">
      <c r="N1" s="911"/>
      <c r="O1" s="911" t="s">
        <v>1531</v>
      </c>
    </row>
    <row r="2" spans="1:15" s="813" customFormat="1" ht="12.75">
      <c r="A2" s="1222" t="s">
        <v>858</v>
      </c>
      <c r="B2" s="1222"/>
      <c r="C2" s="1222"/>
      <c r="D2" s="1222"/>
      <c r="E2" s="1222"/>
      <c r="F2" s="1222"/>
      <c r="G2" s="1222"/>
      <c r="H2" s="1222"/>
      <c r="I2" s="1222"/>
      <c r="J2" s="1222"/>
      <c r="K2" s="1222"/>
      <c r="L2" s="1222"/>
      <c r="M2" s="1222"/>
      <c r="N2" s="1222"/>
      <c r="O2" s="1222"/>
    </row>
    <row r="3" spans="1:15" s="813" customFormat="1" ht="12.75">
      <c r="A3" s="1222" t="s">
        <v>859</v>
      </c>
      <c r="B3" s="1222"/>
      <c r="C3" s="1222"/>
      <c r="D3" s="1222"/>
      <c r="E3" s="1222"/>
      <c r="F3" s="1222"/>
      <c r="G3" s="1222"/>
      <c r="H3" s="1222"/>
      <c r="I3" s="1222"/>
      <c r="J3" s="1222"/>
      <c r="K3" s="1222"/>
      <c r="L3" s="1222"/>
      <c r="M3" s="1222"/>
      <c r="N3" s="1222"/>
      <c r="O3" s="1222"/>
    </row>
    <row r="4" spans="1:15" s="813" customFormat="1" ht="12.75">
      <c r="A4" s="523"/>
      <c r="B4" s="523"/>
      <c r="C4" s="523"/>
      <c r="D4" s="523"/>
      <c r="E4" s="523"/>
    </row>
    <row r="5" spans="1:15" s="813" customFormat="1" ht="12.75">
      <c r="A5" s="1223" t="s">
        <v>1403</v>
      </c>
      <c r="B5" s="1223"/>
      <c r="C5" s="1223"/>
      <c r="D5" s="1223"/>
      <c r="E5" s="1223"/>
      <c r="F5" s="1223"/>
      <c r="G5" s="1223"/>
      <c r="H5" s="1223"/>
      <c r="I5" s="1223"/>
      <c r="J5" s="1223"/>
      <c r="K5" s="1223"/>
      <c r="L5" s="1223"/>
      <c r="M5" s="1223"/>
      <c r="N5" s="1223"/>
      <c r="O5" s="1223"/>
    </row>
    <row r="6" spans="1:15">
      <c r="N6" s="825" t="s">
        <v>659</v>
      </c>
    </row>
    <row r="7" spans="1:15" ht="15" customHeight="1">
      <c r="A7" s="1218"/>
      <c r="B7" s="1218"/>
      <c r="C7" s="914" t="s">
        <v>637</v>
      </c>
      <c r="D7" s="914" t="s">
        <v>637</v>
      </c>
      <c r="E7" s="914" t="s">
        <v>637</v>
      </c>
      <c r="F7" s="914" t="s">
        <v>1249</v>
      </c>
      <c r="G7" s="914" t="s">
        <v>1249</v>
      </c>
      <c r="H7" s="914" t="s">
        <v>1249</v>
      </c>
      <c r="I7" s="914" t="s">
        <v>222</v>
      </c>
      <c r="J7" s="914" t="s">
        <v>222</v>
      </c>
      <c r="K7" s="914" t="s">
        <v>222</v>
      </c>
      <c r="L7" s="1219" t="s">
        <v>1403</v>
      </c>
      <c r="M7" s="1220"/>
      <c r="N7" s="1221"/>
      <c r="O7" s="915"/>
    </row>
    <row r="8" spans="1:15" ht="28.5">
      <c r="A8" s="823" t="s">
        <v>958</v>
      </c>
      <c r="B8" s="823" t="s">
        <v>215</v>
      </c>
      <c r="C8" s="823" t="s">
        <v>396</v>
      </c>
      <c r="D8" s="823" t="s">
        <v>1250</v>
      </c>
      <c r="E8" s="823" t="s">
        <v>397</v>
      </c>
      <c r="F8" s="823" t="s">
        <v>396</v>
      </c>
      <c r="G8" s="823" t="s">
        <v>1250</v>
      </c>
      <c r="H8" s="823" t="s">
        <v>397</v>
      </c>
      <c r="I8" s="823" t="s">
        <v>396</v>
      </c>
      <c r="J8" s="823" t="s">
        <v>1250</v>
      </c>
      <c r="K8" s="823" t="s">
        <v>397</v>
      </c>
      <c r="L8" s="823" t="s">
        <v>396</v>
      </c>
      <c r="M8" s="823" t="s">
        <v>1250</v>
      </c>
      <c r="N8" s="823" t="s">
        <v>397</v>
      </c>
      <c r="O8" s="823" t="s">
        <v>1404</v>
      </c>
    </row>
    <row r="9" spans="1:15">
      <c r="A9" s="823">
        <v>1</v>
      </c>
      <c r="B9" s="823">
        <v>2</v>
      </c>
      <c r="C9" s="823">
        <v>3</v>
      </c>
      <c r="D9" s="823">
        <v>4</v>
      </c>
      <c r="E9" s="823">
        <v>5</v>
      </c>
      <c r="F9" s="823">
        <v>6</v>
      </c>
      <c r="G9" s="823">
        <v>7</v>
      </c>
      <c r="H9" s="823">
        <v>8</v>
      </c>
      <c r="I9" s="823">
        <v>9</v>
      </c>
      <c r="J9" s="823">
        <v>10</v>
      </c>
      <c r="K9" s="823">
        <v>11</v>
      </c>
      <c r="L9" s="823">
        <v>12</v>
      </c>
      <c r="M9" s="823">
        <v>13</v>
      </c>
      <c r="N9" s="823">
        <v>14</v>
      </c>
      <c r="O9" s="823">
        <v>15</v>
      </c>
    </row>
    <row r="10" spans="1:15" hidden="1">
      <c r="A10" s="815" t="s">
        <v>357</v>
      </c>
      <c r="B10" s="816" t="s">
        <v>1251</v>
      </c>
      <c r="C10" s="819">
        <v>1603923</v>
      </c>
      <c r="D10" s="819">
        <v>0</v>
      </c>
      <c r="E10" s="819">
        <v>43022</v>
      </c>
      <c r="F10" s="819">
        <v>247488</v>
      </c>
      <c r="G10" s="819">
        <v>0</v>
      </c>
      <c r="H10" s="819">
        <v>158689</v>
      </c>
      <c r="I10" s="819">
        <v>14168</v>
      </c>
      <c r="J10" s="819">
        <v>0</v>
      </c>
      <c r="K10" s="819">
        <v>464168</v>
      </c>
      <c r="L10" s="826">
        <f>C10+F10+I10</f>
        <v>1865579</v>
      </c>
      <c r="M10" s="826">
        <f>D10+G10+J10</f>
        <v>0</v>
      </c>
      <c r="N10" s="826">
        <f>E10+H10+K10</f>
        <v>665879</v>
      </c>
      <c r="O10" s="827">
        <f>N10/L10</f>
        <v>0.35692886765985254</v>
      </c>
    </row>
    <row r="11" spans="1:15" hidden="1">
      <c r="A11" s="815" t="s">
        <v>359</v>
      </c>
      <c r="B11" s="816" t="s">
        <v>1252</v>
      </c>
      <c r="C11" s="819">
        <v>0</v>
      </c>
      <c r="D11" s="819">
        <v>0</v>
      </c>
      <c r="E11" s="819">
        <v>0</v>
      </c>
      <c r="F11" s="819">
        <v>0</v>
      </c>
      <c r="G11" s="819">
        <v>0</v>
      </c>
      <c r="H11" s="819">
        <v>0</v>
      </c>
      <c r="I11" s="819">
        <v>6505957</v>
      </c>
      <c r="J11" s="819">
        <v>0</v>
      </c>
      <c r="K11" s="819">
        <v>5138134</v>
      </c>
      <c r="L11" s="826">
        <f t="shared" ref="L11:N55" si="0">C11+F11+I11</f>
        <v>6505957</v>
      </c>
      <c r="M11" s="826">
        <f t="shared" si="0"/>
        <v>0</v>
      </c>
      <c r="N11" s="826">
        <f t="shared" si="0"/>
        <v>5138134</v>
      </c>
      <c r="O11" s="827"/>
    </row>
    <row r="12" spans="1:15" hidden="1">
      <c r="A12" s="815" t="s">
        <v>361</v>
      </c>
      <c r="B12" s="816" t="s">
        <v>1253</v>
      </c>
      <c r="C12" s="819">
        <v>0</v>
      </c>
      <c r="D12" s="819">
        <v>0</v>
      </c>
      <c r="E12" s="819">
        <v>0</v>
      </c>
      <c r="F12" s="819">
        <v>0</v>
      </c>
      <c r="G12" s="819">
        <v>0</v>
      </c>
      <c r="H12" s="819">
        <v>0</v>
      </c>
      <c r="I12" s="819">
        <v>0</v>
      </c>
      <c r="J12" s="819">
        <v>0</v>
      </c>
      <c r="K12" s="819">
        <v>0</v>
      </c>
      <c r="L12" s="826">
        <f t="shared" si="0"/>
        <v>0</v>
      </c>
      <c r="M12" s="826">
        <f t="shared" si="0"/>
        <v>0</v>
      </c>
      <c r="N12" s="826">
        <f t="shared" si="0"/>
        <v>0</v>
      </c>
      <c r="O12" s="827"/>
    </row>
    <row r="13" spans="1:15">
      <c r="A13" s="815" t="s">
        <v>363</v>
      </c>
      <c r="B13" s="816" t="s">
        <v>1254</v>
      </c>
      <c r="C13" s="819">
        <v>1603923</v>
      </c>
      <c r="D13" s="819">
        <v>0</v>
      </c>
      <c r="E13" s="819">
        <v>43022</v>
      </c>
      <c r="F13" s="819">
        <v>247488</v>
      </c>
      <c r="G13" s="819">
        <v>0</v>
      </c>
      <c r="H13" s="819">
        <v>158689</v>
      </c>
      <c r="I13" s="819">
        <v>6520125</v>
      </c>
      <c r="J13" s="819">
        <v>0</v>
      </c>
      <c r="K13" s="819">
        <v>5602302</v>
      </c>
      <c r="L13" s="828">
        <f t="shared" si="0"/>
        <v>8371536</v>
      </c>
      <c r="M13" s="828">
        <f t="shared" si="0"/>
        <v>0</v>
      </c>
      <c r="N13" s="828">
        <f t="shared" si="0"/>
        <v>5804013</v>
      </c>
      <c r="O13" s="829">
        <f>N13/L13</f>
        <v>0.69330323610864242</v>
      </c>
    </row>
    <row r="14" spans="1:15" ht="25.5" hidden="1">
      <c r="A14" s="815" t="s">
        <v>365</v>
      </c>
      <c r="B14" s="816" t="s">
        <v>1255</v>
      </c>
      <c r="C14" s="819">
        <v>15797554</v>
      </c>
      <c r="D14" s="819">
        <v>0</v>
      </c>
      <c r="E14" s="819">
        <v>15560008</v>
      </c>
      <c r="F14" s="819">
        <v>0</v>
      </c>
      <c r="G14" s="819">
        <v>0</v>
      </c>
      <c r="H14" s="819">
        <v>0</v>
      </c>
      <c r="I14" s="819">
        <v>6831177899</v>
      </c>
      <c r="J14" s="819">
        <v>0</v>
      </c>
      <c r="K14" s="819">
        <v>6643441050</v>
      </c>
      <c r="L14" s="828">
        <f t="shared" si="0"/>
        <v>6846975453</v>
      </c>
      <c r="M14" s="828">
        <f t="shared" si="0"/>
        <v>0</v>
      </c>
      <c r="N14" s="828">
        <f t="shared" si="0"/>
        <v>6659001058</v>
      </c>
      <c r="O14" s="829">
        <f t="shared" ref="O14:O77" si="1">N14/L14</f>
        <v>0.97254636060983113</v>
      </c>
    </row>
    <row r="15" spans="1:15" ht="25.5" hidden="1">
      <c r="A15" s="815" t="s">
        <v>367</v>
      </c>
      <c r="B15" s="816" t="s">
        <v>1256</v>
      </c>
      <c r="C15" s="819">
        <v>6887395</v>
      </c>
      <c r="D15" s="819">
        <v>0</v>
      </c>
      <c r="E15" s="819">
        <v>4727942</v>
      </c>
      <c r="F15" s="819">
        <v>3703815</v>
      </c>
      <c r="G15" s="819">
        <v>0</v>
      </c>
      <c r="H15" s="819">
        <v>3628884</v>
      </c>
      <c r="I15" s="819">
        <v>104087133</v>
      </c>
      <c r="J15" s="819">
        <v>0</v>
      </c>
      <c r="K15" s="819">
        <v>88598752</v>
      </c>
      <c r="L15" s="828">
        <f t="shared" si="0"/>
        <v>114678343</v>
      </c>
      <c r="M15" s="828">
        <f t="shared" si="0"/>
        <v>0</v>
      </c>
      <c r="N15" s="828">
        <f t="shared" si="0"/>
        <v>96955578</v>
      </c>
      <c r="O15" s="829">
        <f t="shared" si="1"/>
        <v>0.84545673981354963</v>
      </c>
    </row>
    <row r="16" spans="1:15" hidden="1">
      <c r="A16" s="815" t="s">
        <v>369</v>
      </c>
      <c r="B16" s="816" t="s">
        <v>1257</v>
      </c>
      <c r="C16" s="819">
        <v>0</v>
      </c>
      <c r="D16" s="819">
        <v>0</v>
      </c>
      <c r="E16" s="819">
        <v>0</v>
      </c>
      <c r="F16" s="819">
        <v>0</v>
      </c>
      <c r="G16" s="819">
        <v>0</v>
      </c>
      <c r="H16" s="819">
        <v>0</v>
      </c>
      <c r="I16" s="819">
        <v>0</v>
      </c>
      <c r="J16" s="819">
        <v>0</v>
      </c>
      <c r="K16" s="819">
        <v>0</v>
      </c>
      <c r="L16" s="828">
        <f t="shared" si="0"/>
        <v>0</v>
      </c>
      <c r="M16" s="828">
        <f t="shared" si="0"/>
        <v>0</v>
      </c>
      <c r="N16" s="828">
        <f t="shared" si="0"/>
        <v>0</v>
      </c>
      <c r="O16" s="829" t="e">
        <f t="shared" si="1"/>
        <v>#DIV/0!</v>
      </c>
    </row>
    <row r="17" spans="1:16" hidden="1">
      <c r="A17" s="815" t="s">
        <v>371</v>
      </c>
      <c r="B17" s="816" t="s">
        <v>1258</v>
      </c>
      <c r="C17" s="819">
        <v>0</v>
      </c>
      <c r="D17" s="819">
        <v>0</v>
      </c>
      <c r="E17" s="819">
        <v>0</v>
      </c>
      <c r="F17" s="819">
        <v>0</v>
      </c>
      <c r="G17" s="819">
        <v>0</v>
      </c>
      <c r="H17" s="819">
        <v>0</v>
      </c>
      <c r="I17" s="819">
        <v>196821866</v>
      </c>
      <c r="J17" s="819">
        <v>0</v>
      </c>
      <c r="K17" s="819">
        <v>730337658</v>
      </c>
      <c r="L17" s="828">
        <f t="shared" si="0"/>
        <v>196821866</v>
      </c>
      <c r="M17" s="828">
        <f t="shared" si="0"/>
        <v>0</v>
      </c>
      <c r="N17" s="828">
        <f t="shared" si="0"/>
        <v>730337658</v>
      </c>
      <c r="O17" s="829">
        <f t="shared" si="1"/>
        <v>3.7106530531521331</v>
      </c>
    </row>
    <row r="18" spans="1:16" hidden="1">
      <c r="A18" s="815" t="s">
        <v>373</v>
      </c>
      <c r="B18" s="816" t="s">
        <v>1259</v>
      </c>
      <c r="C18" s="819">
        <v>0</v>
      </c>
      <c r="D18" s="819">
        <v>0</v>
      </c>
      <c r="E18" s="819">
        <v>0</v>
      </c>
      <c r="F18" s="819">
        <v>0</v>
      </c>
      <c r="G18" s="819">
        <v>0</v>
      </c>
      <c r="H18" s="819">
        <v>0</v>
      </c>
      <c r="I18" s="819">
        <v>0</v>
      </c>
      <c r="J18" s="819">
        <v>0</v>
      </c>
      <c r="K18" s="819">
        <v>0</v>
      </c>
      <c r="L18" s="828">
        <f t="shared" si="0"/>
        <v>0</v>
      </c>
      <c r="M18" s="828">
        <f t="shared" si="0"/>
        <v>0</v>
      </c>
      <c r="N18" s="828">
        <f t="shared" si="0"/>
        <v>0</v>
      </c>
      <c r="O18" s="829" t="e">
        <f t="shared" si="1"/>
        <v>#DIV/0!</v>
      </c>
    </row>
    <row r="19" spans="1:16">
      <c r="A19" s="815" t="s">
        <v>375</v>
      </c>
      <c r="B19" s="816" t="s">
        <v>1260</v>
      </c>
      <c r="C19" s="819">
        <v>22684949</v>
      </c>
      <c r="D19" s="819">
        <v>0</v>
      </c>
      <c r="E19" s="819">
        <v>20287950</v>
      </c>
      <c r="F19" s="819">
        <v>3703815</v>
      </c>
      <c r="G19" s="819">
        <v>0</v>
      </c>
      <c r="H19" s="819">
        <v>3628884</v>
      </c>
      <c r="I19" s="819">
        <v>7132086898</v>
      </c>
      <c r="J19" s="819">
        <v>0</v>
      </c>
      <c r="K19" s="819">
        <v>7462377460</v>
      </c>
      <c r="L19" s="828">
        <f t="shared" si="0"/>
        <v>7158475662</v>
      </c>
      <c r="M19" s="828">
        <f t="shared" si="0"/>
        <v>0</v>
      </c>
      <c r="N19" s="828">
        <f t="shared" si="0"/>
        <v>7486294294</v>
      </c>
      <c r="O19" s="829">
        <f t="shared" si="1"/>
        <v>1.045794474617018</v>
      </c>
      <c r="P19" s="924"/>
    </row>
    <row r="20" spans="1:16" ht="25.5" hidden="1">
      <c r="A20" s="815" t="s">
        <v>377</v>
      </c>
      <c r="B20" s="816" t="s">
        <v>1261</v>
      </c>
      <c r="C20" s="819">
        <v>0</v>
      </c>
      <c r="D20" s="819">
        <v>0</v>
      </c>
      <c r="E20" s="819">
        <v>0</v>
      </c>
      <c r="F20" s="819">
        <v>0</v>
      </c>
      <c r="G20" s="819">
        <v>0</v>
      </c>
      <c r="H20" s="819">
        <v>0</v>
      </c>
      <c r="I20" s="819">
        <v>2139041537</v>
      </c>
      <c r="J20" s="819">
        <v>0</v>
      </c>
      <c r="K20" s="819">
        <v>2138438056</v>
      </c>
      <c r="L20" s="828">
        <f t="shared" si="0"/>
        <v>2139041537</v>
      </c>
      <c r="M20" s="828">
        <f t="shared" si="0"/>
        <v>0</v>
      </c>
      <c r="N20" s="828">
        <f t="shared" si="0"/>
        <v>2138438056</v>
      </c>
      <c r="O20" s="829">
        <f t="shared" si="1"/>
        <v>0.9997178731737737</v>
      </c>
    </row>
    <row r="21" spans="1:16" ht="25.5" hidden="1">
      <c r="A21" s="815" t="s">
        <v>379</v>
      </c>
      <c r="B21" s="816" t="s">
        <v>1262</v>
      </c>
      <c r="C21" s="819">
        <v>0</v>
      </c>
      <c r="D21" s="819">
        <v>0</v>
      </c>
      <c r="E21" s="819">
        <v>0</v>
      </c>
      <c r="F21" s="819">
        <v>0</v>
      </c>
      <c r="G21" s="819">
        <v>0</v>
      </c>
      <c r="H21" s="819">
        <v>0</v>
      </c>
      <c r="I21" s="819">
        <v>0</v>
      </c>
      <c r="J21" s="819">
        <v>0</v>
      </c>
      <c r="K21" s="819">
        <v>0</v>
      </c>
      <c r="L21" s="828">
        <f t="shared" si="0"/>
        <v>0</v>
      </c>
      <c r="M21" s="828">
        <f t="shared" si="0"/>
        <v>0</v>
      </c>
      <c r="N21" s="828">
        <f t="shared" si="0"/>
        <v>0</v>
      </c>
      <c r="O21" s="829" t="e">
        <f t="shared" si="1"/>
        <v>#DIV/0!</v>
      </c>
    </row>
    <row r="22" spans="1:16" ht="25.5" hidden="1">
      <c r="A22" s="815" t="s">
        <v>381</v>
      </c>
      <c r="B22" s="816" t="s">
        <v>1263</v>
      </c>
      <c r="C22" s="819">
        <v>0</v>
      </c>
      <c r="D22" s="819">
        <v>0</v>
      </c>
      <c r="E22" s="819">
        <v>0</v>
      </c>
      <c r="F22" s="819">
        <v>0</v>
      </c>
      <c r="G22" s="819">
        <v>0</v>
      </c>
      <c r="H22" s="819">
        <v>0</v>
      </c>
      <c r="I22" s="819">
        <v>2137531537</v>
      </c>
      <c r="J22" s="819">
        <v>0</v>
      </c>
      <c r="K22" s="819">
        <v>2137428056</v>
      </c>
      <c r="L22" s="828">
        <f t="shared" si="0"/>
        <v>2137531537</v>
      </c>
      <c r="M22" s="828">
        <f t="shared" si="0"/>
        <v>0</v>
      </c>
      <c r="N22" s="828">
        <f t="shared" si="0"/>
        <v>2137428056</v>
      </c>
      <c r="O22" s="829">
        <f t="shared" si="1"/>
        <v>0.99995158855052724</v>
      </c>
    </row>
    <row r="23" spans="1:16" ht="25.5" hidden="1">
      <c r="A23" s="815" t="s">
        <v>383</v>
      </c>
      <c r="B23" s="816" t="s">
        <v>1264</v>
      </c>
      <c r="C23" s="819">
        <v>0</v>
      </c>
      <c r="D23" s="819">
        <v>0</v>
      </c>
      <c r="E23" s="819">
        <v>0</v>
      </c>
      <c r="F23" s="819">
        <v>0</v>
      </c>
      <c r="G23" s="819">
        <v>0</v>
      </c>
      <c r="H23" s="819">
        <v>0</v>
      </c>
      <c r="I23" s="819">
        <v>0</v>
      </c>
      <c r="J23" s="819">
        <v>0</v>
      </c>
      <c r="K23" s="819">
        <v>0</v>
      </c>
      <c r="L23" s="828">
        <f t="shared" si="0"/>
        <v>0</v>
      </c>
      <c r="M23" s="828">
        <f t="shared" si="0"/>
        <v>0</v>
      </c>
      <c r="N23" s="828">
        <f t="shared" si="0"/>
        <v>0</v>
      </c>
      <c r="O23" s="829" t="e">
        <f t="shared" si="1"/>
        <v>#DIV/0!</v>
      </c>
    </row>
    <row r="24" spans="1:16" ht="25.5" hidden="1">
      <c r="A24" s="815" t="s">
        <v>385</v>
      </c>
      <c r="B24" s="816" t="s">
        <v>1265</v>
      </c>
      <c r="C24" s="819">
        <v>0</v>
      </c>
      <c r="D24" s="819">
        <v>0</v>
      </c>
      <c r="E24" s="819">
        <v>0</v>
      </c>
      <c r="F24" s="819">
        <v>0</v>
      </c>
      <c r="G24" s="819">
        <v>0</v>
      </c>
      <c r="H24" s="819">
        <v>0</v>
      </c>
      <c r="I24" s="819">
        <v>0</v>
      </c>
      <c r="J24" s="819">
        <v>0</v>
      </c>
      <c r="K24" s="819">
        <v>0</v>
      </c>
      <c r="L24" s="828">
        <f t="shared" si="0"/>
        <v>0</v>
      </c>
      <c r="M24" s="828">
        <f t="shared" si="0"/>
        <v>0</v>
      </c>
      <c r="N24" s="828">
        <f t="shared" si="0"/>
        <v>0</v>
      </c>
      <c r="O24" s="829" t="e">
        <f t="shared" si="1"/>
        <v>#DIV/0!</v>
      </c>
    </row>
    <row r="25" spans="1:16" hidden="1">
      <c r="A25" s="815" t="s">
        <v>387</v>
      </c>
      <c r="B25" s="816" t="s">
        <v>1266</v>
      </c>
      <c r="C25" s="819">
        <v>0</v>
      </c>
      <c r="D25" s="819">
        <v>0</v>
      </c>
      <c r="E25" s="819">
        <v>0</v>
      </c>
      <c r="F25" s="819">
        <v>0</v>
      </c>
      <c r="G25" s="819">
        <v>0</v>
      </c>
      <c r="H25" s="819">
        <v>0</v>
      </c>
      <c r="I25" s="819">
        <v>1510000</v>
      </c>
      <c r="J25" s="819">
        <v>0</v>
      </c>
      <c r="K25" s="819">
        <v>1010000</v>
      </c>
      <c r="L25" s="828">
        <f t="shared" si="0"/>
        <v>1510000</v>
      </c>
      <c r="M25" s="828">
        <f t="shared" si="0"/>
        <v>0</v>
      </c>
      <c r="N25" s="828">
        <f t="shared" si="0"/>
        <v>1010000</v>
      </c>
      <c r="O25" s="829">
        <f t="shared" si="1"/>
        <v>0.66887417218543044</v>
      </c>
    </row>
    <row r="26" spans="1:16" ht="25.5" hidden="1">
      <c r="A26" s="815" t="s">
        <v>389</v>
      </c>
      <c r="B26" s="816" t="s">
        <v>1267</v>
      </c>
      <c r="C26" s="819">
        <v>0</v>
      </c>
      <c r="D26" s="819">
        <v>0</v>
      </c>
      <c r="E26" s="819">
        <v>0</v>
      </c>
      <c r="F26" s="819">
        <v>0</v>
      </c>
      <c r="G26" s="819">
        <v>0</v>
      </c>
      <c r="H26" s="819">
        <v>0</v>
      </c>
      <c r="I26" s="819">
        <v>0</v>
      </c>
      <c r="J26" s="819">
        <v>0</v>
      </c>
      <c r="K26" s="819">
        <v>0</v>
      </c>
      <c r="L26" s="828">
        <f t="shared" si="0"/>
        <v>0</v>
      </c>
      <c r="M26" s="828">
        <f t="shared" si="0"/>
        <v>0</v>
      </c>
      <c r="N26" s="828">
        <f t="shared" si="0"/>
        <v>0</v>
      </c>
      <c r="O26" s="829" t="e">
        <f t="shared" si="1"/>
        <v>#DIV/0!</v>
      </c>
    </row>
    <row r="27" spans="1:16" hidden="1">
      <c r="A27" s="815" t="s">
        <v>391</v>
      </c>
      <c r="B27" s="816" t="s">
        <v>1268</v>
      </c>
      <c r="C27" s="819">
        <v>0</v>
      </c>
      <c r="D27" s="819">
        <v>0</v>
      </c>
      <c r="E27" s="819">
        <v>0</v>
      </c>
      <c r="F27" s="819">
        <v>0</v>
      </c>
      <c r="G27" s="819">
        <v>0</v>
      </c>
      <c r="H27" s="819">
        <v>0</v>
      </c>
      <c r="I27" s="819">
        <v>0</v>
      </c>
      <c r="J27" s="819">
        <v>0</v>
      </c>
      <c r="K27" s="819">
        <v>0</v>
      </c>
      <c r="L27" s="828">
        <f t="shared" si="0"/>
        <v>0</v>
      </c>
      <c r="M27" s="828">
        <f t="shared" si="0"/>
        <v>0</v>
      </c>
      <c r="N27" s="828">
        <f t="shared" si="0"/>
        <v>0</v>
      </c>
      <c r="O27" s="829" t="e">
        <f t="shared" si="1"/>
        <v>#DIV/0!</v>
      </c>
    </row>
    <row r="28" spans="1:16" ht="25.5" hidden="1">
      <c r="A28" s="815" t="s">
        <v>392</v>
      </c>
      <c r="B28" s="816" t="s">
        <v>1269</v>
      </c>
      <c r="C28" s="819">
        <v>0</v>
      </c>
      <c r="D28" s="819">
        <v>0</v>
      </c>
      <c r="E28" s="819">
        <v>0</v>
      </c>
      <c r="F28" s="819">
        <v>0</v>
      </c>
      <c r="G28" s="819">
        <v>0</v>
      </c>
      <c r="H28" s="819">
        <v>0</v>
      </c>
      <c r="I28" s="819">
        <v>0</v>
      </c>
      <c r="J28" s="819">
        <v>0</v>
      </c>
      <c r="K28" s="819">
        <v>0</v>
      </c>
      <c r="L28" s="828">
        <f t="shared" si="0"/>
        <v>0</v>
      </c>
      <c r="M28" s="828">
        <f t="shared" si="0"/>
        <v>0</v>
      </c>
      <c r="N28" s="828">
        <f t="shared" si="0"/>
        <v>0</v>
      </c>
      <c r="O28" s="829" t="e">
        <f t="shared" si="1"/>
        <v>#DIV/0!</v>
      </c>
    </row>
    <row r="29" spans="1:16" ht="25.5" hidden="1">
      <c r="A29" s="815" t="s">
        <v>399</v>
      </c>
      <c r="B29" s="816" t="s">
        <v>1270</v>
      </c>
      <c r="C29" s="819">
        <v>0</v>
      </c>
      <c r="D29" s="819">
        <v>0</v>
      </c>
      <c r="E29" s="819">
        <v>0</v>
      </c>
      <c r="F29" s="819">
        <v>0</v>
      </c>
      <c r="G29" s="819">
        <v>0</v>
      </c>
      <c r="H29" s="819">
        <v>0</v>
      </c>
      <c r="I29" s="819">
        <v>0</v>
      </c>
      <c r="J29" s="819">
        <v>0</v>
      </c>
      <c r="K29" s="819">
        <v>0</v>
      </c>
      <c r="L29" s="828">
        <f t="shared" si="0"/>
        <v>0</v>
      </c>
      <c r="M29" s="828">
        <f t="shared" si="0"/>
        <v>0</v>
      </c>
      <c r="N29" s="828">
        <f t="shared" si="0"/>
        <v>0</v>
      </c>
      <c r="O29" s="829" t="e">
        <f t="shared" si="1"/>
        <v>#DIV/0!</v>
      </c>
    </row>
    <row r="30" spans="1:16" ht="25.5">
      <c r="A30" s="815" t="s">
        <v>400</v>
      </c>
      <c r="B30" s="816" t="s">
        <v>1271</v>
      </c>
      <c r="C30" s="819">
        <v>0</v>
      </c>
      <c r="D30" s="819">
        <v>0</v>
      </c>
      <c r="E30" s="819">
        <v>0</v>
      </c>
      <c r="F30" s="819">
        <v>0</v>
      </c>
      <c r="G30" s="819">
        <v>0</v>
      </c>
      <c r="H30" s="819">
        <v>0</v>
      </c>
      <c r="I30" s="819">
        <v>2139041537</v>
      </c>
      <c r="J30" s="819">
        <v>0</v>
      </c>
      <c r="K30" s="819">
        <v>2138438056</v>
      </c>
      <c r="L30" s="828">
        <f t="shared" si="0"/>
        <v>2139041537</v>
      </c>
      <c r="M30" s="828">
        <f t="shared" si="0"/>
        <v>0</v>
      </c>
      <c r="N30" s="828">
        <f t="shared" si="0"/>
        <v>2138438056</v>
      </c>
      <c r="O30" s="829">
        <f t="shared" si="1"/>
        <v>0.9997178731737737</v>
      </c>
    </row>
    <row r="31" spans="1:16" ht="25.5" hidden="1">
      <c r="A31" s="815" t="s">
        <v>401</v>
      </c>
      <c r="B31" s="816" t="s">
        <v>1272</v>
      </c>
      <c r="C31" s="819">
        <v>0</v>
      </c>
      <c r="D31" s="819">
        <v>0</v>
      </c>
      <c r="E31" s="819">
        <v>0</v>
      </c>
      <c r="F31" s="819">
        <v>0</v>
      </c>
      <c r="G31" s="819">
        <v>0</v>
      </c>
      <c r="H31" s="819">
        <v>0</v>
      </c>
      <c r="I31" s="819">
        <v>0</v>
      </c>
      <c r="J31" s="819">
        <v>0</v>
      </c>
      <c r="K31" s="819">
        <v>0</v>
      </c>
      <c r="L31" s="828">
        <f t="shared" si="0"/>
        <v>0</v>
      </c>
      <c r="M31" s="828">
        <f t="shared" si="0"/>
        <v>0</v>
      </c>
      <c r="N31" s="828">
        <f t="shared" si="0"/>
        <v>0</v>
      </c>
      <c r="O31" s="829" t="e">
        <f t="shared" si="1"/>
        <v>#DIV/0!</v>
      </c>
    </row>
    <row r="32" spans="1:16" hidden="1">
      <c r="A32" s="815" t="s">
        <v>402</v>
      </c>
      <c r="B32" s="816" t="s">
        <v>1273</v>
      </c>
      <c r="C32" s="819">
        <v>0</v>
      </c>
      <c r="D32" s="819">
        <v>0</v>
      </c>
      <c r="E32" s="819">
        <v>0</v>
      </c>
      <c r="F32" s="819">
        <v>0</v>
      </c>
      <c r="G32" s="819">
        <v>0</v>
      </c>
      <c r="H32" s="819">
        <v>0</v>
      </c>
      <c r="I32" s="819">
        <v>0</v>
      </c>
      <c r="J32" s="819">
        <v>0</v>
      </c>
      <c r="K32" s="819">
        <v>0</v>
      </c>
      <c r="L32" s="828">
        <f t="shared" si="0"/>
        <v>0</v>
      </c>
      <c r="M32" s="828">
        <f t="shared" si="0"/>
        <v>0</v>
      </c>
      <c r="N32" s="828">
        <f t="shared" si="0"/>
        <v>0</v>
      </c>
      <c r="O32" s="829" t="e">
        <f t="shared" si="1"/>
        <v>#DIV/0!</v>
      </c>
    </row>
    <row r="33" spans="1:15" hidden="1">
      <c r="A33" s="815" t="s">
        <v>403</v>
      </c>
      <c r="B33" s="816" t="s">
        <v>1274</v>
      </c>
      <c r="C33" s="819">
        <v>0</v>
      </c>
      <c r="D33" s="819">
        <v>0</v>
      </c>
      <c r="E33" s="819">
        <v>0</v>
      </c>
      <c r="F33" s="819">
        <v>0</v>
      </c>
      <c r="G33" s="819">
        <v>0</v>
      </c>
      <c r="H33" s="819">
        <v>0</v>
      </c>
      <c r="I33" s="819">
        <v>0</v>
      </c>
      <c r="J33" s="819">
        <v>0</v>
      </c>
      <c r="K33" s="819">
        <v>0</v>
      </c>
      <c r="L33" s="828">
        <f t="shared" si="0"/>
        <v>0</v>
      </c>
      <c r="M33" s="828">
        <f t="shared" si="0"/>
        <v>0</v>
      </c>
      <c r="N33" s="828">
        <f t="shared" si="0"/>
        <v>0</v>
      </c>
      <c r="O33" s="829" t="e">
        <f t="shared" si="1"/>
        <v>#DIV/0!</v>
      </c>
    </row>
    <row r="34" spans="1:15" ht="25.5" hidden="1">
      <c r="A34" s="815" t="s">
        <v>404</v>
      </c>
      <c r="B34" s="816" t="s">
        <v>1275</v>
      </c>
      <c r="C34" s="819">
        <v>0</v>
      </c>
      <c r="D34" s="819">
        <v>0</v>
      </c>
      <c r="E34" s="819">
        <v>0</v>
      </c>
      <c r="F34" s="819">
        <v>0</v>
      </c>
      <c r="G34" s="819">
        <v>0</v>
      </c>
      <c r="H34" s="819">
        <v>0</v>
      </c>
      <c r="I34" s="819">
        <v>0</v>
      </c>
      <c r="J34" s="819">
        <v>0</v>
      </c>
      <c r="K34" s="819">
        <v>0</v>
      </c>
      <c r="L34" s="828">
        <f t="shared" si="0"/>
        <v>0</v>
      </c>
      <c r="M34" s="828">
        <f t="shared" si="0"/>
        <v>0</v>
      </c>
      <c r="N34" s="828">
        <f t="shared" si="0"/>
        <v>0</v>
      </c>
      <c r="O34" s="829" t="e">
        <f t="shared" si="1"/>
        <v>#DIV/0!</v>
      </c>
    </row>
    <row r="35" spans="1:15" ht="25.5" hidden="1">
      <c r="A35" s="815" t="s">
        <v>405</v>
      </c>
      <c r="B35" s="816" t="s">
        <v>1276</v>
      </c>
      <c r="C35" s="819">
        <v>0</v>
      </c>
      <c r="D35" s="819">
        <v>0</v>
      </c>
      <c r="E35" s="819">
        <v>0</v>
      </c>
      <c r="F35" s="819">
        <v>0</v>
      </c>
      <c r="G35" s="819">
        <v>0</v>
      </c>
      <c r="H35" s="819">
        <v>0</v>
      </c>
      <c r="I35" s="819">
        <v>0</v>
      </c>
      <c r="J35" s="819">
        <v>0</v>
      </c>
      <c r="K35" s="819">
        <v>0</v>
      </c>
      <c r="L35" s="828">
        <f t="shared" si="0"/>
        <v>0</v>
      </c>
      <c r="M35" s="828">
        <f t="shared" si="0"/>
        <v>0</v>
      </c>
      <c r="N35" s="828">
        <f t="shared" si="0"/>
        <v>0</v>
      </c>
      <c r="O35" s="829" t="e">
        <f t="shared" si="1"/>
        <v>#DIV/0!</v>
      </c>
    </row>
    <row r="36" spans="1:15" ht="25.5">
      <c r="A36" s="815" t="s">
        <v>406</v>
      </c>
      <c r="B36" s="816" t="s">
        <v>1277</v>
      </c>
      <c r="C36" s="819">
        <v>0</v>
      </c>
      <c r="D36" s="819">
        <v>0</v>
      </c>
      <c r="E36" s="819">
        <v>0</v>
      </c>
      <c r="F36" s="819">
        <v>0</v>
      </c>
      <c r="G36" s="819">
        <v>0</v>
      </c>
      <c r="H36" s="819">
        <v>0</v>
      </c>
      <c r="I36" s="819">
        <v>0</v>
      </c>
      <c r="J36" s="819">
        <v>0</v>
      </c>
      <c r="K36" s="819">
        <v>0</v>
      </c>
      <c r="L36" s="828">
        <f t="shared" si="0"/>
        <v>0</v>
      </c>
      <c r="M36" s="828">
        <f t="shared" si="0"/>
        <v>0</v>
      </c>
      <c r="N36" s="828">
        <f t="shared" si="0"/>
        <v>0</v>
      </c>
      <c r="O36" s="829"/>
    </row>
    <row r="37" spans="1:15" ht="38.25">
      <c r="A37" s="815" t="s">
        <v>407</v>
      </c>
      <c r="B37" s="816" t="s">
        <v>1278</v>
      </c>
      <c r="C37" s="819">
        <v>24288872</v>
      </c>
      <c r="D37" s="819">
        <v>0</v>
      </c>
      <c r="E37" s="819">
        <v>20330972</v>
      </c>
      <c r="F37" s="819">
        <v>3951303</v>
      </c>
      <c r="G37" s="819">
        <v>0</v>
      </c>
      <c r="H37" s="819">
        <v>3787573</v>
      </c>
      <c r="I37" s="819">
        <v>9277648560</v>
      </c>
      <c r="J37" s="819">
        <v>0</v>
      </c>
      <c r="K37" s="819">
        <v>9606417818</v>
      </c>
      <c r="L37" s="828">
        <f t="shared" si="0"/>
        <v>9305888735</v>
      </c>
      <c r="M37" s="828">
        <f t="shared" si="0"/>
        <v>0</v>
      </c>
      <c r="N37" s="828">
        <f t="shared" si="0"/>
        <v>9630536363</v>
      </c>
      <c r="O37" s="829">
        <f t="shared" si="1"/>
        <v>1.0348862572124875</v>
      </c>
    </row>
    <row r="38" spans="1:15" hidden="1">
      <c r="A38" s="815" t="s">
        <v>420</v>
      </c>
      <c r="B38" s="816" t="s">
        <v>1279</v>
      </c>
      <c r="C38" s="819">
        <v>0</v>
      </c>
      <c r="D38" s="819">
        <v>0</v>
      </c>
      <c r="E38" s="819">
        <v>0</v>
      </c>
      <c r="F38" s="819">
        <v>0</v>
      </c>
      <c r="G38" s="819">
        <v>0</v>
      </c>
      <c r="H38" s="819">
        <v>0</v>
      </c>
      <c r="I38" s="819">
        <v>0</v>
      </c>
      <c r="J38" s="819">
        <v>0</v>
      </c>
      <c r="K38" s="819">
        <v>0</v>
      </c>
      <c r="L38" s="828">
        <f t="shared" si="0"/>
        <v>0</v>
      </c>
      <c r="M38" s="828">
        <f t="shared" si="0"/>
        <v>0</v>
      </c>
      <c r="N38" s="828">
        <f t="shared" si="0"/>
        <v>0</v>
      </c>
      <c r="O38" s="829" t="e">
        <f t="shared" si="1"/>
        <v>#DIV/0!</v>
      </c>
    </row>
    <row r="39" spans="1:15">
      <c r="A39" s="815" t="s">
        <v>788</v>
      </c>
      <c r="B39" s="816" t="s">
        <v>1280</v>
      </c>
      <c r="C39" s="819">
        <v>0</v>
      </c>
      <c r="D39" s="819">
        <v>0</v>
      </c>
      <c r="E39" s="819">
        <v>0</v>
      </c>
      <c r="F39" s="819">
        <v>0</v>
      </c>
      <c r="G39" s="819">
        <v>0</v>
      </c>
      <c r="H39" s="819">
        <v>0</v>
      </c>
      <c r="I39" s="819">
        <v>0</v>
      </c>
      <c r="J39" s="819">
        <v>0</v>
      </c>
      <c r="K39" s="819">
        <v>0</v>
      </c>
      <c r="L39" s="828">
        <f t="shared" si="0"/>
        <v>0</v>
      </c>
      <c r="M39" s="828">
        <f t="shared" si="0"/>
        <v>0</v>
      </c>
      <c r="N39" s="828">
        <f t="shared" si="0"/>
        <v>0</v>
      </c>
      <c r="O39" s="829"/>
    </row>
    <row r="40" spans="1:15" ht="25.5">
      <c r="A40" s="815" t="s">
        <v>421</v>
      </c>
      <c r="B40" s="816" t="s">
        <v>1281</v>
      </c>
      <c r="C40" s="819">
        <v>0</v>
      </c>
      <c r="D40" s="819">
        <v>0</v>
      </c>
      <c r="E40" s="819">
        <v>0</v>
      </c>
      <c r="F40" s="819">
        <v>0</v>
      </c>
      <c r="G40" s="819">
        <v>0</v>
      </c>
      <c r="H40" s="819">
        <v>0</v>
      </c>
      <c r="I40" s="819">
        <v>0</v>
      </c>
      <c r="J40" s="819">
        <v>0</v>
      </c>
      <c r="K40" s="819">
        <v>0</v>
      </c>
      <c r="L40" s="828">
        <f t="shared" si="0"/>
        <v>0</v>
      </c>
      <c r="M40" s="828">
        <f t="shared" si="0"/>
        <v>0</v>
      </c>
      <c r="N40" s="828">
        <f t="shared" si="0"/>
        <v>0</v>
      </c>
      <c r="O40" s="829"/>
    </row>
    <row r="41" spans="1:15">
      <c r="A41" s="815" t="s">
        <v>795</v>
      </c>
      <c r="B41" s="816" t="s">
        <v>1282</v>
      </c>
      <c r="C41" s="819">
        <v>0</v>
      </c>
      <c r="D41" s="819">
        <v>0</v>
      </c>
      <c r="E41" s="819">
        <v>0</v>
      </c>
      <c r="F41" s="819">
        <v>0</v>
      </c>
      <c r="G41" s="819">
        <v>0</v>
      </c>
      <c r="H41" s="819">
        <v>0</v>
      </c>
      <c r="I41" s="819">
        <v>0</v>
      </c>
      <c r="J41" s="819">
        <v>0</v>
      </c>
      <c r="K41" s="819">
        <v>0</v>
      </c>
      <c r="L41" s="828">
        <f t="shared" si="0"/>
        <v>0</v>
      </c>
      <c r="M41" s="828">
        <f t="shared" si="0"/>
        <v>0</v>
      </c>
      <c r="N41" s="828">
        <f t="shared" si="0"/>
        <v>0</v>
      </c>
      <c r="O41" s="829"/>
    </row>
    <row r="42" spans="1:15" hidden="1">
      <c r="A42" s="815" t="s">
        <v>797</v>
      </c>
      <c r="B42" s="816" t="s">
        <v>1283</v>
      </c>
      <c r="C42" s="819">
        <v>1614314</v>
      </c>
      <c r="D42" s="819">
        <v>0</v>
      </c>
      <c r="E42" s="819">
        <v>2336910</v>
      </c>
      <c r="F42" s="819">
        <v>2005</v>
      </c>
      <c r="G42" s="819">
        <v>0</v>
      </c>
      <c r="H42" s="819">
        <v>88425</v>
      </c>
      <c r="I42" s="819">
        <v>2282164</v>
      </c>
      <c r="J42" s="819">
        <v>0</v>
      </c>
      <c r="K42" s="819">
        <v>3539835</v>
      </c>
      <c r="L42" s="828">
        <f t="shared" si="0"/>
        <v>3898483</v>
      </c>
      <c r="M42" s="828">
        <f t="shared" si="0"/>
        <v>0</v>
      </c>
      <c r="N42" s="828">
        <f t="shared" si="0"/>
        <v>5965170</v>
      </c>
      <c r="O42" s="829">
        <f t="shared" si="1"/>
        <v>1.530125948990928</v>
      </c>
    </row>
    <row r="43" spans="1:15" hidden="1">
      <c r="A43" s="815" t="s">
        <v>799</v>
      </c>
      <c r="B43" s="816" t="s">
        <v>1284</v>
      </c>
      <c r="C43" s="819">
        <v>0</v>
      </c>
      <c r="D43" s="819">
        <v>0</v>
      </c>
      <c r="E43" s="819">
        <v>0</v>
      </c>
      <c r="F43" s="819">
        <v>0</v>
      </c>
      <c r="G43" s="819">
        <v>0</v>
      </c>
      <c r="H43" s="819">
        <v>0</v>
      </c>
      <c r="I43" s="819">
        <v>604496</v>
      </c>
      <c r="J43" s="819">
        <v>0</v>
      </c>
      <c r="K43" s="819">
        <v>1081725</v>
      </c>
      <c r="L43" s="828">
        <f t="shared" si="0"/>
        <v>604496</v>
      </c>
      <c r="M43" s="828">
        <f t="shared" si="0"/>
        <v>0</v>
      </c>
      <c r="N43" s="828">
        <f t="shared" si="0"/>
        <v>1081725</v>
      </c>
      <c r="O43" s="829">
        <f t="shared" si="1"/>
        <v>1.7894659352584632</v>
      </c>
    </row>
    <row r="44" spans="1:15" ht="25.5" hidden="1">
      <c r="A44" s="815" t="s">
        <v>801</v>
      </c>
      <c r="B44" s="816" t="s">
        <v>1285</v>
      </c>
      <c r="C44" s="819">
        <v>0</v>
      </c>
      <c r="D44" s="819">
        <v>0</v>
      </c>
      <c r="E44" s="819">
        <v>0</v>
      </c>
      <c r="F44" s="819">
        <v>0</v>
      </c>
      <c r="G44" s="819">
        <v>0</v>
      </c>
      <c r="H44" s="819">
        <v>0</v>
      </c>
      <c r="I44" s="819">
        <v>0</v>
      </c>
      <c r="J44" s="819">
        <v>0</v>
      </c>
      <c r="K44" s="819">
        <v>0</v>
      </c>
      <c r="L44" s="828">
        <f t="shared" si="0"/>
        <v>0</v>
      </c>
      <c r="M44" s="828">
        <f t="shared" si="0"/>
        <v>0</v>
      </c>
      <c r="N44" s="828">
        <f t="shared" si="0"/>
        <v>0</v>
      </c>
      <c r="O44" s="829" t="e">
        <f t="shared" si="1"/>
        <v>#DIV/0!</v>
      </c>
    </row>
    <row r="45" spans="1:15" ht="25.5">
      <c r="A45" s="815" t="s">
        <v>803</v>
      </c>
      <c r="B45" s="816" t="s">
        <v>1286</v>
      </c>
      <c r="C45" s="819">
        <v>1614314</v>
      </c>
      <c r="D45" s="819">
        <v>0</v>
      </c>
      <c r="E45" s="819">
        <v>2336910</v>
      </c>
      <c r="F45" s="819">
        <v>2005</v>
      </c>
      <c r="G45" s="819">
        <v>0</v>
      </c>
      <c r="H45" s="819">
        <v>88425</v>
      </c>
      <c r="I45" s="819">
        <v>2886660</v>
      </c>
      <c r="J45" s="819">
        <v>0</v>
      </c>
      <c r="K45" s="819">
        <v>4621560</v>
      </c>
      <c r="L45" s="828">
        <f t="shared" si="0"/>
        <v>4502979</v>
      </c>
      <c r="M45" s="828">
        <f t="shared" si="0"/>
        <v>0</v>
      </c>
      <c r="N45" s="828">
        <f t="shared" si="0"/>
        <v>7046895</v>
      </c>
      <c r="O45" s="829">
        <f t="shared" si="1"/>
        <v>1.5649406759391948</v>
      </c>
    </row>
    <row r="46" spans="1:15" hidden="1">
      <c r="A46" s="815" t="s">
        <v>804</v>
      </c>
      <c r="B46" s="816" t="s">
        <v>1287</v>
      </c>
      <c r="C46" s="819">
        <v>36705</v>
      </c>
      <c r="D46" s="819">
        <v>0</v>
      </c>
      <c r="E46" s="819">
        <v>206769</v>
      </c>
      <c r="F46" s="819">
        <v>2076</v>
      </c>
      <c r="G46" s="819">
        <v>0</v>
      </c>
      <c r="H46" s="819">
        <v>95592</v>
      </c>
      <c r="I46" s="819">
        <v>1114980348</v>
      </c>
      <c r="J46" s="819">
        <v>0</v>
      </c>
      <c r="K46" s="819">
        <v>735585967</v>
      </c>
      <c r="L46" s="828">
        <f t="shared" si="0"/>
        <v>1115019129</v>
      </c>
      <c r="M46" s="828">
        <f t="shared" si="0"/>
        <v>0</v>
      </c>
      <c r="N46" s="828">
        <f t="shared" si="0"/>
        <v>735888328</v>
      </c>
      <c r="O46" s="829">
        <f t="shared" si="1"/>
        <v>0.65997820921689321</v>
      </c>
    </row>
    <row r="47" spans="1:15" hidden="1">
      <c r="A47" s="815" t="s">
        <v>806</v>
      </c>
      <c r="B47" s="816" t="s">
        <v>1288</v>
      </c>
      <c r="C47" s="819">
        <v>0</v>
      </c>
      <c r="D47" s="819">
        <v>0</v>
      </c>
      <c r="E47" s="819">
        <v>0</v>
      </c>
      <c r="F47" s="819">
        <v>0</v>
      </c>
      <c r="G47" s="819">
        <v>0</v>
      </c>
      <c r="H47" s="819">
        <v>0</v>
      </c>
      <c r="I47" s="819">
        <v>0</v>
      </c>
      <c r="J47" s="819">
        <v>0</v>
      </c>
      <c r="K47" s="819">
        <v>1700821344</v>
      </c>
      <c r="L47" s="828">
        <f t="shared" si="0"/>
        <v>0</v>
      </c>
      <c r="M47" s="828">
        <f t="shared" si="0"/>
        <v>0</v>
      </c>
      <c r="N47" s="828">
        <f t="shared" si="0"/>
        <v>1700821344</v>
      </c>
      <c r="O47" s="829" t="e">
        <f t="shared" si="1"/>
        <v>#DIV/0!</v>
      </c>
    </row>
    <row r="48" spans="1:15">
      <c r="A48" s="815" t="s">
        <v>807</v>
      </c>
      <c r="B48" s="816" t="s">
        <v>1289</v>
      </c>
      <c r="C48" s="819">
        <v>36705</v>
      </c>
      <c r="D48" s="819">
        <v>0</v>
      </c>
      <c r="E48" s="819">
        <v>206769</v>
      </c>
      <c r="F48" s="819">
        <v>2076</v>
      </c>
      <c r="G48" s="819">
        <v>0</v>
      </c>
      <c r="H48" s="819">
        <v>95592</v>
      </c>
      <c r="I48" s="819">
        <v>1114980348</v>
      </c>
      <c r="J48" s="819">
        <v>0</v>
      </c>
      <c r="K48" s="819">
        <v>2436407311</v>
      </c>
      <c r="L48" s="828">
        <f t="shared" si="0"/>
        <v>1115019129</v>
      </c>
      <c r="M48" s="828">
        <f t="shared" si="0"/>
        <v>0</v>
      </c>
      <c r="N48" s="828">
        <f t="shared" si="0"/>
        <v>2436709672</v>
      </c>
      <c r="O48" s="829">
        <f t="shared" si="1"/>
        <v>2.1853523483362589</v>
      </c>
    </row>
    <row r="49" spans="1:15" hidden="1">
      <c r="A49" s="815" t="s">
        <v>809</v>
      </c>
      <c r="B49" s="816" t="s">
        <v>1290</v>
      </c>
      <c r="C49" s="819">
        <v>0</v>
      </c>
      <c r="D49" s="819">
        <v>0</v>
      </c>
      <c r="E49" s="819">
        <v>0</v>
      </c>
      <c r="F49" s="819">
        <v>0</v>
      </c>
      <c r="G49" s="819">
        <v>0</v>
      </c>
      <c r="H49" s="819">
        <v>0</v>
      </c>
      <c r="I49" s="819">
        <v>59180515</v>
      </c>
      <c r="J49" s="819">
        <v>0</v>
      </c>
      <c r="K49" s="819">
        <v>59102684</v>
      </c>
      <c r="L49" s="828">
        <f t="shared" si="0"/>
        <v>59180515</v>
      </c>
      <c r="M49" s="828">
        <f t="shared" si="0"/>
        <v>0</v>
      </c>
      <c r="N49" s="828">
        <f t="shared" si="0"/>
        <v>59102684</v>
      </c>
      <c r="O49" s="829">
        <f t="shared" si="1"/>
        <v>0.99868485429706044</v>
      </c>
    </row>
    <row r="50" spans="1:15" hidden="1">
      <c r="A50" s="815" t="s">
        <v>811</v>
      </c>
      <c r="B50" s="816" t="s">
        <v>1291</v>
      </c>
      <c r="C50" s="819">
        <v>0</v>
      </c>
      <c r="D50" s="819">
        <v>0</v>
      </c>
      <c r="E50" s="819">
        <v>0</v>
      </c>
      <c r="F50" s="819">
        <v>0</v>
      </c>
      <c r="G50" s="819">
        <v>0</v>
      </c>
      <c r="H50" s="819">
        <v>0</v>
      </c>
      <c r="I50" s="819">
        <v>0</v>
      </c>
      <c r="J50" s="819">
        <v>0</v>
      </c>
      <c r="K50" s="819">
        <v>0</v>
      </c>
      <c r="L50" s="828">
        <f t="shared" si="0"/>
        <v>0</v>
      </c>
      <c r="M50" s="828">
        <f t="shared" si="0"/>
        <v>0</v>
      </c>
      <c r="N50" s="828">
        <f t="shared" si="0"/>
        <v>0</v>
      </c>
      <c r="O50" s="829" t="e">
        <f t="shared" si="1"/>
        <v>#DIV/0!</v>
      </c>
    </row>
    <row r="51" spans="1:15">
      <c r="A51" s="815" t="s">
        <v>813</v>
      </c>
      <c r="B51" s="816" t="s">
        <v>1292</v>
      </c>
      <c r="C51" s="819">
        <v>0</v>
      </c>
      <c r="D51" s="819">
        <v>0</v>
      </c>
      <c r="E51" s="819">
        <v>0</v>
      </c>
      <c r="F51" s="819">
        <v>0</v>
      </c>
      <c r="G51" s="819">
        <v>0</v>
      </c>
      <c r="H51" s="819">
        <v>0</v>
      </c>
      <c r="I51" s="819">
        <v>59180515</v>
      </c>
      <c r="J51" s="819">
        <v>0</v>
      </c>
      <c r="K51" s="819">
        <v>59102684</v>
      </c>
      <c r="L51" s="828">
        <f t="shared" si="0"/>
        <v>59180515</v>
      </c>
      <c r="M51" s="828">
        <f t="shared" si="0"/>
        <v>0</v>
      </c>
      <c r="N51" s="828">
        <f t="shared" si="0"/>
        <v>59102684</v>
      </c>
      <c r="O51" s="829">
        <f t="shared" si="1"/>
        <v>0.99868485429706044</v>
      </c>
    </row>
    <row r="52" spans="1:15">
      <c r="A52" s="815" t="s">
        <v>422</v>
      </c>
      <c r="B52" s="816" t="s">
        <v>1293</v>
      </c>
      <c r="C52" s="819">
        <v>1651019</v>
      </c>
      <c r="D52" s="819">
        <v>0</v>
      </c>
      <c r="E52" s="819">
        <v>2543679</v>
      </c>
      <c r="F52" s="819">
        <v>4081</v>
      </c>
      <c r="G52" s="819">
        <v>0</v>
      </c>
      <c r="H52" s="819">
        <v>184017</v>
      </c>
      <c r="I52" s="819">
        <v>1177047523</v>
      </c>
      <c r="J52" s="819">
        <v>0</v>
      </c>
      <c r="K52" s="819">
        <v>2500131555</v>
      </c>
      <c r="L52" s="828">
        <f t="shared" si="0"/>
        <v>1178702623</v>
      </c>
      <c r="M52" s="828">
        <f t="shared" si="0"/>
        <v>0</v>
      </c>
      <c r="N52" s="828">
        <f t="shared" si="0"/>
        <v>2502859251</v>
      </c>
      <c r="O52" s="829">
        <f t="shared" si="1"/>
        <v>2.1234017827412606</v>
      </c>
    </row>
    <row r="53" spans="1:15" ht="38.25" hidden="1">
      <c r="A53" s="815" t="s">
        <v>816</v>
      </c>
      <c r="B53" s="816" t="s">
        <v>1294</v>
      </c>
      <c r="C53" s="819">
        <v>0</v>
      </c>
      <c r="D53" s="819">
        <v>0</v>
      </c>
      <c r="E53" s="819">
        <v>0</v>
      </c>
      <c r="F53" s="819">
        <v>0</v>
      </c>
      <c r="G53" s="819">
        <v>0</v>
      </c>
      <c r="H53" s="819">
        <v>0</v>
      </c>
      <c r="I53" s="819">
        <v>12474492</v>
      </c>
      <c r="J53" s="819">
        <v>0</v>
      </c>
      <c r="K53" s="819">
        <v>119791857</v>
      </c>
      <c r="L53" s="828">
        <f t="shared" si="0"/>
        <v>12474492</v>
      </c>
      <c r="M53" s="828">
        <f t="shared" si="0"/>
        <v>0</v>
      </c>
      <c r="N53" s="828">
        <f t="shared" si="0"/>
        <v>119791857</v>
      </c>
      <c r="O53" s="829">
        <f t="shared" si="1"/>
        <v>9.6029447130993386</v>
      </c>
    </row>
    <row r="54" spans="1:15" ht="38.25" hidden="1">
      <c r="A54" s="815" t="s">
        <v>820</v>
      </c>
      <c r="B54" s="816" t="s">
        <v>1295</v>
      </c>
      <c r="C54" s="819">
        <v>0</v>
      </c>
      <c r="D54" s="819">
        <v>0</v>
      </c>
      <c r="E54" s="819">
        <v>0</v>
      </c>
      <c r="F54" s="819">
        <v>0</v>
      </c>
      <c r="G54" s="819">
        <v>0</v>
      </c>
      <c r="H54" s="819">
        <v>0</v>
      </c>
      <c r="I54" s="819">
        <v>0</v>
      </c>
      <c r="J54" s="819">
        <v>0</v>
      </c>
      <c r="K54" s="819">
        <v>7323400</v>
      </c>
      <c r="L54" s="828">
        <f t="shared" si="0"/>
        <v>0</v>
      </c>
      <c r="M54" s="828">
        <f t="shared" si="0"/>
        <v>0</v>
      </c>
      <c r="N54" s="828">
        <f t="shared" si="0"/>
        <v>7323400</v>
      </c>
      <c r="O54" s="829" t="e">
        <f t="shared" si="1"/>
        <v>#DIV/0!</v>
      </c>
    </row>
    <row r="55" spans="1:15" ht="38.25" hidden="1">
      <c r="A55" s="815" t="s">
        <v>824</v>
      </c>
      <c r="B55" s="816" t="s">
        <v>1296</v>
      </c>
      <c r="C55" s="819">
        <v>0</v>
      </c>
      <c r="D55" s="819">
        <v>0</v>
      </c>
      <c r="E55" s="819">
        <v>0</v>
      </c>
      <c r="F55" s="819">
        <v>0</v>
      </c>
      <c r="G55" s="819">
        <v>0</v>
      </c>
      <c r="H55" s="819">
        <v>0</v>
      </c>
      <c r="I55" s="819">
        <v>35302106</v>
      </c>
      <c r="J55" s="819">
        <v>0</v>
      </c>
      <c r="K55" s="819">
        <v>56368904</v>
      </c>
      <c r="L55" s="828">
        <f t="shared" si="0"/>
        <v>35302106</v>
      </c>
      <c r="M55" s="828">
        <f t="shared" si="0"/>
        <v>0</v>
      </c>
      <c r="N55" s="828">
        <f>E55+H55+K55</f>
        <v>56368904</v>
      </c>
      <c r="O55" s="829">
        <f t="shared" si="1"/>
        <v>1.5967575418871611</v>
      </c>
    </row>
    <row r="56" spans="1:15" ht="25.5" hidden="1">
      <c r="A56" s="815" t="s">
        <v>832</v>
      </c>
      <c r="B56" s="816" t="s">
        <v>1297</v>
      </c>
      <c r="C56" s="819">
        <v>0</v>
      </c>
      <c r="D56" s="819">
        <v>0</v>
      </c>
      <c r="E56" s="819">
        <v>0</v>
      </c>
      <c r="F56" s="819">
        <v>0</v>
      </c>
      <c r="G56" s="819">
        <v>0</v>
      </c>
      <c r="H56" s="819">
        <v>0</v>
      </c>
      <c r="I56" s="819">
        <v>23957489</v>
      </c>
      <c r="J56" s="819">
        <v>0</v>
      </c>
      <c r="K56" s="819">
        <v>29808783</v>
      </c>
      <c r="L56" s="828">
        <f t="shared" ref="L56:N71" si="2">C56+F56+I56</f>
        <v>23957489</v>
      </c>
      <c r="M56" s="828">
        <f t="shared" si="2"/>
        <v>0</v>
      </c>
      <c r="N56" s="828">
        <f t="shared" si="2"/>
        <v>29808783</v>
      </c>
      <c r="O56" s="829">
        <f t="shared" si="1"/>
        <v>1.2442365307983654</v>
      </c>
    </row>
    <row r="57" spans="1:15" ht="25.5" hidden="1">
      <c r="A57" s="815" t="s">
        <v>834</v>
      </c>
      <c r="B57" s="816" t="s">
        <v>1298</v>
      </c>
      <c r="C57" s="819">
        <v>0</v>
      </c>
      <c r="D57" s="819">
        <v>0</v>
      </c>
      <c r="E57" s="819">
        <v>0</v>
      </c>
      <c r="F57" s="819">
        <v>0</v>
      </c>
      <c r="G57" s="819">
        <v>0</v>
      </c>
      <c r="H57" s="819">
        <v>0</v>
      </c>
      <c r="I57" s="819">
        <v>9116739</v>
      </c>
      <c r="J57" s="819">
        <v>0</v>
      </c>
      <c r="K57" s="819">
        <v>18941516</v>
      </c>
      <c r="L57" s="828">
        <f t="shared" si="2"/>
        <v>9116739</v>
      </c>
      <c r="M57" s="828">
        <f t="shared" si="2"/>
        <v>0</v>
      </c>
      <c r="N57" s="828">
        <f t="shared" si="2"/>
        <v>18941516</v>
      </c>
      <c r="O57" s="829">
        <f t="shared" si="1"/>
        <v>2.0776635154302432</v>
      </c>
    </row>
    <row r="58" spans="1:15" ht="25.5" hidden="1">
      <c r="A58" s="815" t="s">
        <v>836</v>
      </c>
      <c r="B58" s="816" t="s">
        <v>1299</v>
      </c>
      <c r="C58" s="819">
        <v>0</v>
      </c>
      <c r="D58" s="819">
        <v>0</v>
      </c>
      <c r="E58" s="819">
        <v>0</v>
      </c>
      <c r="F58" s="819">
        <v>0</v>
      </c>
      <c r="G58" s="819">
        <v>0</v>
      </c>
      <c r="H58" s="819">
        <v>0</v>
      </c>
      <c r="I58" s="819">
        <v>2227878</v>
      </c>
      <c r="J58" s="819">
        <v>0</v>
      </c>
      <c r="K58" s="819">
        <v>7618605</v>
      </c>
      <c r="L58" s="828">
        <f t="shared" si="2"/>
        <v>2227878</v>
      </c>
      <c r="M58" s="828">
        <f t="shared" si="2"/>
        <v>0</v>
      </c>
      <c r="N58" s="828">
        <f t="shared" si="2"/>
        <v>7618605</v>
      </c>
      <c r="O58" s="829">
        <f t="shared" si="1"/>
        <v>3.4196688508078092</v>
      </c>
    </row>
    <row r="59" spans="1:15" ht="38.25" hidden="1">
      <c r="A59" s="815" t="s">
        <v>838</v>
      </c>
      <c r="B59" s="816" t="s">
        <v>1300</v>
      </c>
      <c r="C59" s="819">
        <v>327587</v>
      </c>
      <c r="D59" s="819">
        <v>0</v>
      </c>
      <c r="E59" s="819">
        <v>66600</v>
      </c>
      <c r="F59" s="819">
        <v>149555</v>
      </c>
      <c r="G59" s="819">
        <v>0</v>
      </c>
      <c r="H59" s="819">
        <v>141983</v>
      </c>
      <c r="I59" s="819">
        <v>46856335</v>
      </c>
      <c r="J59" s="819">
        <v>0</v>
      </c>
      <c r="K59" s="819">
        <v>23015264</v>
      </c>
      <c r="L59" s="828">
        <f t="shared" si="2"/>
        <v>47333477</v>
      </c>
      <c r="M59" s="828">
        <f t="shared" si="2"/>
        <v>0</v>
      </c>
      <c r="N59" s="828">
        <f t="shared" si="2"/>
        <v>23223847</v>
      </c>
      <c r="O59" s="829">
        <f t="shared" si="1"/>
        <v>0.49064316572391248</v>
      </c>
    </row>
    <row r="60" spans="1:15" ht="51" hidden="1">
      <c r="A60" s="815" t="s">
        <v>840</v>
      </c>
      <c r="B60" s="816" t="s">
        <v>1301</v>
      </c>
      <c r="C60" s="819">
        <v>327587</v>
      </c>
      <c r="D60" s="819">
        <v>0</v>
      </c>
      <c r="E60" s="819">
        <v>66600</v>
      </c>
      <c r="F60" s="819">
        <v>146882</v>
      </c>
      <c r="G60" s="819">
        <v>0</v>
      </c>
      <c r="H60" s="819">
        <v>139310</v>
      </c>
      <c r="I60" s="819">
        <v>36565897</v>
      </c>
      <c r="J60" s="819">
        <v>0</v>
      </c>
      <c r="K60" s="819">
        <v>16721787</v>
      </c>
      <c r="L60" s="828">
        <f t="shared" si="2"/>
        <v>37040366</v>
      </c>
      <c r="M60" s="828">
        <f t="shared" si="2"/>
        <v>0</v>
      </c>
      <c r="N60" s="828">
        <f t="shared" si="2"/>
        <v>16927697</v>
      </c>
      <c r="O60" s="829">
        <f t="shared" si="1"/>
        <v>0.45700674231998678</v>
      </c>
    </row>
    <row r="61" spans="1:15" ht="25.5" hidden="1">
      <c r="A61" s="815" t="s">
        <v>423</v>
      </c>
      <c r="B61" s="816" t="s">
        <v>1302</v>
      </c>
      <c r="C61" s="819">
        <v>0</v>
      </c>
      <c r="D61" s="819">
        <v>0</v>
      </c>
      <c r="E61" s="819">
        <v>0</v>
      </c>
      <c r="F61" s="819">
        <v>0</v>
      </c>
      <c r="G61" s="819">
        <v>0</v>
      </c>
      <c r="H61" s="819">
        <v>0</v>
      </c>
      <c r="I61" s="819">
        <v>4486639</v>
      </c>
      <c r="J61" s="819">
        <v>0</v>
      </c>
      <c r="K61" s="819">
        <v>2032062</v>
      </c>
      <c r="L61" s="828">
        <f t="shared" si="2"/>
        <v>4486639</v>
      </c>
      <c r="M61" s="828">
        <f t="shared" si="2"/>
        <v>0</v>
      </c>
      <c r="N61" s="828">
        <f t="shared" si="2"/>
        <v>2032062</v>
      </c>
      <c r="O61" s="829">
        <f t="shared" si="1"/>
        <v>0.45291408557719931</v>
      </c>
    </row>
    <row r="62" spans="1:15" ht="25.5" hidden="1">
      <c r="A62" s="815" t="s">
        <v>843</v>
      </c>
      <c r="B62" s="816" t="s">
        <v>1303</v>
      </c>
      <c r="C62" s="819">
        <v>0</v>
      </c>
      <c r="D62" s="819">
        <v>0</v>
      </c>
      <c r="E62" s="819">
        <v>0</v>
      </c>
      <c r="F62" s="819">
        <v>0</v>
      </c>
      <c r="G62" s="819">
        <v>0</v>
      </c>
      <c r="H62" s="819">
        <v>0</v>
      </c>
      <c r="I62" s="819">
        <v>963656</v>
      </c>
      <c r="J62" s="819">
        <v>0</v>
      </c>
      <c r="K62" s="819">
        <v>1369681</v>
      </c>
      <c r="L62" s="828">
        <f t="shared" si="2"/>
        <v>963656</v>
      </c>
      <c r="M62" s="828">
        <f t="shared" si="2"/>
        <v>0</v>
      </c>
      <c r="N62" s="828">
        <f t="shared" si="2"/>
        <v>1369681</v>
      </c>
      <c r="O62" s="829">
        <f t="shared" si="1"/>
        <v>1.4213381123554463</v>
      </c>
    </row>
    <row r="63" spans="1:15" ht="38.25" hidden="1">
      <c r="A63" s="815" t="s">
        <v>845</v>
      </c>
      <c r="B63" s="816" t="s">
        <v>1304</v>
      </c>
      <c r="C63" s="819">
        <v>0</v>
      </c>
      <c r="D63" s="819">
        <v>0</v>
      </c>
      <c r="E63" s="819">
        <v>0</v>
      </c>
      <c r="F63" s="819">
        <v>2673</v>
      </c>
      <c r="G63" s="819">
        <v>0</v>
      </c>
      <c r="H63" s="819">
        <v>2673</v>
      </c>
      <c r="I63" s="819">
        <v>4792883</v>
      </c>
      <c r="J63" s="819">
        <v>0</v>
      </c>
      <c r="K63" s="819">
        <v>2878851</v>
      </c>
      <c r="L63" s="828">
        <f t="shared" si="2"/>
        <v>4795556</v>
      </c>
      <c r="M63" s="828">
        <f t="shared" si="2"/>
        <v>0</v>
      </c>
      <c r="N63" s="828">
        <f t="shared" si="2"/>
        <v>2881524</v>
      </c>
      <c r="O63" s="829">
        <f t="shared" si="1"/>
        <v>0.60087380900150056</v>
      </c>
    </row>
    <row r="64" spans="1:15" ht="38.25" hidden="1">
      <c r="A64" s="815" t="s">
        <v>847</v>
      </c>
      <c r="B64" s="816" t="s">
        <v>1305</v>
      </c>
      <c r="C64" s="819">
        <v>0</v>
      </c>
      <c r="D64" s="819">
        <v>0</v>
      </c>
      <c r="E64" s="819">
        <v>0</v>
      </c>
      <c r="F64" s="819">
        <v>0</v>
      </c>
      <c r="G64" s="819">
        <v>0</v>
      </c>
      <c r="H64" s="819">
        <v>0</v>
      </c>
      <c r="I64" s="819">
        <v>0</v>
      </c>
      <c r="J64" s="819">
        <v>0</v>
      </c>
      <c r="K64" s="819">
        <v>0</v>
      </c>
      <c r="L64" s="828">
        <f t="shared" si="2"/>
        <v>0</v>
      </c>
      <c r="M64" s="828">
        <f t="shared" si="2"/>
        <v>0</v>
      </c>
      <c r="N64" s="828">
        <f t="shared" si="2"/>
        <v>0</v>
      </c>
      <c r="O64" s="829" t="e">
        <f t="shared" si="1"/>
        <v>#DIV/0!</v>
      </c>
    </row>
    <row r="65" spans="1:15" ht="38.25" hidden="1">
      <c r="A65" s="815" t="s">
        <v>849</v>
      </c>
      <c r="B65" s="816" t="s">
        <v>1306</v>
      </c>
      <c r="C65" s="819">
        <v>0</v>
      </c>
      <c r="D65" s="819">
        <v>0</v>
      </c>
      <c r="E65" s="819">
        <v>0</v>
      </c>
      <c r="F65" s="819">
        <v>0</v>
      </c>
      <c r="G65" s="819">
        <v>0</v>
      </c>
      <c r="H65" s="819">
        <v>0</v>
      </c>
      <c r="I65" s="819">
        <v>3675</v>
      </c>
      <c r="J65" s="819">
        <v>0</v>
      </c>
      <c r="K65" s="819">
        <v>0</v>
      </c>
      <c r="L65" s="828">
        <f t="shared" si="2"/>
        <v>3675</v>
      </c>
      <c r="M65" s="828">
        <f t="shared" si="2"/>
        <v>0</v>
      </c>
      <c r="N65" s="828">
        <f t="shared" si="2"/>
        <v>0</v>
      </c>
      <c r="O65" s="829">
        <f t="shared" si="1"/>
        <v>0</v>
      </c>
    </row>
    <row r="66" spans="1:15" ht="25.5" hidden="1">
      <c r="A66" s="815" t="s">
        <v>1307</v>
      </c>
      <c r="B66" s="816" t="s">
        <v>1308</v>
      </c>
      <c r="C66" s="819">
        <v>0</v>
      </c>
      <c r="D66" s="819">
        <v>0</v>
      </c>
      <c r="E66" s="819">
        <v>0</v>
      </c>
      <c r="F66" s="819">
        <v>0</v>
      </c>
      <c r="G66" s="819">
        <v>0</v>
      </c>
      <c r="H66" s="819">
        <v>0</v>
      </c>
      <c r="I66" s="819">
        <v>43585</v>
      </c>
      <c r="J66" s="819">
        <v>0</v>
      </c>
      <c r="K66" s="819">
        <v>12883</v>
      </c>
      <c r="L66" s="828">
        <f t="shared" si="2"/>
        <v>43585</v>
      </c>
      <c r="M66" s="828">
        <f t="shared" si="2"/>
        <v>0</v>
      </c>
      <c r="N66" s="828">
        <f t="shared" si="2"/>
        <v>12883</v>
      </c>
      <c r="O66" s="829">
        <f t="shared" si="1"/>
        <v>0.29558334289319721</v>
      </c>
    </row>
    <row r="67" spans="1:15" ht="38.25" hidden="1">
      <c r="A67" s="815" t="s">
        <v>1309</v>
      </c>
      <c r="B67" s="816" t="s">
        <v>1310</v>
      </c>
      <c r="C67" s="819">
        <v>0</v>
      </c>
      <c r="D67" s="819">
        <v>0</v>
      </c>
      <c r="E67" s="819">
        <v>0</v>
      </c>
      <c r="F67" s="819">
        <v>0</v>
      </c>
      <c r="G67" s="819">
        <v>0</v>
      </c>
      <c r="H67" s="819">
        <v>0</v>
      </c>
      <c r="I67" s="819">
        <v>0</v>
      </c>
      <c r="J67" s="819">
        <v>0</v>
      </c>
      <c r="K67" s="819">
        <v>30000</v>
      </c>
      <c r="L67" s="828">
        <f t="shared" si="2"/>
        <v>0</v>
      </c>
      <c r="M67" s="828">
        <f t="shared" si="2"/>
        <v>0</v>
      </c>
      <c r="N67" s="828">
        <f t="shared" si="2"/>
        <v>30000</v>
      </c>
      <c r="O67" s="829" t="e">
        <f t="shared" si="1"/>
        <v>#DIV/0!</v>
      </c>
    </row>
    <row r="68" spans="1:15" ht="25.5">
      <c r="A68" s="815" t="s">
        <v>1311</v>
      </c>
      <c r="B68" s="816" t="s">
        <v>1312</v>
      </c>
      <c r="C68" s="819">
        <v>327587</v>
      </c>
      <c r="D68" s="819">
        <v>0</v>
      </c>
      <c r="E68" s="819">
        <v>66600</v>
      </c>
      <c r="F68" s="819">
        <v>149555</v>
      </c>
      <c r="G68" s="819">
        <v>0</v>
      </c>
      <c r="H68" s="819">
        <v>141983</v>
      </c>
      <c r="I68" s="819">
        <v>94632933</v>
      </c>
      <c r="J68" s="819">
        <v>0</v>
      </c>
      <c r="K68" s="819">
        <v>206529425</v>
      </c>
      <c r="L68" s="828">
        <f t="shared" si="2"/>
        <v>95110075</v>
      </c>
      <c r="M68" s="828">
        <f t="shared" si="2"/>
        <v>0</v>
      </c>
      <c r="N68" s="828">
        <f t="shared" si="2"/>
        <v>206738008</v>
      </c>
      <c r="O68" s="829">
        <f t="shared" si="1"/>
        <v>2.1736709596748818</v>
      </c>
    </row>
    <row r="69" spans="1:15" ht="38.25" hidden="1">
      <c r="A69" s="815" t="s">
        <v>1313</v>
      </c>
      <c r="B69" s="816" t="s">
        <v>1314</v>
      </c>
      <c r="C69" s="819">
        <v>0</v>
      </c>
      <c r="D69" s="819">
        <v>0</v>
      </c>
      <c r="E69" s="819">
        <v>0</v>
      </c>
      <c r="F69" s="819">
        <v>0</v>
      </c>
      <c r="G69" s="819">
        <v>0</v>
      </c>
      <c r="H69" s="819">
        <v>0</v>
      </c>
      <c r="I69" s="819">
        <v>3090000</v>
      </c>
      <c r="J69" s="819">
        <v>0</v>
      </c>
      <c r="K69" s="819">
        <v>2640000</v>
      </c>
      <c r="L69" s="828">
        <f t="shared" si="2"/>
        <v>3090000</v>
      </c>
      <c r="M69" s="828">
        <f t="shared" si="2"/>
        <v>0</v>
      </c>
      <c r="N69" s="828">
        <f t="shared" si="2"/>
        <v>2640000</v>
      </c>
      <c r="O69" s="829">
        <f t="shared" si="1"/>
        <v>0.85436893203883491</v>
      </c>
    </row>
    <row r="70" spans="1:15" ht="25.5">
      <c r="A70" s="815" t="s">
        <v>1315</v>
      </c>
      <c r="B70" s="816" t="s">
        <v>1316</v>
      </c>
      <c r="C70" s="819">
        <v>0</v>
      </c>
      <c r="D70" s="819">
        <v>0</v>
      </c>
      <c r="E70" s="819">
        <v>0</v>
      </c>
      <c r="F70" s="819">
        <v>0</v>
      </c>
      <c r="G70" s="819">
        <v>0</v>
      </c>
      <c r="H70" s="819">
        <v>0</v>
      </c>
      <c r="I70" s="819">
        <v>3090000</v>
      </c>
      <c r="J70" s="819">
        <v>0</v>
      </c>
      <c r="K70" s="819">
        <v>2640000</v>
      </c>
      <c r="L70" s="828">
        <f t="shared" si="2"/>
        <v>3090000</v>
      </c>
      <c r="M70" s="828">
        <f t="shared" si="2"/>
        <v>0</v>
      </c>
      <c r="N70" s="828">
        <f t="shared" si="2"/>
        <v>2640000</v>
      </c>
      <c r="O70" s="829">
        <f t="shared" si="1"/>
        <v>0.85436893203883491</v>
      </c>
    </row>
    <row r="71" spans="1:15" hidden="1">
      <c r="A71" s="815" t="s">
        <v>1317</v>
      </c>
      <c r="B71" s="816" t="s">
        <v>1318</v>
      </c>
      <c r="C71" s="819">
        <v>29750</v>
      </c>
      <c r="D71" s="819">
        <v>0</v>
      </c>
      <c r="E71" s="819">
        <v>122040</v>
      </c>
      <c r="F71" s="819">
        <v>240030</v>
      </c>
      <c r="G71" s="819">
        <v>0</v>
      </c>
      <c r="H71" s="819">
        <v>273465</v>
      </c>
      <c r="I71" s="819">
        <v>5319852</v>
      </c>
      <c r="J71" s="819">
        <v>0</v>
      </c>
      <c r="K71" s="819">
        <v>4295864</v>
      </c>
      <c r="L71" s="828">
        <f t="shared" si="2"/>
        <v>5589632</v>
      </c>
      <c r="M71" s="828">
        <f t="shared" si="2"/>
        <v>0</v>
      </c>
      <c r="N71" s="828">
        <f t="shared" si="2"/>
        <v>4691369</v>
      </c>
      <c r="O71" s="829">
        <f t="shared" si="1"/>
        <v>0.83929836525910828</v>
      </c>
    </row>
    <row r="72" spans="1:15" ht="25.5" hidden="1">
      <c r="A72" s="815" t="s">
        <v>425</v>
      </c>
      <c r="B72" s="816" t="s">
        <v>1319</v>
      </c>
      <c r="C72" s="819">
        <v>0</v>
      </c>
      <c r="D72" s="819">
        <v>0</v>
      </c>
      <c r="E72" s="819">
        <v>0</v>
      </c>
      <c r="F72" s="819">
        <v>0</v>
      </c>
      <c r="G72" s="819">
        <v>0</v>
      </c>
      <c r="H72" s="819">
        <v>0</v>
      </c>
      <c r="I72" s="819">
        <v>1500000</v>
      </c>
      <c r="J72" s="819">
        <v>0</v>
      </c>
      <c r="K72" s="819">
        <v>1500000</v>
      </c>
      <c r="L72" s="828">
        <f t="shared" ref="L72:N102" si="3">C72+F72+I72</f>
        <v>1500000</v>
      </c>
      <c r="M72" s="828">
        <f t="shared" si="3"/>
        <v>0</v>
      </c>
      <c r="N72" s="828">
        <f t="shared" si="3"/>
        <v>1500000</v>
      </c>
      <c r="O72" s="829">
        <f t="shared" si="1"/>
        <v>1</v>
      </c>
    </row>
    <row r="73" spans="1:15" ht="25.5" hidden="1">
      <c r="A73" s="815" t="s">
        <v>426</v>
      </c>
      <c r="B73" s="816" t="s">
        <v>1320</v>
      </c>
      <c r="C73" s="819">
        <v>0</v>
      </c>
      <c r="D73" s="819">
        <v>0</v>
      </c>
      <c r="E73" s="819">
        <v>0</v>
      </c>
      <c r="F73" s="819">
        <v>0</v>
      </c>
      <c r="G73" s="819">
        <v>0</v>
      </c>
      <c r="H73" s="819">
        <v>0</v>
      </c>
      <c r="I73" s="819">
        <v>348099</v>
      </c>
      <c r="J73" s="819">
        <v>0</v>
      </c>
      <c r="K73" s="819">
        <v>10000</v>
      </c>
      <c r="L73" s="828">
        <f t="shared" si="3"/>
        <v>348099</v>
      </c>
      <c r="M73" s="828">
        <f t="shared" si="3"/>
        <v>0</v>
      </c>
      <c r="N73" s="828">
        <f t="shared" si="3"/>
        <v>10000</v>
      </c>
      <c r="O73" s="829">
        <f t="shared" si="1"/>
        <v>2.8727459716919611E-2</v>
      </c>
    </row>
    <row r="74" spans="1:15" ht="25.5" hidden="1">
      <c r="A74" s="815" t="s">
        <v>427</v>
      </c>
      <c r="B74" s="816" t="s">
        <v>1321</v>
      </c>
      <c r="C74" s="819">
        <v>29750</v>
      </c>
      <c r="D74" s="819">
        <v>0</v>
      </c>
      <c r="E74" s="819">
        <v>122040</v>
      </c>
      <c r="F74" s="819">
        <v>240030</v>
      </c>
      <c r="G74" s="819">
        <v>0</v>
      </c>
      <c r="H74" s="819">
        <v>273465</v>
      </c>
      <c r="I74" s="819">
        <v>3471753</v>
      </c>
      <c r="J74" s="819">
        <v>0</v>
      </c>
      <c r="K74" s="819">
        <v>2785864</v>
      </c>
      <c r="L74" s="828">
        <f t="shared" si="3"/>
        <v>3741533</v>
      </c>
      <c r="M74" s="828">
        <f t="shared" si="3"/>
        <v>0</v>
      </c>
      <c r="N74" s="828">
        <f t="shared" si="3"/>
        <v>3181369</v>
      </c>
      <c r="O74" s="829">
        <f t="shared" si="1"/>
        <v>0.85028489659185147</v>
      </c>
    </row>
    <row r="75" spans="1:15" hidden="1">
      <c r="A75" s="815" t="s">
        <v>1322</v>
      </c>
      <c r="B75" s="816" t="s">
        <v>1323</v>
      </c>
      <c r="C75" s="819">
        <v>0</v>
      </c>
      <c r="D75" s="819">
        <v>0</v>
      </c>
      <c r="E75" s="819">
        <v>0</v>
      </c>
      <c r="F75" s="819">
        <v>0</v>
      </c>
      <c r="G75" s="819">
        <v>0</v>
      </c>
      <c r="H75" s="819">
        <v>0</v>
      </c>
      <c r="I75" s="819">
        <v>0</v>
      </c>
      <c r="J75" s="819">
        <v>0</v>
      </c>
      <c r="K75" s="819">
        <v>500000</v>
      </c>
      <c r="L75" s="828">
        <f t="shared" si="3"/>
        <v>0</v>
      </c>
      <c r="M75" s="828">
        <f t="shared" si="3"/>
        <v>0</v>
      </c>
      <c r="N75" s="828">
        <f t="shared" si="3"/>
        <v>500000</v>
      </c>
      <c r="O75" s="829" t="e">
        <f t="shared" si="1"/>
        <v>#DIV/0!</v>
      </c>
    </row>
    <row r="76" spans="1:15" ht="25.5">
      <c r="A76" s="815" t="s">
        <v>1324</v>
      </c>
      <c r="B76" s="816" t="s">
        <v>1325</v>
      </c>
      <c r="C76" s="819">
        <v>29750</v>
      </c>
      <c r="D76" s="819">
        <v>0</v>
      </c>
      <c r="E76" s="819">
        <v>122040</v>
      </c>
      <c r="F76" s="819">
        <v>240030</v>
      </c>
      <c r="G76" s="819">
        <v>0</v>
      </c>
      <c r="H76" s="819">
        <v>273465</v>
      </c>
      <c r="I76" s="819">
        <v>5319852</v>
      </c>
      <c r="J76" s="819">
        <v>0</v>
      </c>
      <c r="K76" s="819">
        <v>4795864</v>
      </c>
      <c r="L76" s="828">
        <f t="shared" si="3"/>
        <v>5589632</v>
      </c>
      <c r="M76" s="828">
        <f t="shared" si="3"/>
        <v>0</v>
      </c>
      <c r="N76" s="828">
        <f t="shared" si="3"/>
        <v>5191369</v>
      </c>
      <c r="O76" s="829">
        <f t="shared" si="1"/>
        <v>0.92874969228743498</v>
      </c>
    </row>
    <row r="77" spans="1:15">
      <c r="A77" s="815" t="s">
        <v>1326</v>
      </c>
      <c r="B77" s="816" t="s">
        <v>1327</v>
      </c>
      <c r="C77" s="819">
        <v>357337</v>
      </c>
      <c r="D77" s="819">
        <v>0</v>
      </c>
      <c r="E77" s="819">
        <v>188640</v>
      </c>
      <c r="F77" s="819">
        <v>389585</v>
      </c>
      <c r="G77" s="819">
        <v>0</v>
      </c>
      <c r="H77" s="819">
        <v>415448</v>
      </c>
      <c r="I77" s="819">
        <v>103042785</v>
      </c>
      <c r="J77" s="819">
        <v>0</v>
      </c>
      <c r="K77" s="819">
        <v>213965289</v>
      </c>
      <c r="L77" s="828">
        <f t="shared" si="3"/>
        <v>103789707</v>
      </c>
      <c r="M77" s="828">
        <f t="shared" si="3"/>
        <v>0</v>
      </c>
      <c r="N77" s="828">
        <f t="shared" si="3"/>
        <v>214569377</v>
      </c>
      <c r="O77" s="829">
        <f t="shared" si="1"/>
        <v>2.0673473622967258</v>
      </c>
    </row>
    <row r="78" spans="1:15" ht="25.5" hidden="1">
      <c r="A78" s="815" t="s">
        <v>1328</v>
      </c>
      <c r="B78" s="816" t="s">
        <v>1329</v>
      </c>
      <c r="C78" s="819">
        <v>0</v>
      </c>
      <c r="D78" s="819">
        <v>0</v>
      </c>
      <c r="E78" s="819">
        <v>0</v>
      </c>
      <c r="F78" s="819">
        <v>0</v>
      </c>
      <c r="G78" s="819">
        <v>0</v>
      </c>
      <c r="H78" s="819">
        <v>0</v>
      </c>
      <c r="I78" s="819">
        <v>0</v>
      </c>
      <c r="J78" s="819">
        <v>0</v>
      </c>
      <c r="K78" s="819">
        <v>0</v>
      </c>
      <c r="L78" s="828">
        <f t="shared" si="3"/>
        <v>0</v>
      </c>
      <c r="M78" s="828">
        <f t="shared" si="3"/>
        <v>0</v>
      </c>
      <c r="N78" s="828">
        <f t="shared" si="3"/>
        <v>0</v>
      </c>
      <c r="O78" s="829" t="e">
        <f t="shared" ref="O78:O116" si="4">N78/L78</f>
        <v>#DIV/0!</v>
      </c>
    </row>
    <row r="79" spans="1:15" ht="25.5" hidden="1">
      <c r="A79" s="815" t="s">
        <v>1330</v>
      </c>
      <c r="B79" s="816" t="s">
        <v>1331</v>
      </c>
      <c r="C79" s="819">
        <v>0</v>
      </c>
      <c r="D79" s="819">
        <v>0</v>
      </c>
      <c r="E79" s="819">
        <v>0</v>
      </c>
      <c r="F79" s="819">
        <v>0</v>
      </c>
      <c r="G79" s="819">
        <v>0</v>
      </c>
      <c r="H79" s="819">
        <v>0</v>
      </c>
      <c r="I79" s="819">
        <v>0</v>
      </c>
      <c r="J79" s="819">
        <v>0</v>
      </c>
      <c r="K79" s="819">
        <v>1631219</v>
      </c>
      <c r="L79" s="828">
        <f t="shared" si="3"/>
        <v>0</v>
      </c>
      <c r="M79" s="828">
        <f t="shared" si="3"/>
        <v>0</v>
      </c>
      <c r="N79" s="828">
        <f t="shared" si="3"/>
        <v>1631219</v>
      </c>
      <c r="O79" s="829" t="e">
        <f t="shared" si="4"/>
        <v>#DIV/0!</v>
      </c>
    </row>
    <row r="80" spans="1:15" ht="25.5" hidden="1">
      <c r="A80" s="815" t="s">
        <v>1332</v>
      </c>
      <c r="B80" s="816" t="s">
        <v>1333</v>
      </c>
      <c r="C80" s="819">
        <v>6103857</v>
      </c>
      <c r="D80" s="819">
        <v>0</v>
      </c>
      <c r="E80" s="819">
        <v>0</v>
      </c>
      <c r="F80" s="819">
        <v>4915528</v>
      </c>
      <c r="G80" s="819">
        <v>0</v>
      </c>
      <c r="H80" s="819">
        <v>0</v>
      </c>
      <c r="I80" s="819">
        <v>0</v>
      </c>
      <c r="J80" s="819">
        <v>0</v>
      </c>
      <c r="K80" s="819">
        <v>0</v>
      </c>
      <c r="L80" s="828">
        <f t="shared" si="3"/>
        <v>11019385</v>
      </c>
      <c r="M80" s="828">
        <f t="shared" si="3"/>
        <v>0</v>
      </c>
      <c r="N80" s="828">
        <f t="shared" si="3"/>
        <v>0</v>
      </c>
      <c r="O80" s="829">
        <f t="shared" si="4"/>
        <v>0</v>
      </c>
    </row>
    <row r="81" spans="1:15" ht="25.5">
      <c r="A81" s="815" t="s">
        <v>1334</v>
      </c>
      <c r="B81" s="816" t="s">
        <v>1335</v>
      </c>
      <c r="C81" s="819">
        <v>6103857</v>
      </c>
      <c r="D81" s="819">
        <v>0</v>
      </c>
      <c r="E81" s="819">
        <v>0</v>
      </c>
      <c r="F81" s="819">
        <v>4915528</v>
      </c>
      <c r="G81" s="819">
        <v>0</v>
      </c>
      <c r="H81" s="819">
        <v>0</v>
      </c>
      <c r="I81" s="819">
        <v>0</v>
      </c>
      <c r="J81" s="819">
        <v>0</v>
      </c>
      <c r="K81" s="819">
        <v>1631219</v>
      </c>
      <c r="L81" s="828">
        <f t="shared" si="3"/>
        <v>11019385</v>
      </c>
      <c r="M81" s="828">
        <f t="shared" si="3"/>
        <v>0</v>
      </c>
      <c r="N81" s="828">
        <f t="shared" si="3"/>
        <v>1631219</v>
      </c>
      <c r="O81" s="829">
        <f t="shared" si="4"/>
        <v>0.14803176402312834</v>
      </c>
    </row>
    <row r="82" spans="1:15" ht="25.5" hidden="1">
      <c r="A82" s="815" t="s">
        <v>1336</v>
      </c>
      <c r="B82" s="816" t="s">
        <v>1337</v>
      </c>
      <c r="C82" s="819">
        <v>0</v>
      </c>
      <c r="D82" s="819">
        <v>0</v>
      </c>
      <c r="E82" s="819">
        <v>0</v>
      </c>
      <c r="F82" s="819">
        <v>0</v>
      </c>
      <c r="G82" s="819">
        <v>0</v>
      </c>
      <c r="H82" s="819">
        <v>0</v>
      </c>
      <c r="I82" s="819">
        <v>0</v>
      </c>
      <c r="J82" s="819">
        <v>0</v>
      </c>
      <c r="K82" s="819">
        <v>0</v>
      </c>
      <c r="L82" s="828">
        <f t="shared" si="3"/>
        <v>0</v>
      </c>
      <c r="M82" s="828">
        <f t="shared" si="3"/>
        <v>0</v>
      </c>
      <c r="N82" s="828">
        <f t="shared" si="3"/>
        <v>0</v>
      </c>
      <c r="O82" s="829" t="e">
        <f t="shared" si="4"/>
        <v>#DIV/0!</v>
      </c>
    </row>
    <row r="83" spans="1:15" hidden="1">
      <c r="A83" s="815" t="s">
        <v>1338</v>
      </c>
      <c r="B83" s="816" t="s">
        <v>1339</v>
      </c>
      <c r="C83" s="819">
        <v>-286507</v>
      </c>
      <c r="D83" s="819">
        <v>0</v>
      </c>
      <c r="E83" s="819">
        <v>-396000</v>
      </c>
      <c r="F83" s="819">
        <v>0</v>
      </c>
      <c r="G83" s="819">
        <v>0</v>
      </c>
      <c r="H83" s="819">
        <v>0</v>
      </c>
      <c r="I83" s="819">
        <v>2796000</v>
      </c>
      <c r="J83" s="819">
        <v>0</v>
      </c>
      <c r="K83" s="819">
        <v>-3584908</v>
      </c>
      <c r="L83" s="828">
        <f t="shared" si="3"/>
        <v>2509493</v>
      </c>
      <c r="M83" s="828">
        <f t="shared" si="3"/>
        <v>0</v>
      </c>
      <c r="N83" s="828">
        <f t="shared" si="3"/>
        <v>-3980908</v>
      </c>
      <c r="O83" s="829">
        <f t="shared" si="4"/>
        <v>-1.5863395514552143</v>
      </c>
    </row>
    <row r="84" spans="1:15" ht="25.5">
      <c r="A84" s="815" t="s">
        <v>1340</v>
      </c>
      <c r="B84" s="816" t="s">
        <v>1341</v>
      </c>
      <c r="C84" s="819">
        <v>-286507</v>
      </c>
      <c r="D84" s="819">
        <v>0</v>
      </c>
      <c r="E84" s="819">
        <v>-396000</v>
      </c>
      <c r="F84" s="819">
        <v>0</v>
      </c>
      <c r="G84" s="819">
        <v>0</v>
      </c>
      <c r="H84" s="819">
        <v>0</v>
      </c>
      <c r="I84" s="819">
        <v>2796000</v>
      </c>
      <c r="J84" s="819">
        <v>0</v>
      </c>
      <c r="K84" s="819">
        <v>-3584908</v>
      </c>
      <c r="L84" s="828">
        <f t="shared" si="3"/>
        <v>2509493</v>
      </c>
      <c r="M84" s="828">
        <f t="shared" si="3"/>
        <v>0</v>
      </c>
      <c r="N84" s="828">
        <f t="shared" si="3"/>
        <v>-3980908</v>
      </c>
      <c r="O84" s="829">
        <f t="shared" si="4"/>
        <v>-1.5863395514552143</v>
      </c>
    </row>
    <row r="85" spans="1:15" ht="25.5">
      <c r="A85" s="815" t="s">
        <v>1342</v>
      </c>
      <c r="B85" s="816" t="s">
        <v>1343</v>
      </c>
      <c r="C85" s="819">
        <v>5817350</v>
      </c>
      <c r="D85" s="819">
        <v>0</v>
      </c>
      <c r="E85" s="819">
        <v>-396000</v>
      </c>
      <c r="F85" s="819">
        <v>4915528</v>
      </c>
      <c r="G85" s="819">
        <v>0</v>
      </c>
      <c r="H85" s="819">
        <v>0</v>
      </c>
      <c r="I85" s="819">
        <v>2796000</v>
      </c>
      <c r="J85" s="819">
        <v>0</v>
      </c>
      <c r="K85" s="819">
        <v>-1953689</v>
      </c>
      <c r="L85" s="828">
        <f t="shared" si="3"/>
        <v>13528878</v>
      </c>
      <c r="M85" s="828">
        <f t="shared" si="3"/>
        <v>0</v>
      </c>
      <c r="N85" s="828">
        <f t="shared" si="3"/>
        <v>-2349689</v>
      </c>
      <c r="O85" s="829">
        <f t="shared" si="4"/>
        <v>-0.17367951725191105</v>
      </c>
    </row>
    <row r="86" spans="1:15" ht="25.5">
      <c r="A86" s="815" t="s">
        <v>1344</v>
      </c>
      <c r="B86" s="816" t="s">
        <v>1345</v>
      </c>
      <c r="C86" s="819">
        <v>0</v>
      </c>
      <c r="D86" s="819">
        <v>0</v>
      </c>
      <c r="E86" s="819">
        <v>0</v>
      </c>
      <c r="F86" s="819">
        <v>0</v>
      </c>
      <c r="G86" s="819">
        <v>0</v>
      </c>
      <c r="H86" s="819">
        <v>0</v>
      </c>
      <c r="I86" s="819">
        <v>0</v>
      </c>
      <c r="J86" s="819">
        <v>0</v>
      </c>
      <c r="K86" s="819">
        <v>0</v>
      </c>
      <c r="L86" s="828">
        <f t="shared" si="3"/>
        <v>0</v>
      </c>
      <c r="M86" s="828">
        <f t="shared" si="3"/>
        <v>0</v>
      </c>
      <c r="N86" s="828">
        <f t="shared" si="3"/>
        <v>0</v>
      </c>
      <c r="O86" s="829"/>
    </row>
    <row r="87" spans="1:15">
      <c r="A87" s="831" t="s">
        <v>1346</v>
      </c>
      <c r="B87" s="832" t="s">
        <v>1347</v>
      </c>
      <c r="C87" s="833">
        <v>32114578</v>
      </c>
      <c r="D87" s="833">
        <v>0</v>
      </c>
      <c r="E87" s="833">
        <v>22667291</v>
      </c>
      <c r="F87" s="833">
        <v>9260497</v>
      </c>
      <c r="G87" s="833">
        <v>0</v>
      </c>
      <c r="H87" s="833">
        <v>4387038</v>
      </c>
      <c r="I87" s="833">
        <v>10560534868</v>
      </c>
      <c r="J87" s="833">
        <v>0</v>
      </c>
      <c r="K87" s="833">
        <v>12318560973</v>
      </c>
      <c r="L87" s="834">
        <f t="shared" si="3"/>
        <v>10601909943</v>
      </c>
      <c r="M87" s="834">
        <f t="shared" si="3"/>
        <v>0</v>
      </c>
      <c r="N87" s="834">
        <f t="shared" si="3"/>
        <v>12345615302</v>
      </c>
      <c r="O87" s="835">
        <f t="shared" si="4"/>
        <v>1.1644708706614977</v>
      </c>
    </row>
    <row r="88" spans="1:15">
      <c r="A88" s="815" t="s">
        <v>1348</v>
      </c>
      <c r="B88" s="816" t="s">
        <v>1349</v>
      </c>
      <c r="C88" s="819">
        <v>35044584</v>
      </c>
      <c r="D88" s="819">
        <v>0</v>
      </c>
      <c r="E88" s="819">
        <v>35044584</v>
      </c>
      <c r="F88" s="819">
        <v>44696219</v>
      </c>
      <c r="G88" s="819">
        <v>0</v>
      </c>
      <c r="H88" s="819">
        <v>44696219</v>
      </c>
      <c r="I88" s="819">
        <v>12232790231</v>
      </c>
      <c r="J88" s="819">
        <v>0</v>
      </c>
      <c r="K88" s="819">
        <v>12232790231</v>
      </c>
      <c r="L88" s="828">
        <f t="shared" si="3"/>
        <v>12312531034</v>
      </c>
      <c r="M88" s="828">
        <f t="shared" si="3"/>
        <v>0</v>
      </c>
      <c r="N88" s="828">
        <f t="shared" si="3"/>
        <v>12312531034</v>
      </c>
      <c r="O88" s="829">
        <f t="shared" si="4"/>
        <v>1</v>
      </c>
    </row>
    <row r="89" spans="1:15">
      <c r="A89" s="815" t="s">
        <v>1350</v>
      </c>
      <c r="B89" s="816" t="s">
        <v>1351</v>
      </c>
      <c r="C89" s="819">
        <v>0</v>
      </c>
      <c r="D89" s="819">
        <v>0</v>
      </c>
      <c r="E89" s="819">
        <v>0</v>
      </c>
      <c r="F89" s="819">
        <v>0</v>
      </c>
      <c r="G89" s="819">
        <v>0</v>
      </c>
      <c r="H89" s="819">
        <v>0</v>
      </c>
      <c r="I89" s="819">
        <v>-165788594</v>
      </c>
      <c r="J89" s="819">
        <v>0</v>
      </c>
      <c r="K89" s="819">
        <v>-165788594</v>
      </c>
      <c r="L89" s="828">
        <f t="shared" si="3"/>
        <v>-165788594</v>
      </c>
      <c r="M89" s="828">
        <f t="shared" si="3"/>
        <v>0</v>
      </c>
      <c r="N89" s="828">
        <f t="shared" si="3"/>
        <v>-165788594</v>
      </c>
      <c r="O89" s="829">
        <f t="shared" si="4"/>
        <v>1</v>
      </c>
    </row>
    <row r="90" spans="1:15" ht="25.5">
      <c r="A90" s="815" t="s">
        <v>984</v>
      </c>
      <c r="B90" s="816" t="s">
        <v>1352</v>
      </c>
      <c r="C90" s="819">
        <v>453056</v>
      </c>
      <c r="D90" s="819">
        <v>0</v>
      </c>
      <c r="E90" s="819">
        <v>453056</v>
      </c>
      <c r="F90" s="819">
        <v>1832134</v>
      </c>
      <c r="G90" s="819">
        <v>0</v>
      </c>
      <c r="H90" s="819">
        <v>1832134</v>
      </c>
      <c r="I90" s="819">
        <v>68633000</v>
      </c>
      <c r="J90" s="819">
        <v>0</v>
      </c>
      <c r="K90" s="819">
        <v>68633000</v>
      </c>
      <c r="L90" s="828">
        <f t="shared" si="3"/>
        <v>70918190</v>
      </c>
      <c r="M90" s="828">
        <f t="shared" si="3"/>
        <v>0</v>
      </c>
      <c r="N90" s="828">
        <f t="shared" si="3"/>
        <v>70918190</v>
      </c>
      <c r="O90" s="829">
        <f t="shared" si="4"/>
        <v>1</v>
      </c>
    </row>
    <row r="91" spans="1:15">
      <c r="A91" s="815" t="s">
        <v>1353</v>
      </c>
      <c r="B91" s="816" t="s">
        <v>1354</v>
      </c>
      <c r="C91" s="819">
        <v>-10492605</v>
      </c>
      <c r="D91" s="819">
        <v>0</v>
      </c>
      <c r="E91" s="819">
        <v>-8243936</v>
      </c>
      <c r="F91" s="819">
        <v>-55385134</v>
      </c>
      <c r="G91" s="819">
        <v>0</v>
      </c>
      <c r="H91" s="819">
        <v>-48613542</v>
      </c>
      <c r="I91" s="819">
        <v>-2689338588</v>
      </c>
      <c r="J91" s="819">
        <v>0</v>
      </c>
      <c r="K91" s="819">
        <v>-1964618269</v>
      </c>
      <c r="L91" s="828">
        <f t="shared" si="3"/>
        <v>-2755216327</v>
      </c>
      <c r="M91" s="828">
        <f t="shared" si="3"/>
        <v>0</v>
      </c>
      <c r="N91" s="828">
        <f t="shared" si="3"/>
        <v>-2021475747</v>
      </c>
      <c r="O91" s="829">
        <f t="shared" si="4"/>
        <v>0.73369039199948094</v>
      </c>
    </row>
    <row r="92" spans="1:15">
      <c r="A92" s="815" t="s">
        <v>1355</v>
      </c>
      <c r="B92" s="816" t="s">
        <v>1356</v>
      </c>
      <c r="C92" s="819">
        <v>0</v>
      </c>
      <c r="D92" s="819">
        <v>0</v>
      </c>
      <c r="E92" s="819">
        <v>0</v>
      </c>
      <c r="F92" s="819">
        <v>0</v>
      </c>
      <c r="G92" s="819">
        <v>0</v>
      </c>
      <c r="H92" s="819">
        <v>0</v>
      </c>
      <c r="I92" s="819">
        <v>0</v>
      </c>
      <c r="J92" s="819">
        <v>0</v>
      </c>
      <c r="K92" s="819">
        <v>0</v>
      </c>
      <c r="L92" s="828">
        <f t="shared" si="3"/>
        <v>0</v>
      </c>
      <c r="M92" s="828">
        <f t="shared" si="3"/>
        <v>0</v>
      </c>
      <c r="N92" s="828">
        <f t="shared" si="3"/>
        <v>0</v>
      </c>
      <c r="O92" s="829"/>
    </row>
    <row r="93" spans="1:15">
      <c r="A93" s="815" t="s">
        <v>1357</v>
      </c>
      <c r="B93" s="816" t="s">
        <v>1358</v>
      </c>
      <c r="C93" s="819">
        <v>2248669</v>
      </c>
      <c r="D93" s="819">
        <v>0</v>
      </c>
      <c r="E93" s="819">
        <v>-10551113</v>
      </c>
      <c r="F93" s="819">
        <v>6771592</v>
      </c>
      <c r="G93" s="819">
        <v>0</v>
      </c>
      <c r="H93" s="819">
        <v>-4450549</v>
      </c>
      <c r="I93" s="819">
        <v>724720319</v>
      </c>
      <c r="J93" s="819">
        <v>0</v>
      </c>
      <c r="K93" s="819">
        <v>12016769</v>
      </c>
      <c r="L93" s="828">
        <f t="shared" si="3"/>
        <v>733740580</v>
      </c>
      <c r="M93" s="828">
        <f t="shared" si="3"/>
        <v>0</v>
      </c>
      <c r="N93" s="828">
        <f t="shared" si="3"/>
        <v>-2984893</v>
      </c>
      <c r="O93" s="829">
        <f t="shared" si="4"/>
        <v>-4.0680495005469101E-3</v>
      </c>
    </row>
    <row r="94" spans="1:15">
      <c r="A94" s="815" t="s">
        <v>1359</v>
      </c>
      <c r="B94" s="816" t="s">
        <v>1360</v>
      </c>
      <c r="C94" s="819">
        <v>27253704</v>
      </c>
      <c r="D94" s="819">
        <v>0</v>
      </c>
      <c r="E94" s="819">
        <v>16702591</v>
      </c>
      <c r="F94" s="819">
        <v>-2085189</v>
      </c>
      <c r="G94" s="819">
        <v>0</v>
      </c>
      <c r="H94" s="819">
        <v>-6535738</v>
      </c>
      <c r="I94" s="819">
        <v>10171016368</v>
      </c>
      <c r="J94" s="819">
        <v>0</v>
      </c>
      <c r="K94" s="819">
        <v>10183033137</v>
      </c>
      <c r="L94" s="828">
        <f t="shared" si="3"/>
        <v>10196184883</v>
      </c>
      <c r="M94" s="828">
        <f t="shared" si="3"/>
        <v>0</v>
      </c>
      <c r="N94" s="828">
        <f t="shared" si="3"/>
        <v>10193199990</v>
      </c>
      <c r="O94" s="829">
        <f t="shared" si="4"/>
        <v>0.99970725393524629</v>
      </c>
    </row>
    <row r="95" spans="1:15" ht="25.5" hidden="1">
      <c r="A95" s="815" t="s">
        <v>1361</v>
      </c>
      <c r="B95" s="816" t="s">
        <v>1362</v>
      </c>
      <c r="C95" s="819">
        <v>0</v>
      </c>
      <c r="D95" s="819">
        <v>0</v>
      </c>
      <c r="E95" s="819">
        <v>0</v>
      </c>
      <c r="F95" s="819">
        <v>0</v>
      </c>
      <c r="G95" s="819">
        <v>0</v>
      </c>
      <c r="H95" s="819">
        <v>0</v>
      </c>
      <c r="I95" s="819">
        <v>114585</v>
      </c>
      <c r="J95" s="819">
        <v>0</v>
      </c>
      <c r="K95" s="819">
        <v>4300</v>
      </c>
      <c r="L95" s="828">
        <f t="shared" si="3"/>
        <v>114585</v>
      </c>
      <c r="M95" s="828">
        <f t="shared" si="3"/>
        <v>0</v>
      </c>
      <c r="N95" s="828">
        <f t="shared" si="3"/>
        <v>4300</v>
      </c>
      <c r="O95" s="829">
        <f t="shared" si="4"/>
        <v>3.75267268839726E-2</v>
      </c>
    </row>
    <row r="96" spans="1:15" ht="25.5" hidden="1">
      <c r="A96" s="815" t="s">
        <v>1363</v>
      </c>
      <c r="B96" s="816" t="s">
        <v>1364</v>
      </c>
      <c r="C96" s="819">
        <v>1313545</v>
      </c>
      <c r="D96" s="819">
        <v>0</v>
      </c>
      <c r="E96" s="819">
        <v>1718963</v>
      </c>
      <c r="F96" s="819">
        <v>1490444</v>
      </c>
      <c r="G96" s="819">
        <v>0</v>
      </c>
      <c r="H96" s="819">
        <v>1067851</v>
      </c>
      <c r="I96" s="819">
        <v>9716250</v>
      </c>
      <c r="J96" s="819">
        <v>0</v>
      </c>
      <c r="K96" s="819">
        <v>9591248</v>
      </c>
      <c r="L96" s="828">
        <f t="shared" si="3"/>
        <v>12520239</v>
      </c>
      <c r="M96" s="828">
        <f t="shared" si="3"/>
        <v>0</v>
      </c>
      <c r="N96" s="828">
        <f t="shared" si="3"/>
        <v>12378062</v>
      </c>
      <c r="O96" s="829">
        <f t="shared" si="4"/>
        <v>0.98864422636021565</v>
      </c>
    </row>
    <row r="97" spans="1:15" ht="25.5" hidden="1">
      <c r="A97" s="815" t="s">
        <v>1365</v>
      </c>
      <c r="B97" s="816" t="s">
        <v>1366</v>
      </c>
      <c r="C97" s="819">
        <v>0</v>
      </c>
      <c r="D97" s="819">
        <v>0</v>
      </c>
      <c r="E97" s="819">
        <v>0</v>
      </c>
      <c r="F97" s="819">
        <v>0</v>
      </c>
      <c r="G97" s="819">
        <v>0</v>
      </c>
      <c r="H97" s="819">
        <v>0</v>
      </c>
      <c r="I97" s="819">
        <v>0</v>
      </c>
      <c r="J97" s="819">
        <v>0</v>
      </c>
      <c r="K97" s="819">
        <v>10000</v>
      </c>
      <c r="L97" s="828">
        <f t="shared" si="3"/>
        <v>0</v>
      </c>
      <c r="M97" s="828">
        <f t="shared" si="3"/>
        <v>0</v>
      </c>
      <c r="N97" s="828">
        <f t="shared" si="3"/>
        <v>10000</v>
      </c>
      <c r="O97" s="829" t="e">
        <f t="shared" si="4"/>
        <v>#DIV/0!</v>
      </c>
    </row>
    <row r="98" spans="1:15" ht="25.5" hidden="1">
      <c r="A98" s="815" t="s">
        <v>987</v>
      </c>
      <c r="B98" s="816" t="s">
        <v>1367</v>
      </c>
      <c r="C98" s="819">
        <v>0</v>
      </c>
      <c r="D98" s="819">
        <v>0</v>
      </c>
      <c r="E98" s="819">
        <v>0</v>
      </c>
      <c r="F98" s="819">
        <v>30580</v>
      </c>
      <c r="G98" s="819">
        <v>0</v>
      </c>
      <c r="H98" s="819">
        <v>0</v>
      </c>
      <c r="I98" s="819">
        <v>40347774</v>
      </c>
      <c r="J98" s="819">
        <v>0</v>
      </c>
      <c r="K98" s="819">
        <v>6559551</v>
      </c>
      <c r="L98" s="828">
        <f t="shared" si="3"/>
        <v>40378354</v>
      </c>
      <c r="M98" s="828">
        <f t="shared" si="3"/>
        <v>0</v>
      </c>
      <c r="N98" s="828">
        <f t="shared" si="3"/>
        <v>6559551</v>
      </c>
      <c r="O98" s="829">
        <f t="shared" si="4"/>
        <v>0.16245216434528262</v>
      </c>
    </row>
    <row r="99" spans="1:15" ht="25.5" hidden="1">
      <c r="A99" s="815" t="s">
        <v>989</v>
      </c>
      <c r="B99" s="816" t="s">
        <v>1368</v>
      </c>
      <c r="C99" s="819">
        <v>0</v>
      </c>
      <c r="D99" s="819">
        <v>0</v>
      </c>
      <c r="E99" s="819">
        <v>0</v>
      </c>
      <c r="F99" s="819">
        <v>0</v>
      </c>
      <c r="G99" s="819">
        <v>0</v>
      </c>
      <c r="H99" s="819">
        <v>0</v>
      </c>
      <c r="I99" s="819">
        <v>1620138</v>
      </c>
      <c r="J99" s="819">
        <v>0</v>
      </c>
      <c r="K99" s="819">
        <v>0</v>
      </c>
      <c r="L99" s="828">
        <f t="shared" si="3"/>
        <v>1620138</v>
      </c>
      <c r="M99" s="828">
        <f t="shared" si="3"/>
        <v>0</v>
      </c>
      <c r="N99" s="828">
        <f t="shared" si="3"/>
        <v>0</v>
      </c>
      <c r="O99" s="829">
        <f t="shared" si="4"/>
        <v>0</v>
      </c>
    </row>
    <row r="100" spans="1:15" ht="25.5">
      <c r="A100" s="815" t="s">
        <v>1369</v>
      </c>
      <c r="B100" s="816" t="s">
        <v>1370</v>
      </c>
      <c r="C100" s="819">
        <v>1313545</v>
      </c>
      <c r="D100" s="819">
        <v>0</v>
      </c>
      <c r="E100" s="819">
        <v>1718963</v>
      </c>
      <c r="F100" s="819">
        <v>1521024</v>
      </c>
      <c r="G100" s="819">
        <v>0</v>
      </c>
      <c r="H100" s="819">
        <v>1067851</v>
      </c>
      <c r="I100" s="819">
        <v>51798747</v>
      </c>
      <c r="J100" s="819">
        <v>0</v>
      </c>
      <c r="K100" s="819">
        <v>16165099</v>
      </c>
      <c r="L100" s="828">
        <f t="shared" si="3"/>
        <v>54633316</v>
      </c>
      <c r="M100" s="828">
        <f t="shared" si="3"/>
        <v>0</v>
      </c>
      <c r="N100" s="828">
        <f t="shared" si="3"/>
        <v>18951913</v>
      </c>
      <c r="O100" s="829">
        <f t="shared" si="4"/>
        <v>0.34689296545719467</v>
      </c>
    </row>
    <row r="101" spans="1:15" ht="38.25" hidden="1">
      <c r="A101" s="815" t="s">
        <v>1371</v>
      </c>
      <c r="B101" s="816" t="s">
        <v>1372</v>
      </c>
      <c r="C101" s="819">
        <v>0</v>
      </c>
      <c r="D101" s="819">
        <v>0</v>
      </c>
      <c r="E101" s="819">
        <v>0</v>
      </c>
      <c r="F101" s="819">
        <v>0</v>
      </c>
      <c r="G101" s="819">
        <v>0</v>
      </c>
      <c r="H101" s="819">
        <v>0</v>
      </c>
      <c r="I101" s="819">
        <v>14573857</v>
      </c>
      <c r="J101" s="819">
        <v>0</v>
      </c>
      <c r="K101" s="819">
        <v>16920538</v>
      </c>
      <c r="L101" s="828">
        <f t="shared" si="3"/>
        <v>14573857</v>
      </c>
      <c r="M101" s="828">
        <f t="shared" si="3"/>
        <v>0</v>
      </c>
      <c r="N101" s="828">
        <f t="shared" si="3"/>
        <v>16920538</v>
      </c>
      <c r="O101" s="829">
        <f t="shared" si="4"/>
        <v>1.1610199002227071</v>
      </c>
    </row>
    <row r="102" spans="1:15" ht="38.25" hidden="1">
      <c r="A102" s="815" t="s">
        <v>1373</v>
      </c>
      <c r="B102" s="816" t="s">
        <v>1374</v>
      </c>
      <c r="C102" s="819">
        <v>0</v>
      </c>
      <c r="D102" s="819">
        <v>0</v>
      </c>
      <c r="E102" s="819">
        <v>0</v>
      </c>
      <c r="F102" s="819">
        <v>0</v>
      </c>
      <c r="G102" s="819">
        <v>0</v>
      </c>
      <c r="H102" s="819">
        <v>0</v>
      </c>
      <c r="I102" s="819">
        <v>14573857</v>
      </c>
      <c r="J102" s="819">
        <v>0</v>
      </c>
      <c r="K102" s="819">
        <v>16920538</v>
      </c>
      <c r="L102" s="828">
        <f t="shared" si="3"/>
        <v>14573857</v>
      </c>
      <c r="M102" s="828">
        <f t="shared" si="3"/>
        <v>0</v>
      </c>
      <c r="N102" s="828">
        <f t="shared" si="3"/>
        <v>16920538</v>
      </c>
      <c r="O102" s="829">
        <f t="shared" si="4"/>
        <v>1.1610199002227071</v>
      </c>
    </row>
    <row r="103" spans="1:15" ht="25.5">
      <c r="A103" s="815" t="s">
        <v>1375</v>
      </c>
      <c r="B103" s="816" t="s">
        <v>1376</v>
      </c>
      <c r="C103" s="819">
        <v>0</v>
      </c>
      <c r="D103" s="819">
        <v>0</v>
      </c>
      <c r="E103" s="819">
        <v>0</v>
      </c>
      <c r="F103" s="819">
        <v>0</v>
      </c>
      <c r="G103" s="819">
        <v>0</v>
      </c>
      <c r="H103" s="819">
        <v>0</v>
      </c>
      <c r="I103" s="819">
        <v>14573857</v>
      </c>
      <c r="J103" s="819">
        <v>0</v>
      </c>
      <c r="K103" s="819">
        <v>16920538</v>
      </c>
      <c r="L103" s="828">
        <f t="shared" ref="L103:N116" si="5">C103+F103+I103</f>
        <v>14573857</v>
      </c>
      <c r="M103" s="828">
        <f t="shared" si="5"/>
        <v>0</v>
      </c>
      <c r="N103" s="828">
        <f t="shared" si="5"/>
        <v>16920538</v>
      </c>
      <c r="O103" s="829">
        <f t="shared" si="4"/>
        <v>1.1610199002227071</v>
      </c>
    </row>
    <row r="104" spans="1:15" hidden="1">
      <c r="A104" s="815" t="s">
        <v>1377</v>
      </c>
      <c r="B104" s="816" t="s">
        <v>1378</v>
      </c>
      <c r="C104" s="819">
        <v>0</v>
      </c>
      <c r="D104" s="819">
        <v>0</v>
      </c>
      <c r="E104" s="819">
        <v>0</v>
      </c>
      <c r="F104" s="819">
        <v>148864</v>
      </c>
      <c r="G104" s="819">
        <v>0</v>
      </c>
      <c r="H104" s="819">
        <v>0</v>
      </c>
      <c r="I104" s="819">
        <v>24162973</v>
      </c>
      <c r="J104" s="819">
        <v>0</v>
      </c>
      <c r="K104" s="819">
        <v>24955804</v>
      </c>
      <c r="L104" s="828">
        <f t="shared" si="5"/>
        <v>24311837</v>
      </c>
      <c r="M104" s="828">
        <f t="shared" si="5"/>
        <v>0</v>
      </c>
      <c r="N104" s="828">
        <f t="shared" si="5"/>
        <v>24955804</v>
      </c>
      <c r="O104" s="829">
        <f t="shared" si="4"/>
        <v>1.0264877968703063</v>
      </c>
    </row>
    <row r="105" spans="1:15" ht="25.5" hidden="1">
      <c r="A105" s="815" t="s">
        <v>1379</v>
      </c>
      <c r="B105" s="816" t="s">
        <v>1380</v>
      </c>
      <c r="C105" s="819">
        <v>0</v>
      </c>
      <c r="D105" s="819">
        <v>0</v>
      </c>
      <c r="E105" s="819">
        <v>0</v>
      </c>
      <c r="F105" s="819">
        <v>0</v>
      </c>
      <c r="G105" s="819">
        <v>0</v>
      </c>
      <c r="H105" s="819">
        <v>0</v>
      </c>
      <c r="I105" s="819">
        <v>0</v>
      </c>
      <c r="J105" s="819">
        <v>0</v>
      </c>
      <c r="K105" s="819">
        <v>0</v>
      </c>
      <c r="L105" s="828">
        <f t="shared" si="5"/>
        <v>0</v>
      </c>
      <c r="M105" s="828">
        <f t="shared" si="5"/>
        <v>0</v>
      </c>
      <c r="N105" s="828">
        <f t="shared" si="5"/>
        <v>0</v>
      </c>
      <c r="O105" s="829" t="e">
        <f t="shared" si="4"/>
        <v>#DIV/0!</v>
      </c>
    </row>
    <row r="106" spans="1:15" ht="25.5" hidden="1">
      <c r="A106" s="815" t="s">
        <v>1381</v>
      </c>
      <c r="B106" s="816" t="s">
        <v>1382</v>
      </c>
      <c r="C106" s="819">
        <v>0</v>
      </c>
      <c r="D106" s="819">
        <v>0</v>
      </c>
      <c r="E106" s="819">
        <v>0</v>
      </c>
      <c r="F106" s="819">
        <v>20000</v>
      </c>
      <c r="G106" s="819">
        <v>0</v>
      </c>
      <c r="H106" s="819">
        <v>0</v>
      </c>
      <c r="I106" s="819">
        <v>4253379</v>
      </c>
      <c r="J106" s="819">
        <v>0</v>
      </c>
      <c r="K106" s="819">
        <v>2580308</v>
      </c>
      <c r="L106" s="828">
        <f t="shared" si="5"/>
        <v>4273379</v>
      </c>
      <c r="M106" s="828">
        <f t="shared" si="5"/>
        <v>0</v>
      </c>
      <c r="N106" s="828">
        <f t="shared" si="5"/>
        <v>2580308</v>
      </c>
      <c r="O106" s="829">
        <f t="shared" si="4"/>
        <v>0.60380977207965869</v>
      </c>
    </row>
    <row r="107" spans="1:15" hidden="1">
      <c r="A107" s="815" t="s">
        <v>1383</v>
      </c>
      <c r="B107" s="816" t="s">
        <v>1384</v>
      </c>
      <c r="C107" s="819">
        <v>0</v>
      </c>
      <c r="D107" s="819">
        <v>0</v>
      </c>
      <c r="E107" s="819">
        <v>0</v>
      </c>
      <c r="F107" s="819">
        <v>0</v>
      </c>
      <c r="G107" s="819">
        <v>0</v>
      </c>
      <c r="H107" s="819">
        <v>0</v>
      </c>
      <c r="I107" s="819">
        <v>0</v>
      </c>
      <c r="J107" s="819">
        <v>0</v>
      </c>
      <c r="K107" s="819">
        <v>0</v>
      </c>
      <c r="L107" s="828">
        <f t="shared" si="5"/>
        <v>0</v>
      </c>
      <c r="M107" s="828">
        <f t="shared" si="5"/>
        <v>0</v>
      </c>
      <c r="N107" s="828">
        <f t="shared" si="5"/>
        <v>0</v>
      </c>
      <c r="O107" s="829" t="e">
        <f t="shared" si="4"/>
        <v>#DIV/0!</v>
      </c>
    </row>
    <row r="108" spans="1:15" ht="25.5" hidden="1">
      <c r="A108" s="815" t="s">
        <v>1385</v>
      </c>
      <c r="B108" s="816" t="s">
        <v>1386</v>
      </c>
      <c r="C108" s="819">
        <v>0</v>
      </c>
      <c r="D108" s="819">
        <v>0</v>
      </c>
      <c r="E108" s="819">
        <v>0</v>
      </c>
      <c r="F108" s="819">
        <v>0</v>
      </c>
      <c r="G108" s="819">
        <v>0</v>
      </c>
      <c r="H108" s="819">
        <v>0</v>
      </c>
      <c r="I108" s="819">
        <v>1050000</v>
      </c>
      <c r="J108" s="819">
        <v>0</v>
      </c>
      <c r="K108" s="819">
        <v>50000</v>
      </c>
      <c r="L108" s="828">
        <f t="shared" si="5"/>
        <v>1050000</v>
      </c>
      <c r="M108" s="828">
        <f t="shared" si="5"/>
        <v>0</v>
      </c>
      <c r="N108" s="828">
        <f t="shared" si="5"/>
        <v>50000</v>
      </c>
      <c r="O108" s="829">
        <f t="shared" si="4"/>
        <v>4.7619047619047616E-2</v>
      </c>
    </row>
    <row r="109" spans="1:15" ht="25.5">
      <c r="A109" s="815" t="s">
        <v>1387</v>
      </c>
      <c r="B109" s="816" t="s">
        <v>1388</v>
      </c>
      <c r="C109" s="819">
        <v>0</v>
      </c>
      <c r="D109" s="819">
        <v>0</v>
      </c>
      <c r="E109" s="819">
        <v>0</v>
      </c>
      <c r="F109" s="819">
        <v>168864</v>
      </c>
      <c r="G109" s="819">
        <v>0</v>
      </c>
      <c r="H109" s="819">
        <v>0</v>
      </c>
      <c r="I109" s="819">
        <v>29466352</v>
      </c>
      <c r="J109" s="819">
        <v>0</v>
      </c>
      <c r="K109" s="819">
        <v>27586112</v>
      </c>
      <c r="L109" s="828">
        <f t="shared" si="5"/>
        <v>29635216</v>
      </c>
      <c r="M109" s="828">
        <f t="shared" si="5"/>
        <v>0</v>
      </c>
      <c r="N109" s="828">
        <f t="shared" si="5"/>
        <v>27586112</v>
      </c>
      <c r="O109" s="829">
        <f t="shared" si="4"/>
        <v>0.93085577645190776</v>
      </c>
    </row>
    <row r="110" spans="1:15">
      <c r="A110" s="815" t="s">
        <v>1389</v>
      </c>
      <c r="B110" s="816" t="s">
        <v>1390</v>
      </c>
      <c r="C110" s="819">
        <v>1313545</v>
      </c>
      <c r="D110" s="819">
        <v>0</v>
      </c>
      <c r="E110" s="819">
        <v>1718963</v>
      </c>
      <c r="F110" s="819">
        <v>1689888</v>
      </c>
      <c r="G110" s="819">
        <v>0</v>
      </c>
      <c r="H110" s="819">
        <v>1067851</v>
      </c>
      <c r="I110" s="819">
        <v>95838956</v>
      </c>
      <c r="J110" s="819">
        <v>0</v>
      </c>
      <c r="K110" s="819">
        <v>60671749</v>
      </c>
      <c r="L110" s="828">
        <f t="shared" si="5"/>
        <v>98842389</v>
      </c>
      <c r="M110" s="828">
        <f t="shared" si="5"/>
        <v>0</v>
      </c>
      <c r="N110" s="828">
        <f t="shared" si="5"/>
        <v>63458563</v>
      </c>
      <c r="O110" s="829">
        <f t="shared" si="4"/>
        <v>0.64201769748806858</v>
      </c>
    </row>
    <row r="111" spans="1:15" ht="25.5">
      <c r="A111" s="815" t="s">
        <v>1391</v>
      </c>
      <c r="B111" s="816" t="s">
        <v>1392</v>
      </c>
      <c r="C111" s="819">
        <v>0</v>
      </c>
      <c r="D111" s="819">
        <v>0</v>
      </c>
      <c r="E111" s="819">
        <v>0</v>
      </c>
      <c r="F111" s="819">
        <v>0</v>
      </c>
      <c r="G111" s="819">
        <v>0</v>
      </c>
      <c r="H111" s="819">
        <v>0</v>
      </c>
      <c r="I111" s="819">
        <v>0</v>
      </c>
      <c r="J111" s="819">
        <v>0</v>
      </c>
      <c r="K111" s="819">
        <v>0</v>
      </c>
      <c r="L111" s="828">
        <f t="shared" si="5"/>
        <v>0</v>
      </c>
      <c r="M111" s="828">
        <f t="shared" si="5"/>
        <v>0</v>
      </c>
      <c r="N111" s="828">
        <f t="shared" si="5"/>
        <v>0</v>
      </c>
      <c r="O111" s="829"/>
    </row>
    <row r="112" spans="1:15" ht="25.5" hidden="1">
      <c r="A112" s="815" t="s">
        <v>1393</v>
      </c>
      <c r="B112" s="816" t="s">
        <v>1394</v>
      </c>
      <c r="C112" s="819">
        <v>0</v>
      </c>
      <c r="D112" s="819">
        <v>0</v>
      </c>
      <c r="E112" s="819">
        <v>0</v>
      </c>
      <c r="F112" s="819">
        <v>0</v>
      </c>
      <c r="G112" s="819">
        <v>0</v>
      </c>
      <c r="H112" s="819">
        <v>0</v>
      </c>
      <c r="I112" s="819">
        <v>278411511</v>
      </c>
      <c r="J112" s="819">
        <v>0</v>
      </c>
      <c r="K112" s="819">
        <v>2058064163</v>
      </c>
      <c r="L112" s="828">
        <f t="shared" si="5"/>
        <v>278411511</v>
      </c>
      <c r="M112" s="828">
        <f t="shared" si="5"/>
        <v>0</v>
      </c>
      <c r="N112" s="828">
        <f t="shared" si="5"/>
        <v>2058064163</v>
      </c>
      <c r="O112" s="829">
        <f t="shared" si="4"/>
        <v>7.3921662060876496</v>
      </c>
    </row>
    <row r="113" spans="1:15" ht="25.5" hidden="1">
      <c r="A113" s="815" t="s">
        <v>1395</v>
      </c>
      <c r="B113" s="816" t="s">
        <v>1396</v>
      </c>
      <c r="C113" s="819">
        <v>3067329</v>
      </c>
      <c r="D113" s="819">
        <v>0</v>
      </c>
      <c r="E113" s="819">
        <v>3765737</v>
      </c>
      <c r="F113" s="819">
        <v>9655798</v>
      </c>
      <c r="G113" s="819">
        <v>0</v>
      </c>
      <c r="H113" s="819">
        <v>9854925</v>
      </c>
      <c r="I113" s="819">
        <v>15268033</v>
      </c>
      <c r="J113" s="819">
        <v>0</v>
      </c>
      <c r="K113" s="819">
        <v>16791924</v>
      </c>
      <c r="L113" s="828">
        <f t="shared" si="5"/>
        <v>27991160</v>
      </c>
      <c r="M113" s="828">
        <f t="shared" si="5"/>
        <v>0</v>
      </c>
      <c r="N113" s="828">
        <f t="shared" si="5"/>
        <v>30412586</v>
      </c>
      <c r="O113" s="829">
        <f t="shared" si="4"/>
        <v>1.086506811436182</v>
      </c>
    </row>
    <row r="114" spans="1:15" hidden="1">
      <c r="A114" s="815" t="s">
        <v>1397</v>
      </c>
      <c r="B114" s="816" t="s">
        <v>1398</v>
      </c>
      <c r="C114" s="819">
        <v>480000</v>
      </c>
      <c r="D114" s="819">
        <v>0</v>
      </c>
      <c r="E114" s="819">
        <v>480000</v>
      </c>
      <c r="F114" s="819">
        <v>0</v>
      </c>
      <c r="G114" s="819">
        <v>0</v>
      </c>
      <c r="H114" s="819">
        <v>0</v>
      </c>
      <c r="I114" s="819">
        <v>0</v>
      </c>
      <c r="J114" s="819">
        <v>0</v>
      </c>
      <c r="K114" s="819">
        <v>0</v>
      </c>
      <c r="L114" s="828">
        <f t="shared" si="5"/>
        <v>480000</v>
      </c>
      <c r="M114" s="828">
        <f t="shared" si="5"/>
        <v>0</v>
      </c>
      <c r="N114" s="828">
        <f t="shared" si="5"/>
        <v>480000</v>
      </c>
      <c r="O114" s="829">
        <f t="shared" si="4"/>
        <v>1</v>
      </c>
    </row>
    <row r="115" spans="1:15" ht="25.5">
      <c r="A115" s="815" t="s">
        <v>1399</v>
      </c>
      <c r="B115" s="816" t="s">
        <v>1400</v>
      </c>
      <c r="C115" s="819">
        <v>3547329</v>
      </c>
      <c r="D115" s="819">
        <v>0</v>
      </c>
      <c r="E115" s="819">
        <v>4245737</v>
      </c>
      <c r="F115" s="819">
        <v>9655798</v>
      </c>
      <c r="G115" s="819">
        <v>0</v>
      </c>
      <c r="H115" s="819">
        <v>9854925</v>
      </c>
      <c r="I115" s="819">
        <v>293679544</v>
      </c>
      <c r="J115" s="819">
        <v>0</v>
      </c>
      <c r="K115" s="819">
        <v>2074856087</v>
      </c>
      <c r="L115" s="828">
        <f t="shared" si="5"/>
        <v>306882671</v>
      </c>
      <c r="M115" s="828">
        <f t="shared" si="5"/>
        <v>0</v>
      </c>
      <c r="N115" s="828">
        <f t="shared" si="5"/>
        <v>2088956749</v>
      </c>
      <c r="O115" s="829">
        <f t="shared" si="4"/>
        <v>6.8070208793249192</v>
      </c>
    </row>
    <row r="116" spans="1:15">
      <c r="A116" s="831" t="s">
        <v>1401</v>
      </c>
      <c r="B116" s="832" t="s">
        <v>1402</v>
      </c>
      <c r="C116" s="833">
        <v>32114578</v>
      </c>
      <c r="D116" s="833">
        <v>0</v>
      </c>
      <c r="E116" s="833">
        <v>22667291</v>
      </c>
      <c r="F116" s="833">
        <v>9260497</v>
      </c>
      <c r="G116" s="833">
        <v>0</v>
      </c>
      <c r="H116" s="833">
        <v>4387038</v>
      </c>
      <c r="I116" s="833">
        <v>10560534868</v>
      </c>
      <c r="J116" s="833">
        <v>0</v>
      </c>
      <c r="K116" s="833">
        <v>12318560973</v>
      </c>
      <c r="L116" s="834">
        <f t="shared" si="5"/>
        <v>10601909943</v>
      </c>
      <c r="M116" s="834">
        <f t="shared" si="5"/>
        <v>0</v>
      </c>
      <c r="N116" s="834">
        <f t="shared" si="5"/>
        <v>12345615302</v>
      </c>
      <c r="O116" s="830">
        <f t="shared" si="4"/>
        <v>1.1644708706614977</v>
      </c>
    </row>
  </sheetData>
  <mergeCells count="5">
    <mergeCell ref="A7:B7"/>
    <mergeCell ref="L7:N7"/>
    <mergeCell ref="A2:O2"/>
    <mergeCell ref="A3:O3"/>
    <mergeCell ref="A5:O5"/>
  </mergeCells>
  <pageMargins left="0.78740157480314965" right="0.35433070866141736" top="0.35433070866141736" bottom="0.27559055118110237" header="0.31496062992125984" footer="0.31496062992125984"/>
  <pageSetup paperSize="9" scale="87" fitToWidth="0" orientation="portrait" horizontalDpi="300" verticalDpi="300" r:id="rId1"/>
  <headerFooter>
    <oddHeader>&amp;L6 /2019. (V.30.) sz. rendelet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2"/>
  <sheetViews>
    <sheetView workbookViewId="0">
      <pane xSplit="2" ySplit="8" topLeftCell="C30" activePane="bottomRight" state="frozen"/>
      <selection pane="topRight" activeCell="C1" sqref="C1"/>
      <selection pane="bottomLeft" activeCell="A4" sqref="A4"/>
      <selection pane="bottomRight" activeCell="T15" sqref="T15"/>
    </sheetView>
  </sheetViews>
  <sheetFormatPr defaultRowHeight="15"/>
  <cols>
    <col min="1" max="1" width="8.140625" style="814" customWidth="1"/>
    <col min="2" max="2" width="41" style="814" customWidth="1"/>
    <col min="3" max="3" width="13" style="814" hidden="1" customWidth="1"/>
    <col min="4" max="4" width="12.7109375" style="814" hidden="1" customWidth="1"/>
    <col min="5" max="5" width="13" style="814" customWidth="1"/>
    <col min="6" max="6" width="12.5703125" style="814" hidden="1" customWidth="1"/>
    <col min="7" max="7" width="12.85546875" style="814" hidden="1" customWidth="1"/>
    <col min="8" max="8" width="12.85546875" style="814" customWidth="1"/>
    <col min="9" max="9" width="14" style="814" hidden="1" customWidth="1"/>
    <col min="10" max="10" width="12.42578125" style="814" hidden="1" customWidth="1"/>
    <col min="11" max="11" width="13.140625" style="814" customWidth="1"/>
    <col min="12" max="12" width="13" style="814" hidden="1" customWidth="1"/>
    <col min="13" max="13" width="12.85546875" style="814" hidden="1" customWidth="1"/>
    <col min="14" max="14" width="14" style="814" customWidth="1"/>
    <col min="15" max="256" width="9.140625" style="814"/>
    <col min="257" max="257" width="8.140625" style="814" customWidth="1"/>
    <col min="258" max="258" width="41" style="814" customWidth="1"/>
    <col min="259" max="261" width="32.85546875" style="814" customWidth="1"/>
    <col min="262" max="512" width="9.140625" style="814"/>
    <col min="513" max="513" width="8.140625" style="814" customWidth="1"/>
    <col min="514" max="514" width="41" style="814" customWidth="1"/>
    <col min="515" max="517" width="32.85546875" style="814" customWidth="1"/>
    <col min="518" max="768" width="9.140625" style="814"/>
    <col min="769" max="769" width="8.140625" style="814" customWidth="1"/>
    <col min="770" max="770" width="41" style="814" customWidth="1"/>
    <col min="771" max="773" width="32.85546875" style="814" customWidth="1"/>
    <col min="774" max="1024" width="9.140625" style="814"/>
    <col min="1025" max="1025" width="8.140625" style="814" customWidth="1"/>
    <col min="1026" max="1026" width="41" style="814" customWidth="1"/>
    <col min="1027" max="1029" width="32.85546875" style="814" customWidth="1"/>
    <col min="1030" max="1280" width="9.140625" style="814"/>
    <col min="1281" max="1281" width="8.140625" style="814" customWidth="1"/>
    <col min="1282" max="1282" width="41" style="814" customWidth="1"/>
    <col min="1283" max="1285" width="32.85546875" style="814" customWidth="1"/>
    <col min="1286" max="1536" width="9.140625" style="814"/>
    <col min="1537" max="1537" width="8.140625" style="814" customWidth="1"/>
    <col min="1538" max="1538" width="41" style="814" customWidth="1"/>
    <col min="1539" max="1541" width="32.85546875" style="814" customWidth="1"/>
    <col min="1542" max="1792" width="9.140625" style="814"/>
    <col min="1793" max="1793" width="8.140625" style="814" customWidth="1"/>
    <col min="1794" max="1794" width="41" style="814" customWidth="1"/>
    <col min="1795" max="1797" width="32.85546875" style="814" customWidth="1"/>
    <col min="1798" max="2048" width="9.140625" style="814"/>
    <col min="2049" max="2049" width="8.140625" style="814" customWidth="1"/>
    <col min="2050" max="2050" width="41" style="814" customWidth="1"/>
    <col min="2051" max="2053" width="32.85546875" style="814" customWidth="1"/>
    <col min="2054" max="2304" width="9.140625" style="814"/>
    <col min="2305" max="2305" width="8.140625" style="814" customWidth="1"/>
    <col min="2306" max="2306" width="41" style="814" customWidth="1"/>
    <col min="2307" max="2309" width="32.85546875" style="814" customWidth="1"/>
    <col min="2310" max="2560" width="9.140625" style="814"/>
    <col min="2561" max="2561" width="8.140625" style="814" customWidth="1"/>
    <col min="2562" max="2562" width="41" style="814" customWidth="1"/>
    <col min="2563" max="2565" width="32.85546875" style="814" customWidth="1"/>
    <col min="2566" max="2816" width="9.140625" style="814"/>
    <col min="2817" max="2817" width="8.140625" style="814" customWidth="1"/>
    <col min="2818" max="2818" width="41" style="814" customWidth="1"/>
    <col min="2819" max="2821" width="32.85546875" style="814" customWidth="1"/>
    <col min="2822" max="3072" width="9.140625" style="814"/>
    <col min="3073" max="3073" width="8.140625" style="814" customWidth="1"/>
    <col min="3074" max="3074" width="41" style="814" customWidth="1"/>
    <col min="3075" max="3077" width="32.85546875" style="814" customWidth="1"/>
    <col min="3078" max="3328" width="9.140625" style="814"/>
    <col min="3329" max="3329" width="8.140625" style="814" customWidth="1"/>
    <col min="3330" max="3330" width="41" style="814" customWidth="1"/>
    <col min="3331" max="3333" width="32.85546875" style="814" customWidth="1"/>
    <col min="3334" max="3584" width="9.140625" style="814"/>
    <col min="3585" max="3585" width="8.140625" style="814" customWidth="1"/>
    <col min="3586" max="3586" width="41" style="814" customWidth="1"/>
    <col min="3587" max="3589" width="32.85546875" style="814" customWidth="1"/>
    <col min="3590" max="3840" width="9.140625" style="814"/>
    <col min="3841" max="3841" width="8.140625" style="814" customWidth="1"/>
    <col min="3842" max="3842" width="41" style="814" customWidth="1"/>
    <col min="3843" max="3845" width="32.85546875" style="814" customWidth="1"/>
    <col min="3846" max="4096" width="9.140625" style="814"/>
    <col min="4097" max="4097" width="8.140625" style="814" customWidth="1"/>
    <col min="4098" max="4098" width="41" style="814" customWidth="1"/>
    <col min="4099" max="4101" width="32.85546875" style="814" customWidth="1"/>
    <col min="4102" max="4352" width="9.140625" style="814"/>
    <col min="4353" max="4353" width="8.140625" style="814" customWidth="1"/>
    <col min="4354" max="4354" width="41" style="814" customWidth="1"/>
    <col min="4355" max="4357" width="32.85546875" style="814" customWidth="1"/>
    <col min="4358" max="4608" width="9.140625" style="814"/>
    <col min="4609" max="4609" width="8.140625" style="814" customWidth="1"/>
    <col min="4610" max="4610" width="41" style="814" customWidth="1"/>
    <col min="4611" max="4613" width="32.85546875" style="814" customWidth="1"/>
    <col min="4614" max="4864" width="9.140625" style="814"/>
    <col min="4865" max="4865" width="8.140625" style="814" customWidth="1"/>
    <col min="4866" max="4866" width="41" style="814" customWidth="1"/>
    <col min="4867" max="4869" width="32.85546875" style="814" customWidth="1"/>
    <col min="4870" max="5120" width="9.140625" style="814"/>
    <col min="5121" max="5121" width="8.140625" style="814" customWidth="1"/>
    <col min="5122" max="5122" width="41" style="814" customWidth="1"/>
    <col min="5123" max="5125" width="32.85546875" style="814" customWidth="1"/>
    <col min="5126" max="5376" width="9.140625" style="814"/>
    <col min="5377" max="5377" width="8.140625" style="814" customWidth="1"/>
    <col min="5378" max="5378" width="41" style="814" customWidth="1"/>
    <col min="5379" max="5381" width="32.85546875" style="814" customWidth="1"/>
    <col min="5382" max="5632" width="9.140625" style="814"/>
    <col min="5633" max="5633" width="8.140625" style="814" customWidth="1"/>
    <col min="5634" max="5634" width="41" style="814" customWidth="1"/>
    <col min="5635" max="5637" width="32.85546875" style="814" customWidth="1"/>
    <col min="5638" max="5888" width="9.140625" style="814"/>
    <col min="5889" max="5889" width="8.140625" style="814" customWidth="1"/>
    <col min="5890" max="5890" width="41" style="814" customWidth="1"/>
    <col min="5891" max="5893" width="32.85546875" style="814" customWidth="1"/>
    <col min="5894" max="6144" width="9.140625" style="814"/>
    <col min="6145" max="6145" width="8.140625" style="814" customWidth="1"/>
    <col min="6146" max="6146" width="41" style="814" customWidth="1"/>
    <col min="6147" max="6149" width="32.85546875" style="814" customWidth="1"/>
    <col min="6150" max="6400" width="9.140625" style="814"/>
    <col min="6401" max="6401" width="8.140625" style="814" customWidth="1"/>
    <col min="6402" max="6402" width="41" style="814" customWidth="1"/>
    <col min="6403" max="6405" width="32.85546875" style="814" customWidth="1"/>
    <col min="6406" max="6656" width="9.140625" style="814"/>
    <col min="6657" max="6657" width="8.140625" style="814" customWidth="1"/>
    <col min="6658" max="6658" width="41" style="814" customWidth="1"/>
    <col min="6659" max="6661" width="32.85546875" style="814" customWidth="1"/>
    <col min="6662" max="6912" width="9.140625" style="814"/>
    <col min="6913" max="6913" width="8.140625" style="814" customWidth="1"/>
    <col min="6914" max="6914" width="41" style="814" customWidth="1"/>
    <col min="6915" max="6917" width="32.85546875" style="814" customWidth="1"/>
    <col min="6918" max="7168" width="9.140625" style="814"/>
    <col min="7169" max="7169" width="8.140625" style="814" customWidth="1"/>
    <col min="7170" max="7170" width="41" style="814" customWidth="1"/>
    <col min="7171" max="7173" width="32.85546875" style="814" customWidth="1"/>
    <col min="7174" max="7424" width="9.140625" style="814"/>
    <col min="7425" max="7425" width="8.140625" style="814" customWidth="1"/>
    <col min="7426" max="7426" width="41" style="814" customWidth="1"/>
    <col min="7427" max="7429" width="32.85546875" style="814" customWidth="1"/>
    <col min="7430" max="7680" width="9.140625" style="814"/>
    <col min="7681" max="7681" width="8.140625" style="814" customWidth="1"/>
    <col min="7682" max="7682" width="41" style="814" customWidth="1"/>
    <col min="7683" max="7685" width="32.85546875" style="814" customWidth="1"/>
    <col min="7686" max="7936" width="9.140625" style="814"/>
    <col min="7937" max="7937" width="8.140625" style="814" customWidth="1"/>
    <col min="7938" max="7938" width="41" style="814" customWidth="1"/>
    <col min="7939" max="7941" width="32.85546875" style="814" customWidth="1"/>
    <col min="7942" max="8192" width="9.140625" style="814"/>
    <col min="8193" max="8193" width="8.140625" style="814" customWidth="1"/>
    <col min="8194" max="8194" width="41" style="814" customWidth="1"/>
    <col min="8195" max="8197" width="32.85546875" style="814" customWidth="1"/>
    <col min="8198" max="8448" width="9.140625" style="814"/>
    <col min="8449" max="8449" width="8.140625" style="814" customWidth="1"/>
    <col min="8450" max="8450" width="41" style="814" customWidth="1"/>
    <col min="8451" max="8453" width="32.85546875" style="814" customWidth="1"/>
    <col min="8454" max="8704" width="9.140625" style="814"/>
    <col min="8705" max="8705" width="8.140625" style="814" customWidth="1"/>
    <col min="8706" max="8706" width="41" style="814" customWidth="1"/>
    <col min="8707" max="8709" width="32.85546875" style="814" customWidth="1"/>
    <col min="8710" max="8960" width="9.140625" style="814"/>
    <col min="8961" max="8961" width="8.140625" style="814" customWidth="1"/>
    <col min="8962" max="8962" width="41" style="814" customWidth="1"/>
    <col min="8963" max="8965" width="32.85546875" style="814" customWidth="1"/>
    <col min="8966" max="9216" width="9.140625" style="814"/>
    <col min="9217" max="9217" width="8.140625" style="814" customWidth="1"/>
    <col min="9218" max="9218" width="41" style="814" customWidth="1"/>
    <col min="9219" max="9221" width="32.85546875" style="814" customWidth="1"/>
    <col min="9222" max="9472" width="9.140625" style="814"/>
    <col min="9473" max="9473" width="8.140625" style="814" customWidth="1"/>
    <col min="9474" max="9474" width="41" style="814" customWidth="1"/>
    <col min="9475" max="9477" width="32.85546875" style="814" customWidth="1"/>
    <col min="9478" max="9728" width="9.140625" style="814"/>
    <col min="9729" max="9729" width="8.140625" style="814" customWidth="1"/>
    <col min="9730" max="9730" width="41" style="814" customWidth="1"/>
    <col min="9731" max="9733" width="32.85546875" style="814" customWidth="1"/>
    <col min="9734" max="9984" width="9.140625" style="814"/>
    <col min="9985" max="9985" width="8.140625" style="814" customWidth="1"/>
    <col min="9986" max="9986" width="41" style="814" customWidth="1"/>
    <col min="9987" max="9989" width="32.85546875" style="814" customWidth="1"/>
    <col min="9990" max="10240" width="9.140625" style="814"/>
    <col min="10241" max="10241" width="8.140625" style="814" customWidth="1"/>
    <col min="10242" max="10242" width="41" style="814" customWidth="1"/>
    <col min="10243" max="10245" width="32.85546875" style="814" customWidth="1"/>
    <col min="10246" max="10496" width="9.140625" style="814"/>
    <col min="10497" max="10497" width="8.140625" style="814" customWidth="1"/>
    <col min="10498" max="10498" width="41" style="814" customWidth="1"/>
    <col min="10499" max="10501" width="32.85546875" style="814" customWidth="1"/>
    <col min="10502" max="10752" width="9.140625" style="814"/>
    <col min="10753" max="10753" width="8.140625" style="814" customWidth="1"/>
    <col min="10754" max="10754" width="41" style="814" customWidth="1"/>
    <col min="10755" max="10757" width="32.85546875" style="814" customWidth="1"/>
    <col min="10758" max="11008" width="9.140625" style="814"/>
    <col min="11009" max="11009" width="8.140625" style="814" customWidth="1"/>
    <col min="11010" max="11010" width="41" style="814" customWidth="1"/>
    <col min="11011" max="11013" width="32.85546875" style="814" customWidth="1"/>
    <col min="11014" max="11264" width="9.140625" style="814"/>
    <col min="11265" max="11265" width="8.140625" style="814" customWidth="1"/>
    <col min="11266" max="11266" width="41" style="814" customWidth="1"/>
    <col min="11267" max="11269" width="32.85546875" style="814" customWidth="1"/>
    <col min="11270" max="11520" width="9.140625" style="814"/>
    <col min="11521" max="11521" width="8.140625" style="814" customWidth="1"/>
    <col min="11522" max="11522" width="41" style="814" customWidth="1"/>
    <col min="11523" max="11525" width="32.85546875" style="814" customWidth="1"/>
    <col min="11526" max="11776" width="9.140625" style="814"/>
    <col min="11777" max="11777" width="8.140625" style="814" customWidth="1"/>
    <col min="11778" max="11778" width="41" style="814" customWidth="1"/>
    <col min="11779" max="11781" width="32.85546875" style="814" customWidth="1"/>
    <col min="11782" max="12032" width="9.140625" style="814"/>
    <col min="12033" max="12033" width="8.140625" style="814" customWidth="1"/>
    <col min="12034" max="12034" width="41" style="814" customWidth="1"/>
    <col min="12035" max="12037" width="32.85546875" style="814" customWidth="1"/>
    <col min="12038" max="12288" width="9.140625" style="814"/>
    <col min="12289" max="12289" width="8.140625" style="814" customWidth="1"/>
    <col min="12290" max="12290" width="41" style="814" customWidth="1"/>
    <col min="12291" max="12293" width="32.85546875" style="814" customWidth="1"/>
    <col min="12294" max="12544" width="9.140625" style="814"/>
    <col min="12545" max="12545" width="8.140625" style="814" customWidth="1"/>
    <col min="12546" max="12546" width="41" style="814" customWidth="1"/>
    <col min="12547" max="12549" width="32.85546875" style="814" customWidth="1"/>
    <col min="12550" max="12800" width="9.140625" style="814"/>
    <col min="12801" max="12801" width="8.140625" style="814" customWidth="1"/>
    <col min="12802" max="12802" width="41" style="814" customWidth="1"/>
    <col min="12803" max="12805" width="32.85546875" style="814" customWidth="1"/>
    <col min="12806" max="13056" width="9.140625" style="814"/>
    <col min="13057" max="13057" width="8.140625" style="814" customWidth="1"/>
    <col min="13058" max="13058" width="41" style="814" customWidth="1"/>
    <col min="13059" max="13061" width="32.85546875" style="814" customWidth="1"/>
    <col min="13062" max="13312" width="9.140625" style="814"/>
    <col min="13313" max="13313" width="8.140625" style="814" customWidth="1"/>
    <col min="13314" max="13314" width="41" style="814" customWidth="1"/>
    <col min="13315" max="13317" width="32.85546875" style="814" customWidth="1"/>
    <col min="13318" max="13568" width="9.140625" style="814"/>
    <col min="13569" max="13569" width="8.140625" style="814" customWidth="1"/>
    <col min="13570" max="13570" width="41" style="814" customWidth="1"/>
    <col min="13571" max="13573" width="32.85546875" style="814" customWidth="1"/>
    <col min="13574" max="13824" width="9.140625" style="814"/>
    <col min="13825" max="13825" width="8.140625" style="814" customWidth="1"/>
    <col min="13826" max="13826" width="41" style="814" customWidth="1"/>
    <col min="13827" max="13829" width="32.85546875" style="814" customWidth="1"/>
    <col min="13830" max="14080" width="9.140625" style="814"/>
    <col min="14081" max="14081" width="8.140625" style="814" customWidth="1"/>
    <col min="14082" max="14082" width="41" style="814" customWidth="1"/>
    <col min="14083" max="14085" width="32.85546875" style="814" customWidth="1"/>
    <col min="14086" max="14336" width="9.140625" style="814"/>
    <col min="14337" max="14337" width="8.140625" style="814" customWidth="1"/>
    <col min="14338" max="14338" width="41" style="814" customWidth="1"/>
    <col min="14339" max="14341" width="32.85546875" style="814" customWidth="1"/>
    <col min="14342" max="14592" width="9.140625" style="814"/>
    <col min="14593" max="14593" width="8.140625" style="814" customWidth="1"/>
    <col min="14594" max="14594" width="41" style="814" customWidth="1"/>
    <col min="14595" max="14597" width="32.85546875" style="814" customWidth="1"/>
    <col min="14598" max="14848" width="9.140625" style="814"/>
    <col min="14849" max="14849" width="8.140625" style="814" customWidth="1"/>
    <col min="14850" max="14850" width="41" style="814" customWidth="1"/>
    <col min="14851" max="14853" width="32.85546875" style="814" customWidth="1"/>
    <col min="14854" max="15104" width="9.140625" style="814"/>
    <col min="15105" max="15105" width="8.140625" style="814" customWidth="1"/>
    <col min="15106" max="15106" width="41" style="814" customWidth="1"/>
    <col min="15107" max="15109" width="32.85546875" style="814" customWidth="1"/>
    <col min="15110" max="15360" width="9.140625" style="814"/>
    <col min="15361" max="15361" width="8.140625" style="814" customWidth="1"/>
    <col min="15362" max="15362" width="41" style="814" customWidth="1"/>
    <col min="15363" max="15365" width="32.85546875" style="814" customWidth="1"/>
    <col min="15366" max="15616" width="9.140625" style="814"/>
    <col min="15617" max="15617" width="8.140625" style="814" customWidth="1"/>
    <col min="15618" max="15618" width="41" style="814" customWidth="1"/>
    <col min="15619" max="15621" width="32.85546875" style="814" customWidth="1"/>
    <col min="15622" max="15872" width="9.140625" style="814"/>
    <col min="15873" max="15873" width="8.140625" style="814" customWidth="1"/>
    <col min="15874" max="15874" width="41" style="814" customWidth="1"/>
    <col min="15875" max="15877" width="32.85546875" style="814" customWidth="1"/>
    <col min="15878" max="16128" width="9.140625" style="814"/>
    <col min="16129" max="16129" width="8.140625" style="814" customWidth="1"/>
    <col min="16130" max="16130" width="41" style="814" customWidth="1"/>
    <col min="16131" max="16133" width="32.85546875" style="814" customWidth="1"/>
    <col min="16134" max="16384" width="9.140625" style="814"/>
  </cols>
  <sheetData>
    <row r="1" spans="1:14">
      <c r="N1" s="910" t="s">
        <v>1532</v>
      </c>
    </row>
    <row r="2" spans="1:14" s="813" customFormat="1" ht="12.75">
      <c r="A2" s="1223" t="s">
        <v>395</v>
      </c>
      <c r="B2" s="1223"/>
      <c r="C2" s="1223"/>
      <c r="D2" s="1223"/>
      <c r="E2" s="1223"/>
      <c r="F2" s="1223"/>
      <c r="G2" s="1223"/>
      <c r="H2" s="1223"/>
      <c r="I2" s="1223"/>
      <c r="J2" s="1223"/>
      <c r="K2" s="1223"/>
      <c r="L2" s="1223"/>
      <c r="M2" s="1223"/>
      <c r="N2" s="1223"/>
    </row>
    <row r="3" spans="1:14" s="813" customFormat="1" ht="12.75">
      <c r="A3" s="1224">
        <v>2018</v>
      </c>
      <c r="B3" s="1224"/>
      <c r="C3" s="1224"/>
      <c r="D3" s="1224"/>
      <c r="E3" s="1224"/>
      <c r="F3" s="1224"/>
      <c r="G3" s="1224"/>
      <c r="H3" s="1224"/>
      <c r="I3" s="1224"/>
      <c r="J3" s="1224"/>
      <c r="K3" s="1224"/>
      <c r="L3" s="1224"/>
      <c r="M3" s="1224"/>
      <c r="N3" s="1224"/>
    </row>
    <row r="4" spans="1:14" s="813" customFormat="1" ht="12.75">
      <c r="A4" s="1224" t="s">
        <v>1449</v>
      </c>
      <c r="B4" s="1224"/>
      <c r="C4" s="1224"/>
      <c r="D4" s="1224"/>
      <c r="E4" s="1224"/>
      <c r="F4" s="1224"/>
      <c r="G4" s="1224"/>
      <c r="H4" s="1224"/>
      <c r="I4" s="1224"/>
      <c r="J4" s="1224"/>
      <c r="K4" s="1224"/>
      <c r="L4" s="1224"/>
      <c r="M4" s="1224"/>
      <c r="N4" s="1224"/>
    </row>
    <row r="5" spans="1:14" s="813" customFormat="1" ht="12.75">
      <c r="A5" s="1227"/>
      <c r="B5" s="1227"/>
      <c r="C5" s="1227"/>
      <c r="D5" s="1227"/>
      <c r="E5" s="1227"/>
      <c r="F5" s="1227"/>
      <c r="N5" s="825" t="s">
        <v>659</v>
      </c>
    </row>
    <row r="6" spans="1:14" ht="15" customHeight="1">
      <c r="A6" s="1218"/>
      <c r="B6" s="1218"/>
      <c r="C6" s="1225" t="s">
        <v>637</v>
      </c>
      <c r="D6" s="1225"/>
      <c r="E6" s="1225"/>
      <c r="F6" s="1226" t="s">
        <v>1497</v>
      </c>
      <c r="G6" s="1225"/>
      <c r="H6" s="1225"/>
      <c r="I6" s="1225" t="s">
        <v>222</v>
      </c>
      <c r="J6" s="1225"/>
      <c r="K6" s="1225"/>
      <c r="L6" s="1225" t="s">
        <v>321</v>
      </c>
      <c r="M6" s="1225"/>
      <c r="N6" s="1225"/>
    </row>
    <row r="7" spans="1:14" ht="28.5">
      <c r="A7" s="823" t="s">
        <v>958</v>
      </c>
      <c r="B7" s="823" t="s">
        <v>215</v>
      </c>
      <c r="C7" s="823" t="s">
        <v>396</v>
      </c>
      <c r="D7" s="823" t="s">
        <v>1250</v>
      </c>
      <c r="E7" s="823" t="s">
        <v>1534</v>
      </c>
      <c r="F7" s="823" t="s">
        <v>396</v>
      </c>
      <c r="G7" s="823" t="s">
        <v>1250</v>
      </c>
      <c r="H7" s="913" t="s">
        <v>1534</v>
      </c>
      <c r="I7" s="823" t="s">
        <v>396</v>
      </c>
      <c r="J7" s="823" t="s">
        <v>1250</v>
      </c>
      <c r="K7" s="913" t="s">
        <v>1534</v>
      </c>
      <c r="L7" s="823" t="s">
        <v>396</v>
      </c>
      <c r="M7" s="823" t="s">
        <v>1250</v>
      </c>
      <c r="N7" s="913" t="s">
        <v>1534</v>
      </c>
    </row>
    <row r="8" spans="1:14">
      <c r="A8" s="823">
        <v>1</v>
      </c>
      <c r="B8" s="823">
        <v>2</v>
      </c>
      <c r="C8" s="823">
        <v>3</v>
      </c>
      <c r="D8" s="823">
        <v>4</v>
      </c>
      <c r="E8" s="823">
        <v>5</v>
      </c>
      <c r="F8" s="823">
        <v>3</v>
      </c>
      <c r="G8" s="823">
        <v>4</v>
      </c>
      <c r="H8" s="823">
        <v>5</v>
      </c>
      <c r="I8" s="823">
        <v>3</v>
      </c>
      <c r="J8" s="823">
        <v>4</v>
      </c>
      <c r="K8" s="823">
        <v>5</v>
      </c>
      <c r="L8" s="823">
        <v>3</v>
      </c>
      <c r="M8" s="823">
        <v>4</v>
      </c>
      <c r="N8" s="823">
        <v>5</v>
      </c>
    </row>
    <row r="9" spans="1:14" s="838" customFormat="1" ht="12.75">
      <c r="A9" s="815" t="s">
        <v>357</v>
      </c>
      <c r="B9" s="816" t="s">
        <v>1405</v>
      </c>
      <c r="C9" s="819">
        <v>0</v>
      </c>
      <c r="D9" s="819">
        <v>0</v>
      </c>
      <c r="E9" s="819">
        <v>0</v>
      </c>
      <c r="F9" s="819">
        <v>45000</v>
      </c>
      <c r="G9" s="819">
        <v>0</v>
      </c>
      <c r="H9" s="819">
        <v>76800</v>
      </c>
      <c r="I9" s="819">
        <v>419567139</v>
      </c>
      <c r="J9" s="819">
        <v>0</v>
      </c>
      <c r="K9" s="819">
        <v>498766742</v>
      </c>
      <c r="L9" s="836">
        <f>C9+F9+I9</f>
        <v>419612139</v>
      </c>
      <c r="M9" s="837">
        <f>D9+G9+J9</f>
        <v>0</v>
      </c>
      <c r="N9" s="836">
        <f>E9+H9+K9</f>
        <v>498843542</v>
      </c>
    </row>
    <row r="10" spans="1:14" s="838" customFormat="1" ht="25.5">
      <c r="A10" s="815" t="s">
        <v>359</v>
      </c>
      <c r="B10" s="816" t="s">
        <v>1406</v>
      </c>
      <c r="C10" s="819">
        <v>9041455</v>
      </c>
      <c r="D10" s="819">
        <v>0</v>
      </c>
      <c r="E10" s="819">
        <v>14782284</v>
      </c>
      <c r="F10" s="819">
        <v>464499</v>
      </c>
      <c r="G10" s="819">
        <v>0</v>
      </c>
      <c r="H10" s="819">
        <v>493504</v>
      </c>
      <c r="I10" s="819">
        <v>87373129</v>
      </c>
      <c r="J10" s="819">
        <v>0</v>
      </c>
      <c r="K10" s="819">
        <v>115097687</v>
      </c>
      <c r="L10" s="836">
        <f t="shared" ref="L10:N52" si="0">C10+F10+I10</f>
        <v>96879083</v>
      </c>
      <c r="M10" s="837">
        <f t="shared" si="0"/>
        <v>0</v>
      </c>
      <c r="N10" s="836">
        <f t="shared" si="0"/>
        <v>130373475</v>
      </c>
    </row>
    <row r="11" spans="1:14" s="838" customFormat="1" ht="25.5">
      <c r="A11" s="815" t="s">
        <v>361</v>
      </c>
      <c r="B11" s="816" t="s">
        <v>1407</v>
      </c>
      <c r="C11" s="819">
        <v>0</v>
      </c>
      <c r="D11" s="819">
        <v>0</v>
      </c>
      <c r="E11" s="819">
        <v>0</v>
      </c>
      <c r="F11" s="819">
        <v>0</v>
      </c>
      <c r="G11" s="819">
        <v>0</v>
      </c>
      <c r="H11" s="819">
        <v>0</v>
      </c>
      <c r="I11" s="819">
        <v>13106332</v>
      </c>
      <c r="J11" s="819">
        <v>0</v>
      </c>
      <c r="K11" s="819">
        <v>7258000</v>
      </c>
      <c r="L11" s="836">
        <f t="shared" si="0"/>
        <v>13106332</v>
      </c>
      <c r="M11" s="837">
        <f t="shared" si="0"/>
        <v>0</v>
      </c>
      <c r="N11" s="836">
        <f t="shared" si="0"/>
        <v>7258000</v>
      </c>
    </row>
    <row r="12" spans="1:14" s="838" customFormat="1" ht="25.5">
      <c r="A12" s="817" t="s">
        <v>363</v>
      </c>
      <c r="B12" s="818" t="s">
        <v>1408</v>
      </c>
      <c r="C12" s="821">
        <v>9041455</v>
      </c>
      <c r="D12" s="821">
        <v>0</v>
      </c>
      <c r="E12" s="821">
        <v>14782284</v>
      </c>
      <c r="F12" s="821">
        <v>509499</v>
      </c>
      <c r="G12" s="821">
        <v>0</v>
      </c>
      <c r="H12" s="821">
        <v>570304</v>
      </c>
      <c r="I12" s="821">
        <v>520046600</v>
      </c>
      <c r="J12" s="821">
        <v>0</v>
      </c>
      <c r="K12" s="821">
        <v>621122429</v>
      </c>
      <c r="L12" s="836">
        <f t="shared" si="0"/>
        <v>529597554</v>
      </c>
      <c r="M12" s="836">
        <f t="shared" si="0"/>
        <v>0</v>
      </c>
      <c r="N12" s="836">
        <f t="shared" si="0"/>
        <v>636475017</v>
      </c>
    </row>
    <row r="13" spans="1:14" s="838" customFormat="1" ht="25.5" hidden="1">
      <c r="A13" s="815" t="s">
        <v>365</v>
      </c>
      <c r="B13" s="816" t="s">
        <v>1409</v>
      </c>
      <c r="C13" s="819">
        <v>0</v>
      </c>
      <c r="D13" s="819">
        <v>0</v>
      </c>
      <c r="E13" s="819">
        <v>0</v>
      </c>
      <c r="F13" s="819">
        <v>0</v>
      </c>
      <c r="G13" s="819">
        <v>0</v>
      </c>
      <c r="H13" s="819">
        <v>0</v>
      </c>
      <c r="I13" s="819">
        <v>0</v>
      </c>
      <c r="J13" s="819">
        <v>0</v>
      </c>
      <c r="K13" s="819">
        <v>0</v>
      </c>
      <c r="L13" s="836">
        <f t="shared" si="0"/>
        <v>0</v>
      </c>
      <c r="M13" s="837">
        <f t="shared" si="0"/>
        <v>0</v>
      </c>
      <c r="N13" s="836">
        <f t="shared" si="0"/>
        <v>0</v>
      </c>
    </row>
    <row r="14" spans="1:14" s="838" customFormat="1" ht="12.75" hidden="1">
      <c r="A14" s="815" t="s">
        <v>367</v>
      </c>
      <c r="B14" s="816" t="s">
        <v>1410</v>
      </c>
      <c r="C14" s="819">
        <v>0</v>
      </c>
      <c r="D14" s="819">
        <v>0</v>
      </c>
      <c r="E14" s="819">
        <v>0</v>
      </c>
      <c r="F14" s="819">
        <v>0</v>
      </c>
      <c r="G14" s="819">
        <v>0</v>
      </c>
      <c r="H14" s="819">
        <v>0</v>
      </c>
      <c r="I14" s="819">
        <v>0</v>
      </c>
      <c r="J14" s="819">
        <v>0</v>
      </c>
      <c r="K14" s="819">
        <v>0</v>
      </c>
      <c r="L14" s="836">
        <f t="shared" si="0"/>
        <v>0</v>
      </c>
      <c r="M14" s="837">
        <f t="shared" si="0"/>
        <v>0</v>
      </c>
      <c r="N14" s="836">
        <f t="shared" si="0"/>
        <v>0</v>
      </c>
    </row>
    <row r="15" spans="1:14" s="838" customFormat="1" ht="25.5">
      <c r="A15" s="817" t="s">
        <v>369</v>
      </c>
      <c r="B15" s="818" t="s">
        <v>1411</v>
      </c>
      <c r="C15" s="821">
        <v>0</v>
      </c>
      <c r="D15" s="821">
        <v>0</v>
      </c>
      <c r="E15" s="821">
        <v>0</v>
      </c>
      <c r="F15" s="821">
        <v>0</v>
      </c>
      <c r="G15" s="821">
        <v>0</v>
      </c>
      <c r="H15" s="821">
        <v>0</v>
      </c>
      <c r="I15" s="821">
        <v>0</v>
      </c>
      <c r="J15" s="821">
        <v>0</v>
      </c>
      <c r="K15" s="821">
        <v>0</v>
      </c>
      <c r="L15" s="836">
        <f t="shared" si="0"/>
        <v>0</v>
      </c>
      <c r="M15" s="837">
        <f t="shared" si="0"/>
        <v>0</v>
      </c>
      <c r="N15" s="836">
        <f t="shared" si="0"/>
        <v>0</v>
      </c>
    </row>
    <row r="16" spans="1:14" s="838" customFormat="1" ht="25.5">
      <c r="A16" s="815" t="s">
        <v>371</v>
      </c>
      <c r="B16" s="816" t="s">
        <v>1412</v>
      </c>
      <c r="C16" s="819">
        <v>65342584</v>
      </c>
      <c r="D16" s="819">
        <v>0</v>
      </c>
      <c r="E16" s="819">
        <v>72798964</v>
      </c>
      <c r="F16" s="819">
        <v>147690778</v>
      </c>
      <c r="G16" s="819">
        <v>0</v>
      </c>
      <c r="H16" s="819">
        <v>165362950</v>
      </c>
      <c r="I16" s="819">
        <v>418357883</v>
      </c>
      <c r="J16" s="819">
        <v>0</v>
      </c>
      <c r="K16" s="819">
        <v>420645618</v>
      </c>
      <c r="L16" s="836">
        <f t="shared" si="0"/>
        <v>631391245</v>
      </c>
      <c r="M16" s="837">
        <f t="shared" si="0"/>
        <v>0</v>
      </c>
      <c r="N16" s="836">
        <f t="shared" si="0"/>
        <v>658807532</v>
      </c>
    </row>
    <row r="17" spans="1:14" s="838" customFormat="1" ht="25.5">
      <c r="A17" s="815" t="s">
        <v>373</v>
      </c>
      <c r="B17" s="816" t="s">
        <v>1413</v>
      </c>
      <c r="C17" s="819">
        <v>939500</v>
      </c>
      <c r="D17" s="819">
        <v>0</v>
      </c>
      <c r="E17" s="819">
        <v>515698</v>
      </c>
      <c r="F17" s="819">
        <v>1374622</v>
      </c>
      <c r="G17" s="819">
        <v>0</v>
      </c>
      <c r="H17" s="819">
        <v>3323233</v>
      </c>
      <c r="I17" s="819">
        <v>35239961</v>
      </c>
      <c r="J17" s="819">
        <v>0</v>
      </c>
      <c r="K17" s="819">
        <v>83258248</v>
      </c>
      <c r="L17" s="836">
        <f t="shared" si="0"/>
        <v>37554083</v>
      </c>
      <c r="M17" s="837">
        <f t="shared" si="0"/>
        <v>0</v>
      </c>
      <c r="N17" s="836">
        <f t="shared" si="0"/>
        <v>87097179</v>
      </c>
    </row>
    <row r="18" spans="1:14" s="838" customFormat="1" ht="25.5">
      <c r="A18" s="815" t="s">
        <v>375</v>
      </c>
      <c r="B18" s="816" t="s">
        <v>1414</v>
      </c>
      <c r="C18" s="819">
        <v>0</v>
      </c>
      <c r="D18" s="819">
        <v>0</v>
      </c>
      <c r="E18" s="819">
        <v>0</v>
      </c>
      <c r="F18" s="819">
        <v>0</v>
      </c>
      <c r="G18" s="819">
        <v>0</v>
      </c>
      <c r="H18" s="819">
        <v>0</v>
      </c>
      <c r="I18" s="819">
        <v>924622642</v>
      </c>
      <c r="J18" s="819">
        <v>0</v>
      </c>
      <c r="K18" s="819">
        <v>333591238</v>
      </c>
      <c r="L18" s="836">
        <f t="shared" si="0"/>
        <v>924622642</v>
      </c>
      <c r="M18" s="837">
        <f t="shared" si="0"/>
        <v>0</v>
      </c>
      <c r="N18" s="836">
        <f t="shared" si="0"/>
        <v>333591238</v>
      </c>
    </row>
    <row r="19" spans="1:14" s="838" customFormat="1" ht="25.5">
      <c r="A19" s="815" t="s">
        <v>377</v>
      </c>
      <c r="B19" s="816" t="s">
        <v>1415</v>
      </c>
      <c r="C19" s="819">
        <v>62</v>
      </c>
      <c r="D19" s="819">
        <v>0</v>
      </c>
      <c r="E19" s="819">
        <v>6536</v>
      </c>
      <c r="F19" s="819">
        <v>38824</v>
      </c>
      <c r="G19" s="819">
        <v>0</v>
      </c>
      <c r="H19" s="819">
        <v>91530</v>
      </c>
      <c r="I19" s="819">
        <v>97040882</v>
      </c>
      <c r="J19" s="819">
        <v>0</v>
      </c>
      <c r="K19" s="819">
        <v>104433027</v>
      </c>
      <c r="L19" s="836">
        <f t="shared" si="0"/>
        <v>97079768</v>
      </c>
      <c r="M19" s="837">
        <f t="shared" si="0"/>
        <v>0</v>
      </c>
      <c r="N19" s="836">
        <f t="shared" si="0"/>
        <v>104531093</v>
      </c>
    </row>
    <row r="20" spans="1:14" s="838" customFormat="1" ht="25.5">
      <c r="A20" s="817" t="s">
        <v>379</v>
      </c>
      <c r="B20" s="818" t="s">
        <v>1416</v>
      </c>
      <c r="C20" s="821">
        <v>66282146</v>
      </c>
      <c r="D20" s="821">
        <v>0</v>
      </c>
      <c r="E20" s="821">
        <v>73321198</v>
      </c>
      <c r="F20" s="821">
        <v>149104224</v>
      </c>
      <c r="G20" s="821">
        <v>0</v>
      </c>
      <c r="H20" s="821">
        <v>168777713</v>
      </c>
      <c r="I20" s="821">
        <v>1475261368</v>
      </c>
      <c r="J20" s="821">
        <v>0</v>
      </c>
      <c r="K20" s="821">
        <v>941928131</v>
      </c>
      <c r="L20" s="836">
        <f t="shared" si="0"/>
        <v>1690647738</v>
      </c>
      <c r="M20" s="836">
        <f t="shared" si="0"/>
        <v>0</v>
      </c>
      <c r="N20" s="836">
        <f t="shared" si="0"/>
        <v>1184027042</v>
      </c>
    </row>
    <row r="21" spans="1:14" s="838" customFormat="1" ht="12.75">
      <c r="A21" s="815" t="s">
        <v>381</v>
      </c>
      <c r="B21" s="816" t="s">
        <v>1417</v>
      </c>
      <c r="C21" s="819">
        <v>4270286</v>
      </c>
      <c r="D21" s="819">
        <v>0</v>
      </c>
      <c r="E21" s="819">
        <v>6461024</v>
      </c>
      <c r="F21" s="819">
        <v>2926810</v>
      </c>
      <c r="G21" s="819">
        <v>0</v>
      </c>
      <c r="H21" s="819">
        <v>3102383</v>
      </c>
      <c r="I21" s="819">
        <v>11108284</v>
      </c>
      <c r="J21" s="819">
        <v>0</v>
      </c>
      <c r="K21" s="819">
        <v>18692297</v>
      </c>
      <c r="L21" s="836">
        <f t="shared" si="0"/>
        <v>18305380</v>
      </c>
      <c r="M21" s="837">
        <f t="shared" si="0"/>
        <v>0</v>
      </c>
      <c r="N21" s="836">
        <f t="shared" si="0"/>
        <v>28255704</v>
      </c>
    </row>
    <row r="22" spans="1:14" s="838" customFormat="1" ht="12.75">
      <c r="A22" s="815" t="s">
        <v>383</v>
      </c>
      <c r="B22" s="816" t="s">
        <v>1418</v>
      </c>
      <c r="C22" s="819">
        <v>23731212</v>
      </c>
      <c r="D22" s="819">
        <v>0</v>
      </c>
      <c r="E22" s="819">
        <v>30407962</v>
      </c>
      <c r="F22" s="819">
        <v>16662816</v>
      </c>
      <c r="G22" s="819">
        <v>0</v>
      </c>
      <c r="H22" s="819">
        <v>15828110</v>
      </c>
      <c r="I22" s="819">
        <v>114562279</v>
      </c>
      <c r="J22" s="819">
        <v>0</v>
      </c>
      <c r="K22" s="819">
        <v>152200768</v>
      </c>
      <c r="L22" s="836">
        <f t="shared" si="0"/>
        <v>154956307</v>
      </c>
      <c r="M22" s="837">
        <f t="shared" si="0"/>
        <v>0</v>
      </c>
      <c r="N22" s="836">
        <f t="shared" si="0"/>
        <v>198436840</v>
      </c>
    </row>
    <row r="23" spans="1:14" s="838" customFormat="1" ht="12.75">
      <c r="A23" s="815" t="s">
        <v>385</v>
      </c>
      <c r="B23" s="816" t="s">
        <v>1419</v>
      </c>
      <c r="C23" s="819">
        <v>0</v>
      </c>
      <c r="D23" s="819">
        <v>0</v>
      </c>
      <c r="E23" s="819">
        <v>0</v>
      </c>
      <c r="F23" s="819">
        <v>0</v>
      </c>
      <c r="G23" s="819">
        <v>0</v>
      </c>
      <c r="H23" s="819">
        <v>0</v>
      </c>
      <c r="I23" s="819">
        <v>0</v>
      </c>
      <c r="J23" s="819">
        <v>0</v>
      </c>
      <c r="K23" s="819">
        <v>0</v>
      </c>
      <c r="L23" s="836">
        <f t="shared" si="0"/>
        <v>0</v>
      </c>
      <c r="M23" s="837">
        <f t="shared" si="0"/>
        <v>0</v>
      </c>
      <c r="N23" s="836">
        <f t="shared" si="0"/>
        <v>0</v>
      </c>
    </row>
    <row r="24" spans="1:14" s="838" customFormat="1" ht="12.75">
      <c r="A24" s="815" t="s">
        <v>387</v>
      </c>
      <c r="B24" s="816" t="s">
        <v>1420</v>
      </c>
      <c r="C24" s="819">
        <v>0</v>
      </c>
      <c r="D24" s="819">
        <v>0</v>
      </c>
      <c r="E24" s="819">
        <v>0</v>
      </c>
      <c r="F24" s="819">
        <v>102864</v>
      </c>
      <c r="G24" s="819">
        <v>0</v>
      </c>
      <c r="H24" s="819">
        <v>47319</v>
      </c>
      <c r="I24" s="819">
        <v>3456267</v>
      </c>
      <c r="J24" s="819">
        <v>0</v>
      </c>
      <c r="K24" s="819">
        <v>1325430</v>
      </c>
      <c r="L24" s="836">
        <f t="shared" si="0"/>
        <v>3559131</v>
      </c>
      <c r="M24" s="837">
        <f t="shared" si="0"/>
        <v>0</v>
      </c>
      <c r="N24" s="836">
        <f t="shared" si="0"/>
        <v>1372749</v>
      </c>
    </row>
    <row r="25" spans="1:14" s="838" customFormat="1" ht="25.5">
      <c r="A25" s="817" t="s">
        <v>389</v>
      </c>
      <c r="B25" s="818" t="s">
        <v>1421</v>
      </c>
      <c r="C25" s="821">
        <v>28001498</v>
      </c>
      <c r="D25" s="821">
        <v>0</v>
      </c>
      <c r="E25" s="821">
        <v>36868986</v>
      </c>
      <c r="F25" s="821">
        <v>19692490</v>
      </c>
      <c r="G25" s="821">
        <v>0</v>
      </c>
      <c r="H25" s="821">
        <v>18977812</v>
      </c>
      <c r="I25" s="821">
        <v>129126830</v>
      </c>
      <c r="J25" s="821">
        <v>0</v>
      </c>
      <c r="K25" s="821">
        <v>172218495</v>
      </c>
      <c r="L25" s="836">
        <f t="shared" si="0"/>
        <v>176820818</v>
      </c>
      <c r="M25" s="836">
        <f t="shared" si="0"/>
        <v>0</v>
      </c>
      <c r="N25" s="836">
        <f t="shared" si="0"/>
        <v>228065293</v>
      </c>
    </row>
    <row r="26" spans="1:14" s="838" customFormat="1" ht="12.75">
      <c r="A26" s="815" t="s">
        <v>391</v>
      </c>
      <c r="B26" s="816" t="s">
        <v>1422</v>
      </c>
      <c r="C26" s="819">
        <v>26624539</v>
      </c>
      <c r="D26" s="819">
        <v>0</v>
      </c>
      <c r="E26" s="819">
        <v>30045079</v>
      </c>
      <c r="F26" s="819">
        <v>84912638</v>
      </c>
      <c r="G26" s="819">
        <v>0</v>
      </c>
      <c r="H26" s="819">
        <v>103365113</v>
      </c>
      <c r="I26" s="819">
        <v>60295730</v>
      </c>
      <c r="J26" s="819">
        <v>0</v>
      </c>
      <c r="K26" s="819">
        <v>102118976</v>
      </c>
      <c r="L26" s="836">
        <f t="shared" si="0"/>
        <v>171832907</v>
      </c>
      <c r="M26" s="837">
        <f t="shared" si="0"/>
        <v>0</v>
      </c>
      <c r="N26" s="836">
        <f t="shared" si="0"/>
        <v>235529168</v>
      </c>
    </row>
    <row r="27" spans="1:14" s="838" customFormat="1" ht="12.75">
      <c r="A27" s="815" t="s">
        <v>392</v>
      </c>
      <c r="B27" s="816" t="s">
        <v>1423</v>
      </c>
      <c r="C27" s="819">
        <v>3163702</v>
      </c>
      <c r="D27" s="819">
        <v>0</v>
      </c>
      <c r="E27" s="819">
        <v>3125628</v>
      </c>
      <c r="F27" s="819">
        <v>12129502</v>
      </c>
      <c r="G27" s="819">
        <v>0</v>
      </c>
      <c r="H27" s="819">
        <v>13336610</v>
      </c>
      <c r="I27" s="819">
        <v>43375106</v>
      </c>
      <c r="J27" s="819">
        <v>0</v>
      </c>
      <c r="K27" s="819">
        <v>42168612</v>
      </c>
      <c r="L27" s="836">
        <f t="shared" si="0"/>
        <v>58668310</v>
      </c>
      <c r="M27" s="837">
        <f t="shared" si="0"/>
        <v>0</v>
      </c>
      <c r="N27" s="836">
        <f t="shared" si="0"/>
        <v>58630850</v>
      </c>
    </row>
    <row r="28" spans="1:14" s="838" customFormat="1" ht="12.75">
      <c r="A28" s="815" t="s">
        <v>399</v>
      </c>
      <c r="B28" s="816" t="s">
        <v>1424</v>
      </c>
      <c r="C28" s="819">
        <v>6723890</v>
      </c>
      <c r="D28" s="819">
        <v>0</v>
      </c>
      <c r="E28" s="819">
        <v>7297737</v>
      </c>
      <c r="F28" s="819">
        <v>24186221</v>
      </c>
      <c r="G28" s="819">
        <v>0</v>
      </c>
      <c r="H28" s="819">
        <v>27716093</v>
      </c>
      <c r="I28" s="819">
        <v>21953120</v>
      </c>
      <c r="J28" s="819">
        <v>0</v>
      </c>
      <c r="K28" s="819">
        <v>29618082</v>
      </c>
      <c r="L28" s="836">
        <f t="shared" si="0"/>
        <v>52863231</v>
      </c>
      <c r="M28" s="837">
        <f t="shared" si="0"/>
        <v>0</v>
      </c>
      <c r="N28" s="836">
        <f t="shared" si="0"/>
        <v>64631912</v>
      </c>
    </row>
    <row r="29" spans="1:14" s="838" customFormat="1" ht="25.5">
      <c r="A29" s="817" t="s">
        <v>400</v>
      </c>
      <c r="B29" s="818" t="s">
        <v>1425</v>
      </c>
      <c r="C29" s="821">
        <v>36512131</v>
      </c>
      <c r="D29" s="821">
        <v>0</v>
      </c>
      <c r="E29" s="821">
        <v>40468444</v>
      </c>
      <c r="F29" s="821">
        <v>121228361</v>
      </c>
      <c r="G29" s="821">
        <v>0</v>
      </c>
      <c r="H29" s="821">
        <v>144417816</v>
      </c>
      <c r="I29" s="821">
        <v>125623956</v>
      </c>
      <c r="J29" s="821">
        <v>0</v>
      </c>
      <c r="K29" s="821">
        <v>173905670</v>
      </c>
      <c r="L29" s="836">
        <f t="shared" si="0"/>
        <v>283364448</v>
      </c>
      <c r="M29" s="836">
        <f t="shared" si="0"/>
        <v>0</v>
      </c>
      <c r="N29" s="836">
        <f t="shared" si="0"/>
        <v>358791930</v>
      </c>
    </row>
    <row r="30" spans="1:14" s="838" customFormat="1" ht="12.75">
      <c r="A30" s="817" t="s">
        <v>401</v>
      </c>
      <c r="B30" s="818" t="s">
        <v>1426</v>
      </c>
      <c r="C30" s="821">
        <v>8121996</v>
      </c>
      <c r="D30" s="821">
        <v>0</v>
      </c>
      <c r="E30" s="821">
        <v>8631030</v>
      </c>
      <c r="F30" s="821">
        <v>1911015</v>
      </c>
      <c r="G30" s="821">
        <v>0</v>
      </c>
      <c r="H30" s="821">
        <v>1949592</v>
      </c>
      <c r="I30" s="821">
        <v>259757985</v>
      </c>
      <c r="J30" s="821">
        <v>0</v>
      </c>
      <c r="K30" s="821">
        <v>276134410</v>
      </c>
      <c r="L30" s="836">
        <f t="shared" si="0"/>
        <v>269790996</v>
      </c>
      <c r="M30" s="836">
        <f t="shared" si="0"/>
        <v>0</v>
      </c>
      <c r="N30" s="836">
        <f t="shared" si="0"/>
        <v>286715032</v>
      </c>
    </row>
    <row r="31" spans="1:14" s="838" customFormat="1" ht="12.75">
      <c r="A31" s="817" t="s">
        <v>402</v>
      </c>
      <c r="B31" s="818" t="s">
        <v>1427</v>
      </c>
      <c r="C31" s="821">
        <v>439353</v>
      </c>
      <c r="D31" s="821">
        <v>0</v>
      </c>
      <c r="E31" s="821">
        <v>12686186</v>
      </c>
      <c r="F31" s="821">
        <v>10333</v>
      </c>
      <c r="G31" s="821">
        <v>0</v>
      </c>
      <c r="H31" s="821">
        <v>8453396</v>
      </c>
      <c r="I31" s="821">
        <v>758065413</v>
      </c>
      <c r="J31" s="821">
        <v>0</v>
      </c>
      <c r="K31" s="821">
        <v>928275432</v>
      </c>
      <c r="L31" s="836">
        <f t="shared" si="0"/>
        <v>758515099</v>
      </c>
      <c r="M31" s="836">
        <f t="shared" si="0"/>
        <v>0</v>
      </c>
      <c r="N31" s="836">
        <f t="shared" si="0"/>
        <v>949415014</v>
      </c>
    </row>
    <row r="32" spans="1:14" s="838" customFormat="1" ht="25.5">
      <c r="A32" s="817" t="s">
        <v>403</v>
      </c>
      <c r="B32" s="818" t="s">
        <v>1428</v>
      </c>
      <c r="C32" s="821">
        <v>2248623</v>
      </c>
      <c r="D32" s="821">
        <v>0</v>
      </c>
      <c r="E32" s="821">
        <v>-10551164</v>
      </c>
      <c r="F32" s="821">
        <v>6771524</v>
      </c>
      <c r="G32" s="821">
        <v>0</v>
      </c>
      <c r="H32" s="821">
        <v>-4450599</v>
      </c>
      <c r="I32" s="821">
        <v>722733784</v>
      </c>
      <c r="J32" s="821">
        <v>0</v>
      </c>
      <c r="K32" s="821">
        <v>12516553</v>
      </c>
      <c r="L32" s="836">
        <f t="shared" si="0"/>
        <v>731753931</v>
      </c>
      <c r="M32" s="836">
        <f t="shared" si="0"/>
        <v>0</v>
      </c>
      <c r="N32" s="836">
        <f t="shared" si="0"/>
        <v>-2485210</v>
      </c>
    </row>
    <row r="33" spans="1:14" s="838" customFormat="1" ht="12.75" hidden="1">
      <c r="A33" s="815" t="s">
        <v>404</v>
      </c>
      <c r="B33" s="816" t="s">
        <v>1429</v>
      </c>
      <c r="C33" s="819">
        <v>0</v>
      </c>
      <c r="D33" s="819">
        <v>0</v>
      </c>
      <c r="E33" s="819">
        <v>0</v>
      </c>
      <c r="F33" s="819">
        <v>0</v>
      </c>
      <c r="G33" s="819">
        <v>0</v>
      </c>
      <c r="H33" s="819">
        <v>0</v>
      </c>
      <c r="I33" s="819">
        <v>0</v>
      </c>
      <c r="J33" s="819">
        <v>0</v>
      </c>
      <c r="K33" s="819">
        <v>0</v>
      </c>
      <c r="L33" s="836">
        <f t="shared" si="0"/>
        <v>0</v>
      </c>
      <c r="M33" s="837">
        <f t="shared" si="0"/>
        <v>0</v>
      </c>
      <c r="N33" s="836">
        <f t="shared" si="0"/>
        <v>0</v>
      </c>
    </row>
    <row r="34" spans="1:14" s="838" customFormat="1" ht="38.25" hidden="1">
      <c r="A34" s="815" t="s">
        <v>405</v>
      </c>
      <c r="B34" s="816" t="s">
        <v>1430</v>
      </c>
      <c r="C34" s="819">
        <v>0</v>
      </c>
      <c r="D34" s="819">
        <v>0</v>
      </c>
      <c r="E34" s="819">
        <v>0</v>
      </c>
      <c r="F34" s="819">
        <v>0</v>
      </c>
      <c r="G34" s="819">
        <v>0</v>
      </c>
      <c r="H34" s="819">
        <v>0</v>
      </c>
      <c r="I34" s="819">
        <v>0</v>
      </c>
      <c r="J34" s="819">
        <v>0</v>
      </c>
      <c r="K34" s="819">
        <v>0</v>
      </c>
      <c r="L34" s="836">
        <f t="shared" si="0"/>
        <v>0</v>
      </c>
      <c r="M34" s="837">
        <f t="shared" si="0"/>
        <v>0</v>
      </c>
      <c r="N34" s="836">
        <f t="shared" si="0"/>
        <v>0</v>
      </c>
    </row>
    <row r="35" spans="1:14" s="838" customFormat="1" ht="38.25">
      <c r="A35" s="815" t="s">
        <v>406</v>
      </c>
      <c r="B35" s="816" t="s">
        <v>1431</v>
      </c>
      <c r="C35" s="819">
        <v>0</v>
      </c>
      <c r="D35" s="819">
        <v>0</v>
      </c>
      <c r="E35" s="819">
        <v>0</v>
      </c>
      <c r="F35" s="819">
        <v>0</v>
      </c>
      <c r="G35" s="819">
        <v>0</v>
      </c>
      <c r="H35" s="819">
        <v>0</v>
      </c>
      <c r="I35" s="819">
        <v>502</v>
      </c>
      <c r="J35" s="819">
        <v>0</v>
      </c>
      <c r="K35" s="819">
        <v>0</v>
      </c>
      <c r="L35" s="836">
        <f t="shared" si="0"/>
        <v>502</v>
      </c>
      <c r="M35" s="837">
        <f t="shared" si="0"/>
        <v>0</v>
      </c>
      <c r="N35" s="836">
        <f t="shared" si="0"/>
        <v>0</v>
      </c>
    </row>
    <row r="36" spans="1:14" s="838" customFormat="1" ht="25.5">
      <c r="A36" s="815" t="s">
        <v>407</v>
      </c>
      <c r="B36" s="816" t="s">
        <v>1432</v>
      </c>
      <c r="C36" s="819">
        <v>46</v>
      </c>
      <c r="D36" s="819">
        <v>0</v>
      </c>
      <c r="E36" s="819">
        <v>51</v>
      </c>
      <c r="F36" s="819">
        <v>68</v>
      </c>
      <c r="G36" s="819">
        <v>0</v>
      </c>
      <c r="H36" s="819">
        <v>50</v>
      </c>
      <c r="I36" s="819">
        <v>1986033</v>
      </c>
      <c r="J36" s="819">
        <v>0</v>
      </c>
      <c r="K36" s="819">
        <v>107372</v>
      </c>
      <c r="L36" s="836">
        <f t="shared" si="0"/>
        <v>1986147</v>
      </c>
      <c r="M36" s="837">
        <f t="shared" si="0"/>
        <v>0</v>
      </c>
      <c r="N36" s="836">
        <f t="shared" si="0"/>
        <v>107473</v>
      </c>
    </row>
    <row r="37" spans="1:14" s="838" customFormat="1" ht="25.5" hidden="1">
      <c r="A37" s="815" t="s">
        <v>408</v>
      </c>
      <c r="B37" s="816" t="s">
        <v>1433</v>
      </c>
      <c r="C37" s="819">
        <v>0</v>
      </c>
      <c r="D37" s="819">
        <v>0</v>
      </c>
      <c r="E37" s="819">
        <v>0</v>
      </c>
      <c r="F37" s="819">
        <v>0</v>
      </c>
      <c r="G37" s="819">
        <v>0</v>
      </c>
      <c r="H37" s="819">
        <v>0</v>
      </c>
      <c r="I37" s="819">
        <v>0</v>
      </c>
      <c r="J37" s="819">
        <v>0</v>
      </c>
      <c r="K37" s="819">
        <v>0</v>
      </c>
      <c r="L37" s="836">
        <f t="shared" si="0"/>
        <v>0</v>
      </c>
      <c r="M37" s="837">
        <f t="shared" si="0"/>
        <v>0</v>
      </c>
      <c r="N37" s="836">
        <f t="shared" si="0"/>
        <v>0</v>
      </c>
    </row>
    <row r="38" spans="1:14" s="838" customFormat="1" ht="38.25" hidden="1">
      <c r="A38" s="815" t="s">
        <v>409</v>
      </c>
      <c r="B38" s="816" t="s">
        <v>1434</v>
      </c>
      <c r="C38" s="819">
        <v>0</v>
      </c>
      <c r="D38" s="819">
        <v>0</v>
      </c>
      <c r="E38" s="819">
        <v>0</v>
      </c>
      <c r="F38" s="819">
        <v>0</v>
      </c>
      <c r="G38" s="819">
        <v>0</v>
      </c>
      <c r="H38" s="819">
        <v>0</v>
      </c>
      <c r="I38" s="819">
        <v>0</v>
      </c>
      <c r="J38" s="819">
        <v>0</v>
      </c>
      <c r="K38" s="819">
        <v>0</v>
      </c>
      <c r="L38" s="836">
        <f t="shared" si="0"/>
        <v>0</v>
      </c>
      <c r="M38" s="837">
        <f t="shared" si="0"/>
        <v>0</v>
      </c>
      <c r="N38" s="836">
        <f t="shared" si="0"/>
        <v>0</v>
      </c>
    </row>
    <row r="39" spans="1:14" s="838" customFormat="1" ht="51" hidden="1">
      <c r="A39" s="815" t="s">
        <v>410</v>
      </c>
      <c r="B39" s="816" t="s">
        <v>1435</v>
      </c>
      <c r="C39" s="819">
        <v>0</v>
      </c>
      <c r="D39" s="819">
        <v>0</v>
      </c>
      <c r="E39" s="819">
        <v>0</v>
      </c>
      <c r="F39" s="819">
        <v>0</v>
      </c>
      <c r="G39" s="819">
        <v>0</v>
      </c>
      <c r="H39" s="819">
        <v>0</v>
      </c>
      <c r="I39" s="819">
        <v>0</v>
      </c>
      <c r="J39" s="819">
        <v>0</v>
      </c>
      <c r="K39" s="819">
        <v>0</v>
      </c>
      <c r="L39" s="836">
        <f t="shared" si="0"/>
        <v>0</v>
      </c>
      <c r="M39" s="837">
        <f t="shared" si="0"/>
        <v>0</v>
      </c>
      <c r="N39" s="836">
        <f t="shared" si="0"/>
        <v>0</v>
      </c>
    </row>
    <row r="40" spans="1:14" s="838" customFormat="1" ht="38.25">
      <c r="A40" s="817" t="s">
        <v>411</v>
      </c>
      <c r="B40" s="818" t="s">
        <v>1436</v>
      </c>
      <c r="C40" s="821">
        <v>46</v>
      </c>
      <c r="D40" s="821">
        <v>0</v>
      </c>
      <c r="E40" s="821">
        <v>51</v>
      </c>
      <c r="F40" s="821">
        <v>68</v>
      </c>
      <c r="G40" s="821">
        <v>0</v>
      </c>
      <c r="H40" s="821">
        <v>50</v>
      </c>
      <c r="I40" s="821">
        <v>1986535</v>
      </c>
      <c r="J40" s="821">
        <v>0</v>
      </c>
      <c r="K40" s="821">
        <v>107372</v>
      </c>
      <c r="L40" s="836">
        <f t="shared" si="0"/>
        <v>1986649</v>
      </c>
      <c r="M40" s="837">
        <f t="shared" si="0"/>
        <v>0</v>
      </c>
      <c r="N40" s="836">
        <f t="shared" si="0"/>
        <v>107473</v>
      </c>
    </row>
    <row r="41" spans="1:14" s="838" customFormat="1" ht="25.5">
      <c r="A41" s="815" t="s">
        <v>412</v>
      </c>
      <c r="B41" s="816" t="s">
        <v>1437</v>
      </c>
      <c r="C41" s="819">
        <v>0</v>
      </c>
      <c r="D41" s="819">
        <v>0</v>
      </c>
      <c r="E41" s="819">
        <v>0</v>
      </c>
      <c r="F41" s="819">
        <v>0</v>
      </c>
      <c r="G41" s="819">
        <v>0</v>
      </c>
      <c r="H41" s="819">
        <v>0</v>
      </c>
      <c r="I41" s="819">
        <v>0</v>
      </c>
      <c r="J41" s="819">
        <v>0</v>
      </c>
      <c r="K41" s="819">
        <v>601679</v>
      </c>
      <c r="L41" s="836">
        <f t="shared" si="0"/>
        <v>0</v>
      </c>
      <c r="M41" s="837">
        <f t="shared" si="0"/>
        <v>0</v>
      </c>
      <c r="N41" s="836">
        <f t="shared" si="0"/>
        <v>601679</v>
      </c>
    </row>
    <row r="42" spans="1:14" s="838" customFormat="1" ht="38.25" hidden="1">
      <c r="A42" s="815" t="s">
        <v>413</v>
      </c>
      <c r="B42" s="816" t="s">
        <v>1438</v>
      </c>
      <c r="C42" s="819">
        <v>0</v>
      </c>
      <c r="D42" s="819">
        <v>0</v>
      </c>
      <c r="E42" s="819">
        <v>0</v>
      </c>
      <c r="F42" s="819">
        <v>0</v>
      </c>
      <c r="G42" s="819">
        <v>0</v>
      </c>
      <c r="H42" s="819">
        <v>0</v>
      </c>
      <c r="I42" s="819">
        <v>0</v>
      </c>
      <c r="J42" s="819">
        <v>0</v>
      </c>
      <c r="K42" s="819">
        <v>0</v>
      </c>
      <c r="L42" s="836">
        <f t="shared" si="0"/>
        <v>0</v>
      </c>
      <c r="M42" s="837">
        <f t="shared" si="0"/>
        <v>0</v>
      </c>
      <c r="N42" s="836">
        <f t="shared" si="0"/>
        <v>0</v>
      </c>
    </row>
    <row r="43" spans="1:14" s="838" customFormat="1" ht="25.5" hidden="1">
      <c r="A43" s="815" t="s">
        <v>414</v>
      </c>
      <c r="B43" s="816" t="s">
        <v>1439</v>
      </c>
      <c r="C43" s="819">
        <v>0</v>
      </c>
      <c r="D43" s="819">
        <v>0</v>
      </c>
      <c r="E43" s="819">
        <v>0</v>
      </c>
      <c r="F43" s="819">
        <v>0</v>
      </c>
      <c r="G43" s="819">
        <v>0</v>
      </c>
      <c r="H43" s="819">
        <v>0</v>
      </c>
      <c r="I43" s="819">
        <v>0</v>
      </c>
      <c r="J43" s="819">
        <v>0</v>
      </c>
      <c r="K43" s="819">
        <v>0</v>
      </c>
      <c r="L43" s="836">
        <f t="shared" si="0"/>
        <v>0</v>
      </c>
      <c r="M43" s="837">
        <f t="shared" si="0"/>
        <v>0</v>
      </c>
      <c r="N43" s="836">
        <f t="shared" si="0"/>
        <v>0</v>
      </c>
    </row>
    <row r="44" spans="1:14" s="838" customFormat="1" ht="25.5">
      <c r="A44" s="815" t="s">
        <v>415</v>
      </c>
      <c r="B44" s="816" t="s">
        <v>1440</v>
      </c>
      <c r="C44" s="819">
        <v>0</v>
      </c>
      <c r="D44" s="819">
        <v>0</v>
      </c>
      <c r="E44" s="819">
        <v>0</v>
      </c>
      <c r="F44" s="819">
        <v>0</v>
      </c>
      <c r="G44" s="819">
        <v>0</v>
      </c>
      <c r="H44" s="819">
        <v>0</v>
      </c>
      <c r="I44" s="819">
        <v>0</v>
      </c>
      <c r="J44" s="819">
        <v>0</v>
      </c>
      <c r="K44" s="819">
        <v>1802</v>
      </c>
      <c r="L44" s="836">
        <f t="shared" si="0"/>
        <v>0</v>
      </c>
      <c r="M44" s="837">
        <f t="shared" si="0"/>
        <v>0</v>
      </c>
      <c r="N44" s="836">
        <f t="shared" si="0"/>
        <v>1802</v>
      </c>
    </row>
    <row r="45" spans="1:14" s="838" customFormat="1" ht="25.5" hidden="1">
      <c r="A45" s="815" t="s">
        <v>416</v>
      </c>
      <c r="B45" s="816" t="s">
        <v>1441</v>
      </c>
      <c r="C45" s="819">
        <v>0</v>
      </c>
      <c r="D45" s="819">
        <v>0</v>
      </c>
      <c r="E45" s="819">
        <v>0</v>
      </c>
      <c r="F45" s="819">
        <v>0</v>
      </c>
      <c r="G45" s="819">
        <v>0</v>
      </c>
      <c r="H45" s="819">
        <v>0</v>
      </c>
      <c r="I45" s="819">
        <v>0</v>
      </c>
      <c r="J45" s="819">
        <v>0</v>
      </c>
      <c r="K45" s="819">
        <v>0</v>
      </c>
      <c r="L45" s="836">
        <f t="shared" si="0"/>
        <v>0</v>
      </c>
      <c r="M45" s="837">
        <f t="shared" si="0"/>
        <v>0</v>
      </c>
      <c r="N45" s="836">
        <f t="shared" si="0"/>
        <v>0</v>
      </c>
    </row>
    <row r="46" spans="1:14" s="838" customFormat="1" ht="25.5" hidden="1">
      <c r="A46" s="815" t="s">
        <v>417</v>
      </c>
      <c r="B46" s="816" t="s">
        <v>1442</v>
      </c>
      <c r="C46" s="819">
        <v>0</v>
      </c>
      <c r="D46" s="819">
        <v>0</v>
      </c>
      <c r="E46" s="819">
        <v>0</v>
      </c>
      <c r="F46" s="819">
        <v>0</v>
      </c>
      <c r="G46" s="819">
        <v>0</v>
      </c>
      <c r="H46" s="819">
        <v>0</v>
      </c>
      <c r="I46" s="819">
        <v>0</v>
      </c>
      <c r="J46" s="819">
        <v>0</v>
      </c>
      <c r="K46" s="819">
        <v>0</v>
      </c>
      <c r="L46" s="836">
        <f t="shared" si="0"/>
        <v>0</v>
      </c>
      <c r="M46" s="837">
        <f t="shared" si="0"/>
        <v>0</v>
      </c>
      <c r="N46" s="836">
        <f t="shared" si="0"/>
        <v>0</v>
      </c>
    </row>
    <row r="47" spans="1:14" s="838" customFormat="1" ht="25.5">
      <c r="A47" s="815" t="s">
        <v>418</v>
      </c>
      <c r="B47" s="816" t="s">
        <v>1443</v>
      </c>
      <c r="C47" s="819">
        <v>0</v>
      </c>
      <c r="D47" s="819">
        <v>0</v>
      </c>
      <c r="E47" s="819">
        <v>0</v>
      </c>
      <c r="F47" s="819">
        <v>0</v>
      </c>
      <c r="G47" s="819">
        <v>0</v>
      </c>
      <c r="H47" s="819">
        <v>0</v>
      </c>
      <c r="I47" s="819">
        <v>0</v>
      </c>
      <c r="J47" s="819">
        <v>0</v>
      </c>
      <c r="K47" s="819">
        <v>3675</v>
      </c>
      <c r="L47" s="836">
        <f t="shared" si="0"/>
        <v>0</v>
      </c>
      <c r="M47" s="837">
        <f t="shared" si="0"/>
        <v>0</v>
      </c>
      <c r="N47" s="836">
        <f t="shared" si="0"/>
        <v>3675</v>
      </c>
    </row>
    <row r="48" spans="1:14" s="838" customFormat="1" ht="51" hidden="1">
      <c r="A48" s="815" t="s">
        <v>419</v>
      </c>
      <c r="B48" s="816" t="s">
        <v>1444</v>
      </c>
      <c r="C48" s="819">
        <v>0</v>
      </c>
      <c r="D48" s="819">
        <v>0</v>
      </c>
      <c r="E48" s="819">
        <v>0</v>
      </c>
      <c r="F48" s="819">
        <v>0</v>
      </c>
      <c r="G48" s="819">
        <v>0</v>
      </c>
      <c r="H48" s="819">
        <v>0</v>
      </c>
      <c r="I48" s="819">
        <v>0</v>
      </c>
      <c r="J48" s="819">
        <v>0</v>
      </c>
      <c r="K48" s="819">
        <v>0</v>
      </c>
      <c r="L48" s="836">
        <f t="shared" si="0"/>
        <v>0</v>
      </c>
      <c r="M48" s="837">
        <f t="shared" si="0"/>
        <v>0</v>
      </c>
      <c r="N48" s="836">
        <f t="shared" si="0"/>
        <v>0</v>
      </c>
    </row>
    <row r="49" spans="1:14" s="838" customFormat="1" ht="51" hidden="1">
      <c r="A49" s="815" t="s">
        <v>420</v>
      </c>
      <c r="B49" s="816" t="s">
        <v>1445</v>
      </c>
      <c r="C49" s="819">
        <v>0</v>
      </c>
      <c r="D49" s="819">
        <v>0</v>
      </c>
      <c r="E49" s="819">
        <v>0</v>
      </c>
      <c r="F49" s="819">
        <v>0</v>
      </c>
      <c r="G49" s="819">
        <v>0</v>
      </c>
      <c r="H49" s="819">
        <v>0</v>
      </c>
      <c r="I49" s="819">
        <v>0</v>
      </c>
      <c r="J49" s="819">
        <v>0</v>
      </c>
      <c r="K49" s="819">
        <v>0</v>
      </c>
      <c r="L49" s="836">
        <f t="shared" si="0"/>
        <v>0</v>
      </c>
      <c r="M49" s="837">
        <f t="shared" si="0"/>
        <v>0</v>
      </c>
      <c r="N49" s="836">
        <f t="shared" si="0"/>
        <v>0</v>
      </c>
    </row>
    <row r="50" spans="1:14" s="838" customFormat="1" ht="25.5">
      <c r="A50" s="817" t="s">
        <v>788</v>
      </c>
      <c r="B50" s="818" t="s">
        <v>1446</v>
      </c>
      <c r="C50" s="821">
        <v>0</v>
      </c>
      <c r="D50" s="821">
        <v>0</v>
      </c>
      <c r="E50" s="821">
        <v>0</v>
      </c>
      <c r="F50" s="821">
        <v>0</v>
      </c>
      <c r="G50" s="821">
        <v>0</v>
      </c>
      <c r="H50" s="821">
        <v>0</v>
      </c>
      <c r="I50" s="821">
        <v>0</v>
      </c>
      <c r="J50" s="821">
        <v>0</v>
      </c>
      <c r="K50" s="821">
        <v>607156</v>
      </c>
      <c r="L50" s="836">
        <f t="shared" si="0"/>
        <v>0</v>
      </c>
      <c r="M50" s="836">
        <f t="shared" si="0"/>
        <v>0</v>
      </c>
      <c r="N50" s="836">
        <f t="shared" si="0"/>
        <v>607156</v>
      </c>
    </row>
    <row r="51" spans="1:14" s="838" customFormat="1" ht="25.5">
      <c r="A51" s="817" t="s">
        <v>421</v>
      </c>
      <c r="B51" s="818" t="s">
        <v>1447</v>
      </c>
      <c r="C51" s="821">
        <v>46</v>
      </c>
      <c r="D51" s="821">
        <v>0</v>
      </c>
      <c r="E51" s="821">
        <v>51</v>
      </c>
      <c r="F51" s="821">
        <v>68</v>
      </c>
      <c r="G51" s="821">
        <v>0</v>
      </c>
      <c r="H51" s="821">
        <v>50</v>
      </c>
      <c r="I51" s="821">
        <v>1986535</v>
      </c>
      <c r="J51" s="821">
        <v>0</v>
      </c>
      <c r="K51" s="821">
        <v>-499784</v>
      </c>
      <c r="L51" s="836">
        <f t="shared" si="0"/>
        <v>1986649</v>
      </c>
      <c r="M51" s="836">
        <f t="shared" si="0"/>
        <v>0</v>
      </c>
      <c r="N51" s="836">
        <f t="shared" si="0"/>
        <v>-499683</v>
      </c>
    </row>
    <row r="52" spans="1:14" s="838" customFormat="1" ht="27.75" customHeight="1">
      <c r="A52" s="817" t="s">
        <v>791</v>
      </c>
      <c r="B52" s="818" t="s">
        <v>1448</v>
      </c>
      <c r="C52" s="821">
        <v>2248669</v>
      </c>
      <c r="D52" s="821">
        <v>0</v>
      </c>
      <c r="E52" s="821">
        <v>-10551113</v>
      </c>
      <c r="F52" s="821">
        <v>6771592</v>
      </c>
      <c r="G52" s="821">
        <v>0</v>
      </c>
      <c r="H52" s="821">
        <v>-4450549</v>
      </c>
      <c r="I52" s="821">
        <v>724720319</v>
      </c>
      <c r="J52" s="821">
        <v>0</v>
      </c>
      <c r="K52" s="821">
        <v>12016769</v>
      </c>
      <c r="L52" s="836">
        <f t="shared" si="0"/>
        <v>733740580</v>
      </c>
      <c r="M52" s="836">
        <f t="shared" si="0"/>
        <v>0</v>
      </c>
      <c r="N52" s="836">
        <f t="shared" si="0"/>
        <v>-2984893</v>
      </c>
    </row>
  </sheetData>
  <mergeCells count="9">
    <mergeCell ref="A2:N2"/>
    <mergeCell ref="A3:N3"/>
    <mergeCell ref="A4:N4"/>
    <mergeCell ref="A6:B6"/>
    <mergeCell ref="C6:E6"/>
    <mergeCell ref="F6:H6"/>
    <mergeCell ref="I6:K6"/>
    <mergeCell ref="L6:N6"/>
    <mergeCell ref="A5:F5"/>
  </mergeCells>
  <pageMargins left="0.6692913385826772" right="0.47244094488188981" top="0.51181102362204722" bottom="0.27559055118110237" header="0.31496062992125984" footer="0.31496062992125984"/>
  <pageSetup paperSize="9" scale="90" orientation="portrait" horizontalDpi="300" verticalDpi="300" r:id="rId1"/>
  <headerFooter>
    <oddHeader>&amp;L6 /2019. (V.30.) sz. rendelet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22"/>
  <sheetViews>
    <sheetView workbookViewId="0">
      <selection activeCell="F127" sqref="F127"/>
    </sheetView>
  </sheetViews>
  <sheetFormatPr defaultRowHeight="15"/>
  <cols>
    <col min="1" max="1" width="65.140625" style="794" customWidth="1"/>
    <col min="2" max="2" width="9.140625" style="794"/>
    <col min="3" max="3" width="16" style="797" customWidth="1"/>
    <col min="4" max="4" width="16.7109375" style="797" customWidth="1"/>
    <col min="5" max="5" width="12.85546875" style="797" customWidth="1"/>
    <col min="6" max="6" width="14.7109375" style="797" customWidth="1"/>
    <col min="7" max="16384" width="9.140625" style="794"/>
  </cols>
  <sheetData>
    <row r="1" spans="1:12">
      <c r="E1" s="912" t="s">
        <v>1533</v>
      </c>
    </row>
    <row r="2" spans="1:12">
      <c r="A2" s="1228" t="s">
        <v>741</v>
      </c>
      <c r="B2" s="1228"/>
      <c r="C2" s="1228"/>
      <c r="D2" s="1228"/>
      <c r="E2" s="1228"/>
      <c r="F2" s="799"/>
      <c r="G2" s="799"/>
      <c r="H2" s="799"/>
      <c r="I2" s="799"/>
      <c r="J2" s="799"/>
      <c r="K2" s="799"/>
      <c r="L2" s="799"/>
    </row>
    <row r="3" spans="1:12">
      <c r="A3" s="1228" t="s">
        <v>1498</v>
      </c>
      <c r="B3" s="1228"/>
      <c r="C3" s="1228"/>
      <c r="D3" s="1228"/>
      <c r="E3" s="1228"/>
      <c r="F3" s="799"/>
      <c r="G3" s="799"/>
      <c r="H3" s="799"/>
      <c r="I3" s="799"/>
      <c r="J3" s="799"/>
      <c r="K3" s="799"/>
      <c r="L3" s="799"/>
    </row>
    <row r="4" spans="1:12">
      <c r="A4" s="1229" t="s">
        <v>742</v>
      </c>
      <c r="B4" s="1229"/>
      <c r="C4" s="1229"/>
      <c r="D4" s="1229"/>
      <c r="E4" s="1229"/>
      <c r="F4" s="798"/>
      <c r="G4" s="798"/>
      <c r="H4" s="798"/>
      <c r="I4" s="798"/>
      <c r="J4" s="798"/>
      <c r="K4" s="798"/>
      <c r="L4" s="798"/>
    </row>
    <row r="5" spans="1:12">
      <c r="A5" s="1229" t="s">
        <v>1243</v>
      </c>
      <c r="B5" s="1229"/>
      <c r="C5" s="1229"/>
      <c r="D5" s="1229"/>
      <c r="E5" s="1229"/>
      <c r="F5" s="798"/>
      <c r="G5" s="798"/>
      <c r="H5" s="798"/>
      <c r="I5" s="798"/>
      <c r="J5" s="798"/>
      <c r="K5" s="798"/>
      <c r="L5" s="798"/>
    </row>
    <row r="6" spans="1:12">
      <c r="A6" s="795"/>
      <c r="B6" s="795"/>
      <c r="C6" s="795"/>
      <c r="D6" s="795"/>
      <c r="E6" s="795"/>
      <c r="F6" s="798"/>
      <c r="G6" s="798"/>
      <c r="H6" s="798"/>
      <c r="I6" s="798"/>
      <c r="J6" s="798"/>
      <c r="K6" s="798"/>
      <c r="L6" s="798"/>
    </row>
    <row r="7" spans="1:12">
      <c r="E7" s="796" t="s">
        <v>659</v>
      </c>
    </row>
    <row r="9" spans="1:12">
      <c r="A9" s="807" t="s">
        <v>215</v>
      </c>
      <c r="B9" s="805" t="s">
        <v>676</v>
      </c>
      <c r="C9" s="808" t="s">
        <v>1077</v>
      </c>
      <c r="D9" s="808" t="s">
        <v>1078</v>
      </c>
      <c r="E9" s="808" t="s">
        <v>1079</v>
      </c>
    </row>
    <row r="10" spans="1:12">
      <c r="A10" s="807">
        <v>1</v>
      </c>
      <c r="B10" s="807">
        <v>2</v>
      </c>
      <c r="C10" s="808">
        <v>3</v>
      </c>
      <c r="D10" s="808">
        <v>4</v>
      </c>
      <c r="E10" s="808">
        <v>5</v>
      </c>
    </row>
    <row r="11" spans="1:12">
      <c r="A11" s="800" t="s">
        <v>398</v>
      </c>
      <c r="B11" s="800" t="s">
        <v>480</v>
      </c>
      <c r="C11" s="801" t="s">
        <v>480</v>
      </c>
      <c r="D11" s="801" t="s">
        <v>480</v>
      </c>
      <c r="E11" s="801" t="s">
        <v>480</v>
      </c>
    </row>
    <row r="12" spans="1:12">
      <c r="A12" s="800" t="s">
        <v>1080</v>
      </c>
      <c r="B12" s="800" t="s">
        <v>1081</v>
      </c>
      <c r="C12" s="801">
        <v>9305888735</v>
      </c>
      <c r="D12" s="801">
        <v>9630536363</v>
      </c>
      <c r="E12" s="801">
        <v>103.49</v>
      </c>
    </row>
    <row r="13" spans="1:12">
      <c r="A13" s="800" t="s">
        <v>1082</v>
      </c>
      <c r="B13" s="800" t="s">
        <v>1083</v>
      </c>
      <c r="C13" s="801">
        <v>8371536</v>
      </c>
      <c r="D13" s="801">
        <v>5804013</v>
      </c>
      <c r="E13" s="801">
        <v>69.33</v>
      </c>
    </row>
    <row r="14" spans="1:12">
      <c r="A14" s="802" t="s">
        <v>1084</v>
      </c>
      <c r="B14" s="802" t="s">
        <v>1085</v>
      </c>
      <c r="C14" s="803">
        <v>1865579</v>
      </c>
      <c r="D14" s="803">
        <v>665879</v>
      </c>
      <c r="E14" s="803">
        <v>35.69</v>
      </c>
    </row>
    <row r="15" spans="1:12">
      <c r="A15" s="802" t="s">
        <v>1086</v>
      </c>
      <c r="B15" s="802" t="s">
        <v>1087</v>
      </c>
      <c r="C15" s="803"/>
      <c r="D15" s="803"/>
      <c r="E15" s="803">
        <v>0</v>
      </c>
    </row>
    <row r="16" spans="1:12">
      <c r="A16" s="802" t="s">
        <v>1088</v>
      </c>
      <c r="B16" s="802" t="s">
        <v>1089</v>
      </c>
      <c r="C16" s="803"/>
      <c r="D16" s="803"/>
      <c r="E16" s="803">
        <v>0</v>
      </c>
    </row>
    <row r="17" spans="1:5">
      <c r="A17" s="802" t="s">
        <v>1090</v>
      </c>
      <c r="B17" s="802" t="s">
        <v>1091</v>
      </c>
      <c r="C17" s="803">
        <v>160758</v>
      </c>
      <c r="D17" s="803">
        <v>-1048234</v>
      </c>
      <c r="E17" s="803">
        <v>-652.05999999999995</v>
      </c>
    </row>
    <row r="18" spans="1:5">
      <c r="A18" s="802" t="s">
        <v>1092</v>
      </c>
      <c r="B18" s="802" t="s">
        <v>1093</v>
      </c>
      <c r="C18" s="803">
        <v>1704821</v>
      </c>
      <c r="D18" s="803">
        <v>1714113</v>
      </c>
      <c r="E18" s="803">
        <v>100.55</v>
      </c>
    </row>
    <row r="19" spans="1:5">
      <c r="A19" s="802" t="s">
        <v>1094</v>
      </c>
      <c r="B19" s="802" t="s">
        <v>1095</v>
      </c>
      <c r="C19" s="803">
        <v>6505957</v>
      </c>
      <c r="D19" s="803">
        <v>5138134</v>
      </c>
      <c r="E19" s="803">
        <v>78.98</v>
      </c>
    </row>
    <row r="20" spans="1:5">
      <c r="A20" s="802" t="s">
        <v>1086</v>
      </c>
      <c r="B20" s="802" t="s">
        <v>1096</v>
      </c>
      <c r="C20" s="803"/>
      <c r="D20" s="803"/>
      <c r="E20" s="803">
        <v>0</v>
      </c>
    </row>
    <row r="21" spans="1:5">
      <c r="A21" s="802" t="s">
        <v>1088</v>
      </c>
      <c r="B21" s="802" t="s">
        <v>1097</v>
      </c>
      <c r="C21" s="803"/>
      <c r="D21" s="803"/>
      <c r="E21" s="803">
        <v>0</v>
      </c>
    </row>
    <row r="22" spans="1:5">
      <c r="A22" s="802" t="s">
        <v>1090</v>
      </c>
      <c r="B22" s="802" t="s">
        <v>1098</v>
      </c>
      <c r="C22" s="803">
        <v>1689904</v>
      </c>
      <c r="D22" s="803">
        <v>-1328245</v>
      </c>
      <c r="E22" s="803">
        <v>-78.599999999999994</v>
      </c>
    </row>
    <row r="23" spans="1:5">
      <c r="A23" s="802" t="s">
        <v>1092</v>
      </c>
      <c r="B23" s="802" t="s">
        <v>1099</v>
      </c>
      <c r="C23" s="803">
        <v>4816053</v>
      </c>
      <c r="D23" s="803">
        <v>6466379</v>
      </c>
      <c r="E23" s="803">
        <v>134.27000000000001</v>
      </c>
    </row>
    <row r="24" spans="1:5">
      <c r="A24" s="802" t="s">
        <v>1100</v>
      </c>
      <c r="B24" s="802" t="s">
        <v>1101</v>
      </c>
      <c r="C24" s="803">
        <v>0</v>
      </c>
      <c r="D24" s="803">
        <v>0</v>
      </c>
      <c r="E24" s="803">
        <v>0</v>
      </c>
    </row>
    <row r="25" spans="1:5" hidden="1">
      <c r="A25" s="802" t="s">
        <v>1086</v>
      </c>
      <c r="B25" s="802" t="s">
        <v>1102</v>
      </c>
      <c r="C25" s="803"/>
      <c r="D25" s="803"/>
      <c r="E25" s="803">
        <v>0</v>
      </c>
    </row>
    <row r="26" spans="1:5" hidden="1">
      <c r="A26" s="802" t="s">
        <v>1088</v>
      </c>
      <c r="B26" s="802" t="s">
        <v>1103</v>
      </c>
      <c r="C26" s="803"/>
      <c r="D26" s="803"/>
      <c r="E26" s="803">
        <v>0</v>
      </c>
    </row>
    <row r="27" spans="1:5" hidden="1">
      <c r="A27" s="802" t="s">
        <v>1090</v>
      </c>
      <c r="B27" s="802" t="s">
        <v>1104</v>
      </c>
      <c r="C27" s="803">
        <v>0</v>
      </c>
      <c r="D27" s="803">
        <v>0</v>
      </c>
      <c r="E27" s="803">
        <v>0</v>
      </c>
    </row>
    <row r="28" spans="1:5" hidden="1">
      <c r="A28" s="802" t="s">
        <v>1092</v>
      </c>
      <c r="B28" s="802" t="s">
        <v>1105</v>
      </c>
      <c r="C28" s="803">
        <v>0</v>
      </c>
      <c r="D28" s="803">
        <v>0</v>
      </c>
      <c r="E28" s="803">
        <v>0</v>
      </c>
    </row>
    <row r="29" spans="1:5">
      <c r="A29" s="800" t="s">
        <v>1106</v>
      </c>
      <c r="B29" s="800" t="s">
        <v>1107</v>
      </c>
      <c r="C29" s="801">
        <v>7158475662</v>
      </c>
      <c r="D29" s="801">
        <v>7486294294</v>
      </c>
      <c r="E29" s="801">
        <v>104.58</v>
      </c>
    </row>
    <row r="30" spans="1:5">
      <c r="A30" s="802" t="s">
        <v>1108</v>
      </c>
      <c r="B30" s="802" t="s">
        <v>1109</v>
      </c>
      <c r="C30" s="803">
        <v>6846975453</v>
      </c>
      <c r="D30" s="803">
        <v>6659001058</v>
      </c>
      <c r="E30" s="803">
        <v>97.25</v>
      </c>
    </row>
    <row r="31" spans="1:5">
      <c r="A31" s="802" t="s">
        <v>1086</v>
      </c>
      <c r="B31" s="802" t="s">
        <v>1110</v>
      </c>
      <c r="C31" s="803">
        <v>2365409241</v>
      </c>
      <c r="D31" s="803">
        <v>2308201760</v>
      </c>
      <c r="E31" s="803">
        <v>97.58</v>
      </c>
    </row>
    <row r="32" spans="1:5">
      <c r="A32" s="802" t="s">
        <v>1088</v>
      </c>
      <c r="B32" s="802" t="s">
        <v>1111</v>
      </c>
      <c r="C32" s="803">
        <v>13264498</v>
      </c>
      <c r="D32" s="803">
        <v>13264498</v>
      </c>
      <c r="E32" s="803">
        <v>100</v>
      </c>
    </row>
    <row r="33" spans="1:5">
      <c r="A33" s="802" t="s">
        <v>1090</v>
      </c>
      <c r="B33" s="802" t="s">
        <v>1112</v>
      </c>
      <c r="C33" s="803">
        <v>2717747320</v>
      </c>
      <c r="D33" s="803">
        <v>2612132401</v>
      </c>
      <c r="E33" s="803">
        <v>96.11</v>
      </c>
    </row>
    <row r="34" spans="1:5">
      <c r="A34" s="802" t="s">
        <v>1092</v>
      </c>
      <c r="B34" s="802" t="s">
        <v>1113</v>
      </c>
      <c r="C34" s="803">
        <v>1750554394</v>
      </c>
      <c r="D34" s="803">
        <v>1725402399</v>
      </c>
      <c r="E34" s="803">
        <v>98.56</v>
      </c>
    </row>
    <row r="35" spans="1:5">
      <c r="A35" s="802" t="s">
        <v>1114</v>
      </c>
      <c r="B35" s="802" t="s">
        <v>1115</v>
      </c>
      <c r="C35" s="803">
        <v>114678343</v>
      </c>
      <c r="D35" s="803">
        <v>96955578</v>
      </c>
      <c r="E35" s="803">
        <v>84.55</v>
      </c>
    </row>
    <row r="36" spans="1:5">
      <c r="A36" s="802" t="s">
        <v>1086</v>
      </c>
      <c r="B36" s="802" t="s">
        <v>1116</v>
      </c>
      <c r="C36" s="803">
        <v>120000</v>
      </c>
      <c r="D36" s="803">
        <v>120000</v>
      </c>
      <c r="E36" s="803">
        <v>100</v>
      </c>
    </row>
    <row r="37" spans="1:5">
      <c r="A37" s="802" t="s">
        <v>1088</v>
      </c>
      <c r="B37" s="802" t="s">
        <v>1117</v>
      </c>
      <c r="C37" s="803">
        <v>0</v>
      </c>
      <c r="D37" s="803">
        <v>0</v>
      </c>
      <c r="E37" s="803">
        <v>0</v>
      </c>
    </row>
    <row r="38" spans="1:5">
      <c r="A38" s="802" t="s">
        <v>1090</v>
      </c>
      <c r="B38" s="802" t="s">
        <v>1118</v>
      </c>
      <c r="C38" s="803">
        <v>44458830</v>
      </c>
      <c r="D38" s="803">
        <v>52630277</v>
      </c>
      <c r="E38" s="803">
        <v>118.38</v>
      </c>
    </row>
    <row r="39" spans="1:5">
      <c r="A39" s="802" t="s">
        <v>1092</v>
      </c>
      <c r="B39" s="802" t="s">
        <v>1119</v>
      </c>
      <c r="C39" s="803">
        <v>70099513</v>
      </c>
      <c r="D39" s="803">
        <v>44205301</v>
      </c>
      <c r="E39" s="803">
        <v>63.06</v>
      </c>
    </row>
    <row r="40" spans="1:5">
      <c r="A40" s="802" t="s">
        <v>1120</v>
      </c>
      <c r="B40" s="802" t="s">
        <v>1121</v>
      </c>
      <c r="C40" s="803">
        <v>0</v>
      </c>
      <c r="D40" s="803">
        <v>0</v>
      </c>
      <c r="E40" s="803">
        <v>0</v>
      </c>
    </row>
    <row r="41" spans="1:5" hidden="1">
      <c r="A41" s="802" t="s">
        <v>1086</v>
      </c>
      <c r="B41" s="802" t="s">
        <v>1122</v>
      </c>
      <c r="C41" s="803"/>
      <c r="D41" s="803"/>
      <c r="E41" s="803">
        <v>0</v>
      </c>
    </row>
    <row r="42" spans="1:5" hidden="1">
      <c r="A42" s="802" t="s">
        <v>1088</v>
      </c>
      <c r="B42" s="802" t="s">
        <v>1123</v>
      </c>
      <c r="C42" s="803"/>
      <c r="D42" s="803"/>
      <c r="E42" s="803">
        <v>0</v>
      </c>
    </row>
    <row r="43" spans="1:5" hidden="1">
      <c r="A43" s="802" t="s">
        <v>1090</v>
      </c>
      <c r="B43" s="802" t="s">
        <v>1124</v>
      </c>
      <c r="C43" s="803"/>
      <c r="D43" s="803"/>
      <c r="E43" s="803">
        <v>0</v>
      </c>
    </row>
    <row r="44" spans="1:5" hidden="1">
      <c r="A44" s="802" t="s">
        <v>1092</v>
      </c>
      <c r="B44" s="802" t="s">
        <v>1125</v>
      </c>
      <c r="C44" s="803">
        <v>0</v>
      </c>
      <c r="D44" s="803">
        <v>0</v>
      </c>
      <c r="E44" s="803">
        <v>0</v>
      </c>
    </row>
    <row r="45" spans="1:5">
      <c r="A45" s="802" t="s">
        <v>1126</v>
      </c>
      <c r="B45" s="802" t="s">
        <v>1127</v>
      </c>
      <c r="C45" s="803">
        <v>196821866</v>
      </c>
      <c r="D45" s="803">
        <v>730337658</v>
      </c>
      <c r="E45" s="803">
        <v>371.07</v>
      </c>
    </row>
    <row r="46" spans="1:5">
      <c r="A46" s="802" t="s">
        <v>1086</v>
      </c>
      <c r="B46" s="802" t="s">
        <v>1128</v>
      </c>
      <c r="C46" s="803"/>
      <c r="D46" s="803"/>
      <c r="E46" s="803">
        <v>0</v>
      </c>
    </row>
    <row r="47" spans="1:5">
      <c r="A47" s="802" t="s">
        <v>1088</v>
      </c>
      <c r="B47" s="802" t="s">
        <v>1129</v>
      </c>
      <c r="C47" s="803"/>
      <c r="D47" s="803"/>
      <c r="E47" s="803">
        <v>0</v>
      </c>
    </row>
    <row r="48" spans="1:5">
      <c r="A48" s="802" t="s">
        <v>1090</v>
      </c>
      <c r="B48" s="802" t="s">
        <v>1130</v>
      </c>
      <c r="C48" s="803"/>
      <c r="D48" s="803"/>
      <c r="E48" s="803">
        <v>0</v>
      </c>
    </row>
    <row r="49" spans="1:5">
      <c r="A49" s="802" t="s">
        <v>1092</v>
      </c>
      <c r="B49" s="802" t="s">
        <v>1131</v>
      </c>
      <c r="C49" s="803">
        <v>196821866</v>
      </c>
      <c r="D49" s="803">
        <v>730337658</v>
      </c>
      <c r="E49" s="803">
        <v>371.07</v>
      </c>
    </row>
    <row r="50" spans="1:5">
      <c r="A50" s="802" t="s">
        <v>1132</v>
      </c>
      <c r="B50" s="802" t="s">
        <v>1133</v>
      </c>
      <c r="C50" s="803">
        <v>0</v>
      </c>
      <c r="D50" s="803">
        <v>0</v>
      </c>
      <c r="E50" s="803">
        <v>0</v>
      </c>
    </row>
    <row r="51" spans="1:5" hidden="1">
      <c r="A51" s="802" t="s">
        <v>1086</v>
      </c>
      <c r="B51" s="802" t="s">
        <v>1134</v>
      </c>
      <c r="C51" s="803">
        <v>0</v>
      </c>
      <c r="D51" s="803">
        <v>0</v>
      </c>
      <c r="E51" s="803">
        <v>0</v>
      </c>
    </row>
    <row r="52" spans="1:5" hidden="1">
      <c r="A52" s="802" t="s">
        <v>1088</v>
      </c>
      <c r="B52" s="802" t="s">
        <v>1135</v>
      </c>
      <c r="C52" s="803">
        <v>0</v>
      </c>
      <c r="D52" s="803">
        <v>0</v>
      </c>
      <c r="E52" s="803">
        <v>0</v>
      </c>
    </row>
    <row r="53" spans="1:5" hidden="1">
      <c r="A53" s="802" t="s">
        <v>1090</v>
      </c>
      <c r="B53" s="802" t="s">
        <v>1136</v>
      </c>
      <c r="C53" s="803">
        <v>0</v>
      </c>
      <c r="D53" s="803">
        <v>0</v>
      </c>
      <c r="E53" s="803">
        <v>0</v>
      </c>
    </row>
    <row r="54" spans="1:5" hidden="1">
      <c r="A54" s="802" t="s">
        <v>1092</v>
      </c>
      <c r="B54" s="802" t="s">
        <v>1137</v>
      </c>
      <c r="C54" s="803">
        <v>0</v>
      </c>
      <c r="D54" s="803">
        <v>0</v>
      </c>
      <c r="E54" s="803">
        <v>0</v>
      </c>
    </row>
    <row r="55" spans="1:5">
      <c r="A55" s="800" t="s">
        <v>1138</v>
      </c>
      <c r="B55" s="800" t="s">
        <v>1139</v>
      </c>
      <c r="C55" s="801">
        <v>2139041537</v>
      </c>
      <c r="D55" s="801">
        <v>2138438056</v>
      </c>
      <c r="E55" s="801">
        <v>99.97</v>
      </c>
    </row>
    <row r="56" spans="1:5">
      <c r="A56" s="802" t="s">
        <v>1140</v>
      </c>
      <c r="B56" s="802" t="s">
        <v>1141</v>
      </c>
      <c r="C56" s="803">
        <v>2139041537</v>
      </c>
      <c r="D56" s="803">
        <v>2138438056</v>
      </c>
      <c r="E56" s="803">
        <v>99.97</v>
      </c>
    </row>
    <row r="57" spans="1:5">
      <c r="A57" s="802" t="s">
        <v>1086</v>
      </c>
      <c r="B57" s="802" t="s">
        <v>1142</v>
      </c>
      <c r="C57" s="803">
        <v>0</v>
      </c>
      <c r="D57" s="803">
        <v>0</v>
      </c>
      <c r="E57" s="803">
        <v>0</v>
      </c>
    </row>
    <row r="58" spans="1:5">
      <c r="A58" s="802" t="s">
        <v>1088</v>
      </c>
      <c r="B58" s="802" t="s">
        <v>1143</v>
      </c>
      <c r="C58" s="803">
        <v>0</v>
      </c>
      <c r="D58" s="803">
        <v>0</v>
      </c>
      <c r="E58" s="803">
        <v>0</v>
      </c>
    </row>
    <row r="59" spans="1:5">
      <c r="A59" s="802" t="s">
        <v>1090</v>
      </c>
      <c r="B59" s="802" t="s">
        <v>1144</v>
      </c>
      <c r="C59" s="803">
        <v>2139031537</v>
      </c>
      <c r="D59" s="803">
        <v>2138428056</v>
      </c>
      <c r="E59" s="803">
        <v>99.97</v>
      </c>
    </row>
    <row r="60" spans="1:5">
      <c r="A60" s="802" t="s">
        <v>1092</v>
      </c>
      <c r="B60" s="802" t="s">
        <v>1145</v>
      </c>
      <c r="C60" s="803">
        <v>10000</v>
      </c>
      <c r="D60" s="803">
        <v>10000</v>
      </c>
      <c r="E60" s="803">
        <v>100</v>
      </c>
    </row>
    <row r="61" spans="1:5">
      <c r="A61" s="802" t="s">
        <v>1146</v>
      </c>
      <c r="B61" s="802" t="s">
        <v>1147</v>
      </c>
      <c r="C61" s="803">
        <v>0</v>
      </c>
      <c r="D61" s="803">
        <v>0</v>
      </c>
      <c r="E61" s="803">
        <v>0</v>
      </c>
    </row>
    <row r="62" spans="1:5" hidden="1">
      <c r="A62" s="802" t="s">
        <v>1086</v>
      </c>
      <c r="B62" s="802" t="s">
        <v>1148</v>
      </c>
      <c r="C62" s="803"/>
      <c r="D62" s="803"/>
      <c r="E62" s="803">
        <v>0</v>
      </c>
    </row>
    <row r="63" spans="1:5" hidden="1">
      <c r="A63" s="802" t="s">
        <v>1088</v>
      </c>
      <c r="B63" s="802" t="s">
        <v>1149</v>
      </c>
      <c r="C63" s="803"/>
      <c r="D63" s="803"/>
      <c r="E63" s="803">
        <v>0</v>
      </c>
    </row>
    <row r="64" spans="1:5" hidden="1">
      <c r="A64" s="802" t="s">
        <v>1090</v>
      </c>
      <c r="B64" s="802" t="s">
        <v>1150</v>
      </c>
      <c r="C64" s="803"/>
      <c r="D64" s="803"/>
      <c r="E64" s="803">
        <v>0</v>
      </c>
    </row>
    <row r="65" spans="1:5" hidden="1">
      <c r="A65" s="802" t="s">
        <v>1092</v>
      </c>
      <c r="B65" s="802" t="s">
        <v>1151</v>
      </c>
      <c r="C65" s="803">
        <v>0</v>
      </c>
      <c r="D65" s="803">
        <v>0</v>
      </c>
      <c r="E65" s="803">
        <v>0</v>
      </c>
    </row>
    <row r="66" spans="1:5">
      <c r="A66" s="802" t="s">
        <v>1152</v>
      </c>
      <c r="B66" s="802" t="s">
        <v>1153</v>
      </c>
      <c r="C66" s="803">
        <v>0</v>
      </c>
      <c r="D66" s="803">
        <v>0</v>
      </c>
      <c r="E66" s="803">
        <v>0</v>
      </c>
    </row>
    <row r="67" spans="1:5" hidden="1">
      <c r="A67" s="802" t="s">
        <v>1086</v>
      </c>
      <c r="B67" s="802" t="s">
        <v>1154</v>
      </c>
      <c r="C67" s="803"/>
      <c r="D67" s="803"/>
      <c r="E67" s="803">
        <v>0</v>
      </c>
    </row>
    <row r="68" spans="1:5" hidden="1">
      <c r="A68" s="802" t="s">
        <v>1088</v>
      </c>
      <c r="B68" s="802" t="s">
        <v>1155</v>
      </c>
      <c r="C68" s="803"/>
      <c r="D68" s="803"/>
      <c r="E68" s="803">
        <v>0</v>
      </c>
    </row>
    <row r="69" spans="1:5" hidden="1">
      <c r="A69" s="802" t="s">
        <v>1090</v>
      </c>
      <c r="B69" s="802" t="s">
        <v>1156</v>
      </c>
      <c r="C69" s="803"/>
      <c r="D69" s="803"/>
      <c r="E69" s="803">
        <v>0</v>
      </c>
    </row>
    <row r="70" spans="1:5" hidden="1">
      <c r="A70" s="802" t="s">
        <v>1092</v>
      </c>
      <c r="B70" s="802" t="s">
        <v>1157</v>
      </c>
      <c r="C70" s="803">
        <v>0</v>
      </c>
      <c r="D70" s="803">
        <v>0</v>
      </c>
      <c r="E70" s="803">
        <v>0</v>
      </c>
    </row>
    <row r="71" spans="1:5">
      <c r="A71" s="800" t="s">
        <v>1158</v>
      </c>
      <c r="B71" s="800" t="s">
        <v>1159</v>
      </c>
      <c r="C71" s="801">
        <v>0</v>
      </c>
      <c r="D71" s="801">
        <v>0</v>
      </c>
      <c r="E71" s="801">
        <v>0</v>
      </c>
    </row>
    <row r="72" spans="1:5" hidden="1">
      <c r="A72" s="800" t="s">
        <v>1160</v>
      </c>
      <c r="B72" s="800" t="s">
        <v>1161</v>
      </c>
      <c r="C72" s="801">
        <v>0</v>
      </c>
      <c r="D72" s="801">
        <v>0</v>
      </c>
      <c r="E72" s="801">
        <v>0</v>
      </c>
    </row>
    <row r="73" spans="1:5" hidden="1">
      <c r="A73" s="800" t="s">
        <v>1086</v>
      </c>
      <c r="B73" s="800" t="s">
        <v>1162</v>
      </c>
      <c r="C73" s="801">
        <v>0</v>
      </c>
      <c r="D73" s="801">
        <v>0</v>
      </c>
      <c r="E73" s="801">
        <v>0</v>
      </c>
    </row>
    <row r="74" spans="1:5" hidden="1">
      <c r="A74" s="800" t="s">
        <v>1088</v>
      </c>
      <c r="B74" s="800" t="s">
        <v>1163</v>
      </c>
      <c r="C74" s="801">
        <v>0</v>
      </c>
      <c r="D74" s="801">
        <v>0</v>
      </c>
      <c r="E74" s="801">
        <v>0</v>
      </c>
    </row>
    <row r="75" spans="1:5" hidden="1">
      <c r="A75" s="800" t="s">
        <v>1090</v>
      </c>
      <c r="B75" s="800" t="s">
        <v>1164</v>
      </c>
      <c r="C75" s="801">
        <v>0</v>
      </c>
      <c r="D75" s="801">
        <v>0</v>
      </c>
      <c r="E75" s="801">
        <v>0</v>
      </c>
    </row>
    <row r="76" spans="1:5" hidden="1">
      <c r="A76" s="800" t="s">
        <v>1092</v>
      </c>
      <c r="B76" s="800" t="s">
        <v>1165</v>
      </c>
      <c r="C76" s="801">
        <v>0</v>
      </c>
      <c r="D76" s="801">
        <v>0</v>
      </c>
      <c r="E76" s="801">
        <v>0</v>
      </c>
    </row>
    <row r="77" spans="1:5" hidden="1">
      <c r="A77" s="800" t="s">
        <v>1166</v>
      </c>
      <c r="B77" s="800" t="s">
        <v>1167</v>
      </c>
      <c r="C77" s="801">
        <v>0</v>
      </c>
      <c r="D77" s="801">
        <v>0</v>
      </c>
      <c r="E77" s="801">
        <v>0</v>
      </c>
    </row>
    <row r="78" spans="1:5" hidden="1">
      <c r="A78" s="800" t="s">
        <v>1086</v>
      </c>
      <c r="B78" s="800" t="s">
        <v>1168</v>
      </c>
      <c r="C78" s="801"/>
      <c r="D78" s="801"/>
      <c r="E78" s="801">
        <v>0</v>
      </c>
    </row>
    <row r="79" spans="1:5" hidden="1">
      <c r="A79" s="800" t="s">
        <v>1088</v>
      </c>
      <c r="B79" s="800" t="s">
        <v>1169</v>
      </c>
      <c r="C79" s="801"/>
      <c r="D79" s="801"/>
      <c r="E79" s="801">
        <v>0</v>
      </c>
    </row>
    <row r="80" spans="1:5" hidden="1">
      <c r="A80" s="800" t="s">
        <v>1090</v>
      </c>
      <c r="B80" s="800" t="s">
        <v>1170</v>
      </c>
      <c r="C80" s="801">
        <v>0</v>
      </c>
      <c r="D80" s="801">
        <v>0</v>
      </c>
      <c r="E80" s="801">
        <v>0</v>
      </c>
    </row>
    <row r="81" spans="1:5" hidden="1">
      <c r="A81" s="800" t="s">
        <v>1092</v>
      </c>
      <c r="B81" s="800" t="s">
        <v>1171</v>
      </c>
      <c r="C81" s="801">
        <v>0</v>
      </c>
      <c r="D81" s="801">
        <v>0</v>
      </c>
      <c r="E81" s="801">
        <v>0</v>
      </c>
    </row>
    <row r="82" spans="1:5">
      <c r="A82" s="800" t="s">
        <v>1172</v>
      </c>
      <c r="B82" s="800" t="s">
        <v>1173</v>
      </c>
      <c r="C82" s="801">
        <v>0</v>
      </c>
      <c r="D82" s="801">
        <v>0</v>
      </c>
      <c r="E82" s="801">
        <v>0</v>
      </c>
    </row>
    <row r="83" spans="1:5">
      <c r="A83" s="800" t="s">
        <v>1174</v>
      </c>
      <c r="B83" s="800" t="s">
        <v>1175</v>
      </c>
      <c r="C83" s="801">
        <v>0</v>
      </c>
      <c r="D83" s="801">
        <v>0</v>
      </c>
      <c r="E83" s="801">
        <v>0</v>
      </c>
    </row>
    <row r="84" spans="1:5">
      <c r="A84" s="800" t="s">
        <v>1176</v>
      </c>
      <c r="B84" s="800" t="s">
        <v>1177</v>
      </c>
      <c r="C84" s="801">
        <v>0</v>
      </c>
      <c r="D84" s="801">
        <v>0</v>
      </c>
      <c r="E84" s="801">
        <v>0</v>
      </c>
    </row>
    <row r="85" spans="1:5">
      <c r="A85" s="800" t="s">
        <v>1178</v>
      </c>
      <c r="B85" s="800" t="s">
        <v>1179</v>
      </c>
      <c r="C85" s="801">
        <v>1178702623</v>
      </c>
      <c r="D85" s="801">
        <v>2502859251</v>
      </c>
      <c r="E85" s="801">
        <v>212.34</v>
      </c>
    </row>
    <row r="86" spans="1:5">
      <c r="A86" s="800" t="s">
        <v>1180</v>
      </c>
      <c r="B86" s="800" t="s">
        <v>1181</v>
      </c>
      <c r="C86" s="801">
        <v>0</v>
      </c>
      <c r="D86" s="801">
        <v>0</v>
      </c>
      <c r="E86" s="801">
        <v>0</v>
      </c>
    </row>
    <row r="87" spans="1:5">
      <c r="A87" s="800" t="s">
        <v>1182</v>
      </c>
      <c r="B87" s="800" t="s">
        <v>1183</v>
      </c>
      <c r="C87" s="801">
        <v>4502979</v>
      </c>
      <c r="D87" s="801">
        <v>7046895</v>
      </c>
      <c r="E87" s="801">
        <v>156.49</v>
      </c>
    </row>
    <row r="88" spans="1:5">
      <c r="A88" s="800" t="s">
        <v>1184</v>
      </c>
      <c r="B88" s="800" t="s">
        <v>1185</v>
      </c>
      <c r="C88" s="801">
        <v>1115019129</v>
      </c>
      <c r="D88" s="801">
        <v>2436709672</v>
      </c>
      <c r="E88" s="801">
        <v>218.54</v>
      </c>
    </row>
    <row r="89" spans="1:5">
      <c r="A89" s="800" t="s">
        <v>1186</v>
      </c>
      <c r="B89" s="800" t="s">
        <v>1187</v>
      </c>
      <c r="C89" s="801">
        <v>59180515</v>
      </c>
      <c r="D89" s="801">
        <v>59102684</v>
      </c>
      <c r="E89" s="801">
        <v>99.87</v>
      </c>
    </row>
    <row r="90" spans="1:5">
      <c r="A90" s="800" t="s">
        <v>1188</v>
      </c>
      <c r="B90" s="800" t="s">
        <v>1189</v>
      </c>
      <c r="C90" s="801">
        <v>103789707</v>
      </c>
      <c r="D90" s="801">
        <v>214569377</v>
      </c>
      <c r="E90" s="801">
        <v>206.73</v>
      </c>
    </row>
    <row r="91" spans="1:5">
      <c r="A91" s="800" t="s">
        <v>1190</v>
      </c>
      <c r="B91" s="800" t="s">
        <v>1191</v>
      </c>
      <c r="C91" s="801">
        <v>95110075</v>
      </c>
      <c r="D91" s="801">
        <v>206738008</v>
      </c>
      <c r="E91" s="801">
        <v>217.37</v>
      </c>
    </row>
    <row r="92" spans="1:5">
      <c r="A92" s="800" t="s">
        <v>1192</v>
      </c>
      <c r="B92" s="800" t="s">
        <v>1193</v>
      </c>
      <c r="C92" s="801">
        <v>3090000</v>
      </c>
      <c r="D92" s="801">
        <v>2640000</v>
      </c>
      <c r="E92" s="801">
        <v>85.44</v>
      </c>
    </row>
    <row r="93" spans="1:5">
      <c r="A93" s="800" t="s">
        <v>1194</v>
      </c>
      <c r="B93" s="800" t="s">
        <v>1195</v>
      </c>
      <c r="C93" s="801">
        <v>5589632</v>
      </c>
      <c r="D93" s="801">
        <v>5191369</v>
      </c>
      <c r="E93" s="801">
        <v>92.87</v>
      </c>
    </row>
    <row r="94" spans="1:5">
      <c r="A94" s="800" t="s">
        <v>1196</v>
      </c>
      <c r="B94" s="800" t="s">
        <v>1197</v>
      </c>
      <c r="C94" s="801">
        <v>13528878</v>
      </c>
      <c r="D94" s="801">
        <v>-2349689</v>
      </c>
      <c r="E94" s="801">
        <v>-17.37</v>
      </c>
    </row>
    <row r="95" spans="1:5">
      <c r="A95" s="800" t="s">
        <v>1198</v>
      </c>
      <c r="B95" s="800" t="s">
        <v>1199</v>
      </c>
      <c r="C95" s="801">
        <v>0</v>
      </c>
      <c r="D95" s="801">
        <v>0</v>
      </c>
      <c r="E95" s="801">
        <v>0</v>
      </c>
    </row>
    <row r="96" spans="1:5">
      <c r="A96" s="805" t="s">
        <v>1200</v>
      </c>
      <c r="B96" s="805" t="s">
        <v>1201</v>
      </c>
      <c r="C96" s="806">
        <v>10601909943</v>
      </c>
      <c r="D96" s="806">
        <v>12345615302</v>
      </c>
      <c r="E96" s="806">
        <v>116.45</v>
      </c>
    </row>
    <row r="97" spans="1:5">
      <c r="A97" s="802" t="s">
        <v>480</v>
      </c>
      <c r="B97" s="802" t="s">
        <v>480</v>
      </c>
      <c r="C97" s="803" t="s">
        <v>480</v>
      </c>
      <c r="D97" s="803" t="s">
        <v>480</v>
      </c>
      <c r="E97" s="803" t="s">
        <v>480</v>
      </c>
    </row>
    <row r="98" spans="1:5">
      <c r="A98" s="800" t="s">
        <v>424</v>
      </c>
      <c r="B98" s="800" t="s">
        <v>480</v>
      </c>
      <c r="C98" s="801" t="s">
        <v>480</v>
      </c>
      <c r="D98" s="801" t="s">
        <v>480</v>
      </c>
      <c r="E98" s="801" t="s">
        <v>480</v>
      </c>
    </row>
    <row r="99" spans="1:5">
      <c r="A99" s="800" t="s">
        <v>1202</v>
      </c>
      <c r="B99" s="800" t="s">
        <v>1203</v>
      </c>
      <c r="C99" s="801">
        <v>10196184883</v>
      </c>
      <c r="D99" s="801">
        <v>10193199990</v>
      </c>
      <c r="E99" s="801">
        <v>99.97</v>
      </c>
    </row>
    <row r="100" spans="1:5">
      <c r="A100" s="800" t="s">
        <v>428</v>
      </c>
      <c r="B100" s="800" t="s">
        <v>1204</v>
      </c>
      <c r="C100" s="801">
        <v>12312531034</v>
      </c>
      <c r="D100" s="801">
        <v>12312531034</v>
      </c>
      <c r="E100" s="801">
        <v>100</v>
      </c>
    </row>
    <row r="101" spans="1:5">
      <c r="A101" s="800" t="s">
        <v>429</v>
      </c>
      <c r="B101" s="800" t="s">
        <v>1205</v>
      </c>
      <c r="C101" s="801">
        <v>-165788594</v>
      </c>
      <c r="D101" s="801">
        <v>-165788594</v>
      </c>
      <c r="E101" s="801">
        <v>100</v>
      </c>
    </row>
    <row r="102" spans="1:5">
      <c r="A102" s="800" t="s">
        <v>1206</v>
      </c>
      <c r="B102" s="800" t="s">
        <v>1207</v>
      </c>
      <c r="C102" s="801">
        <v>70918190</v>
      </c>
      <c r="D102" s="801">
        <v>70918190</v>
      </c>
      <c r="E102" s="801">
        <v>100</v>
      </c>
    </row>
    <row r="103" spans="1:5">
      <c r="A103" s="800" t="s">
        <v>1208</v>
      </c>
      <c r="B103" s="800" t="s">
        <v>1209</v>
      </c>
      <c r="C103" s="801">
        <v>-2755216327</v>
      </c>
      <c r="D103" s="801">
        <v>-2021475747</v>
      </c>
      <c r="E103" s="801">
        <v>73.37</v>
      </c>
    </row>
    <row r="104" spans="1:5">
      <c r="A104" s="800" t="s">
        <v>1210</v>
      </c>
      <c r="B104" s="800" t="s">
        <v>1211</v>
      </c>
      <c r="C104" s="801">
        <v>0</v>
      </c>
      <c r="D104" s="801">
        <v>0</v>
      </c>
      <c r="E104" s="801">
        <v>0</v>
      </c>
    </row>
    <row r="105" spans="1:5">
      <c r="A105" s="800" t="s">
        <v>430</v>
      </c>
      <c r="B105" s="800" t="s">
        <v>1212</v>
      </c>
      <c r="C105" s="801">
        <v>733740580</v>
      </c>
      <c r="D105" s="801">
        <v>-2984893</v>
      </c>
      <c r="E105" s="801">
        <v>-0.41</v>
      </c>
    </row>
    <row r="106" spans="1:5">
      <c r="A106" s="800" t="s">
        <v>1213</v>
      </c>
      <c r="B106" s="800" t="s">
        <v>1214</v>
      </c>
      <c r="C106" s="801">
        <v>98842389</v>
      </c>
      <c r="D106" s="801">
        <v>63458563</v>
      </c>
      <c r="E106" s="801">
        <v>64.2</v>
      </c>
    </row>
    <row r="107" spans="1:5">
      <c r="A107" s="800" t="s">
        <v>431</v>
      </c>
      <c r="B107" s="800" t="s">
        <v>1215</v>
      </c>
      <c r="C107" s="801">
        <v>54633316</v>
      </c>
      <c r="D107" s="801">
        <v>18951913</v>
      </c>
      <c r="E107" s="801">
        <v>34.69</v>
      </c>
    </row>
    <row r="108" spans="1:5">
      <c r="A108" s="800" t="s">
        <v>1216</v>
      </c>
      <c r="B108" s="800" t="s">
        <v>1217</v>
      </c>
      <c r="C108" s="801">
        <v>14573857</v>
      </c>
      <c r="D108" s="801">
        <v>16920538</v>
      </c>
      <c r="E108" s="801">
        <v>116.1</v>
      </c>
    </row>
    <row r="109" spans="1:5">
      <c r="A109" s="800" t="s">
        <v>432</v>
      </c>
      <c r="B109" s="800" t="s">
        <v>1218</v>
      </c>
      <c r="C109" s="801">
        <v>29635216</v>
      </c>
      <c r="D109" s="801">
        <v>27586112</v>
      </c>
      <c r="E109" s="801">
        <v>93.09</v>
      </c>
    </row>
    <row r="110" spans="1:5">
      <c r="A110" s="800" t="s">
        <v>1219</v>
      </c>
      <c r="B110" s="800" t="s">
        <v>1220</v>
      </c>
      <c r="C110" s="801">
        <v>0</v>
      </c>
      <c r="D110" s="801">
        <v>0</v>
      </c>
      <c r="E110" s="801">
        <v>0</v>
      </c>
    </row>
    <row r="111" spans="1:5">
      <c r="A111" s="800" t="s">
        <v>1221</v>
      </c>
      <c r="B111" s="800" t="s">
        <v>1222</v>
      </c>
      <c r="C111" s="801">
        <v>306882671</v>
      </c>
      <c r="D111" s="801">
        <v>2088956749</v>
      </c>
      <c r="E111" s="801">
        <v>680.7</v>
      </c>
    </row>
    <row r="112" spans="1:5">
      <c r="A112" s="805" t="s">
        <v>1223</v>
      </c>
      <c r="B112" s="805" t="s">
        <v>1224</v>
      </c>
      <c r="C112" s="806">
        <v>10601909943</v>
      </c>
      <c r="D112" s="806">
        <v>12345615302</v>
      </c>
      <c r="E112" s="806">
        <v>116.45</v>
      </c>
    </row>
    <row r="113" spans="1:5">
      <c r="A113" s="794" t="s">
        <v>480</v>
      </c>
      <c r="B113" s="794" t="s">
        <v>480</v>
      </c>
      <c r="C113" s="797" t="s">
        <v>480</v>
      </c>
      <c r="D113" s="797" t="s">
        <v>480</v>
      </c>
      <c r="E113" s="797" t="s">
        <v>480</v>
      </c>
    </row>
    <row r="114" spans="1:5">
      <c r="A114" s="800" t="s">
        <v>1225</v>
      </c>
      <c r="B114" s="800" t="s">
        <v>1226</v>
      </c>
      <c r="C114" s="803" t="s">
        <v>480</v>
      </c>
      <c r="D114" s="803" t="s">
        <v>480</v>
      </c>
      <c r="E114" s="803" t="s">
        <v>480</v>
      </c>
    </row>
    <row r="115" spans="1:5">
      <c r="A115" s="802" t="s">
        <v>1227</v>
      </c>
      <c r="B115" s="802" t="s">
        <v>1228</v>
      </c>
      <c r="C115" s="803"/>
      <c r="D115" s="803"/>
      <c r="E115" s="803">
        <v>0</v>
      </c>
    </row>
    <row r="116" spans="1:5">
      <c r="A116" s="802" t="s">
        <v>1229</v>
      </c>
      <c r="B116" s="802" t="s">
        <v>1230</v>
      </c>
      <c r="C116" s="803"/>
      <c r="D116" s="803"/>
      <c r="E116" s="803">
        <v>0</v>
      </c>
    </row>
    <row r="117" spans="1:5">
      <c r="A117" s="802" t="s">
        <v>1231</v>
      </c>
      <c r="B117" s="802" t="s">
        <v>1232</v>
      </c>
      <c r="C117" s="803"/>
      <c r="D117" s="803"/>
      <c r="E117" s="803">
        <v>0</v>
      </c>
    </row>
    <row r="118" spans="1:5" ht="45">
      <c r="A118" s="804" t="s">
        <v>1233</v>
      </c>
      <c r="B118" s="802" t="s">
        <v>1234</v>
      </c>
      <c r="C118" s="803">
        <v>298382137</v>
      </c>
      <c r="D118" s="803">
        <v>298382137</v>
      </c>
      <c r="E118" s="803">
        <v>100</v>
      </c>
    </row>
    <row r="119" spans="1:5" ht="45">
      <c r="A119" s="804" t="s">
        <v>1235</v>
      </c>
      <c r="B119" s="802" t="s">
        <v>1236</v>
      </c>
      <c r="C119" s="803"/>
      <c r="D119" s="803"/>
      <c r="E119" s="803">
        <v>0</v>
      </c>
    </row>
    <row r="120" spans="1:5">
      <c r="A120" s="802" t="s">
        <v>1237</v>
      </c>
      <c r="B120" s="802" t="s">
        <v>1238</v>
      </c>
      <c r="C120" s="803">
        <v>0</v>
      </c>
      <c r="D120" s="803">
        <v>0</v>
      </c>
      <c r="E120" s="803">
        <v>0</v>
      </c>
    </row>
    <row r="121" spans="1:5">
      <c r="A121" s="802" t="s">
        <v>1239</v>
      </c>
      <c r="B121" s="802" t="s">
        <v>1240</v>
      </c>
      <c r="C121" s="803">
        <v>0</v>
      </c>
      <c r="D121" s="803">
        <v>0</v>
      </c>
      <c r="E121" s="803">
        <v>0</v>
      </c>
    </row>
    <row r="122" spans="1:5">
      <c r="A122" s="802" t="s">
        <v>1241</v>
      </c>
      <c r="B122" s="802" t="s">
        <v>1242</v>
      </c>
      <c r="C122" s="803">
        <v>0</v>
      </c>
      <c r="D122" s="803">
        <v>0</v>
      </c>
      <c r="E122" s="803">
        <v>0</v>
      </c>
    </row>
  </sheetData>
  <mergeCells count="4">
    <mergeCell ref="A2:E2"/>
    <mergeCell ref="A4:E4"/>
    <mergeCell ref="A5:E5"/>
    <mergeCell ref="A3:E3"/>
  </mergeCells>
  <pageMargins left="0.55118110236220474" right="0.27559055118110237" top="0.31496062992125984" bottom="0.55118110236220474" header="0.27559055118110237" footer="0.31496062992125984"/>
  <pageSetup paperSize="9" scale="80" fitToHeight="0" orientation="portrait" horizontalDpi="300" verticalDpi="300" r:id="rId1"/>
  <headerFooter>
    <oddHeader>&amp;L6 /2019. (V.30.) sz. rendelet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3:AO39"/>
  <sheetViews>
    <sheetView zoomScaleNormal="100" zoomScaleSheetLayoutView="87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S25" sqref="AS25"/>
    </sheetView>
  </sheetViews>
  <sheetFormatPr defaultColWidth="9.140625" defaultRowHeight="15"/>
  <cols>
    <col min="1" max="1" width="6.5703125" style="96" bestFit="1" customWidth="1"/>
    <col min="2" max="2" width="48.5703125" style="96" customWidth="1"/>
    <col min="3" max="14" width="16" style="96" customWidth="1"/>
    <col min="15" max="41" width="16" style="738" customWidth="1"/>
    <col min="42" max="16384" width="9.140625" style="738"/>
  </cols>
  <sheetData>
    <row r="3" spans="1:41" s="737" customFormat="1" ht="14.25">
      <c r="A3" s="1231" t="s">
        <v>516</v>
      </c>
      <c r="B3" s="1231" t="s">
        <v>215</v>
      </c>
      <c r="C3" s="1230" t="s">
        <v>504</v>
      </c>
      <c r="D3" s="1230"/>
      <c r="E3" s="1230"/>
      <c r="F3" s="1230" t="s">
        <v>505</v>
      </c>
      <c r="G3" s="1230"/>
      <c r="H3" s="1230"/>
      <c r="I3" s="1230" t="s">
        <v>506</v>
      </c>
      <c r="J3" s="1230"/>
      <c r="K3" s="1230"/>
      <c r="L3" s="1230" t="s">
        <v>507</v>
      </c>
      <c r="M3" s="1230"/>
      <c r="N3" s="1230"/>
      <c r="O3" s="1230" t="s">
        <v>508</v>
      </c>
      <c r="P3" s="1230"/>
      <c r="Q3" s="1230"/>
      <c r="R3" s="1230" t="s">
        <v>509</v>
      </c>
      <c r="S3" s="1230"/>
      <c r="T3" s="1230"/>
      <c r="U3" s="1230" t="s">
        <v>510</v>
      </c>
      <c r="V3" s="1230"/>
      <c r="W3" s="1230"/>
      <c r="X3" s="1230" t="s">
        <v>511</v>
      </c>
      <c r="Y3" s="1230"/>
      <c r="Z3" s="1230"/>
      <c r="AA3" s="1230" t="s">
        <v>512</v>
      </c>
      <c r="AB3" s="1230"/>
      <c r="AC3" s="1230"/>
      <c r="AD3" s="1230" t="s">
        <v>513</v>
      </c>
      <c r="AE3" s="1230"/>
      <c r="AF3" s="1230"/>
      <c r="AG3" s="1230" t="s">
        <v>514</v>
      </c>
      <c r="AH3" s="1230"/>
      <c r="AI3" s="1230"/>
      <c r="AJ3" s="1230" t="s">
        <v>515</v>
      </c>
      <c r="AK3" s="1230"/>
      <c r="AL3" s="1230"/>
      <c r="AM3" s="1230" t="s">
        <v>237</v>
      </c>
      <c r="AN3" s="1230"/>
      <c r="AO3" s="1230"/>
    </row>
    <row r="4" spans="1:41" s="737" customFormat="1" ht="57" customHeight="1">
      <c r="A4" s="1231"/>
      <c r="B4" s="1231"/>
      <c r="C4" s="280" t="s">
        <v>251</v>
      </c>
      <c r="D4" s="280" t="s">
        <v>275</v>
      </c>
      <c r="E4" s="280" t="s">
        <v>395</v>
      </c>
      <c r="F4" s="280" t="s">
        <v>251</v>
      </c>
      <c r="G4" s="280" t="s">
        <v>275</v>
      </c>
      <c r="H4" s="280" t="s">
        <v>395</v>
      </c>
      <c r="I4" s="280" t="s">
        <v>251</v>
      </c>
      <c r="J4" s="280" t="s">
        <v>275</v>
      </c>
      <c r="K4" s="280" t="s">
        <v>395</v>
      </c>
      <c r="L4" s="280" t="s">
        <v>251</v>
      </c>
      <c r="M4" s="280" t="s">
        <v>275</v>
      </c>
      <c r="N4" s="280" t="s">
        <v>395</v>
      </c>
      <c r="O4" s="280" t="s">
        <v>251</v>
      </c>
      <c r="P4" s="280" t="s">
        <v>275</v>
      </c>
      <c r="Q4" s="280" t="s">
        <v>395</v>
      </c>
      <c r="R4" s="280" t="s">
        <v>251</v>
      </c>
      <c r="S4" s="280" t="s">
        <v>275</v>
      </c>
      <c r="T4" s="280" t="s">
        <v>395</v>
      </c>
      <c r="U4" s="280" t="s">
        <v>251</v>
      </c>
      <c r="V4" s="280" t="s">
        <v>275</v>
      </c>
      <c r="W4" s="280" t="s">
        <v>395</v>
      </c>
      <c r="X4" s="280" t="s">
        <v>251</v>
      </c>
      <c r="Y4" s="280" t="s">
        <v>275</v>
      </c>
      <c r="Z4" s="280" t="s">
        <v>395</v>
      </c>
      <c r="AA4" s="280" t="s">
        <v>251</v>
      </c>
      <c r="AB4" s="280" t="s">
        <v>275</v>
      </c>
      <c r="AC4" s="280" t="s">
        <v>395</v>
      </c>
      <c r="AD4" s="280" t="s">
        <v>251</v>
      </c>
      <c r="AE4" s="280" t="s">
        <v>275</v>
      </c>
      <c r="AF4" s="280" t="s">
        <v>395</v>
      </c>
      <c r="AG4" s="280" t="s">
        <v>251</v>
      </c>
      <c r="AH4" s="280" t="s">
        <v>275</v>
      </c>
      <c r="AI4" s="280" t="s">
        <v>395</v>
      </c>
      <c r="AJ4" s="280" t="s">
        <v>251</v>
      </c>
      <c r="AK4" s="280" t="s">
        <v>275</v>
      </c>
      <c r="AL4" s="280" t="s">
        <v>395</v>
      </c>
      <c r="AM4" s="280" t="s">
        <v>251</v>
      </c>
      <c r="AN4" s="280" t="s">
        <v>275</v>
      </c>
      <c r="AO4" s="280" t="s">
        <v>395</v>
      </c>
    </row>
    <row r="5" spans="1:41" s="742" customFormat="1">
      <c r="A5" s="2" t="s">
        <v>134</v>
      </c>
      <c r="B5" s="2" t="s">
        <v>220</v>
      </c>
      <c r="C5" s="281">
        <v>8366797</v>
      </c>
      <c r="D5" s="281">
        <v>2269255</v>
      </c>
      <c r="E5" s="741">
        <v>9014277</v>
      </c>
      <c r="F5" s="281">
        <v>6724124</v>
      </c>
      <c r="G5" s="281">
        <v>2742468</v>
      </c>
      <c r="H5" s="281">
        <v>7377097</v>
      </c>
      <c r="I5" s="281">
        <v>14776344</v>
      </c>
      <c r="J5" s="281">
        <v>2317604</v>
      </c>
      <c r="K5" s="281">
        <v>7872617</v>
      </c>
      <c r="L5" s="281">
        <v>8989771</v>
      </c>
      <c r="M5" s="281">
        <v>2744973</v>
      </c>
      <c r="N5" s="281">
        <v>8020922</v>
      </c>
      <c r="O5" s="740">
        <v>8892935</v>
      </c>
      <c r="P5" s="740">
        <v>2716509</v>
      </c>
      <c r="Q5" s="740">
        <v>8460818</v>
      </c>
      <c r="R5" s="740">
        <v>11500182</v>
      </c>
      <c r="S5" s="740">
        <v>2751262</v>
      </c>
      <c r="T5" s="740">
        <v>14289956</v>
      </c>
      <c r="U5" s="740">
        <v>8568746</v>
      </c>
      <c r="V5" s="740">
        <v>2665496</v>
      </c>
      <c r="W5" s="740">
        <v>13645379</v>
      </c>
      <c r="X5" s="740">
        <v>9866887</v>
      </c>
      <c r="Y5" s="740">
        <v>2549647</v>
      </c>
      <c r="Z5" s="740">
        <v>14197343</v>
      </c>
      <c r="AA5" s="741">
        <v>12811088</v>
      </c>
      <c r="AB5" s="741">
        <v>3251267</v>
      </c>
      <c r="AC5" s="741">
        <v>16048215</v>
      </c>
      <c r="AD5" s="741">
        <v>9065565</v>
      </c>
      <c r="AE5" s="741">
        <v>2970928</v>
      </c>
      <c r="AF5" s="741">
        <v>13708382</v>
      </c>
      <c r="AG5" s="741">
        <v>9367878</v>
      </c>
      <c r="AH5" s="741">
        <v>2836532</v>
      </c>
      <c r="AI5" s="741">
        <v>14026452</v>
      </c>
      <c r="AJ5" s="741">
        <v>9217928</v>
      </c>
      <c r="AK5" s="741">
        <v>3290857</v>
      </c>
      <c r="AL5" s="741">
        <v>15985264</v>
      </c>
      <c r="AM5" s="526">
        <f>SUMIF($C$4:$AJ$4,"Harkányi Közös Önkormányzati Hivatal",C5:AJ5)</f>
        <v>118148245</v>
      </c>
      <c r="AN5" s="526">
        <f t="shared" ref="AN5:AN28" si="0">SUMIF($C$4:$AK$4,"Harkányi Kulturális és Sportközpont",C5:AK5)</f>
        <v>33106798</v>
      </c>
      <c r="AO5" s="526">
        <f>SUMIF($C$4:$AL$4,"Harkány Város Önkormányzata",C5:AL5)</f>
        <v>142646722</v>
      </c>
    </row>
    <row r="6" spans="1:41" s="743" customFormat="1" ht="30">
      <c r="A6" s="721" t="s">
        <v>136</v>
      </c>
      <c r="B6" s="747" t="s">
        <v>497</v>
      </c>
      <c r="C6" s="281">
        <v>2104729</v>
      </c>
      <c r="D6" s="281">
        <v>520015</v>
      </c>
      <c r="E6" s="741">
        <v>3066639</v>
      </c>
      <c r="F6" s="281">
        <v>1608213</v>
      </c>
      <c r="G6" s="281">
        <v>546114</v>
      </c>
      <c r="H6" s="281">
        <v>1347204</v>
      </c>
      <c r="I6" s="281">
        <v>3019099</v>
      </c>
      <c r="J6" s="281">
        <v>582038</v>
      </c>
      <c r="K6" s="281">
        <v>1591276</v>
      </c>
      <c r="L6" s="281">
        <v>2136012</v>
      </c>
      <c r="M6" s="281">
        <v>562392</v>
      </c>
      <c r="N6" s="281">
        <v>1653742</v>
      </c>
      <c r="O6" s="281">
        <v>1886516</v>
      </c>
      <c r="P6" s="281">
        <v>527019</v>
      </c>
      <c r="Q6" s="281">
        <v>1593882</v>
      </c>
      <c r="R6" s="740">
        <v>2586101</v>
      </c>
      <c r="S6" s="740">
        <v>497218</v>
      </c>
      <c r="T6" s="740">
        <v>2564344</v>
      </c>
      <c r="U6" s="740">
        <v>2149519</v>
      </c>
      <c r="V6" s="740">
        <v>553764</v>
      </c>
      <c r="W6" s="740">
        <v>2810936</v>
      </c>
      <c r="X6" s="740">
        <v>2175132</v>
      </c>
      <c r="Y6" s="740">
        <v>575533</v>
      </c>
      <c r="Z6" s="740">
        <v>2812660</v>
      </c>
      <c r="AA6" s="741">
        <v>2381226</v>
      </c>
      <c r="AB6" s="741">
        <v>586665</v>
      </c>
      <c r="AC6" s="741">
        <v>2772962</v>
      </c>
      <c r="AD6" s="741">
        <v>2476908</v>
      </c>
      <c r="AE6" s="741">
        <v>631464</v>
      </c>
      <c r="AF6" s="741">
        <v>2747858</v>
      </c>
      <c r="AG6" s="741">
        <v>1801472</v>
      </c>
      <c r="AH6" s="741">
        <v>520502</v>
      </c>
      <c r="AI6" s="741">
        <v>4037049</v>
      </c>
      <c r="AJ6" s="741">
        <v>1745517</v>
      </c>
      <c r="AK6" s="741">
        <v>560514</v>
      </c>
      <c r="AL6" s="741">
        <v>2846790</v>
      </c>
      <c r="AM6" s="526">
        <f t="shared" ref="AM6:AM30" si="1">SUMIF($C$4:$AJ$4,"Harkányi Közös Önkormányzati Hivatal",C6:AJ6)</f>
        <v>26070444</v>
      </c>
      <c r="AN6" s="526">
        <f t="shared" si="0"/>
        <v>6663238</v>
      </c>
      <c r="AO6" s="526">
        <f t="shared" ref="AO6:AO30" si="2">SUMIF($C$4:$AL$4,"Harkány Város Önkormányzata",C6:AL6)</f>
        <v>29845342</v>
      </c>
    </row>
    <row r="7" spans="1:41" s="742" customFormat="1">
      <c r="A7" s="2" t="s">
        <v>137</v>
      </c>
      <c r="B7" s="2" t="s">
        <v>247</v>
      </c>
      <c r="C7" s="281">
        <v>2421338</v>
      </c>
      <c r="D7" s="281">
        <v>3576883</v>
      </c>
      <c r="E7" s="741">
        <v>13982836</v>
      </c>
      <c r="F7" s="281">
        <v>1407247</v>
      </c>
      <c r="G7" s="281">
        <v>2176867</v>
      </c>
      <c r="H7" s="281">
        <v>13511527</v>
      </c>
      <c r="I7" s="281">
        <v>1387664</v>
      </c>
      <c r="J7" s="281">
        <v>4268851</v>
      </c>
      <c r="K7" s="281">
        <v>17702744</v>
      </c>
      <c r="L7" s="281">
        <v>3084025</v>
      </c>
      <c r="M7" s="281">
        <v>2629286</v>
      </c>
      <c r="N7" s="281">
        <v>18998200</v>
      </c>
      <c r="O7" s="281">
        <v>2668958</v>
      </c>
      <c r="P7" s="281">
        <v>2904262</v>
      </c>
      <c r="Q7" s="281">
        <v>15589548</v>
      </c>
      <c r="R7" s="740">
        <v>1357484</v>
      </c>
      <c r="S7" s="740">
        <v>2229408</v>
      </c>
      <c r="T7" s="740">
        <v>12784830</v>
      </c>
      <c r="U7" s="740">
        <v>1698378</v>
      </c>
      <c r="V7" s="740">
        <v>4204741</v>
      </c>
      <c r="W7" s="740">
        <v>27607023</v>
      </c>
      <c r="X7" s="740">
        <v>1893908</v>
      </c>
      <c r="Y7" s="740">
        <v>3246440</v>
      </c>
      <c r="Z7" s="740">
        <v>14419396</v>
      </c>
      <c r="AA7" s="741">
        <v>1455717</v>
      </c>
      <c r="AB7" s="741">
        <v>6613794</v>
      </c>
      <c r="AC7" s="741">
        <v>73212776</v>
      </c>
      <c r="AD7" s="741">
        <v>2059982</v>
      </c>
      <c r="AE7" s="741">
        <v>4321384</v>
      </c>
      <c r="AF7" s="741">
        <v>38268604</v>
      </c>
      <c r="AG7" s="741">
        <v>1573352</v>
      </c>
      <c r="AH7" s="741">
        <v>3007315</v>
      </c>
      <c r="AI7" s="741">
        <v>95520643</v>
      </c>
      <c r="AJ7" s="741">
        <v>1478617</v>
      </c>
      <c r="AK7" s="741">
        <v>5598503</v>
      </c>
      <c r="AL7" s="741">
        <v>25719991</v>
      </c>
      <c r="AM7" s="526">
        <f t="shared" si="1"/>
        <v>22486670</v>
      </c>
      <c r="AN7" s="526">
        <f t="shared" si="0"/>
        <v>44777734</v>
      </c>
      <c r="AO7" s="526">
        <f t="shared" si="2"/>
        <v>367318118</v>
      </c>
    </row>
    <row r="8" spans="1:41" s="742" customFormat="1">
      <c r="A8" s="2" t="s">
        <v>140</v>
      </c>
      <c r="B8" s="2" t="s">
        <v>498</v>
      </c>
      <c r="C8" s="281"/>
      <c r="D8" s="281"/>
      <c r="E8" s="741">
        <v>353000</v>
      </c>
      <c r="F8" s="281"/>
      <c r="G8" s="281"/>
      <c r="H8" s="281">
        <v>674000</v>
      </c>
      <c r="I8" s="281"/>
      <c r="J8" s="281"/>
      <c r="K8" s="281">
        <v>363500</v>
      </c>
      <c r="L8" s="281"/>
      <c r="M8" s="281"/>
      <c r="N8" s="281">
        <v>406265</v>
      </c>
      <c r="O8" s="281"/>
      <c r="P8" s="281"/>
      <c r="Q8" s="281">
        <v>179265</v>
      </c>
      <c r="R8" s="740"/>
      <c r="S8" s="740"/>
      <c r="T8" s="740">
        <v>156175</v>
      </c>
      <c r="U8" s="740"/>
      <c r="V8" s="740"/>
      <c r="W8" s="740">
        <v>223765</v>
      </c>
      <c r="X8" s="740"/>
      <c r="Y8" s="740"/>
      <c r="Z8" s="740">
        <v>378530</v>
      </c>
      <c r="AA8" s="741"/>
      <c r="AB8" s="741"/>
      <c r="AC8" s="741">
        <v>20000</v>
      </c>
      <c r="AD8" s="741"/>
      <c r="AE8" s="741"/>
      <c r="AF8" s="741">
        <v>462500</v>
      </c>
      <c r="AG8" s="741"/>
      <c r="AH8" s="741"/>
      <c r="AI8" s="741">
        <v>10000</v>
      </c>
      <c r="AJ8" s="741"/>
      <c r="AK8" s="741"/>
      <c r="AL8" s="741">
        <v>1103000</v>
      </c>
      <c r="AM8" s="526">
        <f t="shared" si="1"/>
        <v>0</v>
      </c>
      <c r="AN8" s="526">
        <f t="shared" si="0"/>
        <v>0</v>
      </c>
      <c r="AO8" s="526">
        <f t="shared" si="2"/>
        <v>4330000</v>
      </c>
    </row>
    <row r="9" spans="1:41" s="742" customFormat="1">
      <c r="A9" s="2" t="s">
        <v>142</v>
      </c>
      <c r="B9" s="2" t="s">
        <v>141</v>
      </c>
      <c r="C9" s="281"/>
      <c r="D9" s="281"/>
      <c r="E9" s="741">
        <v>25634155</v>
      </c>
      <c r="F9" s="281"/>
      <c r="G9" s="281"/>
      <c r="H9" s="281">
        <v>30612378</v>
      </c>
      <c r="I9" s="281"/>
      <c r="J9" s="281"/>
      <c r="K9" s="281">
        <v>29214938</v>
      </c>
      <c r="L9" s="281"/>
      <c r="M9" s="281"/>
      <c r="N9" s="281">
        <v>31436265</v>
      </c>
      <c r="O9" s="740"/>
      <c r="P9" s="740"/>
      <c r="Q9" s="740">
        <v>34637027</v>
      </c>
      <c r="R9" s="740"/>
      <c r="S9" s="740"/>
      <c r="T9" s="740">
        <v>37198917</v>
      </c>
      <c r="U9" s="740"/>
      <c r="V9" s="740"/>
      <c r="W9" s="740">
        <v>30695980</v>
      </c>
      <c r="X9" s="740"/>
      <c r="Y9" s="740"/>
      <c r="Z9" s="740">
        <v>48338398</v>
      </c>
      <c r="AA9" s="741"/>
      <c r="AB9" s="741"/>
      <c r="AC9" s="741">
        <v>32024449</v>
      </c>
      <c r="AD9" s="741"/>
      <c r="AE9" s="741"/>
      <c r="AF9" s="741">
        <v>52563112</v>
      </c>
      <c r="AG9" s="741"/>
      <c r="AH9" s="741"/>
      <c r="AI9" s="741">
        <v>10304151</v>
      </c>
      <c r="AJ9" s="741"/>
      <c r="AK9" s="741"/>
      <c r="AL9" s="741">
        <v>37595746</v>
      </c>
      <c r="AM9" s="526">
        <f t="shared" si="1"/>
        <v>0</v>
      </c>
      <c r="AN9" s="526">
        <f t="shared" si="0"/>
        <v>0</v>
      </c>
      <c r="AO9" s="526">
        <f t="shared" si="2"/>
        <v>400255516</v>
      </c>
    </row>
    <row r="10" spans="1:41" s="742" customFormat="1">
      <c r="A10" s="2" t="s">
        <v>167</v>
      </c>
      <c r="B10" s="2" t="s">
        <v>246</v>
      </c>
      <c r="C10" s="281">
        <v>49980</v>
      </c>
      <c r="D10" s="281">
        <v>79045</v>
      </c>
      <c r="E10" s="741">
        <v>42436797</v>
      </c>
      <c r="F10" s="281"/>
      <c r="G10" s="281"/>
      <c r="H10" s="281">
        <v>975711</v>
      </c>
      <c r="I10" s="281"/>
      <c r="J10" s="281">
        <v>170815</v>
      </c>
      <c r="K10" s="281">
        <v>23981157</v>
      </c>
      <c r="L10" s="281">
        <v>1053973</v>
      </c>
      <c r="M10" s="281">
        <v>500000</v>
      </c>
      <c r="N10" s="281">
        <v>19527547</v>
      </c>
      <c r="O10" s="740">
        <v>116840</v>
      </c>
      <c r="P10" s="740">
        <v>451882</v>
      </c>
      <c r="Q10" s="740">
        <v>15592824</v>
      </c>
      <c r="R10" s="740">
        <v>15130</v>
      </c>
      <c r="S10" s="740">
        <v>945745</v>
      </c>
      <c r="T10" s="740">
        <v>9662516</v>
      </c>
      <c r="U10" s="740"/>
      <c r="V10" s="740">
        <v>806305</v>
      </c>
      <c r="W10" s="740">
        <v>2433294</v>
      </c>
      <c r="X10" s="740">
        <v>28300</v>
      </c>
      <c r="Y10" s="740">
        <v>562633</v>
      </c>
      <c r="Z10" s="740">
        <v>158907514</v>
      </c>
      <c r="AA10" s="741">
        <v>19000</v>
      </c>
      <c r="AB10" s="741"/>
      <c r="AC10" s="741">
        <v>5360861</v>
      </c>
      <c r="AD10" s="741">
        <v>644712</v>
      </c>
      <c r="AE10" s="741">
        <v>186040</v>
      </c>
      <c r="AF10" s="741">
        <v>320678105</v>
      </c>
      <c r="AG10" s="741">
        <v>270490</v>
      </c>
      <c r="AH10" s="741">
        <v>373600</v>
      </c>
      <c r="AI10" s="741"/>
      <c r="AJ10" s="741">
        <v>69620</v>
      </c>
      <c r="AK10" s="741">
        <v>514473</v>
      </c>
      <c r="AL10" s="741">
        <v>2602752</v>
      </c>
      <c r="AM10" s="526">
        <f t="shared" si="1"/>
        <v>2268045</v>
      </c>
      <c r="AN10" s="526">
        <f t="shared" si="0"/>
        <v>4590538</v>
      </c>
      <c r="AO10" s="526">
        <f t="shared" si="2"/>
        <v>602159078</v>
      </c>
    </row>
    <row r="11" spans="1:41" s="742" customFormat="1">
      <c r="A11" s="2" t="s">
        <v>168</v>
      </c>
      <c r="B11" s="2" t="s">
        <v>245</v>
      </c>
      <c r="C11" s="281"/>
      <c r="D11" s="281"/>
      <c r="E11" s="741">
        <v>2291713</v>
      </c>
      <c r="F11" s="281"/>
      <c r="G11" s="281"/>
      <c r="H11" s="281">
        <v>3416612</v>
      </c>
      <c r="I11" s="281"/>
      <c r="J11" s="281"/>
      <c r="K11" s="281">
        <v>2031585</v>
      </c>
      <c r="L11" s="281"/>
      <c r="M11" s="281"/>
      <c r="N11" s="281">
        <v>6811116</v>
      </c>
      <c r="O11" s="740"/>
      <c r="P11" s="740">
        <v>240000</v>
      </c>
      <c r="Q11" s="740">
        <v>5349910</v>
      </c>
      <c r="R11" s="740"/>
      <c r="S11" s="740"/>
      <c r="T11" s="740">
        <v>8739929</v>
      </c>
      <c r="U11" s="740"/>
      <c r="V11" s="740">
        <v>344424</v>
      </c>
      <c r="W11" s="740">
        <v>9475704</v>
      </c>
      <c r="X11" s="740"/>
      <c r="Y11" s="740"/>
      <c r="Z11" s="740">
        <v>47086279</v>
      </c>
      <c r="AA11" s="741"/>
      <c r="AB11" s="741"/>
      <c r="AC11" s="741">
        <v>2724382</v>
      </c>
      <c r="AD11" s="741"/>
      <c r="AE11" s="741">
        <v>284096</v>
      </c>
      <c r="AF11" s="741">
        <v>12347874</v>
      </c>
      <c r="AG11" s="741"/>
      <c r="AH11" s="741">
        <v>68490</v>
      </c>
      <c r="AI11" s="741">
        <v>2439987</v>
      </c>
      <c r="AJ11" s="741"/>
      <c r="AK11" s="741">
        <v>180000</v>
      </c>
      <c r="AL11" s="741">
        <v>7786599</v>
      </c>
      <c r="AM11" s="526">
        <f t="shared" si="1"/>
        <v>0</v>
      </c>
      <c r="AN11" s="526">
        <f t="shared" si="0"/>
        <v>1117010</v>
      </c>
      <c r="AO11" s="526">
        <f t="shared" si="2"/>
        <v>110501690</v>
      </c>
    </row>
    <row r="12" spans="1:41" s="742" customFormat="1">
      <c r="A12" s="2" t="s">
        <v>170</v>
      </c>
      <c r="B12" s="2" t="s">
        <v>517</v>
      </c>
      <c r="C12" s="281"/>
      <c r="D12" s="281"/>
      <c r="E12" s="741"/>
      <c r="F12" s="281"/>
      <c r="G12" s="281"/>
      <c r="H12" s="281">
        <v>3060000</v>
      </c>
      <c r="I12" s="281"/>
      <c r="J12" s="281"/>
      <c r="K12" s="281"/>
      <c r="L12" s="281"/>
      <c r="M12" s="281"/>
      <c r="N12" s="281"/>
      <c r="O12" s="740"/>
      <c r="P12" s="740"/>
      <c r="Q12" s="740"/>
      <c r="R12" s="740"/>
      <c r="S12" s="740"/>
      <c r="T12" s="740"/>
      <c r="U12" s="740"/>
      <c r="V12" s="740"/>
      <c r="W12" s="740">
        <v>5750000</v>
      </c>
      <c r="X12" s="740"/>
      <c r="Y12" s="740"/>
      <c r="Z12" s="740"/>
      <c r="AA12" s="741"/>
      <c r="AB12" s="741"/>
      <c r="AC12" s="741"/>
      <c r="AD12" s="741"/>
      <c r="AE12" s="741"/>
      <c r="AF12" s="741"/>
      <c r="AG12" s="741"/>
      <c r="AH12" s="741"/>
      <c r="AI12" s="741"/>
      <c r="AJ12" s="741"/>
      <c r="AK12" s="741"/>
      <c r="AL12" s="741"/>
      <c r="AM12" s="526">
        <f t="shared" ref="AM12" si="3">SUMIF($C$4:$AJ$4,"Harkányi Közös Önkormányzati Hivatal",C12:AJ12)</f>
        <v>0</v>
      </c>
      <c r="AN12" s="526">
        <f t="shared" ref="AN12" si="4">SUMIF($C$4:$AK$4,"Harkányi Kulturális és Sportközpont",C12:AK12)</f>
        <v>0</v>
      </c>
      <c r="AO12" s="526">
        <f t="shared" ref="AO12" si="5">SUMIF($C$4:$AL$4,"Harkány Város Önkormányzata",C12:AL12)</f>
        <v>8810000</v>
      </c>
    </row>
    <row r="13" spans="1:41" s="744" customFormat="1" ht="14.25">
      <c r="A13" s="16"/>
      <c r="B13" s="16" t="s">
        <v>499</v>
      </c>
      <c r="C13" s="283">
        <f t="shared" ref="C13:J13" si="6">SUM(C5:C11)</f>
        <v>12942844</v>
      </c>
      <c r="D13" s="283">
        <f t="shared" si="6"/>
        <v>6445198</v>
      </c>
      <c r="E13" s="283">
        <f t="shared" si="6"/>
        <v>96779417</v>
      </c>
      <c r="F13" s="283">
        <f t="shared" si="6"/>
        <v>9739584</v>
      </c>
      <c r="G13" s="283">
        <f t="shared" si="6"/>
        <v>5465449</v>
      </c>
      <c r="H13" s="283">
        <f>SUM(H5:H12)</f>
        <v>60974529</v>
      </c>
      <c r="I13" s="283">
        <f t="shared" si="6"/>
        <v>19183107</v>
      </c>
      <c r="J13" s="283">
        <f t="shared" si="6"/>
        <v>7339308</v>
      </c>
      <c r="K13" s="283">
        <f>SUM(K5:K12)</f>
        <v>82757817</v>
      </c>
      <c r="L13" s="283">
        <f>SUM(L5:L11)</f>
        <v>15263781</v>
      </c>
      <c r="M13" s="283">
        <f>SUM(M5:M11)</f>
        <v>6436651</v>
      </c>
      <c r="N13" s="283">
        <f>SUM(N5:N11)</f>
        <v>86854057</v>
      </c>
      <c r="O13" s="283">
        <f>SUM(O5:O11)</f>
        <v>13565249</v>
      </c>
      <c r="P13" s="283">
        <f>SUM(P5:P11)</f>
        <v>6839672</v>
      </c>
      <c r="Q13" s="283">
        <f>SUM(Q5:Q12)</f>
        <v>81403274</v>
      </c>
      <c r="R13" s="283">
        <f>SUM(R5:R11)</f>
        <v>15458897</v>
      </c>
      <c r="S13" s="283">
        <f>SUM(S5:S11)</f>
        <v>6423633</v>
      </c>
      <c r="T13" s="283">
        <f>SUM(T5:T12)</f>
        <v>85396667</v>
      </c>
      <c r="U13" s="283">
        <f>SUM(U5:U11)</f>
        <v>12416643</v>
      </c>
      <c r="V13" s="283">
        <f>SUM(V5:V11)</f>
        <v>8574730</v>
      </c>
      <c r="W13" s="283">
        <f>SUM(W5:W12)</f>
        <v>92642081</v>
      </c>
      <c r="X13" s="283">
        <f t="shared" ref="X13:AK13" si="7">SUM(X5:X11)</f>
        <v>13964227</v>
      </c>
      <c r="Y13" s="283">
        <f t="shared" si="7"/>
        <v>6934253</v>
      </c>
      <c r="Z13" s="283">
        <f t="shared" si="7"/>
        <v>286140120</v>
      </c>
      <c r="AA13" s="283">
        <f t="shared" si="7"/>
        <v>16667031</v>
      </c>
      <c r="AB13" s="283">
        <f t="shared" si="7"/>
        <v>10451726</v>
      </c>
      <c r="AC13" s="283">
        <f t="shared" si="7"/>
        <v>132163645</v>
      </c>
      <c r="AD13" s="283">
        <f t="shared" si="7"/>
        <v>14247167</v>
      </c>
      <c r="AE13" s="283">
        <f t="shared" si="7"/>
        <v>8393912</v>
      </c>
      <c r="AF13" s="283">
        <f t="shared" si="7"/>
        <v>440776435</v>
      </c>
      <c r="AG13" s="283">
        <f t="shared" si="7"/>
        <v>13013192</v>
      </c>
      <c r="AH13" s="283">
        <f t="shared" si="7"/>
        <v>6806439</v>
      </c>
      <c r="AI13" s="283">
        <f t="shared" si="7"/>
        <v>126338282</v>
      </c>
      <c r="AJ13" s="283">
        <f t="shared" si="7"/>
        <v>12511682</v>
      </c>
      <c r="AK13" s="283">
        <f t="shared" si="7"/>
        <v>10144347</v>
      </c>
      <c r="AL13" s="283">
        <f>SUM(AL5:AL12)</f>
        <v>93640142</v>
      </c>
      <c r="AM13" s="526">
        <f t="shared" si="1"/>
        <v>168973404</v>
      </c>
      <c r="AN13" s="526">
        <f t="shared" si="0"/>
        <v>90255318</v>
      </c>
      <c r="AO13" s="526">
        <f t="shared" si="2"/>
        <v>1665866466</v>
      </c>
    </row>
    <row r="14" spans="1:41" s="742" customFormat="1" ht="15.75" customHeight="1">
      <c r="A14" s="2" t="s">
        <v>743</v>
      </c>
      <c r="B14" s="2" t="s">
        <v>188</v>
      </c>
      <c r="C14" s="281"/>
      <c r="D14" s="281"/>
      <c r="E14" s="281">
        <v>32119893</v>
      </c>
      <c r="F14" s="281"/>
      <c r="G14" s="281"/>
      <c r="H14" s="281">
        <v>15160881</v>
      </c>
      <c r="I14" s="281"/>
      <c r="J14" s="281"/>
      <c r="K14" s="281">
        <v>29171750</v>
      </c>
      <c r="L14" s="281"/>
      <c r="M14" s="281"/>
      <c r="N14" s="281">
        <v>16077260</v>
      </c>
      <c r="O14" s="281"/>
      <c r="P14" s="281"/>
      <c r="Q14" s="281">
        <v>19912157</v>
      </c>
      <c r="R14" s="281"/>
      <c r="S14" s="281"/>
      <c r="T14" s="281">
        <v>22455194</v>
      </c>
      <c r="U14" s="281"/>
      <c r="V14" s="281"/>
      <c r="W14" s="281">
        <v>19604042</v>
      </c>
      <c r="X14" s="281"/>
      <c r="Y14" s="281"/>
      <c r="Z14" s="281">
        <v>18995232</v>
      </c>
      <c r="AA14" s="281"/>
      <c r="AB14" s="281"/>
      <c r="AC14" s="281">
        <v>20725681</v>
      </c>
      <c r="AD14" s="281"/>
      <c r="AE14" s="281"/>
      <c r="AF14" s="281">
        <v>26979338</v>
      </c>
      <c r="AG14" s="281"/>
      <c r="AH14" s="281"/>
      <c r="AI14" s="281">
        <v>11690429</v>
      </c>
      <c r="AJ14" s="281"/>
      <c r="AK14" s="281"/>
      <c r="AL14" s="281">
        <v>19843914</v>
      </c>
      <c r="AM14" s="526">
        <f t="shared" si="1"/>
        <v>0</v>
      </c>
      <c r="AN14" s="526">
        <f t="shared" si="0"/>
        <v>0</v>
      </c>
      <c r="AO14" s="526">
        <f t="shared" si="2"/>
        <v>252735771</v>
      </c>
    </row>
    <row r="15" spans="1:41" s="744" customFormat="1" ht="14.25">
      <c r="A15" s="16"/>
      <c r="B15" s="16" t="s">
        <v>188</v>
      </c>
      <c r="C15" s="283">
        <f t="shared" ref="C15:AL15" si="8">SUM(C14:C14)</f>
        <v>0</v>
      </c>
      <c r="D15" s="283">
        <f t="shared" si="8"/>
        <v>0</v>
      </c>
      <c r="E15" s="283">
        <f t="shared" si="8"/>
        <v>32119893</v>
      </c>
      <c r="F15" s="283">
        <f t="shared" si="8"/>
        <v>0</v>
      </c>
      <c r="G15" s="283">
        <f t="shared" si="8"/>
        <v>0</v>
      </c>
      <c r="H15" s="283">
        <f t="shared" si="8"/>
        <v>15160881</v>
      </c>
      <c r="I15" s="283">
        <f t="shared" si="8"/>
        <v>0</v>
      </c>
      <c r="J15" s="283">
        <f t="shared" si="8"/>
        <v>0</v>
      </c>
      <c r="K15" s="283">
        <f t="shared" si="8"/>
        <v>29171750</v>
      </c>
      <c r="L15" s="283">
        <f t="shared" si="8"/>
        <v>0</v>
      </c>
      <c r="M15" s="283">
        <f t="shared" si="8"/>
        <v>0</v>
      </c>
      <c r="N15" s="283">
        <f t="shared" si="8"/>
        <v>16077260</v>
      </c>
      <c r="O15" s="283">
        <f t="shared" si="8"/>
        <v>0</v>
      </c>
      <c r="P15" s="283">
        <f t="shared" si="8"/>
        <v>0</v>
      </c>
      <c r="Q15" s="283">
        <f t="shared" si="8"/>
        <v>19912157</v>
      </c>
      <c r="R15" s="283">
        <f t="shared" si="8"/>
        <v>0</v>
      </c>
      <c r="S15" s="283">
        <f t="shared" si="8"/>
        <v>0</v>
      </c>
      <c r="T15" s="283">
        <f t="shared" si="8"/>
        <v>22455194</v>
      </c>
      <c r="U15" s="283">
        <f t="shared" si="8"/>
        <v>0</v>
      </c>
      <c r="V15" s="283">
        <f t="shared" si="8"/>
        <v>0</v>
      </c>
      <c r="W15" s="283">
        <f t="shared" si="8"/>
        <v>19604042</v>
      </c>
      <c r="X15" s="283">
        <f t="shared" si="8"/>
        <v>0</v>
      </c>
      <c r="Y15" s="283">
        <f t="shared" si="8"/>
        <v>0</v>
      </c>
      <c r="Z15" s="283">
        <f t="shared" si="8"/>
        <v>18995232</v>
      </c>
      <c r="AA15" s="283">
        <f t="shared" si="8"/>
        <v>0</v>
      </c>
      <c r="AB15" s="283">
        <f t="shared" si="8"/>
        <v>0</v>
      </c>
      <c r="AC15" s="283">
        <f t="shared" si="8"/>
        <v>20725681</v>
      </c>
      <c r="AD15" s="283">
        <f t="shared" si="8"/>
        <v>0</v>
      </c>
      <c r="AE15" s="283">
        <f t="shared" si="8"/>
        <v>0</v>
      </c>
      <c r="AF15" s="283">
        <f t="shared" si="8"/>
        <v>26979338</v>
      </c>
      <c r="AG15" s="283">
        <f t="shared" si="8"/>
        <v>0</v>
      </c>
      <c r="AH15" s="283">
        <f t="shared" si="8"/>
        <v>0</v>
      </c>
      <c r="AI15" s="283">
        <f t="shared" si="8"/>
        <v>11690429</v>
      </c>
      <c r="AJ15" s="283">
        <f t="shared" si="8"/>
        <v>0</v>
      </c>
      <c r="AK15" s="283">
        <f t="shared" si="8"/>
        <v>0</v>
      </c>
      <c r="AL15" s="283">
        <f t="shared" si="8"/>
        <v>19843914</v>
      </c>
      <c r="AM15" s="526">
        <f t="shared" si="1"/>
        <v>0</v>
      </c>
      <c r="AN15" s="526">
        <f t="shared" si="0"/>
        <v>0</v>
      </c>
      <c r="AO15" s="526">
        <f t="shared" si="2"/>
        <v>252735771</v>
      </c>
    </row>
    <row r="16" spans="1:41" s="745" customFormat="1">
      <c r="A16" s="524"/>
      <c r="B16" s="524" t="s">
        <v>210</v>
      </c>
      <c r="C16" s="525">
        <f t="shared" ref="C16:AL16" si="9">C15+C13</f>
        <v>12942844</v>
      </c>
      <c r="D16" s="525">
        <f t="shared" si="9"/>
        <v>6445198</v>
      </c>
      <c r="E16" s="525">
        <f t="shared" si="9"/>
        <v>128899310</v>
      </c>
      <c r="F16" s="525">
        <f t="shared" si="9"/>
        <v>9739584</v>
      </c>
      <c r="G16" s="525">
        <f t="shared" si="9"/>
        <v>5465449</v>
      </c>
      <c r="H16" s="525">
        <f t="shared" si="9"/>
        <v>76135410</v>
      </c>
      <c r="I16" s="525">
        <f t="shared" si="9"/>
        <v>19183107</v>
      </c>
      <c r="J16" s="525">
        <f t="shared" si="9"/>
        <v>7339308</v>
      </c>
      <c r="K16" s="525">
        <f t="shared" si="9"/>
        <v>111929567</v>
      </c>
      <c r="L16" s="525">
        <f t="shared" si="9"/>
        <v>15263781</v>
      </c>
      <c r="M16" s="525">
        <f t="shared" si="9"/>
        <v>6436651</v>
      </c>
      <c r="N16" s="525">
        <f t="shared" si="9"/>
        <v>102931317</v>
      </c>
      <c r="O16" s="525">
        <f t="shared" si="9"/>
        <v>13565249</v>
      </c>
      <c r="P16" s="525">
        <f t="shared" si="9"/>
        <v>6839672</v>
      </c>
      <c r="Q16" s="525">
        <f t="shared" si="9"/>
        <v>101315431</v>
      </c>
      <c r="R16" s="525">
        <f t="shared" si="9"/>
        <v>15458897</v>
      </c>
      <c r="S16" s="525">
        <f t="shared" si="9"/>
        <v>6423633</v>
      </c>
      <c r="T16" s="525">
        <f t="shared" si="9"/>
        <v>107851861</v>
      </c>
      <c r="U16" s="525">
        <f t="shared" si="9"/>
        <v>12416643</v>
      </c>
      <c r="V16" s="525">
        <f t="shared" si="9"/>
        <v>8574730</v>
      </c>
      <c r="W16" s="525">
        <f t="shared" si="9"/>
        <v>112246123</v>
      </c>
      <c r="X16" s="525">
        <f t="shared" si="9"/>
        <v>13964227</v>
      </c>
      <c r="Y16" s="525">
        <f t="shared" si="9"/>
        <v>6934253</v>
      </c>
      <c r="Z16" s="525">
        <f t="shared" si="9"/>
        <v>305135352</v>
      </c>
      <c r="AA16" s="525">
        <f t="shared" si="9"/>
        <v>16667031</v>
      </c>
      <c r="AB16" s="525">
        <f t="shared" si="9"/>
        <v>10451726</v>
      </c>
      <c r="AC16" s="525">
        <f t="shared" si="9"/>
        <v>152889326</v>
      </c>
      <c r="AD16" s="525">
        <f t="shared" si="9"/>
        <v>14247167</v>
      </c>
      <c r="AE16" s="525">
        <f t="shared" si="9"/>
        <v>8393912</v>
      </c>
      <c r="AF16" s="525">
        <f t="shared" si="9"/>
        <v>467755773</v>
      </c>
      <c r="AG16" s="525">
        <f t="shared" si="9"/>
        <v>13013192</v>
      </c>
      <c r="AH16" s="525">
        <f t="shared" si="9"/>
        <v>6806439</v>
      </c>
      <c r="AI16" s="525">
        <f t="shared" si="9"/>
        <v>138028711</v>
      </c>
      <c r="AJ16" s="525">
        <f t="shared" si="9"/>
        <v>12511682</v>
      </c>
      <c r="AK16" s="525">
        <f t="shared" si="9"/>
        <v>10144347</v>
      </c>
      <c r="AL16" s="525">
        <f t="shared" si="9"/>
        <v>113484056</v>
      </c>
      <c r="AM16" s="526">
        <f t="shared" si="1"/>
        <v>168973404</v>
      </c>
      <c r="AN16" s="526">
        <f t="shared" si="0"/>
        <v>90255318</v>
      </c>
      <c r="AO16" s="526">
        <f t="shared" si="2"/>
        <v>1918602237</v>
      </c>
    </row>
    <row r="17" spans="1:41" s="742" customFormat="1">
      <c r="A17" s="96"/>
      <c r="B17" s="96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527"/>
      <c r="AN17" s="527"/>
      <c r="AO17" s="527">
        <f t="shared" si="2"/>
        <v>0</v>
      </c>
    </row>
    <row r="18" spans="1:41" s="742" customFormat="1">
      <c r="A18" s="2" t="s">
        <v>290</v>
      </c>
      <c r="B18" s="2" t="s">
        <v>500</v>
      </c>
      <c r="C18" s="284"/>
      <c r="D18" s="284"/>
      <c r="E18" s="284">
        <v>47022879</v>
      </c>
      <c r="F18" s="284"/>
      <c r="G18" s="284"/>
      <c r="H18" s="284">
        <v>33413980</v>
      </c>
      <c r="I18" s="284"/>
      <c r="J18" s="284"/>
      <c r="K18" s="284">
        <v>32448226</v>
      </c>
      <c r="L18" s="284"/>
      <c r="M18" s="284"/>
      <c r="N18" s="284">
        <v>33308054</v>
      </c>
      <c r="O18" s="284"/>
      <c r="P18" s="284"/>
      <c r="Q18" s="284">
        <v>264000</v>
      </c>
      <c r="R18" s="284"/>
      <c r="S18" s="284"/>
      <c r="T18" s="284">
        <v>64867294</v>
      </c>
      <c r="U18" s="284"/>
      <c r="V18" s="284"/>
      <c r="W18" s="284">
        <v>38696360</v>
      </c>
      <c r="X18" s="284"/>
      <c r="Y18" s="284"/>
      <c r="Z18" s="284">
        <v>33262745</v>
      </c>
      <c r="AA18" s="284"/>
      <c r="AB18" s="284"/>
      <c r="AC18" s="284">
        <v>33082376</v>
      </c>
      <c r="AD18" s="284"/>
      <c r="AE18" s="284"/>
      <c r="AF18" s="284">
        <v>34850257</v>
      </c>
      <c r="AG18" s="284"/>
      <c r="AH18" s="284"/>
      <c r="AI18" s="284">
        <v>33091207</v>
      </c>
      <c r="AJ18" s="284"/>
      <c r="AK18" s="284"/>
      <c r="AL18" s="284">
        <v>36338240</v>
      </c>
      <c r="AM18" s="526">
        <f t="shared" si="1"/>
        <v>0</v>
      </c>
      <c r="AN18" s="526">
        <f t="shared" si="0"/>
        <v>0</v>
      </c>
      <c r="AO18" s="526">
        <f>SUMIF($C$4:$AL$4,"Harkány Város Önkormányzata",C18:AL18)</f>
        <v>420645618</v>
      </c>
    </row>
    <row r="19" spans="1:41" s="742" customFormat="1" ht="27" customHeight="1">
      <c r="A19" s="2" t="s">
        <v>308</v>
      </c>
      <c r="B19" s="746" t="s">
        <v>307</v>
      </c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84"/>
      <c r="Y19" s="284"/>
      <c r="Z19" s="284"/>
      <c r="AA19" s="284"/>
      <c r="AB19" s="284"/>
      <c r="AC19" s="284"/>
      <c r="AD19" s="284"/>
      <c r="AE19" s="284"/>
      <c r="AF19" s="284"/>
      <c r="AG19" s="284"/>
      <c r="AH19" s="284"/>
      <c r="AI19" s="284"/>
      <c r="AJ19" s="284"/>
      <c r="AK19" s="284"/>
      <c r="AL19" s="284">
        <v>2000000</v>
      </c>
      <c r="AM19" s="526">
        <f t="shared" ref="AM19:AM20" si="10">SUMIF($C$4:$AJ$4,"Harkányi Közös Önkormányzati Hivatal",C19:AJ19)</f>
        <v>0</v>
      </c>
      <c r="AN19" s="526">
        <f t="shared" ref="AN19:AN20" si="11">SUMIF($C$4:$AK$4,"Harkányi Kulturális és Sportközpont",C19:AK19)</f>
        <v>0</v>
      </c>
      <c r="AO19" s="526">
        <f t="shared" si="2"/>
        <v>2000000</v>
      </c>
    </row>
    <row r="20" spans="1:41" s="742" customFormat="1">
      <c r="A20" s="2" t="s">
        <v>312</v>
      </c>
      <c r="B20" s="2" t="s">
        <v>501</v>
      </c>
      <c r="C20" s="284"/>
      <c r="D20" s="284"/>
      <c r="E20" s="284">
        <v>123550912</v>
      </c>
      <c r="F20" s="284"/>
      <c r="G20" s="284"/>
      <c r="H20" s="284">
        <v>29430466</v>
      </c>
      <c r="I20" s="284">
        <v>2211776</v>
      </c>
      <c r="J20" s="284"/>
      <c r="K20" s="284">
        <v>64658122</v>
      </c>
      <c r="L20" s="284"/>
      <c r="M20" s="284"/>
      <c r="N20" s="284">
        <v>52338737</v>
      </c>
      <c r="O20" s="284">
        <v>137333</v>
      </c>
      <c r="P20" s="284"/>
      <c r="Q20" s="284">
        <v>22232329</v>
      </c>
      <c r="R20" s="284"/>
      <c r="S20" s="284"/>
      <c r="T20" s="284">
        <v>1703589</v>
      </c>
      <c r="U20" s="284">
        <v>92374</v>
      </c>
      <c r="V20" s="284"/>
      <c r="W20" s="284">
        <v>1746889</v>
      </c>
      <c r="X20" s="284">
        <v>193985</v>
      </c>
      <c r="Y20" s="284"/>
      <c r="Z20" s="284">
        <v>2195219</v>
      </c>
      <c r="AA20" s="284">
        <v>193985</v>
      </c>
      <c r="AB20" s="284"/>
      <c r="AC20" s="284">
        <v>2119809</v>
      </c>
      <c r="AD20" s="284">
        <v>193985</v>
      </c>
      <c r="AE20" s="284"/>
      <c r="AF20" s="284">
        <v>2625194</v>
      </c>
      <c r="AG20" s="284">
        <v>193985</v>
      </c>
      <c r="AH20" s="284"/>
      <c r="AI20" s="284">
        <v>982800</v>
      </c>
      <c r="AJ20" s="284">
        <v>105810</v>
      </c>
      <c r="AK20" s="284">
        <v>215698</v>
      </c>
      <c r="AL20" s="284">
        <v>3981087</v>
      </c>
      <c r="AM20" s="526">
        <f t="shared" si="10"/>
        <v>3323233</v>
      </c>
      <c r="AN20" s="526">
        <f t="shared" si="11"/>
        <v>215698</v>
      </c>
      <c r="AO20" s="526">
        <f t="shared" si="2"/>
        <v>307565153</v>
      </c>
    </row>
    <row r="21" spans="1:41" s="742" customFormat="1">
      <c r="A21" s="2" t="s">
        <v>64</v>
      </c>
      <c r="B21" s="2" t="s">
        <v>502</v>
      </c>
      <c r="C21" s="284"/>
      <c r="D21" s="284"/>
      <c r="E21" s="284"/>
      <c r="F21" s="284"/>
      <c r="G21" s="284"/>
      <c r="H21" s="284">
        <v>1000000000</v>
      </c>
      <c r="I21" s="284"/>
      <c r="J21" s="284"/>
      <c r="K21" s="284"/>
      <c r="L21" s="284"/>
      <c r="M21" s="284"/>
      <c r="N21" s="284">
        <v>669371514</v>
      </c>
      <c r="O21" s="284"/>
      <c r="P21" s="284"/>
      <c r="Q21" s="284"/>
      <c r="R21" s="284"/>
      <c r="S21" s="284"/>
      <c r="T21" s="284"/>
      <c r="U21" s="284"/>
      <c r="V21" s="284"/>
      <c r="W21" s="284"/>
      <c r="X21" s="284"/>
      <c r="Y21" s="284"/>
      <c r="Z21" s="284"/>
      <c r="AA21" s="284"/>
      <c r="AB21" s="284"/>
      <c r="AC21" s="284"/>
      <c r="AD21" s="284"/>
      <c r="AE21" s="284"/>
      <c r="AF21" s="284">
        <v>47900000</v>
      </c>
      <c r="AG21" s="284"/>
      <c r="AH21" s="284"/>
      <c r="AI21" s="284">
        <v>98943947</v>
      </c>
      <c r="AJ21" s="284"/>
      <c r="AK21" s="284"/>
      <c r="AL21" s="284"/>
      <c r="AM21" s="526">
        <f t="shared" si="1"/>
        <v>0</v>
      </c>
      <c r="AN21" s="526">
        <f t="shared" si="0"/>
        <v>0</v>
      </c>
      <c r="AO21" s="526">
        <f t="shared" si="2"/>
        <v>1816215461</v>
      </c>
    </row>
    <row r="22" spans="1:41" s="742" customFormat="1">
      <c r="A22" s="2" t="s">
        <v>313</v>
      </c>
      <c r="B22" s="2" t="s">
        <v>243</v>
      </c>
      <c r="C22" s="284">
        <v>30000</v>
      </c>
      <c r="D22" s="284"/>
      <c r="E22" s="284">
        <v>6166061</v>
      </c>
      <c r="F22" s="284">
        <v>15000</v>
      </c>
      <c r="G22" s="284"/>
      <c r="H22" s="284">
        <v>12267947</v>
      </c>
      <c r="I22" s="284">
        <v>30000</v>
      </c>
      <c r="J22" s="284"/>
      <c r="K22" s="284">
        <v>38151545</v>
      </c>
      <c r="L22" s="284">
        <v>1800</v>
      </c>
      <c r="M22" s="284"/>
      <c r="N22" s="284">
        <v>101616748</v>
      </c>
      <c r="O22" s="284"/>
      <c r="P22" s="284"/>
      <c r="Q22" s="284">
        <v>46461301</v>
      </c>
      <c r="R22" s="284"/>
      <c r="S22" s="284"/>
      <c r="T22" s="284">
        <v>24170915</v>
      </c>
      <c r="U22" s="284"/>
      <c r="V22" s="284"/>
      <c r="W22" s="284">
        <v>30372468</v>
      </c>
      <c r="X22" s="284"/>
      <c r="Y22" s="284"/>
      <c r="Z22" s="284">
        <v>32066490</v>
      </c>
      <c r="AA22" s="284"/>
      <c r="AB22" s="284"/>
      <c r="AC22" s="284">
        <v>135352333</v>
      </c>
      <c r="AD22" s="284"/>
      <c r="AE22" s="284"/>
      <c r="AF22" s="284">
        <v>36332664</v>
      </c>
      <c r="AG22" s="284"/>
      <c r="AH22" s="284"/>
      <c r="AI22" s="284">
        <v>24751297</v>
      </c>
      <c r="AJ22" s="284"/>
      <c r="AK22" s="284"/>
      <c r="AL22" s="284">
        <v>24506025</v>
      </c>
      <c r="AM22" s="526">
        <f t="shared" si="1"/>
        <v>76800</v>
      </c>
      <c r="AN22" s="526">
        <f t="shared" si="0"/>
        <v>0</v>
      </c>
      <c r="AO22" s="526">
        <f t="shared" si="2"/>
        <v>512215794</v>
      </c>
    </row>
    <row r="23" spans="1:41" s="742" customFormat="1">
      <c r="A23" s="2" t="s">
        <v>31</v>
      </c>
      <c r="B23" s="2" t="s">
        <v>30</v>
      </c>
      <c r="C23" s="284">
        <v>25961</v>
      </c>
      <c r="D23" s="284">
        <v>473027</v>
      </c>
      <c r="E23" s="284">
        <v>11397973</v>
      </c>
      <c r="F23" s="284">
        <v>9236</v>
      </c>
      <c r="G23" s="284">
        <v>420456</v>
      </c>
      <c r="H23" s="284">
        <v>11997653</v>
      </c>
      <c r="I23" s="284">
        <v>24782</v>
      </c>
      <c r="J23" s="284">
        <v>380821</v>
      </c>
      <c r="K23" s="284">
        <v>7596219</v>
      </c>
      <c r="L23" s="284">
        <v>54067</v>
      </c>
      <c r="M23" s="284">
        <v>735200</v>
      </c>
      <c r="N23" s="284">
        <v>7015615</v>
      </c>
      <c r="O23" s="284">
        <v>61986</v>
      </c>
      <c r="P23" s="284">
        <v>1085548</v>
      </c>
      <c r="Q23" s="284">
        <v>13087380</v>
      </c>
      <c r="R23" s="284">
        <v>27462</v>
      </c>
      <c r="S23" s="284">
        <v>1095067</v>
      </c>
      <c r="T23" s="284">
        <v>17266657</v>
      </c>
      <c r="U23" s="284">
        <v>122214</v>
      </c>
      <c r="V23" s="284">
        <v>1164292</v>
      </c>
      <c r="W23" s="284">
        <v>16261641</v>
      </c>
      <c r="X23" s="284">
        <v>127009</v>
      </c>
      <c r="Y23" s="284">
        <v>8538515</v>
      </c>
      <c r="Z23" s="284">
        <v>20029791</v>
      </c>
      <c r="AA23" s="284">
        <v>23396</v>
      </c>
      <c r="AB23" s="284">
        <v>254920</v>
      </c>
      <c r="AC23" s="284">
        <v>7872208</v>
      </c>
      <c r="AD23" s="284">
        <v>27709</v>
      </c>
      <c r="AE23" s="284">
        <v>584914</v>
      </c>
      <c r="AF23" s="284">
        <v>13475273</v>
      </c>
      <c r="AG23" s="284">
        <v>28832</v>
      </c>
      <c r="AH23" s="284">
        <v>980988</v>
      </c>
      <c r="AI23" s="284">
        <v>9915137</v>
      </c>
      <c r="AJ23" s="284">
        <v>60002</v>
      </c>
      <c r="AK23" s="284">
        <v>2211858</v>
      </c>
      <c r="AL23" s="284">
        <v>15052326</v>
      </c>
      <c r="AM23" s="526">
        <f t="shared" si="1"/>
        <v>592656</v>
      </c>
      <c r="AN23" s="526">
        <f t="shared" si="0"/>
        <v>17925606</v>
      </c>
      <c r="AO23" s="526">
        <f t="shared" si="2"/>
        <v>150967873</v>
      </c>
    </row>
    <row r="24" spans="1:41" s="742" customFormat="1">
      <c r="A24" s="2" t="s">
        <v>76</v>
      </c>
      <c r="B24" s="2" t="s">
        <v>75</v>
      </c>
      <c r="C24" s="284"/>
      <c r="D24" s="284"/>
      <c r="E24" s="284">
        <v>4775000</v>
      </c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>
        <v>318000</v>
      </c>
      <c r="R24" s="284"/>
      <c r="S24" s="284"/>
      <c r="T24" s="284">
        <v>400000</v>
      </c>
      <c r="U24" s="284"/>
      <c r="V24" s="284"/>
      <c r="W24" s="284">
        <v>3647200</v>
      </c>
      <c r="X24" s="284"/>
      <c r="Y24" s="284"/>
      <c r="Z24" s="284">
        <v>77000</v>
      </c>
      <c r="AA24" s="284"/>
      <c r="AB24" s="284"/>
      <c r="AC24" s="284"/>
      <c r="AD24" s="284"/>
      <c r="AE24" s="284"/>
      <c r="AF24" s="284">
        <v>5500000</v>
      </c>
      <c r="AG24" s="284"/>
      <c r="AH24" s="284"/>
      <c r="AI24" s="284"/>
      <c r="AJ24" s="284"/>
      <c r="AK24" s="284"/>
      <c r="AL24" s="284"/>
      <c r="AM24" s="526">
        <f t="shared" si="1"/>
        <v>0</v>
      </c>
      <c r="AN24" s="526">
        <f t="shared" si="0"/>
        <v>0</v>
      </c>
      <c r="AO24" s="526">
        <f t="shared" si="2"/>
        <v>14717200</v>
      </c>
    </row>
    <row r="25" spans="1:41" s="742" customFormat="1">
      <c r="A25" s="2" t="s">
        <v>55</v>
      </c>
      <c r="B25" s="2" t="s">
        <v>60</v>
      </c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>
        <v>20000</v>
      </c>
      <c r="O25" s="284"/>
      <c r="P25" s="284">
        <v>200000</v>
      </c>
      <c r="Q25" s="284">
        <v>20000</v>
      </c>
      <c r="R25" s="284"/>
      <c r="S25" s="284"/>
      <c r="T25" s="284">
        <v>92500</v>
      </c>
      <c r="U25" s="284"/>
      <c r="V25" s="284"/>
      <c r="W25" s="284">
        <v>30000</v>
      </c>
      <c r="X25" s="284"/>
      <c r="Y25" s="284"/>
      <c r="Z25" s="284">
        <v>1000000</v>
      </c>
      <c r="AA25" s="284"/>
      <c r="AB25" s="284"/>
      <c r="AC25" s="284"/>
      <c r="AD25" s="284"/>
      <c r="AE25" s="284"/>
      <c r="AF25" s="284">
        <v>105000</v>
      </c>
      <c r="AG25" s="284"/>
      <c r="AH25" s="284"/>
      <c r="AI25" s="284"/>
      <c r="AJ25" s="284"/>
      <c r="AK25" s="284">
        <v>100000</v>
      </c>
      <c r="AL25" s="284"/>
      <c r="AM25" s="526">
        <f t="shared" si="1"/>
        <v>0</v>
      </c>
      <c r="AN25" s="526">
        <f t="shared" si="0"/>
        <v>300000</v>
      </c>
      <c r="AO25" s="526">
        <f t="shared" si="2"/>
        <v>1267500</v>
      </c>
    </row>
    <row r="26" spans="1:41" s="742" customFormat="1">
      <c r="A26" s="2" t="s">
        <v>98</v>
      </c>
      <c r="B26" s="2" t="s">
        <v>97</v>
      </c>
      <c r="C26" s="284"/>
      <c r="D26" s="284"/>
      <c r="E26" s="284">
        <v>3600</v>
      </c>
      <c r="F26" s="284"/>
      <c r="G26" s="284"/>
      <c r="H26" s="284">
        <v>3600</v>
      </c>
      <c r="I26" s="284"/>
      <c r="J26" s="284"/>
      <c r="K26" s="284">
        <v>3600</v>
      </c>
      <c r="L26" s="284"/>
      <c r="M26" s="284"/>
      <c r="N26" s="284">
        <v>153600</v>
      </c>
      <c r="O26" s="284"/>
      <c r="P26" s="284"/>
      <c r="Q26" s="284">
        <v>153600</v>
      </c>
      <c r="R26" s="284"/>
      <c r="S26" s="284"/>
      <c r="T26" s="284">
        <v>3600</v>
      </c>
      <c r="U26" s="284"/>
      <c r="V26" s="284"/>
      <c r="W26" s="284">
        <v>3600</v>
      </c>
      <c r="X26" s="284"/>
      <c r="Y26" s="284"/>
      <c r="Z26" s="284">
        <v>3600</v>
      </c>
      <c r="AA26" s="284"/>
      <c r="AB26" s="284"/>
      <c r="AC26" s="284">
        <v>187784</v>
      </c>
      <c r="AD26" s="284"/>
      <c r="AE26" s="284"/>
      <c r="AF26" s="284">
        <v>3600</v>
      </c>
      <c r="AG26" s="284"/>
      <c r="AH26" s="284"/>
      <c r="AI26" s="284">
        <v>3600</v>
      </c>
      <c r="AJ26" s="284"/>
      <c r="AK26" s="284"/>
      <c r="AL26" s="284">
        <v>3600</v>
      </c>
      <c r="AM26" s="526">
        <f t="shared" si="1"/>
        <v>0</v>
      </c>
      <c r="AN26" s="526">
        <f t="shared" si="0"/>
        <v>0</v>
      </c>
      <c r="AO26" s="526">
        <f t="shared" si="2"/>
        <v>527384</v>
      </c>
    </row>
    <row r="27" spans="1:41" s="744" customFormat="1" ht="14.25">
      <c r="A27" s="16"/>
      <c r="B27" s="16" t="s">
        <v>503</v>
      </c>
      <c r="C27" s="282">
        <f>C18+C20+C21+C22+C23+C24+C25+C26</f>
        <v>55961</v>
      </c>
      <c r="D27" s="282">
        <f t="shared" ref="D27:AK27" si="12">D18+D20+D21+D22+D23+D24+D25+D26</f>
        <v>473027</v>
      </c>
      <c r="E27" s="282">
        <f t="shared" si="12"/>
        <v>192916425</v>
      </c>
      <c r="F27" s="282">
        <f t="shared" si="12"/>
        <v>24236</v>
      </c>
      <c r="G27" s="282">
        <f t="shared" si="12"/>
        <v>420456</v>
      </c>
      <c r="H27" s="282">
        <f t="shared" si="12"/>
        <v>1087113646</v>
      </c>
      <c r="I27" s="282">
        <f t="shared" si="12"/>
        <v>2266558</v>
      </c>
      <c r="J27" s="282">
        <f t="shared" si="12"/>
        <v>380821</v>
      </c>
      <c r="K27" s="282">
        <f t="shared" si="12"/>
        <v>142857712</v>
      </c>
      <c r="L27" s="282">
        <f t="shared" si="12"/>
        <v>55867</v>
      </c>
      <c r="M27" s="282">
        <f t="shared" si="12"/>
        <v>735200</v>
      </c>
      <c r="N27" s="282">
        <f t="shared" si="12"/>
        <v>863824268</v>
      </c>
      <c r="O27" s="282">
        <f t="shared" si="12"/>
        <v>199319</v>
      </c>
      <c r="P27" s="282">
        <f t="shared" si="12"/>
        <v>1285548</v>
      </c>
      <c r="Q27" s="282">
        <f t="shared" si="12"/>
        <v>82536610</v>
      </c>
      <c r="R27" s="282">
        <f t="shared" si="12"/>
        <v>27462</v>
      </c>
      <c r="S27" s="282">
        <f t="shared" si="12"/>
        <v>1095067</v>
      </c>
      <c r="T27" s="282">
        <f t="shared" si="12"/>
        <v>108504555</v>
      </c>
      <c r="U27" s="282">
        <f t="shared" si="12"/>
        <v>214588</v>
      </c>
      <c r="V27" s="282">
        <f t="shared" si="12"/>
        <v>1164292</v>
      </c>
      <c r="W27" s="282">
        <f t="shared" si="12"/>
        <v>90758158</v>
      </c>
      <c r="X27" s="282">
        <f t="shared" si="12"/>
        <v>320994</v>
      </c>
      <c r="Y27" s="282">
        <f t="shared" si="12"/>
        <v>8538515</v>
      </c>
      <c r="Z27" s="282">
        <f t="shared" si="12"/>
        <v>88634845</v>
      </c>
      <c r="AA27" s="282">
        <f t="shared" si="12"/>
        <v>217381</v>
      </c>
      <c r="AB27" s="282">
        <f t="shared" si="12"/>
        <v>254920</v>
      </c>
      <c r="AC27" s="282">
        <f t="shared" si="12"/>
        <v>178614510</v>
      </c>
      <c r="AD27" s="282">
        <f t="shared" si="12"/>
        <v>221694</v>
      </c>
      <c r="AE27" s="282">
        <f t="shared" si="12"/>
        <v>584914</v>
      </c>
      <c r="AF27" s="282">
        <f t="shared" si="12"/>
        <v>140791988</v>
      </c>
      <c r="AG27" s="282">
        <f t="shared" si="12"/>
        <v>222817</v>
      </c>
      <c r="AH27" s="282">
        <f t="shared" si="12"/>
        <v>980988</v>
      </c>
      <c r="AI27" s="282">
        <f t="shared" si="12"/>
        <v>167687988</v>
      </c>
      <c r="AJ27" s="282">
        <f t="shared" si="12"/>
        <v>165812</v>
      </c>
      <c r="AK27" s="282">
        <f t="shared" si="12"/>
        <v>2527556</v>
      </c>
      <c r="AL27" s="282">
        <f>AL18+AL20+AL21+AL22+AL23+AL24+AL25+AL26+AL19</f>
        <v>81881278</v>
      </c>
      <c r="AM27" s="526">
        <f t="shared" si="1"/>
        <v>3992689</v>
      </c>
      <c r="AN27" s="526">
        <f t="shared" si="0"/>
        <v>18441304</v>
      </c>
      <c r="AO27" s="526">
        <f t="shared" si="2"/>
        <v>3226121983</v>
      </c>
    </row>
    <row r="28" spans="1:41" s="742" customFormat="1">
      <c r="A28" s="2" t="s">
        <v>108</v>
      </c>
      <c r="B28" s="2" t="s">
        <v>107</v>
      </c>
      <c r="C28" s="284">
        <v>12559002</v>
      </c>
      <c r="D28" s="284">
        <v>6882945</v>
      </c>
      <c r="E28" s="284">
        <v>1148577159</v>
      </c>
      <c r="F28" s="284">
        <v>10103879</v>
      </c>
      <c r="G28" s="284">
        <v>5057002</v>
      </c>
      <c r="H28" s="284"/>
      <c r="I28" s="284">
        <v>21714297</v>
      </c>
      <c r="J28" s="284">
        <v>7457453</v>
      </c>
      <c r="K28" s="284"/>
      <c r="L28" s="284">
        <v>10977903</v>
      </c>
      <c r="M28" s="284">
        <v>5099357</v>
      </c>
      <c r="N28" s="284"/>
      <c r="O28" s="284">
        <v>13679154</v>
      </c>
      <c r="P28" s="284">
        <v>6233003</v>
      </c>
      <c r="Q28" s="284"/>
      <c r="R28" s="284">
        <v>17459240</v>
      </c>
      <c r="S28" s="284">
        <v>4995954</v>
      </c>
      <c r="T28" s="284"/>
      <c r="U28" s="284">
        <v>11926650</v>
      </c>
      <c r="V28" s="284">
        <v>7677392</v>
      </c>
      <c r="W28" s="284"/>
      <c r="X28" s="284">
        <v>11706642</v>
      </c>
      <c r="Y28" s="284">
        <v>7288590</v>
      </c>
      <c r="Z28" s="284"/>
      <c r="AA28" s="284">
        <v>18017908</v>
      </c>
      <c r="AB28" s="284">
        <v>2707773</v>
      </c>
      <c r="AC28" s="284"/>
      <c r="AD28" s="284">
        <v>18814043</v>
      </c>
      <c r="AE28" s="284">
        <v>8165295</v>
      </c>
      <c r="AF28" s="284"/>
      <c r="AG28" s="284">
        <v>6905088</v>
      </c>
      <c r="AH28" s="284">
        <v>4785341</v>
      </c>
      <c r="AI28" s="284"/>
      <c r="AJ28" s="284">
        <v>11573800</v>
      </c>
      <c r="AK28" s="284">
        <v>8270114</v>
      </c>
      <c r="AL28" s="284">
        <v>16920538</v>
      </c>
      <c r="AM28" s="526">
        <f t="shared" si="1"/>
        <v>165437606</v>
      </c>
      <c r="AN28" s="526">
        <f t="shared" si="0"/>
        <v>74620219</v>
      </c>
      <c r="AO28" s="526">
        <f t="shared" si="2"/>
        <v>1165497697</v>
      </c>
    </row>
    <row r="29" spans="1:41" s="744" customFormat="1" ht="14.25">
      <c r="A29" s="16"/>
      <c r="B29" s="16" t="s">
        <v>744</v>
      </c>
      <c r="C29" s="282">
        <f t="shared" ref="C29:AL29" si="13">SUM(C28:C28)</f>
        <v>12559002</v>
      </c>
      <c r="D29" s="282">
        <f t="shared" si="13"/>
        <v>6882945</v>
      </c>
      <c r="E29" s="282">
        <f t="shared" si="13"/>
        <v>1148577159</v>
      </c>
      <c r="F29" s="282">
        <f t="shared" si="13"/>
        <v>10103879</v>
      </c>
      <c r="G29" s="282">
        <f t="shared" si="13"/>
        <v>5057002</v>
      </c>
      <c r="H29" s="282">
        <f t="shared" si="13"/>
        <v>0</v>
      </c>
      <c r="I29" s="282">
        <f t="shared" si="13"/>
        <v>21714297</v>
      </c>
      <c r="J29" s="282">
        <f t="shared" si="13"/>
        <v>7457453</v>
      </c>
      <c r="K29" s="282">
        <f t="shared" si="13"/>
        <v>0</v>
      </c>
      <c r="L29" s="282">
        <f t="shared" si="13"/>
        <v>10977903</v>
      </c>
      <c r="M29" s="282">
        <f t="shared" si="13"/>
        <v>5099357</v>
      </c>
      <c r="N29" s="282">
        <f t="shared" si="13"/>
        <v>0</v>
      </c>
      <c r="O29" s="282">
        <f t="shared" si="13"/>
        <v>13679154</v>
      </c>
      <c r="P29" s="282">
        <f t="shared" si="13"/>
        <v>6233003</v>
      </c>
      <c r="Q29" s="282">
        <f t="shared" si="13"/>
        <v>0</v>
      </c>
      <c r="R29" s="282">
        <f t="shared" si="13"/>
        <v>17459240</v>
      </c>
      <c r="S29" s="282">
        <f t="shared" si="13"/>
        <v>4995954</v>
      </c>
      <c r="T29" s="282">
        <f t="shared" si="13"/>
        <v>0</v>
      </c>
      <c r="U29" s="282">
        <f t="shared" si="13"/>
        <v>11926650</v>
      </c>
      <c r="V29" s="282">
        <f t="shared" si="13"/>
        <v>7677392</v>
      </c>
      <c r="W29" s="282">
        <f t="shared" si="13"/>
        <v>0</v>
      </c>
      <c r="X29" s="282">
        <f t="shared" si="13"/>
        <v>11706642</v>
      </c>
      <c r="Y29" s="282">
        <f t="shared" si="13"/>
        <v>7288590</v>
      </c>
      <c r="Z29" s="282">
        <f t="shared" si="13"/>
        <v>0</v>
      </c>
      <c r="AA29" s="282">
        <f t="shared" si="13"/>
        <v>18017908</v>
      </c>
      <c r="AB29" s="282">
        <f t="shared" si="13"/>
        <v>2707773</v>
      </c>
      <c r="AC29" s="282">
        <f t="shared" si="13"/>
        <v>0</v>
      </c>
      <c r="AD29" s="282">
        <f t="shared" si="13"/>
        <v>18814043</v>
      </c>
      <c r="AE29" s="282">
        <f t="shared" si="13"/>
        <v>8165295</v>
      </c>
      <c r="AF29" s="282">
        <f t="shared" si="13"/>
        <v>0</v>
      </c>
      <c r="AG29" s="282">
        <f t="shared" si="13"/>
        <v>6905088</v>
      </c>
      <c r="AH29" s="282">
        <f t="shared" si="13"/>
        <v>4785341</v>
      </c>
      <c r="AI29" s="282">
        <f t="shared" si="13"/>
        <v>0</v>
      </c>
      <c r="AJ29" s="282">
        <f t="shared" si="13"/>
        <v>11573800</v>
      </c>
      <c r="AK29" s="282">
        <f t="shared" si="13"/>
        <v>8270114</v>
      </c>
      <c r="AL29" s="282">
        <f t="shared" si="13"/>
        <v>16920538</v>
      </c>
      <c r="AM29" s="526">
        <f t="shared" si="1"/>
        <v>165437606</v>
      </c>
      <c r="AN29" s="526">
        <f>SUMIF($C$4:$AK$4,"Harkányi Kulturális és Sportközpont",C29:AK29)</f>
        <v>74620219</v>
      </c>
      <c r="AO29" s="526">
        <f t="shared" si="2"/>
        <v>1165497697</v>
      </c>
    </row>
    <row r="30" spans="1:41" s="745" customFormat="1">
      <c r="A30" s="524"/>
      <c r="B30" s="524" t="s">
        <v>131</v>
      </c>
      <c r="C30" s="525">
        <f t="shared" ref="C30:AK30" si="14">C29+C27</f>
        <v>12614963</v>
      </c>
      <c r="D30" s="525">
        <f t="shared" si="14"/>
        <v>7355972</v>
      </c>
      <c r="E30" s="525">
        <f t="shared" si="14"/>
        <v>1341493584</v>
      </c>
      <c r="F30" s="525">
        <f t="shared" si="14"/>
        <v>10128115</v>
      </c>
      <c r="G30" s="525">
        <f t="shared" si="14"/>
        <v>5477458</v>
      </c>
      <c r="H30" s="525">
        <f t="shared" si="14"/>
        <v>1087113646</v>
      </c>
      <c r="I30" s="525">
        <f t="shared" si="14"/>
        <v>23980855</v>
      </c>
      <c r="J30" s="525">
        <f t="shared" si="14"/>
        <v>7838274</v>
      </c>
      <c r="K30" s="525">
        <f t="shared" si="14"/>
        <v>142857712</v>
      </c>
      <c r="L30" s="525">
        <f t="shared" si="14"/>
        <v>11033770</v>
      </c>
      <c r="M30" s="525">
        <f t="shared" si="14"/>
        <v>5834557</v>
      </c>
      <c r="N30" s="525">
        <f t="shared" si="14"/>
        <v>863824268</v>
      </c>
      <c r="O30" s="525">
        <f t="shared" si="14"/>
        <v>13878473</v>
      </c>
      <c r="P30" s="525">
        <f t="shared" si="14"/>
        <v>7518551</v>
      </c>
      <c r="Q30" s="525">
        <f t="shared" si="14"/>
        <v>82536610</v>
      </c>
      <c r="R30" s="525">
        <f t="shared" si="14"/>
        <v>17486702</v>
      </c>
      <c r="S30" s="525">
        <f t="shared" si="14"/>
        <v>6091021</v>
      </c>
      <c r="T30" s="525">
        <f t="shared" si="14"/>
        <v>108504555</v>
      </c>
      <c r="U30" s="525">
        <f t="shared" si="14"/>
        <v>12141238</v>
      </c>
      <c r="V30" s="525">
        <f t="shared" si="14"/>
        <v>8841684</v>
      </c>
      <c r="W30" s="525">
        <f t="shared" si="14"/>
        <v>90758158</v>
      </c>
      <c r="X30" s="525">
        <f t="shared" si="14"/>
        <v>12027636</v>
      </c>
      <c r="Y30" s="525">
        <f t="shared" si="14"/>
        <v>15827105</v>
      </c>
      <c r="Z30" s="525">
        <f t="shared" si="14"/>
        <v>88634845</v>
      </c>
      <c r="AA30" s="525">
        <f t="shared" si="14"/>
        <v>18235289</v>
      </c>
      <c r="AB30" s="525">
        <f t="shared" si="14"/>
        <v>2962693</v>
      </c>
      <c r="AC30" s="525">
        <f t="shared" si="14"/>
        <v>178614510</v>
      </c>
      <c r="AD30" s="525">
        <f t="shared" si="14"/>
        <v>19035737</v>
      </c>
      <c r="AE30" s="525">
        <f t="shared" si="14"/>
        <v>8750209</v>
      </c>
      <c r="AF30" s="525">
        <f t="shared" si="14"/>
        <v>140791988</v>
      </c>
      <c r="AG30" s="525">
        <f t="shared" si="14"/>
        <v>7127905</v>
      </c>
      <c r="AH30" s="525">
        <f t="shared" si="14"/>
        <v>5766329</v>
      </c>
      <c r="AI30" s="525">
        <f t="shared" si="14"/>
        <v>167687988</v>
      </c>
      <c r="AJ30" s="525">
        <f t="shared" si="14"/>
        <v>11739612</v>
      </c>
      <c r="AK30" s="525">
        <f t="shared" si="14"/>
        <v>10797670</v>
      </c>
      <c r="AL30" s="525">
        <f>AL29+AL27</f>
        <v>98801816</v>
      </c>
      <c r="AM30" s="526">
        <f t="shared" si="1"/>
        <v>169430295</v>
      </c>
      <c r="AN30" s="526">
        <f t="shared" ref="AN30" si="15">SUMIF($C$4:$AK$4,"Harkányi Kulturális és Sportközpont",C30:AK30)</f>
        <v>93061523</v>
      </c>
      <c r="AO30" s="526">
        <f t="shared" si="2"/>
        <v>4391619680</v>
      </c>
    </row>
    <row r="32" spans="1:41">
      <c r="AM32" s="279"/>
      <c r="AN32" s="279"/>
      <c r="AO32" s="279"/>
    </row>
    <row r="37" spans="3:39">
      <c r="C37" s="213"/>
      <c r="F37" s="213"/>
      <c r="I37" s="213"/>
      <c r="L37" s="213"/>
      <c r="O37" s="213"/>
      <c r="R37" s="213"/>
      <c r="U37" s="213"/>
      <c r="X37" s="213"/>
      <c r="AA37" s="213"/>
      <c r="AD37" s="213"/>
      <c r="AG37" s="213"/>
      <c r="AJ37" s="213"/>
      <c r="AK37" s="739"/>
      <c r="AM37" s="739"/>
    </row>
    <row r="38" spans="3:39">
      <c r="C38" s="213"/>
      <c r="F38" s="213"/>
      <c r="I38" s="213"/>
      <c r="L38" s="213"/>
      <c r="O38" s="213"/>
      <c r="R38" s="213"/>
      <c r="U38" s="213"/>
      <c r="X38" s="213"/>
      <c r="AA38" s="213"/>
      <c r="AD38" s="213"/>
      <c r="AG38" s="213"/>
      <c r="AJ38" s="213"/>
      <c r="AK38" s="739"/>
    </row>
    <row r="39" spans="3:39">
      <c r="C39" s="213"/>
      <c r="F39" s="213"/>
      <c r="I39" s="213"/>
      <c r="L39" s="213"/>
      <c r="O39" s="213"/>
      <c r="R39" s="213"/>
      <c r="U39" s="213"/>
      <c r="X39" s="213"/>
      <c r="AA39" s="213"/>
      <c r="AD39" s="213"/>
      <c r="AG39" s="213"/>
      <c r="AJ39" s="213"/>
    </row>
  </sheetData>
  <mergeCells count="15">
    <mergeCell ref="U3:W3"/>
    <mergeCell ref="X3:Z3"/>
    <mergeCell ref="C3:E3"/>
    <mergeCell ref="F3:H3"/>
    <mergeCell ref="A3:A4"/>
    <mergeCell ref="B3:B4"/>
    <mergeCell ref="I3:K3"/>
    <mergeCell ref="L3:N3"/>
    <mergeCell ref="O3:Q3"/>
    <mergeCell ref="R3:T3"/>
    <mergeCell ref="AA3:AC3"/>
    <mergeCell ref="AD3:AF3"/>
    <mergeCell ref="AG3:AI3"/>
    <mergeCell ref="AJ3:AL3"/>
    <mergeCell ref="AM3:AO3"/>
  </mergeCells>
  <phoneticPr fontId="26" type="noConversion"/>
  <pageMargins left="0.31496062992125984" right="0.15748031496062992" top="0.70866141732283472" bottom="0.31496062992125984" header="0.35433070866141736" footer="0.51181102362204722"/>
  <pageSetup paperSize="9" scale="70" orientation="landscape" horizontalDpi="300" verticalDpi="300" r:id="rId1"/>
  <headerFooter alignWithMargins="0">
    <oddHeader>&amp;L6 /2019. (V.30.) sz. rendelet&amp;CPénzeszközök változásának bemutatása&amp;R15. sz . melléklet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M296"/>
  <sheetViews>
    <sheetView topLeftCell="A265" zoomScaleNormal="100" workbookViewId="0">
      <selection activeCell="F47" sqref="F47:F48"/>
    </sheetView>
  </sheetViews>
  <sheetFormatPr defaultRowHeight="12.75"/>
  <cols>
    <col min="1" max="1" width="33.42578125" style="813" customWidth="1"/>
    <col min="2" max="2" width="13" style="813" customWidth="1"/>
    <col min="3" max="3" width="15.85546875" style="813" customWidth="1"/>
    <col min="4" max="4" width="16.140625" style="813" bestFit="1" customWidth="1"/>
    <col min="5" max="5" width="14.42578125" style="813" customWidth="1"/>
    <col min="6" max="6" width="16.7109375" style="813" customWidth="1"/>
    <col min="7" max="7" width="14.140625" style="813" customWidth="1"/>
    <col min="8" max="8" width="12.7109375" style="813" bestFit="1" customWidth="1"/>
    <col min="9" max="256" width="9.140625" style="813"/>
    <col min="257" max="257" width="33.42578125" style="813" customWidth="1"/>
    <col min="258" max="258" width="13" style="813" customWidth="1"/>
    <col min="259" max="259" width="15.85546875" style="813" customWidth="1"/>
    <col min="260" max="260" width="16.140625" style="813" bestFit="1" customWidth="1"/>
    <col min="261" max="261" width="14.42578125" style="813" customWidth="1"/>
    <col min="262" max="262" width="16.7109375" style="813" customWidth="1"/>
    <col min="263" max="263" width="9.140625" style="813"/>
    <col min="264" max="264" width="12.7109375" style="813" bestFit="1" customWidth="1"/>
    <col min="265" max="512" width="9.140625" style="813"/>
    <col min="513" max="513" width="33.42578125" style="813" customWidth="1"/>
    <col min="514" max="514" width="13" style="813" customWidth="1"/>
    <col min="515" max="515" width="15.85546875" style="813" customWidth="1"/>
    <col min="516" max="516" width="16.140625" style="813" bestFit="1" customWidth="1"/>
    <col min="517" max="517" width="14.42578125" style="813" customWidth="1"/>
    <col min="518" max="518" width="16.7109375" style="813" customWidth="1"/>
    <col min="519" max="519" width="9.140625" style="813"/>
    <col min="520" max="520" width="12.7109375" style="813" bestFit="1" customWidth="1"/>
    <col min="521" max="768" width="9.140625" style="813"/>
    <col min="769" max="769" width="33.42578125" style="813" customWidth="1"/>
    <col min="770" max="770" width="13" style="813" customWidth="1"/>
    <col min="771" max="771" width="15.85546875" style="813" customWidth="1"/>
    <col min="772" max="772" width="16.140625" style="813" bestFit="1" customWidth="1"/>
    <col min="773" max="773" width="14.42578125" style="813" customWidth="1"/>
    <col min="774" max="774" width="16.7109375" style="813" customWidth="1"/>
    <col min="775" max="775" width="9.140625" style="813"/>
    <col min="776" max="776" width="12.7109375" style="813" bestFit="1" customWidth="1"/>
    <col min="777" max="1024" width="9.140625" style="813"/>
    <col min="1025" max="1025" width="33.42578125" style="813" customWidth="1"/>
    <col min="1026" max="1026" width="13" style="813" customWidth="1"/>
    <col min="1027" max="1027" width="15.85546875" style="813" customWidth="1"/>
    <col min="1028" max="1028" width="16.140625" style="813" bestFit="1" customWidth="1"/>
    <col min="1029" max="1029" width="14.42578125" style="813" customWidth="1"/>
    <col min="1030" max="1030" width="16.7109375" style="813" customWidth="1"/>
    <col min="1031" max="1031" width="9.140625" style="813"/>
    <col min="1032" max="1032" width="12.7109375" style="813" bestFit="1" customWidth="1"/>
    <col min="1033" max="1280" width="9.140625" style="813"/>
    <col min="1281" max="1281" width="33.42578125" style="813" customWidth="1"/>
    <col min="1282" max="1282" width="13" style="813" customWidth="1"/>
    <col min="1283" max="1283" width="15.85546875" style="813" customWidth="1"/>
    <col min="1284" max="1284" width="16.140625" style="813" bestFit="1" customWidth="1"/>
    <col min="1285" max="1285" width="14.42578125" style="813" customWidth="1"/>
    <col min="1286" max="1286" width="16.7109375" style="813" customWidth="1"/>
    <col min="1287" max="1287" width="9.140625" style="813"/>
    <col min="1288" max="1288" width="12.7109375" style="813" bestFit="1" customWidth="1"/>
    <col min="1289" max="1536" width="9.140625" style="813"/>
    <col min="1537" max="1537" width="33.42578125" style="813" customWidth="1"/>
    <col min="1538" max="1538" width="13" style="813" customWidth="1"/>
    <col min="1539" max="1539" width="15.85546875" style="813" customWidth="1"/>
    <col min="1540" max="1540" width="16.140625" style="813" bestFit="1" customWidth="1"/>
    <col min="1541" max="1541" width="14.42578125" style="813" customWidth="1"/>
    <col min="1542" max="1542" width="16.7109375" style="813" customWidth="1"/>
    <col min="1543" max="1543" width="9.140625" style="813"/>
    <col min="1544" max="1544" width="12.7109375" style="813" bestFit="1" customWidth="1"/>
    <col min="1545" max="1792" width="9.140625" style="813"/>
    <col min="1793" max="1793" width="33.42578125" style="813" customWidth="1"/>
    <col min="1794" max="1794" width="13" style="813" customWidth="1"/>
    <col min="1795" max="1795" width="15.85546875" style="813" customWidth="1"/>
    <col min="1796" max="1796" width="16.140625" style="813" bestFit="1" customWidth="1"/>
    <col min="1797" max="1797" width="14.42578125" style="813" customWidth="1"/>
    <col min="1798" max="1798" width="16.7109375" style="813" customWidth="1"/>
    <col min="1799" max="1799" width="9.140625" style="813"/>
    <col min="1800" max="1800" width="12.7109375" style="813" bestFit="1" customWidth="1"/>
    <col min="1801" max="2048" width="9.140625" style="813"/>
    <col min="2049" max="2049" width="33.42578125" style="813" customWidth="1"/>
    <col min="2050" max="2050" width="13" style="813" customWidth="1"/>
    <col min="2051" max="2051" width="15.85546875" style="813" customWidth="1"/>
    <col min="2052" max="2052" width="16.140625" style="813" bestFit="1" customWidth="1"/>
    <col min="2053" max="2053" width="14.42578125" style="813" customWidth="1"/>
    <col min="2054" max="2054" width="16.7109375" style="813" customWidth="1"/>
    <col min="2055" max="2055" width="9.140625" style="813"/>
    <col min="2056" max="2056" width="12.7109375" style="813" bestFit="1" customWidth="1"/>
    <col min="2057" max="2304" width="9.140625" style="813"/>
    <col min="2305" max="2305" width="33.42578125" style="813" customWidth="1"/>
    <col min="2306" max="2306" width="13" style="813" customWidth="1"/>
    <col min="2307" max="2307" width="15.85546875" style="813" customWidth="1"/>
    <col min="2308" max="2308" width="16.140625" style="813" bestFit="1" customWidth="1"/>
    <col min="2309" max="2309" width="14.42578125" style="813" customWidth="1"/>
    <col min="2310" max="2310" width="16.7109375" style="813" customWidth="1"/>
    <col min="2311" max="2311" width="9.140625" style="813"/>
    <col min="2312" max="2312" width="12.7109375" style="813" bestFit="1" customWidth="1"/>
    <col min="2313" max="2560" width="9.140625" style="813"/>
    <col min="2561" max="2561" width="33.42578125" style="813" customWidth="1"/>
    <col min="2562" max="2562" width="13" style="813" customWidth="1"/>
    <col min="2563" max="2563" width="15.85546875" style="813" customWidth="1"/>
    <col min="2564" max="2564" width="16.140625" style="813" bestFit="1" customWidth="1"/>
    <col min="2565" max="2565" width="14.42578125" style="813" customWidth="1"/>
    <col min="2566" max="2566" width="16.7109375" style="813" customWidth="1"/>
    <col min="2567" max="2567" width="9.140625" style="813"/>
    <col min="2568" max="2568" width="12.7109375" style="813" bestFit="1" customWidth="1"/>
    <col min="2569" max="2816" width="9.140625" style="813"/>
    <col min="2817" max="2817" width="33.42578125" style="813" customWidth="1"/>
    <col min="2818" max="2818" width="13" style="813" customWidth="1"/>
    <col min="2819" max="2819" width="15.85546875" style="813" customWidth="1"/>
    <col min="2820" max="2820" width="16.140625" style="813" bestFit="1" customWidth="1"/>
    <col min="2821" max="2821" width="14.42578125" style="813" customWidth="1"/>
    <col min="2822" max="2822" width="16.7109375" style="813" customWidth="1"/>
    <col min="2823" max="2823" width="9.140625" style="813"/>
    <col min="2824" max="2824" width="12.7109375" style="813" bestFit="1" customWidth="1"/>
    <col min="2825" max="3072" width="9.140625" style="813"/>
    <col min="3073" max="3073" width="33.42578125" style="813" customWidth="1"/>
    <col min="3074" max="3074" width="13" style="813" customWidth="1"/>
    <col min="3075" max="3075" width="15.85546875" style="813" customWidth="1"/>
    <col min="3076" max="3076" width="16.140625" style="813" bestFit="1" customWidth="1"/>
    <col min="3077" max="3077" width="14.42578125" style="813" customWidth="1"/>
    <col min="3078" max="3078" width="16.7109375" style="813" customWidth="1"/>
    <col min="3079" max="3079" width="9.140625" style="813"/>
    <col min="3080" max="3080" width="12.7109375" style="813" bestFit="1" customWidth="1"/>
    <col min="3081" max="3328" width="9.140625" style="813"/>
    <col min="3329" max="3329" width="33.42578125" style="813" customWidth="1"/>
    <col min="3330" max="3330" width="13" style="813" customWidth="1"/>
    <col min="3331" max="3331" width="15.85546875" style="813" customWidth="1"/>
    <col min="3332" max="3332" width="16.140625" style="813" bestFit="1" customWidth="1"/>
    <col min="3333" max="3333" width="14.42578125" style="813" customWidth="1"/>
    <col min="3334" max="3334" width="16.7109375" style="813" customWidth="1"/>
    <col min="3335" max="3335" width="9.140625" style="813"/>
    <col min="3336" max="3336" width="12.7109375" style="813" bestFit="1" customWidth="1"/>
    <col min="3337" max="3584" width="9.140625" style="813"/>
    <col min="3585" max="3585" width="33.42578125" style="813" customWidth="1"/>
    <col min="3586" max="3586" width="13" style="813" customWidth="1"/>
    <col min="3587" max="3587" width="15.85546875" style="813" customWidth="1"/>
    <col min="3588" max="3588" width="16.140625" style="813" bestFit="1" customWidth="1"/>
    <col min="3589" max="3589" width="14.42578125" style="813" customWidth="1"/>
    <col min="3590" max="3590" width="16.7109375" style="813" customWidth="1"/>
    <col min="3591" max="3591" width="9.140625" style="813"/>
    <col min="3592" max="3592" width="12.7109375" style="813" bestFit="1" customWidth="1"/>
    <col min="3593" max="3840" width="9.140625" style="813"/>
    <col min="3841" max="3841" width="33.42578125" style="813" customWidth="1"/>
    <col min="3842" max="3842" width="13" style="813" customWidth="1"/>
    <col min="3843" max="3843" width="15.85546875" style="813" customWidth="1"/>
    <col min="3844" max="3844" width="16.140625" style="813" bestFit="1" customWidth="1"/>
    <col min="3845" max="3845" width="14.42578125" style="813" customWidth="1"/>
    <col min="3846" max="3846" width="16.7109375" style="813" customWidth="1"/>
    <col min="3847" max="3847" width="9.140625" style="813"/>
    <col min="3848" max="3848" width="12.7109375" style="813" bestFit="1" customWidth="1"/>
    <col min="3849" max="4096" width="9.140625" style="813"/>
    <col min="4097" max="4097" width="33.42578125" style="813" customWidth="1"/>
    <col min="4098" max="4098" width="13" style="813" customWidth="1"/>
    <col min="4099" max="4099" width="15.85546875" style="813" customWidth="1"/>
    <col min="4100" max="4100" width="16.140625" style="813" bestFit="1" customWidth="1"/>
    <col min="4101" max="4101" width="14.42578125" style="813" customWidth="1"/>
    <col min="4102" max="4102" width="16.7109375" style="813" customWidth="1"/>
    <col min="4103" max="4103" width="9.140625" style="813"/>
    <col min="4104" max="4104" width="12.7109375" style="813" bestFit="1" customWidth="1"/>
    <col min="4105" max="4352" width="9.140625" style="813"/>
    <col min="4353" max="4353" width="33.42578125" style="813" customWidth="1"/>
    <col min="4354" max="4354" width="13" style="813" customWidth="1"/>
    <col min="4355" max="4355" width="15.85546875" style="813" customWidth="1"/>
    <col min="4356" max="4356" width="16.140625" style="813" bestFit="1" customWidth="1"/>
    <col min="4357" max="4357" width="14.42578125" style="813" customWidth="1"/>
    <col min="4358" max="4358" width="16.7109375" style="813" customWidth="1"/>
    <col min="4359" max="4359" width="9.140625" style="813"/>
    <col min="4360" max="4360" width="12.7109375" style="813" bestFit="1" customWidth="1"/>
    <col min="4361" max="4608" width="9.140625" style="813"/>
    <col min="4609" max="4609" width="33.42578125" style="813" customWidth="1"/>
    <col min="4610" max="4610" width="13" style="813" customWidth="1"/>
    <col min="4611" max="4611" width="15.85546875" style="813" customWidth="1"/>
    <col min="4612" max="4612" width="16.140625" style="813" bestFit="1" customWidth="1"/>
    <col min="4613" max="4613" width="14.42578125" style="813" customWidth="1"/>
    <col min="4614" max="4614" width="16.7109375" style="813" customWidth="1"/>
    <col min="4615" max="4615" width="9.140625" style="813"/>
    <col min="4616" max="4616" width="12.7109375" style="813" bestFit="1" customWidth="1"/>
    <col min="4617" max="4864" width="9.140625" style="813"/>
    <col min="4865" max="4865" width="33.42578125" style="813" customWidth="1"/>
    <col min="4866" max="4866" width="13" style="813" customWidth="1"/>
    <col min="4867" max="4867" width="15.85546875" style="813" customWidth="1"/>
    <col min="4868" max="4868" width="16.140625" style="813" bestFit="1" customWidth="1"/>
    <col min="4869" max="4869" width="14.42578125" style="813" customWidth="1"/>
    <col min="4870" max="4870" width="16.7109375" style="813" customWidth="1"/>
    <col min="4871" max="4871" width="9.140625" style="813"/>
    <col min="4872" max="4872" width="12.7109375" style="813" bestFit="1" customWidth="1"/>
    <col min="4873" max="5120" width="9.140625" style="813"/>
    <col min="5121" max="5121" width="33.42578125" style="813" customWidth="1"/>
    <col min="5122" max="5122" width="13" style="813" customWidth="1"/>
    <col min="5123" max="5123" width="15.85546875" style="813" customWidth="1"/>
    <col min="5124" max="5124" width="16.140625" style="813" bestFit="1" customWidth="1"/>
    <col min="5125" max="5125" width="14.42578125" style="813" customWidth="1"/>
    <col min="5126" max="5126" width="16.7109375" style="813" customWidth="1"/>
    <col min="5127" max="5127" width="9.140625" style="813"/>
    <col min="5128" max="5128" width="12.7109375" style="813" bestFit="1" customWidth="1"/>
    <col min="5129" max="5376" width="9.140625" style="813"/>
    <col min="5377" max="5377" width="33.42578125" style="813" customWidth="1"/>
    <col min="5378" max="5378" width="13" style="813" customWidth="1"/>
    <col min="5379" max="5379" width="15.85546875" style="813" customWidth="1"/>
    <col min="5380" max="5380" width="16.140625" style="813" bestFit="1" customWidth="1"/>
    <col min="5381" max="5381" width="14.42578125" style="813" customWidth="1"/>
    <col min="5382" max="5382" width="16.7109375" style="813" customWidth="1"/>
    <col min="5383" max="5383" width="9.140625" style="813"/>
    <col min="5384" max="5384" width="12.7109375" style="813" bestFit="1" customWidth="1"/>
    <col min="5385" max="5632" width="9.140625" style="813"/>
    <col min="5633" max="5633" width="33.42578125" style="813" customWidth="1"/>
    <col min="5634" max="5634" width="13" style="813" customWidth="1"/>
    <col min="5635" max="5635" width="15.85546875" style="813" customWidth="1"/>
    <col min="5636" max="5636" width="16.140625" style="813" bestFit="1" customWidth="1"/>
    <col min="5637" max="5637" width="14.42578125" style="813" customWidth="1"/>
    <col min="5638" max="5638" width="16.7109375" style="813" customWidth="1"/>
    <col min="5639" max="5639" width="9.140625" style="813"/>
    <col min="5640" max="5640" width="12.7109375" style="813" bestFit="1" customWidth="1"/>
    <col min="5641" max="5888" width="9.140625" style="813"/>
    <col min="5889" max="5889" width="33.42578125" style="813" customWidth="1"/>
    <col min="5890" max="5890" width="13" style="813" customWidth="1"/>
    <col min="5891" max="5891" width="15.85546875" style="813" customWidth="1"/>
    <col min="5892" max="5892" width="16.140625" style="813" bestFit="1" customWidth="1"/>
    <col min="5893" max="5893" width="14.42578125" style="813" customWidth="1"/>
    <col min="5894" max="5894" width="16.7109375" style="813" customWidth="1"/>
    <col min="5895" max="5895" width="9.140625" style="813"/>
    <col min="5896" max="5896" width="12.7109375" style="813" bestFit="1" customWidth="1"/>
    <col min="5897" max="6144" width="9.140625" style="813"/>
    <col min="6145" max="6145" width="33.42578125" style="813" customWidth="1"/>
    <col min="6146" max="6146" width="13" style="813" customWidth="1"/>
    <col min="6147" max="6147" width="15.85546875" style="813" customWidth="1"/>
    <col min="6148" max="6148" width="16.140625" style="813" bestFit="1" customWidth="1"/>
    <col min="6149" max="6149" width="14.42578125" style="813" customWidth="1"/>
    <col min="6150" max="6150" width="16.7109375" style="813" customWidth="1"/>
    <col min="6151" max="6151" width="9.140625" style="813"/>
    <col min="6152" max="6152" width="12.7109375" style="813" bestFit="1" customWidth="1"/>
    <col min="6153" max="6400" width="9.140625" style="813"/>
    <col min="6401" max="6401" width="33.42578125" style="813" customWidth="1"/>
    <col min="6402" max="6402" width="13" style="813" customWidth="1"/>
    <col min="6403" max="6403" width="15.85546875" style="813" customWidth="1"/>
    <col min="6404" max="6404" width="16.140625" style="813" bestFit="1" customWidth="1"/>
    <col min="6405" max="6405" width="14.42578125" style="813" customWidth="1"/>
    <col min="6406" max="6406" width="16.7109375" style="813" customWidth="1"/>
    <col min="6407" max="6407" width="9.140625" style="813"/>
    <col min="6408" max="6408" width="12.7109375" style="813" bestFit="1" customWidth="1"/>
    <col min="6409" max="6656" width="9.140625" style="813"/>
    <col min="6657" max="6657" width="33.42578125" style="813" customWidth="1"/>
    <col min="6658" max="6658" width="13" style="813" customWidth="1"/>
    <col min="6659" max="6659" width="15.85546875" style="813" customWidth="1"/>
    <col min="6660" max="6660" width="16.140625" style="813" bestFit="1" customWidth="1"/>
    <col min="6661" max="6661" width="14.42578125" style="813" customWidth="1"/>
    <col min="6662" max="6662" width="16.7109375" style="813" customWidth="1"/>
    <col min="6663" max="6663" width="9.140625" style="813"/>
    <col min="6664" max="6664" width="12.7109375" style="813" bestFit="1" customWidth="1"/>
    <col min="6665" max="6912" width="9.140625" style="813"/>
    <col min="6913" max="6913" width="33.42578125" style="813" customWidth="1"/>
    <col min="6914" max="6914" width="13" style="813" customWidth="1"/>
    <col min="6915" max="6915" width="15.85546875" style="813" customWidth="1"/>
    <col min="6916" max="6916" width="16.140625" style="813" bestFit="1" customWidth="1"/>
    <col min="6917" max="6917" width="14.42578125" style="813" customWidth="1"/>
    <col min="6918" max="6918" width="16.7109375" style="813" customWidth="1"/>
    <col min="6919" max="6919" width="9.140625" style="813"/>
    <col min="6920" max="6920" width="12.7109375" style="813" bestFit="1" customWidth="1"/>
    <col min="6921" max="7168" width="9.140625" style="813"/>
    <col min="7169" max="7169" width="33.42578125" style="813" customWidth="1"/>
    <col min="7170" max="7170" width="13" style="813" customWidth="1"/>
    <col min="7171" max="7171" width="15.85546875" style="813" customWidth="1"/>
    <col min="7172" max="7172" width="16.140625" style="813" bestFit="1" customWidth="1"/>
    <col min="7173" max="7173" width="14.42578125" style="813" customWidth="1"/>
    <col min="7174" max="7174" width="16.7109375" style="813" customWidth="1"/>
    <col min="7175" max="7175" width="9.140625" style="813"/>
    <col min="7176" max="7176" width="12.7109375" style="813" bestFit="1" customWidth="1"/>
    <col min="7177" max="7424" width="9.140625" style="813"/>
    <col min="7425" max="7425" width="33.42578125" style="813" customWidth="1"/>
    <col min="7426" max="7426" width="13" style="813" customWidth="1"/>
    <col min="7427" max="7427" width="15.85546875" style="813" customWidth="1"/>
    <col min="7428" max="7428" width="16.140625" style="813" bestFit="1" customWidth="1"/>
    <col min="7429" max="7429" width="14.42578125" style="813" customWidth="1"/>
    <col min="7430" max="7430" width="16.7109375" style="813" customWidth="1"/>
    <col min="7431" max="7431" width="9.140625" style="813"/>
    <col min="7432" max="7432" width="12.7109375" style="813" bestFit="1" customWidth="1"/>
    <col min="7433" max="7680" width="9.140625" style="813"/>
    <col min="7681" max="7681" width="33.42578125" style="813" customWidth="1"/>
    <col min="7682" max="7682" width="13" style="813" customWidth="1"/>
    <col min="7683" max="7683" width="15.85546875" style="813" customWidth="1"/>
    <col min="7684" max="7684" width="16.140625" style="813" bestFit="1" customWidth="1"/>
    <col min="7685" max="7685" width="14.42578125" style="813" customWidth="1"/>
    <col min="7686" max="7686" width="16.7109375" style="813" customWidth="1"/>
    <col min="7687" max="7687" width="9.140625" style="813"/>
    <col min="7688" max="7688" width="12.7109375" style="813" bestFit="1" customWidth="1"/>
    <col min="7689" max="7936" width="9.140625" style="813"/>
    <col min="7937" max="7937" width="33.42578125" style="813" customWidth="1"/>
    <col min="7938" max="7938" width="13" style="813" customWidth="1"/>
    <col min="7939" max="7939" width="15.85546875" style="813" customWidth="1"/>
    <col min="7940" max="7940" width="16.140625" style="813" bestFit="1" customWidth="1"/>
    <col min="7941" max="7941" width="14.42578125" style="813" customWidth="1"/>
    <col min="7942" max="7942" width="16.7109375" style="813" customWidth="1"/>
    <col min="7943" max="7943" width="9.140625" style="813"/>
    <col min="7944" max="7944" width="12.7109375" style="813" bestFit="1" customWidth="1"/>
    <col min="7945" max="8192" width="9.140625" style="813"/>
    <col min="8193" max="8193" width="33.42578125" style="813" customWidth="1"/>
    <col min="8194" max="8194" width="13" style="813" customWidth="1"/>
    <col min="8195" max="8195" width="15.85546875" style="813" customWidth="1"/>
    <col min="8196" max="8196" width="16.140625" style="813" bestFit="1" customWidth="1"/>
    <col min="8197" max="8197" width="14.42578125" style="813" customWidth="1"/>
    <col min="8198" max="8198" width="16.7109375" style="813" customWidth="1"/>
    <col min="8199" max="8199" width="9.140625" style="813"/>
    <col min="8200" max="8200" width="12.7109375" style="813" bestFit="1" customWidth="1"/>
    <col min="8201" max="8448" width="9.140625" style="813"/>
    <col min="8449" max="8449" width="33.42578125" style="813" customWidth="1"/>
    <col min="8450" max="8450" width="13" style="813" customWidth="1"/>
    <col min="8451" max="8451" width="15.85546875" style="813" customWidth="1"/>
    <col min="8452" max="8452" width="16.140625" style="813" bestFit="1" customWidth="1"/>
    <col min="8453" max="8453" width="14.42578125" style="813" customWidth="1"/>
    <col min="8454" max="8454" width="16.7109375" style="813" customWidth="1"/>
    <col min="8455" max="8455" width="9.140625" style="813"/>
    <col min="8456" max="8456" width="12.7109375" style="813" bestFit="1" customWidth="1"/>
    <col min="8457" max="8704" width="9.140625" style="813"/>
    <col min="8705" max="8705" width="33.42578125" style="813" customWidth="1"/>
    <col min="8706" max="8706" width="13" style="813" customWidth="1"/>
    <col min="8707" max="8707" width="15.85546875" style="813" customWidth="1"/>
    <col min="8708" max="8708" width="16.140625" style="813" bestFit="1" customWidth="1"/>
    <col min="8709" max="8709" width="14.42578125" style="813" customWidth="1"/>
    <col min="8710" max="8710" width="16.7109375" style="813" customWidth="1"/>
    <col min="8711" max="8711" width="9.140625" style="813"/>
    <col min="8712" max="8712" width="12.7109375" style="813" bestFit="1" customWidth="1"/>
    <col min="8713" max="8960" width="9.140625" style="813"/>
    <col min="8961" max="8961" width="33.42578125" style="813" customWidth="1"/>
    <col min="8962" max="8962" width="13" style="813" customWidth="1"/>
    <col min="8963" max="8963" width="15.85546875" style="813" customWidth="1"/>
    <col min="8964" max="8964" width="16.140625" style="813" bestFit="1" customWidth="1"/>
    <col min="8965" max="8965" width="14.42578125" style="813" customWidth="1"/>
    <col min="8966" max="8966" width="16.7109375" style="813" customWidth="1"/>
    <col min="8967" max="8967" width="9.140625" style="813"/>
    <col min="8968" max="8968" width="12.7109375" style="813" bestFit="1" customWidth="1"/>
    <col min="8969" max="9216" width="9.140625" style="813"/>
    <col min="9217" max="9217" width="33.42578125" style="813" customWidth="1"/>
    <col min="9218" max="9218" width="13" style="813" customWidth="1"/>
    <col min="9219" max="9219" width="15.85546875" style="813" customWidth="1"/>
    <col min="9220" max="9220" width="16.140625" style="813" bestFit="1" customWidth="1"/>
    <col min="9221" max="9221" width="14.42578125" style="813" customWidth="1"/>
    <col min="9222" max="9222" width="16.7109375" style="813" customWidth="1"/>
    <col min="9223" max="9223" width="9.140625" style="813"/>
    <col min="9224" max="9224" width="12.7109375" style="813" bestFit="1" customWidth="1"/>
    <col min="9225" max="9472" width="9.140625" style="813"/>
    <col min="9473" max="9473" width="33.42578125" style="813" customWidth="1"/>
    <col min="9474" max="9474" width="13" style="813" customWidth="1"/>
    <col min="9475" max="9475" width="15.85546875" style="813" customWidth="1"/>
    <col min="9476" max="9476" width="16.140625" style="813" bestFit="1" customWidth="1"/>
    <col min="9477" max="9477" width="14.42578125" style="813" customWidth="1"/>
    <col min="9478" max="9478" width="16.7109375" style="813" customWidth="1"/>
    <col min="9479" max="9479" width="9.140625" style="813"/>
    <col min="9480" max="9480" width="12.7109375" style="813" bestFit="1" customWidth="1"/>
    <col min="9481" max="9728" width="9.140625" style="813"/>
    <col min="9729" max="9729" width="33.42578125" style="813" customWidth="1"/>
    <col min="9730" max="9730" width="13" style="813" customWidth="1"/>
    <col min="9731" max="9731" width="15.85546875" style="813" customWidth="1"/>
    <col min="9732" max="9732" width="16.140625" style="813" bestFit="1" customWidth="1"/>
    <col min="9733" max="9733" width="14.42578125" style="813" customWidth="1"/>
    <col min="9734" max="9734" width="16.7109375" style="813" customWidth="1"/>
    <col min="9735" max="9735" width="9.140625" style="813"/>
    <col min="9736" max="9736" width="12.7109375" style="813" bestFit="1" customWidth="1"/>
    <col min="9737" max="9984" width="9.140625" style="813"/>
    <col min="9985" max="9985" width="33.42578125" style="813" customWidth="1"/>
    <col min="9986" max="9986" width="13" style="813" customWidth="1"/>
    <col min="9987" max="9987" width="15.85546875" style="813" customWidth="1"/>
    <col min="9988" max="9988" width="16.140625" style="813" bestFit="1" customWidth="1"/>
    <col min="9989" max="9989" width="14.42578125" style="813" customWidth="1"/>
    <col min="9990" max="9990" width="16.7109375" style="813" customWidth="1"/>
    <col min="9991" max="9991" width="9.140625" style="813"/>
    <col min="9992" max="9992" width="12.7109375" style="813" bestFit="1" customWidth="1"/>
    <col min="9993" max="10240" width="9.140625" style="813"/>
    <col min="10241" max="10241" width="33.42578125" style="813" customWidth="1"/>
    <col min="10242" max="10242" width="13" style="813" customWidth="1"/>
    <col min="10243" max="10243" width="15.85546875" style="813" customWidth="1"/>
    <col min="10244" max="10244" width="16.140625" style="813" bestFit="1" customWidth="1"/>
    <col min="10245" max="10245" width="14.42578125" style="813" customWidth="1"/>
    <col min="10246" max="10246" width="16.7109375" style="813" customWidth="1"/>
    <col min="10247" max="10247" width="9.140625" style="813"/>
    <col min="10248" max="10248" width="12.7109375" style="813" bestFit="1" customWidth="1"/>
    <col min="10249" max="10496" width="9.140625" style="813"/>
    <col min="10497" max="10497" width="33.42578125" style="813" customWidth="1"/>
    <col min="10498" max="10498" width="13" style="813" customWidth="1"/>
    <col min="10499" max="10499" width="15.85546875" style="813" customWidth="1"/>
    <col min="10500" max="10500" width="16.140625" style="813" bestFit="1" customWidth="1"/>
    <col min="10501" max="10501" width="14.42578125" style="813" customWidth="1"/>
    <col min="10502" max="10502" width="16.7109375" style="813" customWidth="1"/>
    <col min="10503" max="10503" width="9.140625" style="813"/>
    <col min="10504" max="10504" width="12.7109375" style="813" bestFit="1" customWidth="1"/>
    <col min="10505" max="10752" width="9.140625" style="813"/>
    <col min="10753" max="10753" width="33.42578125" style="813" customWidth="1"/>
    <col min="10754" max="10754" width="13" style="813" customWidth="1"/>
    <col min="10755" max="10755" width="15.85546875" style="813" customWidth="1"/>
    <col min="10756" max="10756" width="16.140625" style="813" bestFit="1" customWidth="1"/>
    <col min="10757" max="10757" width="14.42578125" style="813" customWidth="1"/>
    <col min="10758" max="10758" width="16.7109375" style="813" customWidth="1"/>
    <col min="10759" max="10759" width="9.140625" style="813"/>
    <col min="10760" max="10760" width="12.7109375" style="813" bestFit="1" customWidth="1"/>
    <col min="10761" max="11008" width="9.140625" style="813"/>
    <col min="11009" max="11009" width="33.42578125" style="813" customWidth="1"/>
    <col min="11010" max="11010" width="13" style="813" customWidth="1"/>
    <col min="11011" max="11011" width="15.85546875" style="813" customWidth="1"/>
    <col min="11012" max="11012" width="16.140625" style="813" bestFit="1" customWidth="1"/>
    <col min="11013" max="11013" width="14.42578125" style="813" customWidth="1"/>
    <col min="11014" max="11014" width="16.7109375" style="813" customWidth="1"/>
    <col min="11015" max="11015" width="9.140625" style="813"/>
    <col min="11016" max="11016" width="12.7109375" style="813" bestFit="1" customWidth="1"/>
    <col min="11017" max="11264" width="9.140625" style="813"/>
    <col min="11265" max="11265" width="33.42578125" style="813" customWidth="1"/>
    <col min="11266" max="11266" width="13" style="813" customWidth="1"/>
    <col min="11267" max="11267" width="15.85546875" style="813" customWidth="1"/>
    <col min="11268" max="11268" width="16.140625" style="813" bestFit="1" customWidth="1"/>
    <col min="11269" max="11269" width="14.42578125" style="813" customWidth="1"/>
    <col min="11270" max="11270" width="16.7109375" style="813" customWidth="1"/>
    <col min="11271" max="11271" width="9.140625" style="813"/>
    <col min="11272" max="11272" width="12.7109375" style="813" bestFit="1" customWidth="1"/>
    <col min="11273" max="11520" width="9.140625" style="813"/>
    <col min="11521" max="11521" width="33.42578125" style="813" customWidth="1"/>
    <col min="11522" max="11522" width="13" style="813" customWidth="1"/>
    <col min="11523" max="11523" width="15.85546875" style="813" customWidth="1"/>
    <col min="11524" max="11524" width="16.140625" style="813" bestFit="1" customWidth="1"/>
    <col min="11525" max="11525" width="14.42578125" style="813" customWidth="1"/>
    <col min="11526" max="11526" width="16.7109375" style="813" customWidth="1"/>
    <col min="11527" max="11527" width="9.140625" style="813"/>
    <col min="11528" max="11528" width="12.7109375" style="813" bestFit="1" customWidth="1"/>
    <col min="11529" max="11776" width="9.140625" style="813"/>
    <col min="11777" max="11777" width="33.42578125" style="813" customWidth="1"/>
    <col min="11778" max="11778" width="13" style="813" customWidth="1"/>
    <col min="11779" max="11779" width="15.85546875" style="813" customWidth="1"/>
    <col min="11780" max="11780" width="16.140625" style="813" bestFit="1" customWidth="1"/>
    <col min="11781" max="11781" width="14.42578125" style="813" customWidth="1"/>
    <col min="11782" max="11782" width="16.7109375" style="813" customWidth="1"/>
    <col min="11783" max="11783" width="9.140625" style="813"/>
    <col min="11784" max="11784" width="12.7109375" style="813" bestFit="1" customWidth="1"/>
    <col min="11785" max="12032" width="9.140625" style="813"/>
    <col min="12033" max="12033" width="33.42578125" style="813" customWidth="1"/>
    <col min="12034" max="12034" width="13" style="813" customWidth="1"/>
    <col min="12035" max="12035" width="15.85546875" style="813" customWidth="1"/>
    <col min="12036" max="12036" width="16.140625" style="813" bestFit="1" customWidth="1"/>
    <col min="12037" max="12037" width="14.42578125" style="813" customWidth="1"/>
    <col min="12038" max="12038" width="16.7109375" style="813" customWidth="1"/>
    <col min="12039" max="12039" width="9.140625" style="813"/>
    <col min="12040" max="12040" width="12.7109375" style="813" bestFit="1" customWidth="1"/>
    <col min="12041" max="12288" width="9.140625" style="813"/>
    <col min="12289" max="12289" width="33.42578125" style="813" customWidth="1"/>
    <col min="12290" max="12290" width="13" style="813" customWidth="1"/>
    <col min="12291" max="12291" width="15.85546875" style="813" customWidth="1"/>
    <col min="12292" max="12292" width="16.140625" style="813" bestFit="1" customWidth="1"/>
    <col min="12293" max="12293" width="14.42578125" style="813" customWidth="1"/>
    <col min="12294" max="12294" width="16.7109375" style="813" customWidth="1"/>
    <col min="12295" max="12295" width="9.140625" style="813"/>
    <col min="12296" max="12296" width="12.7109375" style="813" bestFit="1" customWidth="1"/>
    <col min="12297" max="12544" width="9.140625" style="813"/>
    <col min="12545" max="12545" width="33.42578125" style="813" customWidth="1"/>
    <col min="12546" max="12546" width="13" style="813" customWidth="1"/>
    <col min="12547" max="12547" width="15.85546875" style="813" customWidth="1"/>
    <col min="12548" max="12548" width="16.140625" style="813" bestFit="1" customWidth="1"/>
    <col min="12549" max="12549" width="14.42578125" style="813" customWidth="1"/>
    <col min="12550" max="12550" width="16.7109375" style="813" customWidth="1"/>
    <col min="12551" max="12551" width="9.140625" style="813"/>
    <col min="12552" max="12552" width="12.7109375" style="813" bestFit="1" customWidth="1"/>
    <col min="12553" max="12800" width="9.140625" style="813"/>
    <col min="12801" max="12801" width="33.42578125" style="813" customWidth="1"/>
    <col min="12802" max="12802" width="13" style="813" customWidth="1"/>
    <col min="12803" max="12803" width="15.85546875" style="813" customWidth="1"/>
    <col min="12804" max="12804" width="16.140625" style="813" bestFit="1" customWidth="1"/>
    <col min="12805" max="12805" width="14.42578125" style="813" customWidth="1"/>
    <col min="12806" max="12806" width="16.7109375" style="813" customWidth="1"/>
    <col min="12807" max="12807" width="9.140625" style="813"/>
    <col min="12808" max="12808" width="12.7109375" style="813" bestFit="1" customWidth="1"/>
    <col min="12809" max="13056" width="9.140625" style="813"/>
    <col min="13057" max="13057" width="33.42578125" style="813" customWidth="1"/>
    <col min="13058" max="13058" width="13" style="813" customWidth="1"/>
    <col min="13059" max="13059" width="15.85546875" style="813" customWidth="1"/>
    <col min="13060" max="13060" width="16.140625" style="813" bestFit="1" customWidth="1"/>
    <col min="13061" max="13061" width="14.42578125" style="813" customWidth="1"/>
    <col min="13062" max="13062" width="16.7109375" style="813" customWidth="1"/>
    <col min="13063" max="13063" width="9.140625" style="813"/>
    <col min="13064" max="13064" width="12.7109375" style="813" bestFit="1" customWidth="1"/>
    <col min="13065" max="13312" width="9.140625" style="813"/>
    <col min="13313" max="13313" width="33.42578125" style="813" customWidth="1"/>
    <col min="13314" max="13314" width="13" style="813" customWidth="1"/>
    <col min="13315" max="13315" width="15.85546875" style="813" customWidth="1"/>
    <col min="13316" max="13316" width="16.140625" style="813" bestFit="1" customWidth="1"/>
    <col min="13317" max="13317" width="14.42578125" style="813" customWidth="1"/>
    <col min="13318" max="13318" width="16.7109375" style="813" customWidth="1"/>
    <col min="13319" max="13319" width="9.140625" style="813"/>
    <col min="13320" max="13320" width="12.7109375" style="813" bestFit="1" customWidth="1"/>
    <col min="13321" max="13568" width="9.140625" style="813"/>
    <col min="13569" max="13569" width="33.42578125" style="813" customWidth="1"/>
    <col min="13570" max="13570" width="13" style="813" customWidth="1"/>
    <col min="13571" max="13571" width="15.85546875" style="813" customWidth="1"/>
    <col min="13572" max="13572" width="16.140625" style="813" bestFit="1" customWidth="1"/>
    <col min="13573" max="13573" width="14.42578125" style="813" customWidth="1"/>
    <col min="13574" max="13574" width="16.7109375" style="813" customWidth="1"/>
    <col min="13575" max="13575" width="9.140625" style="813"/>
    <col min="13576" max="13576" width="12.7109375" style="813" bestFit="1" customWidth="1"/>
    <col min="13577" max="13824" width="9.140625" style="813"/>
    <col min="13825" max="13825" width="33.42578125" style="813" customWidth="1"/>
    <col min="13826" max="13826" width="13" style="813" customWidth="1"/>
    <col min="13827" max="13827" width="15.85546875" style="813" customWidth="1"/>
    <col min="13828" max="13828" width="16.140625" style="813" bestFit="1" customWidth="1"/>
    <col min="13829" max="13829" width="14.42578125" style="813" customWidth="1"/>
    <col min="13830" max="13830" width="16.7109375" style="813" customWidth="1"/>
    <col min="13831" max="13831" width="9.140625" style="813"/>
    <col min="13832" max="13832" width="12.7109375" style="813" bestFit="1" customWidth="1"/>
    <col min="13833" max="14080" width="9.140625" style="813"/>
    <col min="14081" max="14081" width="33.42578125" style="813" customWidth="1"/>
    <col min="14082" max="14082" width="13" style="813" customWidth="1"/>
    <col min="14083" max="14083" width="15.85546875" style="813" customWidth="1"/>
    <col min="14084" max="14084" width="16.140625" style="813" bestFit="1" customWidth="1"/>
    <col min="14085" max="14085" width="14.42578125" style="813" customWidth="1"/>
    <col min="14086" max="14086" width="16.7109375" style="813" customWidth="1"/>
    <col min="14087" max="14087" width="9.140625" style="813"/>
    <col min="14088" max="14088" width="12.7109375" style="813" bestFit="1" customWidth="1"/>
    <col min="14089" max="14336" width="9.140625" style="813"/>
    <col min="14337" max="14337" width="33.42578125" style="813" customWidth="1"/>
    <col min="14338" max="14338" width="13" style="813" customWidth="1"/>
    <col min="14339" max="14339" width="15.85546875" style="813" customWidth="1"/>
    <col min="14340" max="14340" width="16.140625" style="813" bestFit="1" customWidth="1"/>
    <col min="14341" max="14341" width="14.42578125" style="813" customWidth="1"/>
    <col min="14342" max="14342" width="16.7109375" style="813" customWidth="1"/>
    <col min="14343" max="14343" width="9.140625" style="813"/>
    <col min="14344" max="14344" width="12.7109375" style="813" bestFit="1" customWidth="1"/>
    <col min="14345" max="14592" width="9.140625" style="813"/>
    <col min="14593" max="14593" width="33.42578125" style="813" customWidth="1"/>
    <col min="14594" max="14594" width="13" style="813" customWidth="1"/>
    <col min="14595" max="14595" width="15.85546875" style="813" customWidth="1"/>
    <col min="14596" max="14596" width="16.140625" style="813" bestFit="1" customWidth="1"/>
    <col min="14597" max="14597" width="14.42578125" style="813" customWidth="1"/>
    <col min="14598" max="14598" width="16.7109375" style="813" customWidth="1"/>
    <col min="14599" max="14599" width="9.140625" style="813"/>
    <col min="14600" max="14600" width="12.7109375" style="813" bestFit="1" customWidth="1"/>
    <col min="14601" max="14848" width="9.140625" style="813"/>
    <col min="14849" max="14849" width="33.42578125" style="813" customWidth="1"/>
    <col min="14850" max="14850" width="13" style="813" customWidth="1"/>
    <col min="14851" max="14851" width="15.85546875" style="813" customWidth="1"/>
    <col min="14852" max="14852" width="16.140625" style="813" bestFit="1" customWidth="1"/>
    <col min="14853" max="14853" width="14.42578125" style="813" customWidth="1"/>
    <col min="14854" max="14854" width="16.7109375" style="813" customWidth="1"/>
    <col min="14855" max="14855" width="9.140625" style="813"/>
    <col min="14856" max="14856" width="12.7109375" style="813" bestFit="1" customWidth="1"/>
    <col min="14857" max="15104" width="9.140625" style="813"/>
    <col min="15105" max="15105" width="33.42578125" style="813" customWidth="1"/>
    <col min="15106" max="15106" width="13" style="813" customWidth="1"/>
    <col min="15107" max="15107" width="15.85546875" style="813" customWidth="1"/>
    <col min="15108" max="15108" width="16.140625" style="813" bestFit="1" customWidth="1"/>
    <col min="15109" max="15109" width="14.42578125" style="813" customWidth="1"/>
    <col min="15110" max="15110" width="16.7109375" style="813" customWidth="1"/>
    <col min="15111" max="15111" width="9.140625" style="813"/>
    <col min="15112" max="15112" width="12.7109375" style="813" bestFit="1" customWidth="1"/>
    <col min="15113" max="15360" width="9.140625" style="813"/>
    <col min="15361" max="15361" width="33.42578125" style="813" customWidth="1"/>
    <col min="15362" max="15362" width="13" style="813" customWidth="1"/>
    <col min="15363" max="15363" width="15.85546875" style="813" customWidth="1"/>
    <col min="15364" max="15364" width="16.140625" style="813" bestFit="1" customWidth="1"/>
    <col min="15365" max="15365" width="14.42578125" style="813" customWidth="1"/>
    <col min="15366" max="15366" width="16.7109375" style="813" customWidth="1"/>
    <col min="15367" max="15367" width="9.140625" style="813"/>
    <col min="15368" max="15368" width="12.7109375" style="813" bestFit="1" customWidth="1"/>
    <col min="15369" max="15616" width="9.140625" style="813"/>
    <col min="15617" max="15617" width="33.42578125" style="813" customWidth="1"/>
    <col min="15618" max="15618" width="13" style="813" customWidth="1"/>
    <col min="15619" max="15619" width="15.85546875" style="813" customWidth="1"/>
    <col min="15620" max="15620" width="16.140625" style="813" bestFit="1" customWidth="1"/>
    <col min="15621" max="15621" width="14.42578125" style="813" customWidth="1"/>
    <col min="15622" max="15622" width="16.7109375" style="813" customWidth="1"/>
    <col min="15623" max="15623" width="9.140625" style="813"/>
    <col min="15624" max="15624" width="12.7109375" style="813" bestFit="1" customWidth="1"/>
    <col min="15625" max="15872" width="9.140625" style="813"/>
    <col min="15873" max="15873" width="33.42578125" style="813" customWidth="1"/>
    <col min="15874" max="15874" width="13" style="813" customWidth="1"/>
    <col min="15875" max="15875" width="15.85546875" style="813" customWidth="1"/>
    <col min="15876" max="15876" width="16.140625" style="813" bestFit="1" customWidth="1"/>
    <col min="15877" max="15877" width="14.42578125" style="813" customWidth="1"/>
    <col min="15878" max="15878" width="16.7109375" style="813" customWidth="1"/>
    <col min="15879" max="15879" width="9.140625" style="813"/>
    <col min="15880" max="15880" width="12.7109375" style="813" bestFit="1" customWidth="1"/>
    <col min="15881" max="16128" width="9.140625" style="813"/>
    <col min="16129" max="16129" width="33.42578125" style="813" customWidth="1"/>
    <col min="16130" max="16130" width="13" style="813" customWidth="1"/>
    <col min="16131" max="16131" width="15.85546875" style="813" customWidth="1"/>
    <col min="16132" max="16132" width="16.140625" style="813" bestFit="1" customWidth="1"/>
    <col min="16133" max="16133" width="14.42578125" style="813" customWidth="1"/>
    <col min="16134" max="16134" width="16.7109375" style="813" customWidth="1"/>
    <col min="16135" max="16135" width="9.140625" style="813"/>
    <col min="16136" max="16136" width="12.7109375" style="813" bestFit="1" customWidth="1"/>
    <col min="16137" max="16384" width="9.140625" style="813"/>
  </cols>
  <sheetData>
    <row r="1" spans="1:6">
      <c r="C1" s="813" t="s">
        <v>395</v>
      </c>
    </row>
    <row r="2" spans="1:6">
      <c r="A2" s="1233" t="s">
        <v>719</v>
      </c>
      <c r="B2" s="1233"/>
      <c r="C2" s="1233"/>
      <c r="D2" s="1233"/>
      <c r="E2" s="1233"/>
      <c r="F2" s="1233"/>
    </row>
    <row r="5" spans="1:6" ht="14.25">
      <c r="A5" s="437" t="s">
        <v>720</v>
      </c>
      <c r="B5" s="1234" t="s">
        <v>721</v>
      </c>
      <c r="C5" s="1234"/>
      <c r="D5" s="1234"/>
      <c r="E5" s="1234"/>
      <c r="F5" s="438"/>
    </row>
    <row r="6" spans="1:6" ht="14.25">
      <c r="A6" s="437"/>
      <c r="B6" s="1235" t="s">
        <v>722</v>
      </c>
      <c r="C6" s="1235"/>
      <c r="D6" s="1235"/>
      <c r="E6" s="1235"/>
      <c r="F6" s="1235"/>
    </row>
    <row r="7" spans="1:6" ht="15" thickBot="1">
      <c r="A7" s="439"/>
      <c r="B7" s="1236"/>
      <c r="C7" s="1236"/>
      <c r="D7" s="1236"/>
      <c r="E7" s="439"/>
      <c r="F7" s="440" t="s">
        <v>659</v>
      </c>
    </row>
    <row r="8" spans="1:6" ht="15" thickBot="1">
      <c r="A8" s="441" t="s">
        <v>723</v>
      </c>
      <c r="B8" s="442">
        <v>2016</v>
      </c>
      <c r="C8" s="443">
        <v>2017</v>
      </c>
      <c r="D8" s="443">
        <v>2018</v>
      </c>
      <c r="E8" s="443">
        <v>2019</v>
      </c>
      <c r="F8" s="444" t="s">
        <v>237</v>
      </c>
    </row>
    <row r="9" spans="1:6" ht="14.25">
      <c r="A9" s="445" t="s">
        <v>724</v>
      </c>
      <c r="B9" s="446">
        <v>0</v>
      </c>
      <c r="C9" s="446">
        <v>0</v>
      </c>
      <c r="D9" s="447">
        <v>0</v>
      </c>
      <c r="E9" s="447"/>
      <c r="F9" s="448">
        <v>0</v>
      </c>
    </row>
    <row r="10" spans="1:6" ht="14.25">
      <c r="A10" s="449" t="s">
        <v>725</v>
      </c>
      <c r="B10" s="450"/>
      <c r="C10" s="450"/>
      <c r="D10" s="451">
        <v>0</v>
      </c>
      <c r="E10" s="451"/>
      <c r="F10" s="448"/>
    </row>
    <row r="11" spans="1:6" ht="14.25">
      <c r="A11" s="449" t="s">
        <v>726</v>
      </c>
      <c r="B11" s="450">
        <v>7000000</v>
      </c>
      <c r="C11" s="450"/>
      <c r="D11" s="452"/>
      <c r="E11" s="451">
        <v>0</v>
      </c>
      <c r="F11" s="448">
        <v>7000000</v>
      </c>
    </row>
    <row r="12" spans="1:6" ht="14.25">
      <c r="A12" s="449" t="s">
        <v>727</v>
      </c>
      <c r="B12" s="450"/>
      <c r="C12" s="450"/>
      <c r="D12" s="451"/>
      <c r="E12" s="451"/>
      <c r="F12" s="448">
        <v>0</v>
      </c>
    </row>
    <row r="13" spans="1:6" ht="14.25">
      <c r="A13" s="449" t="s">
        <v>728</v>
      </c>
      <c r="B13" s="450"/>
      <c r="C13" s="450"/>
      <c r="D13" s="451"/>
      <c r="E13" s="451"/>
      <c r="F13" s="448">
        <v>0</v>
      </c>
    </row>
    <row r="14" spans="1:6" ht="14.25">
      <c r="A14" s="449" t="s">
        <v>729</v>
      </c>
      <c r="B14" s="450"/>
      <c r="C14" s="450"/>
      <c r="D14" s="451"/>
      <c r="E14" s="451"/>
      <c r="F14" s="448">
        <v>0</v>
      </c>
    </row>
    <row r="15" spans="1:6" ht="15" thickBot="1">
      <c r="A15" s="453"/>
      <c r="B15" s="454"/>
      <c r="C15" s="454"/>
      <c r="D15" s="455"/>
      <c r="E15" s="455"/>
      <c r="F15" s="448">
        <v>0</v>
      </c>
    </row>
    <row r="16" spans="1:6" ht="15" thickBot="1">
      <c r="A16" s="456" t="s">
        <v>730</v>
      </c>
      <c r="B16" s="457">
        <v>7000000</v>
      </c>
      <c r="C16" s="457">
        <v>0</v>
      </c>
      <c r="D16" s="457">
        <v>0</v>
      </c>
      <c r="E16" s="457">
        <v>0</v>
      </c>
      <c r="F16" s="458">
        <v>7000000</v>
      </c>
    </row>
    <row r="17" spans="1:6" ht="15" thickBot="1">
      <c r="A17" s="459"/>
      <c r="B17" s="460"/>
      <c r="C17" s="460"/>
      <c r="D17" s="460"/>
      <c r="E17" s="460"/>
      <c r="F17" s="461"/>
    </row>
    <row r="18" spans="1:6" ht="15" thickBot="1">
      <c r="A18" s="441" t="s">
        <v>731</v>
      </c>
      <c r="B18" s="462">
        <v>2016</v>
      </c>
      <c r="C18" s="463">
        <v>2017</v>
      </c>
      <c r="D18" s="463">
        <v>2018</v>
      </c>
      <c r="E18" s="463">
        <v>2019</v>
      </c>
      <c r="F18" s="464" t="s">
        <v>237</v>
      </c>
    </row>
    <row r="19" spans="1:6" ht="14.25">
      <c r="A19" s="445" t="s">
        <v>732</v>
      </c>
      <c r="B19" s="465"/>
      <c r="C19" s="890">
        <v>180857</v>
      </c>
      <c r="D19" s="466">
        <v>1687849</v>
      </c>
      <c r="E19" s="447"/>
      <c r="F19" s="448">
        <f>SUM(B19:E19)</f>
        <v>1868706</v>
      </c>
    </row>
    <row r="20" spans="1:6" ht="14.25">
      <c r="A20" s="449" t="s">
        <v>733</v>
      </c>
      <c r="B20" s="450"/>
      <c r="C20" s="468">
        <v>117320</v>
      </c>
      <c r="D20" s="452">
        <v>1917150</v>
      </c>
      <c r="E20" s="451"/>
      <c r="F20" s="448">
        <f>SUM(B20:E20)</f>
        <v>2034470</v>
      </c>
    </row>
    <row r="21" spans="1:6" ht="14.25">
      <c r="A21" s="467" t="s">
        <v>734</v>
      </c>
      <c r="B21" s="468"/>
      <c r="C21" s="468">
        <v>3150000</v>
      </c>
      <c r="D21" s="451"/>
      <c r="E21" s="451"/>
      <c r="F21" s="448">
        <f>SUM(B21:E21)</f>
        <v>3150000</v>
      </c>
    </row>
    <row r="22" spans="1:6" ht="14.25">
      <c r="A22" s="467" t="s">
        <v>354</v>
      </c>
      <c r="B22" s="468"/>
      <c r="C22" s="468"/>
      <c r="D22" s="451"/>
      <c r="E22" s="451"/>
      <c r="F22" s="448">
        <v>0</v>
      </c>
    </row>
    <row r="23" spans="1:6" ht="14.25">
      <c r="A23" s="449"/>
      <c r="B23" s="450"/>
      <c r="C23" s="450"/>
      <c r="D23" s="451"/>
      <c r="E23" s="451"/>
      <c r="F23" s="448">
        <v>0</v>
      </c>
    </row>
    <row r="24" spans="1:6" ht="14.25">
      <c r="A24" s="449"/>
      <c r="B24" s="450"/>
      <c r="C24" s="450"/>
      <c r="D24" s="451"/>
      <c r="E24" s="451"/>
      <c r="F24" s="448">
        <v>0</v>
      </c>
    </row>
    <row r="25" spans="1:6" ht="15" thickBot="1">
      <c r="A25" s="453"/>
      <c r="B25" s="454"/>
      <c r="C25" s="454"/>
      <c r="D25" s="455"/>
      <c r="E25" s="455"/>
      <c r="F25" s="448">
        <v>0</v>
      </c>
    </row>
    <row r="26" spans="1:6" ht="15" thickBot="1">
      <c r="A26" s="456" t="s">
        <v>237</v>
      </c>
      <c r="B26" s="457">
        <v>0</v>
      </c>
      <c r="C26" s="457">
        <f>SUM(C19:C25)</f>
        <v>3448177</v>
      </c>
      <c r="D26" s="457">
        <f>SUM(D19:D25)</f>
        <v>3604999</v>
      </c>
      <c r="E26" s="457">
        <v>0</v>
      </c>
      <c r="F26" s="457">
        <f>SUM(F19:F25)</f>
        <v>7053176</v>
      </c>
    </row>
    <row r="27" spans="1:6">
      <c r="B27" s="115"/>
      <c r="C27" s="115"/>
      <c r="D27" s="115"/>
      <c r="E27" s="115"/>
      <c r="F27" s="115"/>
    </row>
    <row r="28" spans="1:6">
      <c r="B28" s="115"/>
      <c r="C28" s="115"/>
      <c r="D28" s="115"/>
      <c r="E28" s="115"/>
      <c r="F28" s="115"/>
    </row>
    <row r="29" spans="1:6">
      <c r="B29" s="115"/>
      <c r="C29" s="115"/>
      <c r="D29" s="115"/>
      <c r="E29" s="115"/>
      <c r="F29" s="115"/>
    </row>
    <row r="30" spans="1:6" ht="14.25">
      <c r="A30" s="437" t="s">
        <v>720</v>
      </c>
      <c r="B30" s="1237" t="s">
        <v>735</v>
      </c>
      <c r="C30" s="1237"/>
      <c r="D30" s="1237"/>
      <c r="E30" s="1237"/>
      <c r="F30" s="469"/>
    </row>
    <row r="31" spans="1:6" ht="14.25">
      <c r="A31" s="437"/>
      <c r="B31" s="1232" t="s">
        <v>736</v>
      </c>
      <c r="C31" s="1232"/>
      <c r="D31" s="1232"/>
      <c r="E31" s="1232"/>
      <c r="F31" s="470"/>
    </row>
    <row r="32" spans="1:6" ht="15" thickBot="1">
      <c r="A32" s="439"/>
      <c r="B32" s="1239"/>
      <c r="C32" s="1239"/>
      <c r="D32" s="1239"/>
      <c r="E32" s="470"/>
      <c r="F32" s="471" t="s">
        <v>659</v>
      </c>
    </row>
    <row r="33" spans="1:6" ht="15" thickBot="1">
      <c r="A33" s="441" t="s">
        <v>723</v>
      </c>
      <c r="B33" s="462">
        <v>2016</v>
      </c>
      <c r="C33" s="463">
        <v>2017</v>
      </c>
      <c r="D33" s="463">
        <v>2018</v>
      </c>
      <c r="E33" s="463">
        <v>2019</v>
      </c>
      <c r="F33" s="464" t="s">
        <v>237</v>
      </c>
    </row>
    <row r="34" spans="1:6" ht="14.25">
      <c r="A34" s="445" t="s">
        <v>724</v>
      </c>
      <c r="B34" s="465">
        <v>0</v>
      </c>
      <c r="C34" s="465">
        <v>0</v>
      </c>
      <c r="D34" s="447">
        <v>441100</v>
      </c>
      <c r="E34" s="447">
        <v>53000000</v>
      </c>
      <c r="F34" s="448">
        <f t="shared" ref="F34:F35" si="0">SUM(C34:E34)</f>
        <v>53441100</v>
      </c>
    </row>
    <row r="35" spans="1:6" ht="14.25">
      <c r="A35" s="449" t="s">
        <v>725</v>
      </c>
      <c r="B35" s="450"/>
      <c r="C35" s="450"/>
      <c r="D35" s="451">
        <v>0</v>
      </c>
      <c r="E35" s="451"/>
      <c r="F35" s="448">
        <f t="shared" si="0"/>
        <v>0</v>
      </c>
    </row>
    <row r="36" spans="1:6" ht="14.25">
      <c r="A36" s="449" t="s">
        <v>726</v>
      </c>
      <c r="B36" s="450"/>
      <c r="C36" s="450">
        <v>916054125</v>
      </c>
      <c r="D36" s="452"/>
      <c r="E36" s="451">
        <v>50673000</v>
      </c>
      <c r="F36" s="448">
        <f>SUM(C36:E36)</f>
        <v>966727125</v>
      </c>
    </row>
    <row r="37" spans="1:6" ht="14.25">
      <c r="A37" s="449" t="s">
        <v>727</v>
      </c>
      <c r="B37" s="450"/>
      <c r="C37" s="450"/>
      <c r="D37" s="451"/>
      <c r="E37" s="451"/>
      <c r="F37" s="448">
        <v>0</v>
      </c>
    </row>
    <row r="38" spans="1:6" ht="14.25">
      <c r="A38" s="449" t="s">
        <v>728</v>
      </c>
      <c r="B38" s="450"/>
      <c r="C38" s="450"/>
      <c r="D38" s="451"/>
      <c r="E38" s="451"/>
      <c r="F38" s="448">
        <v>0</v>
      </c>
    </row>
    <row r="39" spans="1:6" ht="14.25">
      <c r="A39" s="449" t="s">
        <v>729</v>
      </c>
      <c r="B39" s="450"/>
      <c r="C39" s="450"/>
      <c r="D39" s="451"/>
      <c r="E39" s="451"/>
      <c r="F39" s="448">
        <v>0</v>
      </c>
    </row>
    <row r="40" spans="1:6" ht="15" thickBot="1">
      <c r="A40" s="453"/>
      <c r="B40" s="454"/>
      <c r="C40" s="454"/>
      <c r="D40" s="455"/>
      <c r="E40" s="455"/>
      <c r="F40" s="448">
        <v>0</v>
      </c>
    </row>
    <row r="41" spans="1:6" ht="15" thickBot="1">
      <c r="A41" s="456" t="s">
        <v>730</v>
      </c>
      <c r="B41" s="457">
        <v>0</v>
      </c>
      <c r="C41" s="457">
        <f>SUM(C34:C40)</f>
        <v>916054125</v>
      </c>
      <c r="D41" s="457">
        <f t="shared" ref="D41:F41" si="1">SUM(D34:D40)</f>
        <v>441100</v>
      </c>
      <c r="E41" s="457">
        <f t="shared" si="1"/>
        <v>103673000</v>
      </c>
      <c r="F41" s="457">
        <f t="shared" si="1"/>
        <v>1020168225</v>
      </c>
    </row>
    <row r="42" spans="1:6" ht="15" thickBot="1">
      <c r="A42" s="459"/>
      <c r="B42" s="460"/>
      <c r="C42" s="460"/>
      <c r="D42" s="460"/>
      <c r="E42" s="460"/>
      <c r="F42" s="461"/>
    </row>
    <row r="43" spans="1:6" ht="15" thickBot="1">
      <c r="A43" s="441" t="s">
        <v>731</v>
      </c>
      <c r="B43" s="462">
        <v>2016</v>
      </c>
      <c r="C43" s="463">
        <v>2017</v>
      </c>
      <c r="D43" s="463">
        <v>2018</v>
      </c>
      <c r="E43" s="463">
        <v>2019</v>
      </c>
      <c r="F43" s="464" t="s">
        <v>237</v>
      </c>
    </row>
    <row r="44" spans="1:6" ht="14.25">
      <c r="A44" s="445" t="s">
        <v>732</v>
      </c>
      <c r="B44" s="465"/>
      <c r="C44" s="465">
        <v>0</v>
      </c>
      <c r="D44" s="466"/>
      <c r="E44" s="447"/>
      <c r="F44" s="448">
        <v>0</v>
      </c>
    </row>
    <row r="45" spans="1:6" ht="14.25">
      <c r="A45" s="449" t="s">
        <v>733</v>
      </c>
      <c r="B45" s="450"/>
      <c r="C45" s="450">
        <v>407670</v>
      </c>
      <c r="D45" s="452">
        <v>942200</v>
      </c>
      <c r="E45" s="451">
        <f>188494925-D45-C45</f>
        <v>187145055</v>
      </c>
      <c r="F45" s="448">
        <f>SUM(B45:E45)</f>
        <v>188494925</v>
      </c>
    </row>
    <row r="46" spans="1:6" ht="14.25">
      <c r="A46" s="467" t="s">
        <v>734</v>
      </c>
      <c r="B46" s="468"/>
      <c r="C46" s="468"/>
      <c r="D46" s="452">
        <v>46101000</v>
      </c>
      <c r="E46" s="451">
        <f>831673300-D46</f>
        <v>785572300</v>
      </c>
      <c r="F46" s="448">
        <f>SUM(C46:E46)</f>
        <v>831673300</v>
      </c>
    </row>
    <row r="47" spans="1:6" ht="14.25">
      <c r="A47" s="467" t="s">
        <v>354</v>
      </c>
      <c r="B47" s="468"/>
      <c r="C47" s="468"/>
      <c r="D47" s="451"/>
      <c r="E47" s="451"/>
      <c r="F47" s="448">
        <v>0</v>
      </c>
    </row>
    <row r="48" spans="1:6" ht="14.25">
      <c r="A48" s="449"/>
      <c r="B48" s="450"/>
      <c r="C48" s="450"/>
      <c r="D48" s="451"/>
      <c r="E48" s="451"/>
      <c r="F48" s="448">
        <v>0</v>
      </c>
    </row>
    <row r="49" spans="1:6" ht="14.25">
      <c r="A49" s="449"/>
      <c r="B49" s="450"/>
      <c r="C49" s="450"/>
      <c r="D49" s="451"/>
      <c r="E49" s="451"/>
      <c r="F49" s="448">
        <v>0</v>
      </c>
    </row>
    <row r="50" spans="1:6" ht="15" thickBot="1">
      <c r="A50" s="453"/>
      <c r="B50" s="454"/>
      <c r="C50" s="454"/>
      <c r="D50" s="455"/>
      <c r="E50" s="455"/>
      <c r="F50" s="448">
        <v>0</v>
      </c>
    </row>
    <row r="51" spans="1:6" ht="15" thickBot="1">
      <c r="A51" s="456" t="s">
        <v>237</v>
      </c>
      <c r="B51" s="457">
        <v>0</v>
      </c>
      <c r="C51" s="457">
        <f>SUM(C44:C50)</f>
        <v>407670</v>
      </c>
      <c r="D51" s="457">
        <f>SUM(D44:D50)</f>
        <v>47043200</v>
      </c>
      <c r="E51" s="457">
        <v>0</v>
      </c>
      <c r="F51" s="457">
        <f>SUM(F44:F50)</f>
        <v>1020168225</v>
      </c>
    </row>
    <row r="52" spans="1:6">
      <c r="B52" s="115"/>
      <c r="C52" s="115"/>
      <c r="D52" s="115"/>
      <c r="E52" s="115"/>
      <c r="F52" s="115"/>
    </row>
    <row r="53" spans="1:6">
      <c r="B53" s="892"/>
      <c r="C53" s="892"/>
      <c r="D53" s="892"/>
      <c r="E53" s="892"/>
      <c r="F53" s="115"/>
    </row>
    <row r="54" spans="1:6" ht="14.25">
      <c r="A54" s="437" t="s">
        <v>720</v>
      </c>
      <c r="B54" s="1237" t="s">
        <v>1499</v>
      </c>
      <c r="C54" s="1237"/>
      <c r="D54" s="1237"/>
      <c r="E54" s="1237"/>
      <c r="F54" s="469"/>
    </row>
    <row r="55" spans="1:6" ht="14.25">
      <c r="A55" s="437"/>
      <c r="B55" s="1232" t="s">
        <v>737</v>
      </c>
      <c r="C55" s="1232"/>
      <c r="D55" s="1232"/>
      <c r="E55" s="1232"/>
      <c r="F55" s="470"/>
    </row>
    <row r="56" spans="1:6" ht="15" thickBot="1">
      <c r="A56" s="439"/>
      <c r="B56" s="1239"/>
      <c r="C56" s="1239"/>
      <c r="D56" s="1239"/>
      <c r="E56" s="470"/>
      <c r="F56" s="471" t="s">
        <v>659</v>
      </c>
    </row>
    <row r="57" spans="1:6" ht="15" thickBot="1">
      <c r="A57" s="441" t="s">
        <v>723</v>
      </c>
      <c r="B57" s="462">
        <v>2016</v>
      </c>
      <c r="C57" s="463">
        <v>2017</v>
      </c>
      <c r="D57" s="463">
        <v>2018</v>
      </c>
      <c r="E57" s="463">
        <v>2019</v>
      </c>
      <c r="F57" s="464" t="s">
        <v>237</v>
      </c>
    </row>
    <row r="58" spans="1:6" ht="14.25">
      <c r="A58" s="445" t="s">
        <v>724</v>
      </c>
      <c r="B58" s="465">
        <v>0</v>
      </c>
      <c r="C58" s="465">
        <v>0</v>
      </c>
      <c r="D58" s="447">
        <v>0</v>
      </c>
      <c r="E58" s="447"/>
      <c r="F58" s="448">
        <v>0</v>
      </c>
    </row>
    <row r="59" spans="1:6" ht="14.25">
      <c r="A59" s="449" t="s">
        <v>725</v>
      </c>
      <c r="B59" s="450"/>
      <c r="C59" s="450"/>
      <c r="D59" s="451">
        <v>0</v>
      </c>
      <c r="E59" s="451"/>
      <c r="F59" s="448"/>
    </row>
    <row r="60" spans="1:6" ht="14.25">
      <c r="A60" s="449" t="s">
        <v>726</v>
      </c>
      <c r="B60" s="450"/>
      <c r="C60" s="450">
        <v>15049500</v>
      </c>
      <c r="D60" s="452"/>
      <c r="E60" s="451">
        <v>3111500</v>
      </c>
      <c r="F60" s="448">
        <f>SUM(C60:E60)</f>
        <v>18161000</v>
      </c>
    </row>
    <row r="61" spans="1:6" ht="14.25">
      <c r="A61" s="449" t="s">
        <v>727</v>
      </c>
      <c r="B61" s="450"/>
      <c r="C61" s="450"/>
      <c r="D61" s="451"/>
      <c r="E61" s="451"/>
      <c r="F61" s="448">
        <v>0</v>
      </c>
    </row>
    <row r="62" spans="1:6" ht="14.25">
      <c r="A62" s="449" t="s">
        <v>728</v>
      </c>
      <c r="B62" s="450"/>
      <c r="C62" s="450"/>
      <c r="D62" s="451"/>
      <c r="E62" s="451"/>
      <c r="F62" s="448">
        <v>0</v>
      </c>
    </row>
    <row r="63" spans="1:6" ht="14.25">
      <c r="A63" s="449" t="s">
        <v>729</v>
      </c>
      <c r="B63" s="450"/>
      <c r="C63" s="450"/>
      <c r="D63" s="451"/>
      <c r="E63" s="451"/>
      <c r="F63" s="448">
        <v>0</v>
      </c>
    </row>
    <row r="64" spans="1:6" ht="15" thickBot="1">
      <c r="A64" s="453"/>
      <c r="B64" s="454"/>
      <c r="C64" s="454"/>
      <c r="D64" s="455"/>
      <c r="E64" s="455"/>
      <c r="F64" s="448">
        <v>0</v>
      </c>
    </row>
    <row r="65" spans="1:6" ht="15" thickBot="1">
      <c r="A65" s="456" t="s">
        <v>730</v>
      </c>
      <c r="B65" s="457">
        <v>0</v>
      </c>
      <c r="C65" s="457">
        <f>SUM(C58:C64)</f>
        <v>15049500</v>
      </c>
      <c r="D65" s="457">
        <v>0</v>
      </c>
      <c r="E65" s="457">
        <v>0</v>
      </c>
      <c r="F65" s="458">
        <f>SUM(F60:F64)</f>
        <v>18161000</v>
      </c>
    </row>
    <row r="66" spans="1:6" ht="15" thickBot="1">
      <c r="A66" s="459"/>
      <c r="B66" s="460"/>
      <c r="C66" s="460"/>
      <c r="D66" s="460"/>
      <c r="E66" s="460"/>
      <c r="F66" s="461"/>
    </row>
    <row r="67" spans="1:6" ht="15" thickBot="1">
      <c r="A67" s="441" t="s">
        <v>731</v>
      </c>
      <c r="B67" s="462">
        <v>2016</v>
      </c>
      <c r="C67" s="463">
        <v>2017</v>
      </c>
      <c r="D67" s="463">
        <v>2018</v>
      </c>
      <c r="E67" s="463">
        <v>2019</v>
      </c>
      <c r="F67" s="464" t="s">
        <v>237</v>
      </c>
    </row>
    <row r="68" spans="1:6" ht="14.25">
      <c r="A68" s="445" t="s">
        <v>732</v>
      </c>
      <c r="B68" s="465"/>
      <c r="C68" s="465">
        <v>0</v>
      </c>
      <c r="D68" s="466"/>
      <c r="E68" s="447"/>
      <c r="F68" s="448">
        <v>0</v>
      </c>
    </row>
    <row r="69" spans="1:6" ht="14.25">
      <c r="A69" s="449" t="s">
        <v>733</v>
      </c>
      <c r="B69" s="450"/>
      <c r="C69" s="450"/>
      <c r="D69" s="452">
        <v>431694</v>
      </c>
      <c r="E69" s="452">
        <f>3683000-D69</f>
        <v>3251306</v>
      </c>
      <c r="F69" s="448">
        <f>SUM(B69:E69)</f>
        <v>3683000</v>
      </c>
    </row>
    <row r="70" spans="1:6" ht="14.25">
      <c r="A70" s="467" t="s">
        <v>734</v>
      </c>
      <c r="B70" s="468"/>
      <c r="C70" s="468"/>
      <c r="D70" s="452">
        <v>708000</v>
      </c>
      <c r="E70" s="452">
        <f>14478000-708000</f>
        <v>13770000</v>
      </c>
      <c r="F70" s="448">
        <f>SUM(B70:E70)</f>
        <v>14478000</v>
      </c>
    </row>
    <row r="71" spans="1:6" ht="14.25">
      <c r="A71" s="467" t="s">
        <v>354</v>
      </c>
      <c r="B71" s="468"/>
      <c r="C71" s="468"/>
      <c r="D71" s="451"/>
      <c r="E71" s="451"/>
      <c r="F71" s="448">
        <v>0</v>
      </c>
    </row>
    <row r="72" spans="1:6" ht="14.25">
      <c r="A72" s="449"/>
      <c r="B72" s="450"/>
      <c r="C72" s="450"/>
      <c r="D72" s="451"/>
      <c r="E72" s="451"/>
      <c r="F72" s="448">
        <v>0</v>
      </c>
    </row>
    <row r="73" spans="1:6" ht="14.25">
      <c r="A73" s="449"/>
      <c r="B73" s="450"/>
      <c r="C73" s="450"/>
      <c r="D73" s="451"/>
      <c r="E73" s="451"/>
      <c r="F73" s="448">
        <v>0</v>
      </c>
    </row>
    <row r="74" spans="1:6" ht="15" thickBot="1">
      <c r="A74" s="453"/>
      <c r="B74" s="454"/>
      <c r="C74" s="454"/>
      <c r="D74" s="455"/>
      <c r="E74" s="455"/>
      <c r="F74" s="448">
        <v>0</v>
      </c>
    </row>
    <row r="75" spans="1:6" ht="15" thickBot="1">
      <c r="A75" s="456" t="s">
        <v>237</v>
      </c>
      <c r="B75" s="457">
        <v>0</v>
      </c>
      <c r="C75" s="457">
        <f>SUM(C68:C74)</f>
        <v>0</v>
      </c>
      <c r="D75" s="457">
        <f>SUM(D68:D74)</f>
        <v>1139694</v>
      </c>
      <c r="E75" s="457">
        <v>0</v>
      </c>
      <c r="F75" s="457">
        <f>SUM(F68:F74)</f>
        <v>18161000</v>
      </c>
    </row>
    <row r="76" spans="1:6">
      <c r="B76" s="115"/>
      <c r="C76" s="115"/>
      <c r="D76" s="115"/>
      <c r="E76" s="115"/>
      <c r="F76" s="115"/>
    </row>
    <row r="77" spans="1:6">
      <c r="B77" s="115"/>
      <c r="C77" s="115"/>
      <c r="D77" s="115"/>
      <c r="E77" s="115"/>
      <c r="F77" s="115"/>
    </row>
    <row r="78" spans="1:6">
      <c r="B78" s="115"/>
      <c r="C78" s="115"/>
      <c r="D78" s="115"/>
      <c r="E78" s="115"/>
      <c r="F78" s="115"/>
    </row>
    <row r="79" spans="1:6">
      <c r="B79" s="115"/>
      <c r="C79" s="115"/>
      <c r="D79" s="115"/>
      <c r="E79" s="115"/>
      <c r="F79" s="115"/>
    </row>
    <row r="80" spans="1:6" ht="14.25" customHeight="1">
      <c r="A80" s="437" t="s">
        <v>720</v>
      </c>
      <c r="B80" s="1240" t="s">
        <v>1500</v>
      </c>
      <c r="C80" s="1240"/>
      <c r="D80" s="1240"/>
      <c r="E80" s="1240"/>
      <c r="F80" s="469"/>
    </row>
    <row r="81" spans="1:6" ht="14.25" customHeight="1">
      <c r="A81" s="437"/>
      <c r="B81" s="1238" t="s">
        <v>1501</v>
      </c>
      <c r="C81" s="1238"/>
      <c r="D81" s="1238"/>
      <c r="E81" s="1238"/>
      <c r="F81" s="1238"/>
    </row>
    <row r="82" spans="1:6" ht="15" thickBot="1">
      <c r="A82" s="439"/>
      <c r="B82" s="1239"/>
      <c r="C82" s="1239"/>
      <c r="D82" s="1239"/>
      <c r="E82" s="470"/>
      <c r="F82" s="471" t="s">
        <v>659</v>
      </c>
    </row>
    <row r="83" spans="1:6" ht="15" thickBot="1">
      <c r="A83" s="441" t="s">
        <v>723</v>
      </c>
      <c r="B83" s="462">
        <v>2016</v>
      </c>
      <c r="C83" s="463">
        <v>2017</v>
      </c>
      <c r="D83" s="463">
        <v>2018</v>
      </c>
      <c r="E83" s="463">
        <v>2019</v>
      </c>
      <c r="F83" s="464" t="s">
        <v>237</v>
      </c>
    </row>
    <row r="84" spans="1:6" ht="14.25">
      <c r="A84" s="445" t="s">
        <v>724</v>
      </c>
      <c r="B84" s="465">
        <v>0</v>
      </c>
      <c r="C84" s="465">
        <v>0</v>
      </c>
      <c r="D84" s="447">
        <v>0</v>
      </c>
      <c r="E84" s="447"/>
      <c r="F84" s="448">
        <v>0</v>
      </c>
    </row>
    <row r="85" spans="1:6" ht="14.25">
      <c r="A85" s="449" t="s">
        <v>725</v>
      </c>
      <c r="B85" s="450"/>
      <c r="C85" s="450"/>
      <c r="D85" s="451">
        <v>0</v>
      </c>
      <c r="E85" s="451"/>
      <c r="F85" s="448"/>
    </row>
    <row r="86" spans="1:6" ht="14.25">
      <c r="A86" s="449" t="s">
        <v>726</v>
      </c>
      <c r="B86" s="450"/>
      <c r="C86" s="450"/>
      <c r="D86" s="452">
        <v>377612713</v>
      </c>
      <c r="E86" s="451"/>
      <c r="F86" s="448">
        <f>SUM(B86:E86)</f>
        <v>377612713</v>
      </c>
    </row>
    <row r="87" spans="1:6" ht="14.25">
      <c r="A87" s="449" t="s">
        <v>727</v>
      </c>
      <c r="B87" s="450"/>
      <c r="C87" s="450"/>
      <c r="D87" s="451"/>
      <c r="E87" s="451"/>
      <c r="F87" s="448">
        <v>0</v>
      </c>
    </row>
    <row r="88" spans="1:6" ht="14.25">
      <c r="A88" s="449" t="s">
        <v>728</v>
      </c>
      <c r="B88" s="450"/>
      <c r="C88" s="450"/>
      <c r="D88" s="451"/>
      <c r="E88" s="451"/>
      <c r="F88" s="448">
        <v>0</v>
      </c>
    </row>
    <row r="89" spans="1:6" ht="14.25">
      <c r="A89" s="449" t="s">
        <v>729</v>
      </c>
      <c r="B89" s="450"/>
      <c r="C89" s="450"/>
      <c r="D89" s="451"/>
      <c r="E89" s="451"/>
      <c r="F89" s="448">
        <v>0</v>
      </c>
    </row>
    <row r="90" spans="1:6" ht="15" thickBot="1">
      <c r="A90" s="453"/>
      <c r="B90" s="454"/>
      <c r="C90" s="454"/>
      <c r="D90" s="455"/>
      <c r="E90" s="455"/>
      <c r="F90" s="448">
        <v>0</v>
      </c>
    </row>
    <row r="91" spans="1:6" ht="15" thickBot="1">
      <c r="A91" s="456" t="s">
        <v>730</v>
      </c>
      <c r="B91" s="457">
        <v>0</v>
      </c>
      <c r="C91" s="457">
        <v>0</v>
      </c>
      <c r="D91" s="457">
        <f>SUM(D84:D90)</f>
        <v>377612713</v>
      </c>
      <c r="E91" s="457">
        <v>0</v>
      </c>
      <c r="F91" s="458">
        <f>SUM(F84:F90)</f>
        <v>377612713</v>
      </c>
    </row>
    <row r="92" spans="1:6" ht="15" thickBot="1">
      <c r="A92" s="459"/>
      <c r="B92" s="460"/>
      <c r="C92" s="460"/>
      <c r="D92" s="460"/>
      <c r="E92" s="460"/>
      <c r="F92" s="461"/>
    </row>
    <row r="93" spans="1:6" ht="15" thickBot="1">
      <c r="A93" s="441" t="s">
        <v>731</v>
      </c>
      <c r="B93" s="462">
        <v>2016</v>
      </c>
      <c r="C93" s="463">
        <v>2017</v>
      </c>
      <c r="D93" s="463">
        <v>2018</v>
      </c>
      <c r="E93" s="463">
        <v>2019</v>
      </c>
      <c r="F93" s="464" t="s">
        <v>237</v>
      </c>
    </row>
    <row r="94" spans="1:6" ht="14.25">
      <c r="A94" s="445" t="s">
        <v>732</v>
      </c>
      <c r="B94" s="465"/>
      <c r="C94" s="465">
        <v>0</v>
      </c>
      <c r="D94" s="466"/>
      <c r="E94" s="447"/>
      <c r="F94" s="448">
        <v>0</v>
      </c>
    </row>
    <row r="95" spans="1:6" ht="14.25">
      <c r="A95" s="449" t="s">
        <v>733</v>
      </c>
      <c r="B95" s="450"/>
      <c r="C95" s="450"/>
      <c r="D95" s="452"/>
      <c r="E95" s="452">
        <v>80171743</v>
      </c>
      <c r="F95" s="448">
        <f>SUM(C95:E95)</f>
        <v>80171743</v>
      </c>
    </row>
    <row r="96" spans="1:6" ht="14.25">
      <c r="A96" s="467" t="s">
        <v>734</v>
      </c>
      <c r="B96" s="468"/>
      <c r="C96" s="468"/>
      <c r="D96" s="452">
        <v>10783824</v>
      </c>
      <c r="E96" s="452">
        <f>297440970-10783824</f>
        <v>286657146</v>
      </c>
      <c r="F96" s="448">
        <f>SUM(C96:E96)</f>
        <v>297440970</v>
      </c>
    </row>
    <row r="97" spans="1:6" ht="14.25">
      <c r="A97" s="467" t="s">
        <v>354</v>
      </c>
      <c r="B97" s="468"/>
      <c r="C97" s="468"/>
      <c r="D97" s="451"/>
      <c r="E97" s="451"/>
      <c r="F97" s="448">
        <v>0</v>
      </c>
    </row>
    <row r="98" spans="1:6" ht="14.25">
      <c r="A98" s="449"/>
      <c r="B98" s="450"/>
      <c r="C98" s="450"/>
      <c r="D98" s="451"/>
      <c r="E98" s="451"/>
      <c r="F98" s="448">
        <v>0</v>
      </c>
    </row>
    <row r="99" spans="1:6" ht="14.25">
      <c r="A99" s="449"/>
      <c r="B99" s="450"/>
      <c r="C99" s="450"/>
      <c r="D99" s="451"/>
      <c r="E99" s="451"/>
      <c r="F99" s="448">
        <v>0</v>
      </c>
    </row>
    <row r="100" spans="1:6" ht="15" thickBot="1">
      <c r="A100" s="453"/>
      <c r="B100" s="454"/>
      <c r="C100" s="454"/>
      <c r="D100" s="455"/>
      <c r="E100" s="455"/>
      <c r="F100" s="448">
        <v>0</v>
      </c>
    </row>
    <row r="101" spans="1:6" ht="15" thickBot="1">
      <c r="A101" s="456" t="s">
        <v>237</v>
      </c>
      <c r="B101" s="457">
        <v>0</v>
      </c>
      <c r="C101" s="457">
        <f>SUM(C94:C100)</f>
        <v>0</v>
      </c>
      <c r="D101" s="457">
        <f>SUM(D94:D100)</f>
        <v>10783824</v>
      </c>
      <c r="E101" s="457">
        <v>0</v>
      </c>
      <c r="F101" s="457">
        <f>SUM(F94:F100)</f>
        <v>377612713</v>
      </c>
    </row>
    <row r="105" spans="1:6" ht="14.25">
      <c r="A105" s="437" t="s">
        <v>720</v>
      </c>
      <c r="B105" s="1237" t="s">
        <v>1502</v>
      </c>
      <c r="C105" s="1237"/>
      <c r="D105" s="1237"/>
      <c r="E105" s="1237"/>
      <c r="F105" s="469"/>
    </row>
    <row r="106" spans="1:6" ht="14.25">
      <c r="A106" s="437"/>
      <c r="B106" s="1238" t="s">
        <v>1503</v>
      </c>
      <c r="C106" s="1238"/>
      <c r="D106" s="1238"/>
      <c r="E106" s="1238"/>
      <c r="F106" s="1238"/>
    </row>
    <row r="107" spans="1:6" ht="15" thickBot="1">
      <c r="A107" s="439"/>
      <c r="B107" s="1239"/>
      <c r="C107" s="1239"/>
      <c r="D107" s="1239"/>
      <c r="E107" s="470"/>
      <c r="F107" s="471" t="s">
        <v>659</v>
      </c>
    </row>
    <row r="108" spans="1:6" ht="15" thickBot="1">
      <c r="A108" s="441" t="s">
        <v>723</v>
      </c>
      <c r="B108" s="462">
        <v>2016</v>
      </c>
      <c r="C108" s="463">
        <v>2017</v>
      </c>
      <c r="D108" s="463">
        <v>2018</v>
      </c>
      <c r="E108" s="463">
        <v>2019</v>
      </c>
      <c r="F108" s="464" t="s">
        <v>237</v>
      </c>
    </row>
    <row r="109" spans="1:6" ht="14.25">
      <c r="A109" s="445" t="s">
        <v>724</v>
      </c>
      <c r="B109" s="465">
        <v>0</v>
      </c>
      <c r="C109" s="465">
        <v>0</v>
      </c>
      <c r="D109" s="447">
        <v>768327</v>
      </c>
      <c r="E109" s="447"/>
      <c r="F109" s="448">
        <v>0</v>
      </c>
    </row>
    <row r="110" spans="1:6" ht="14.25">
      <c r="A110" s="449" t="s">
        <v>725</v>
      </c>
      <c r="B110" s="450"/>
      <c r="C110" s="450"/>
      <c r="D110" s="451">
        <v>0</v>
      </c>
      <c r="E110" s="451"/>
      <c r="F110" s="448"/>
    </row>
    <row r="111" spans="1:6" ht="14.25">
      <c r="A111" s="449" t="s">
        <v>726</v>
      </c>
      <c r="B111" s="450"/>
      <c r="C111" s="450"/>
      <c r="D111" s="452">
        <v>8750000</v>
      </c>
      <c r="E111" s="451">
        <v>15481673</v>
      </c>
      <c r="F111" s="448">
        <f>SUM(B111:E111)</f>
        <v>24231673</v>
      </c>
    </row>
    <row r="112" spans="1:6" ht="14.25">
      <c r="A112" s="449" t="s">
        <v>727</v>
      </c>
      <c r="B112" s="450"/>
      <c r="C112" s="450"/>
      <c r="D112" s="451"/>
      <c r="E112" s="451"/>
      <c r="F112" s="448">
        <v>0</v>
      </c>
    </row>
    <row r="113" spans="1:6" ht="14.25">
      <c r="A113" s="449" t="s">
        <v>728</v>
      </c>
      <c r="B113" s="450"/>
      <c r="C113" s="450"/>
      <c r="D113" s="451"/>
      <c r="E113" s="451"/>
      <c r="F113" s="448">
        <v>0</v>
      </c>
    </row>
    <row r="114" spans="1:6" ht="14.25">
      <c r="A114" s="449" t="s">
        <v>729</v>
      </c>
      <c r="B114" s="450"/>
      <c r="C114" s="450"/>
      <c r="D114" s="451"/>
      <c r="E114" s="451"/>
      <c r="F114" s="448">
        <v>0</v>
      </c>
    </row>
    <row r="115" spans="1:6" ht="15" thickBot="1">
      <c r="A115" s="453"/>
      <c r="B115" s="454"/>
      <c r="C115" s="454"/>
      <c r="D115" s="455"/>
      <c r="E115" s="455"/>
      <c r="F115" s="448">
        <v>0</v>
      </c>
    </row>
    <row r="116" spans="1:6" ht="15" thickBot="1">
      <c r="A116" s="456" t="s">
        <v>730</v>
      </c>
      <c r="B116" s="457">
        <v>0</v>
      </c>
      <c r="C116" s="457">
        <v>0</v>
      </c>
      <c r="D116" s="457">
        <f>SUM(D109:D115)</f>
        <v>9518327</v>
      </c>
      <c r="E116" s="457">
        <f>SUM(E109:E115)</f>
        <v>15481673</v>
      </c>
      <c r="F116" s="458">
        <f>SUM(B116:E116)</f>
        <v>25000000</v>
      </c>
    </row>
    <row r="117" spans="1:6" ht="15" thickBot="1">
      <c r="A117" s="459"/>
      <c r="B117" s="460"/>
      <c r="C117" s="460"/>
      <c r="D117" s="460"/>
      <c r="E117" s="460"/>
      <c r="F117" s="461"/>
    </row>
    <row r="118" spans="1:6" ht="15" thickBot="1">
      <c r="A118" s="441" t="s">
        <v>731</v>
      </c>
      <c r="B118" s="462">
        <v>2016</v>
      </c>
      <c r="C118" s="463">
        <v>2017</v>
      </c>
      <c r="D118" s="463">
        <v>2018</v>
      </c>
      <c r="E118" s="463">
        <v>2019</v>
      </c>
      <c r="F118" s="464" t="s">
        <v>237</v>
      </c>
    </row>
    <row r="119" spans="1:6" ht="14.25">
      <c r="A119" s="445" t="s">
        <v>732</v>
      </c>
      <c r="B119" s="465"/>
      <c r="C119" s="465">
        <v>0</v>
      </c>
      <c r="D119" s="466">
        <v>736647</v>
      </c>
      <c r="E119" s="447">
        <v>6017728</v>
      </c>
      <c r="F119" s="448">
        <f>SUM(B119:E119)</f>
        <v>6754375</v>
      </c>
    </row>
    <row r="120" spans="1:6" ht="14.25">
      <c r="A120" s="449" t="s">
        <v>733</v>
      </c>
      <c r="B120" s="450"/>
      <c r="C120" s="450"/>
      <c r="D120" s="452">
        <v>31680</v>
      </c>
      <c r="E120" s="451">
        <v>18213945</v>
      </c>
      <c r="F120" s="448">
        <f t="shared" ref="F120:F125" si="2">SUM(B120:E120)</f>
        <v>18245625</v>
      </c>
    </row>
    <row r="121" spans="1:6" ht="14.25">
      <c r="A121" s="467" t="s">
        <v>734</v>
      </c>
      <c r="B121" s="468"/>
      <c r="C121" s="468"/>
      <c r="D121" s="451"/>
      <c r="E121" s="451"/>
      <c r="F121" s="448">
        <f t="shared" si="2"/>
        <v>0</v>
      </c>
    </row>
    <row r="122" spans="1:6" ht="14.25">
      <c r="A122" s="467" t="s">
        <v>354</v>
      </c>
      <c r="B122" s="468"/>
      <c r="C122" s="468"/>
      <c r="D122" s="451"/>
      <c r="E122" s="451"/>
      <c r="F122" s="448">
        <f t="shared" si="2"/>
        <v>0</v>
      </c>
    </row>
    <row r="123" spans="1:6" ht="14.25">
      <c r="A123" s="449"/>
      <c r="B123" s="450"/>
      <c r="C123" s="450"/>
      <c r="D123" s="451"/>
      <c r="E123" s="451"/>
      <c r="F123" s="448">
        <f t="shared" si="2"/>
        <v>0</v>
      </c>
    </row>
    <row r="124" spans="1:6" ht="14.25">
      <c r="A124" s="449"/>
      <c r="B124" s="450"/>
      <c r="C124" s="450"/>
      <c r="D124" s="451"/>
      <c r="E124" s="451"/>
      <c r="F124" s="448">
        <f t="shared" si="2"/>
        <v>0</v>
      </c>
    </row>
    <row r="125" spans="1:6" ht="15" thickBot="1">
      <c r="A125" s="453"/>
      <c r="B125" s="454"/>
      <c r="C125" s="454"/>
      <c r="D125" s="455"/>
      <c r="E125" s="455"/>
      <c r="F125" s="448">
        <f t="shared" si="2"/>
        <v>0</v>
      </c>
    </row>
    <row r="126" spans="1:6" ht="15" thickBot="1">
      <c r="A126" s="456" t="s">
        <v>237</v>
      </c>
      <c r="B126" s="457">
        <v>0</v>
      </c>
      <c r="C126" s="457">
        <f>SUM(C119:C125)</f>
        <v>0</v>
      </c>
      <c r="D126" s="457">
        <f>SUM(D119:D125)</f>
        <v>768327</v>
      </c>
      <c r="E126" s="457">
        <v>0</v>
      </c>
      <c r="F126" s="457">
        <f>SUM(F119:F125)</f>
        <v>25000000</v>
      </c>
    </row>
    <row r="129" spans="1:6" ht="14.25">
      <c r="A129" s="437" t="s">
        <v>720</v>
      </c>
      <c r="B129" s="1237" t="s">
        <v>1504</v>
      </c>
      <c r="C129" s="1237"/>
      <c r="D129" s="1237"/>
      <c r="E129" s="1237"/>
      <c r="F129" s="469"/>
    </row>
    <row r="130" spans="1:6" ht="33" customHeight="1">
      <c r="A130" s="437"/>
      <c r="B130" s="1238" t="s">
        <v>1505</v>
      </c>
      <c r="C130" s="1238"/>
      <c r="D130" s="1238"/>
      <c r="E130" s="1238"/>
      <c r="F130" s="1238"/>
    </row>
    <row r="131" spans="1:6" ht="15" thickBot="1">
      <c r="A131" s="439"/>
      <c r="B131" s="1239"/>
      <c r="C131" s="1239"/>
      <c r="D131" s="1239"/>
      <c r="E131" s="470"/>
      <c r="F131" s="471" t="s">
        <v>659</v>
      </c>
    </row>
    <row r="132" spans="1:6" ht="15" thickBot="1">
      <c r="A132" s="441" t="s">
        <v>723</v>
      </c>
      <c r="B132" s="463">
        <v>2017</v>
      </c>
      <c r="C132" s="463">
        <v>2018</v>
      </c>
      <c r="D132" s="463">
        <v>2019</v>
      </c>
      <c r="E132" s="463">
        <v>2020</v>
      </c>
      <c r="F132" s="464" t="s">
        <v>237</v>
      </c>
    </row>
    <row r="133" spans="1:6" ht="14.25">
      <c r="A133" s="445" t="s">
        <v>724</v>
      </c>
      <c r="B133" s="465">
        <v>0</v>
      </c>
      <c r="C133" s="447">
        <v>0</v>
      </c>
      <c r="D133" s="447"/>
      <c r="E133" s="887"/>
      <c r="F133" s="448">
        <v>0</v>
      </c>
    </row>
    <row r="134" spans="1:6" ht="14.25">
      <c r="A134" s="449" t="s">
        <v>725</v>
      </c>
      <c r="B134" s="450"/>
      <c r="C134" s="451">
        <v>0</v>
      </c>
      <c r="D134" s="451"/>
      <c r="E134" s="887"/>
      <c r="F134" s="448"/>
    </row>
    <row r="135" spans="1:6" ht="14.25">
      <c r="A135" s="449" t="s">
        <v>726</v>
      </c>
      <c r="B135" s="450"/>
      <c r="C135" s="452">
        <v>50173953</v>
      </c>
      <c r="D135" s="451">
        <v>59822773</v>
      </c>
      <c r="E135" s="887"/>
      <c r="F135" s="448">
        <f>SUM(C135:D135)</f>
        <v>109996726</v>
      </c>
    </row>
    <row r="136" spans="1:6" ht="14.25">
      <c r="A136" s="449" t="s">
        <v>727</v>
      </c>
      <c r="B136" s="450"/>
      <c r="C136" s="451"/>
      <c r="D136" s="451"/>
      <c r="E136" s="887"/>
      <c r="F136" s="448">
        <v>0</v>
      </c>
    </row>
    <row r="137" spans="1:6" ht="14.25">
      <c r="A137" s="449" t="s">
        <v>728</v>
      </c>
      <c r="B137" s="450"/>
      <c r="C137" s="451"/>
      <c r="D137" s="451"/>
      <c r="E137" s="887"/>
      <c r="F137" s="448">
        <v>0</v>
      </c>
    </row>
    <row r="138" spans="1:6" ht="14.25">
      <c r="A138" s="449" t="s">
        <v>729</v>
      </c>
      <c r="B138" s="450"/>
      <c r="C138" s="451"/>
      <c r="D138" s="451"/>
      <c r="E138" s="887"/>
      <c r="F138" s="448">
        <v>0</v>
      </c>
    </row>
    <row r="139" spans="1:6" ht="15" thickBot="1">
      <c r="A139" s="453"/>
      <c r="B139" s="454"/>
      <c r="C139" s="455"/>
      <c r="D139" s="455"/>
      <c r="E139" s="888"/>
      <c r="F139" s="448">
        <v>0</v>
      </c>
    </row>
    <row r="140" spans="1:6" ht="15" thickBot="1">
      <c r="A140" s="456" t="s">
        <v>730</v>
      </c>
      <c r="B140" s="457">
        <v>0</v>
      </c>
      <c r="C140" s="457">
        <f>SUM(C133:C139)</f>
        <v>50173953</v>
      </c>
      <c r="D140" s="457">
        <f t="shared" ref="D140:F140" si="3">SUM(D133:D139)</f>
        <v>59822773</v>
      </c>
      <c r="E140" s="457"/>
      <c r="F140" s="457">
        <f t="shared" si="3"/>
        <v>109996726</v>
      </c>
    </row>
    <row r="141" spans="1:6" ht="15" thickBot="1">
      <c r="A141" s="459"/>
      <c r="B141" s="460"/>
      <c r="C141" s="460"/>
      <c r="D141" s="460"/>
      <c r="E141" s="461"/>
    </row>
    <row r="142" spans="1:6" ht="15" thickBot="1">
      <c r="A142" s="441" t="s">
        <v>731</v>
      </c>
      <c r="B142" s="463">
        <v>2017</v>
      </c>
      <c r="C142" s="463">
        <v>2018</v>
      </c>
      <c r="D142" s="463">
        <v>2019</v>
      </c>
      <c r="E142" s="463">
        <v>2020</v>
      </c>
      <c r="F142" s="464" t="s">
        <v>237</v>
      </c>
    </row>
    <row r="143" spans="1:6" ht="14.25">
      <c r="A143" s="445" t="s">
        <v>732</v>
      </c>
      <c r="B143" s="465">
        <v>0</v>
      </c>
      <c r="C143" s="466">
        <v>28698916</v>
      </c>
      <c r="D143" s="466">
        <v>49421971</v>
      </c>
      <c r="E143" s="891">
        <v>21575689</v>
      </c>
      <c r="F143" s="448">
        <f>SUM(B143:E143)</f>
        <v>99696576</v>
      </c>
    </row>
    <row r="144" spans="1:6" ht="14.25">
      <c r="A144" s="449" t="s">
        <v>733</v>
      </c>
      <c r="B144" s="450">
        <v>1300000</v>
      </c>
      <c r="C144" s="452">
        <v>887818</v>
      </c>
      <c r="D144" s="452">
        <v>1638932</v>
      </c>
      <c r="E144" s="891">
        <v>450000</v>
      </c>
      <c r="F144" s="448">
        <f t="shared" ref="F144:F149" si="4">SUM(B144:E144)</f>
        <v>4276750</v>
      </c>
    </row>
    <row r="145" spans="1:6" ht="14.25">
      <c r="A145" s="467" t="s">
        <v>734</v>
      </c>
      <c r="B145" s="468"/>
      <c r="C145" s="452"/>
      <c r="D145" s="452">
        <v>6023400</v>
      </c>
      <c r="E145" s="891"/>
      <c r="F145" s="448">
        <f t="shared" si="4"/>
        <v>6023400</v>
      </c>
    </row>
    <row r="146" spans="1:6" ht="14.25">
      <c r="A146" s="467" t="s">
        <v>354</v>
      </c>
      <c r="B146" s="468"/>
      <c r="C146" s="451"/>
      <c r="D146" s="451"/>
      <c r="E146" s="887"/>
      <c r="F146" s="448">
        <f t="shared" si="4"/>
        <v>0</v>
      </c>
    </row>
    <row r="147" spans="1:6" ht="14.25">
      <c r="A147" s="449"/>
      <c r="B147" s="450"/>
      <c r="C147" s="451"/>
      <c r="D147" s="451"/>
      <c r="E147" s="887"/>
      <c r="F147" s="448">
        <f t="shared" si="4"/>
        <v>0</v>
      </c>
    </row>
    <row r="148" spans="1:6" ht="14.25">
      <c r="A148" s="449"/>
      <c r="B148" s="450"/>
      <c r="C148" s="451"/>
      <c r="D148" s="451"/>
      <c r="E148" s="887"/>
      <c r="F148" s="448">
        <f t="shared" si="4"/>
        <v>0</v>
      </c>
    </row>
    <row r="149" spans="1:6" ht="15" thickBot="1">
      <c r="A149" s="453"/>
      <c r="B149" s="454"/>
      <c r="C149" s="455"/>
      <c r="D149" s="455"/>
      <c r="E149" s="888"/>
      <c r="F149" s="448">
        <f t="shared" si="4"/>
        <v>0</v>
      </c>
    </row>
    <row r="150" spans="1:6" ht="15" thickBot="1">
      <c r="A150" s="456" t="s">
        <v>237</v>
      </c>
      <c r="B150" s="457">
        <f>SUM(B143:B149)</f>
        <v>1300000</v>
      </c>
      <c r="C150" s="457">
        <f t="shared" ref="C150:F150" si="5">SUM(C143:C149)</f>
        <v>29586734</v>
      </c>
      <c r="D150" s="457">
        <f t="shared" si="5"/>
        <v>57084303</v>
      </c>
      <c r="E150" s="457">
        <f>SUM(E143:E149)</f>
        <v>22025689</v>
      </c>
      <c r="F150" s="457">
        <f t="shared" si="5"/>
        <v>109996726</v>
      </c>
    </row>
    <row r="153" spans="1:6" ht="14.25">
      <c r="A153" s="437" t="s">
        <v>720</v>
      </c>
      <c r="B153" s="1240" t="s">
        <v>738</v>
      </c>
      <c r="C153" s="1240"/>
      <c r="D153" s="1240"/>
      <c r="E153" s="1240"/>
      <c r="F153" s="469"/>
    </row>
    <row r="154" spans="1:6" ht="14.25">
      <c r="A154" s="437"/>
      <c r="B154" s="1238" t="s">
        <v>1506</v>
      </c>
      <c r="C154" s="1238"/>
      <c r="D154" s="1238"/>
      <c r="E154" s="1238"/>
      <c r="F154" s="1238"/>
    </row>
    <row r="155" spans="1:6" ht="15" thickBot="1">
      <c r="A155" s="439"/>
      <c r="B155" s="1239"/>
      <c r="C155" s="1239"/>
      <c r="D155" s="1239"/>
      <c r="E155" s="470"/>
      <c r="F155" s="471" t="s">
        <v>659</v>
      </c>
    </row>
    <row r="156" spans="1:6" ht="15" thickBot="1">
      <c r="A156" s="441" t="s">
        <v>723</v>
      </c>
      <c r="B156" s="462">
        <v>2016</v>
      </c>
      <c r="C156" s="463">
        <v>2017</v>
      </c>
      <c r="D156" s="463">
        <v>2018</v>
      </c>
      <c r="E156" s="463">
        <v>2019</v>
      </c>
      <c r="F156" s="464" t="s">
        <v>237</v>
      </c>
    </row>
    <row r="157" spans="1:6" ht="14.25">
      <c r="A157" s="445" t="s">
        <v>724</v>
      </c>
      <c r="B157" s="465">
        <v>0</v>
      </c>
      <c r="C157" s="465">
        <v>0</v>
      </c>
      <c r="D157" s="447">
        <v>0</v>
      </c>
      <c r="E157" s="447"/>
      <c r="F157" s="448">
        <v>0</v>
      </c>
    </row>
    <row r="158" spans="1:6" ht="14.25">
      <c r="A158" s="449" t="s">
        <v>725</v>
      </c>
      <c r="B158" s="450"/>
      <c r="C158" s="450"/>
      <c r="D158" s="451">
        <v>0</v>
      </c>
      <c r="E158" s="451"/>
      <c r="F158" s="448"/>
    </row>
    <row r="159" spans="1:6" ht="14.25">
      <c r="A159" s="449" t="s">
        <v>726</v>
      </c>
      <c r="B159" s="450"/>
      <c r="C159" s="450"/>
      <c r="D159" s="452">
        <v>121228072</v>
      </c>
      <c r="E159" s="451">
        <v>89585930</v>
      </c>
      <c r="F159" s="448">
        <f>SUM(B159:E159)</f>
        <v>210814002</v>
      </c>
    </row>
    <row r="160" spans="1:6" ht="14.25">
      <c r="A160" s="449" t="s">
        <v>727</v>
      </c>
      <c r="B160" s="450"/>
      <c r="C160" s="450"/>
      <c r="D160" s="451"/>
      <c r="E160" s="451"/>
      <c r="F160" s="448">
        <v>0</v>
      </c>
    </row>
    <row r="161" spans="1:6" ht="14.25">
      <c r="A161" s="449" t="s">
        <v>728</v>
      </c>
      <c r="B161" s="450"/>
      <c r="C161" s="450"/>
      <c r="D161" s="451"/>
      <c r="E161" s="451"/>
      <c r="F161" s="448">
        <v>0</v>
      </c>
    </row>
    <row r="162" spans="1:6" ht="14.25">
      <c r="A162" s="449" t="s">
        <v>729</v>
      </c>
      <c r="B162" s="450"/>
      <c r="C162" s="450"/>
      <c r="D162" s="451"/>
      <c r="E162" s="451"/>
      <c r="F162" s="448">
        <v>0</v>
      </c>
    </row>
    <row r="163" spans="1:6" ht="15" thickBot="1">
      <c r="A163" s="453"/>
      <c r="B163" s="454"/>
      <c r="C163" s="454"/>
      <c r="D163" s="455"/>
      <c r="E163" s="455"/>
      <c r="F163" s="448">
        <v>0</v>
      </c>
    </row>
    <row r="164" spans="1:6" ht="15" thickBot="1">
      <c r="A164" s="456" t="s">
        <v>730</v>
      </c>
      <c r="B164" s="457">
        <v>0</v>
      </c>
      <c r="C164" s="457">
        <v>0</v>
      </c>
      <c r="D164" s="457">
        <f>SUM(D157:D163)</f>
        <v>121228072</v>
      </c>
      <c r="E164" s="457">
        <f t="shared" ref="E164:F164" si="6">SUM(E157:E163)</f>
        <v>89585930</v>
      </c>
      <c r="F164" s="457">
        <f t="shared" si="6"/>
        <v>210814002</v>
      </c>
    </row>
    <row r="165" spans="1:6" ht="15" thickBot="1">
      <c r="A165" s="459"/>
      <c r="B165" s="460"/>
      <c r="C165" s="460"/>
      <c r="D165" s="460"/>
      <c r="E165" s="460"/>
      <c r="F165" s="461"/>
    </row>
    <row r="166" spans="1:6" ht="15" thickBot="1">
      <c r="A166" s="441" t="s">
        <v>731</v>
      </c>
      <c r="B166" s="462">
        <v>2016</v>
      </c>
      <c r="C166" s="463">
        <v>2017</v>
      </c>
      <c r="D166" s="463">
        <v>2018</v>
      </c>
      <c r="E166" s="463">
        <v>2019</v>
      </c>
      <c r="F166" s="464" t="s">
        <v>237</v>
      </c>
    </row>
    <row r="167" spans="1:6" ht="14.25">
      <c r="A167" s="445" t="s">
        <v>732</v>
      </c>
      <c r="B167" s="465"/>
      <c r="C167" s="465">
        <v>0</v>
      </c>
      <c r="D167" s="466">
        <v>30587220</v>
      </c>
      <c r="E167" s="447">
        <f>66398553-D167</f>
        <v>35811333</v>
      </c>
      <c r="F167" s="448">
        <f>SUM(C167:E167)</f>
        <v>66398553</v>
      </c>
    </row>
    <row r="168" spans="1:6" ht="14.25">
      <c r="A168" s="449" t="s">
        <v>733</v>
      </c>
      <c r="B168" s="450"/>
      <c r="C168" s="450">
        <v>3671000</v>
      </c>
      <c r="D168" s="452">
        <v>20369110</v>
      </c>
      <c r="E168" s="451">
        <f>127873549-D168-C168</f>
        <v>103833439</v>
      </c>
      <c r="F168" s="448">
        <f>SUM(C168:E168)</f>
        <v>127873549</v>
      </c>
    </row>
    <row r="169" spans="1:6" ht="14.25">
      <c r="A169" s="467" t="s">
        <v>734</v>
      </c>
      <c r="B169" s="468"/>
      <c r="C169" s="468"/>
      <c r="D169" s="452">
        <v>5041900</v>
      </c>
      <c r="E169" s="451">
        <v>11500000</v>
      </c>
      <c r="F169" s="448">
        <f>SUM(C169:E169)</f>
        <v>16541900</v>
      </c>
    </row>
    <row r="170" spans="1:6" ht="14.25">
      <c r="A170" s="467" t="s">
        <v>354</v>
      </c>
      <c r="B170" s="468"/>
      <c r="C170" s="468"/>
      <c r="D170" s="451"/>
      <c r="E170" s="451"/>
      <c r="F170" s="448">
        <v>0</v>
      </c>
    </row>
    <row r="171" spans="1:6" ht="14.25">
      <c r="A171" s="449"/>
      <c r="B171" s="450"/>
      <c r="C171" s="450"/>
      <c r="D171" s="451"/>
      <c r="E171" s="451"/>
      <c r="F171" s="448">
        <v>0</v>
      </c>
    </row>
    <row r="172" spans="1:6" ht="14.25">
      <c r="A172" s="449"/>
      <c r="B172" s="450"/>
      <c r="C172" s="450"/>
      <c r="D172" s="451"/>
      <c r="E172" s="451"/>
      <c r="F172" s="448">
        <v>0</v>
      </c>
    </row>
    <row r="173" spans="1:6" ht="15" thickBot="1">
      <c r="A173" s="453"/>
      <c r="B173" s="454"/>
      <c r="C173" s="454"/>
      <c r="D173" s="455"/>
      <c r="E173" s="455"/>
      <c r="F173" s="448">
        <v>0</v>
      </c>
    </row>
    <row r="174" spans="1:6" ht="15" thickBot="1">
      <c r="A174" s="456" t="s">
        <v>237</v>
      </c>
      <c r="B174" s="457">
        <v>0</v>
      </c>
      <c r="C174" s="457">
        <f>SUM(C167:C173)</f>
        <v>3671000</v>
      </c>
      <c r="D174" s="457">
        <f>SUM(D167:D173)</f>
        <v>55998230</v>
      </c>
      <c r="E174" s="457">
        <v>0</v>
      </c>
      <c r="F174" s="457">
        <f>SUM(F167:F173)</f>
        <v>210814002</v>
      </c>
    </row>
    <row r="177" spans="1:7" ht="14.25">
      <c r="A177" s="437" t="s">
        <v>720</v>
      </c>
      <c r="B177" s="1237" t="s">
        <v>1507</v>
      </c>
      <c r="C177" s="1237"/>
      <c r="D177" s="1237"/>
      <c r="E177" s="1237"/>
      <c r="F177" s="469"/>
    </row>
    <row r="178" spans="1:7" ht="14.25">
      <c r="A178" s="437"/>
      <c r="B178" s="1238" t="s">
        <v>1508</v>
      </c>
      <c r="C178" s="1238"/>
      <c r="D178" s="1238"/>
      <c r="E178" s="1238"/>
      <c r="F178" s="1238"/>
    </row>
    <row r="179" spans="1:7" ht="15" thickBot="1">
      <c r="A179" s="439"/>
      <c r="B179" s="1239"/>
      <c r="C179" s="1239"/>
      <c r="D179" s="1239"/>
      <c r="E179" s="470"/>
      <c r="F179" s="471" t="s">
        <v>659</v>
      </c>
    </row>
    <row r="180" spans="1:7" ht="15" thickBot="1">
      <c r="A180" s="441" t="s">
        <v>723</v>
      </c>
      <c r="B180" s="463">
        <v>2017</v>
      </c>
      <c r="C180" s="463">
        <v>2018</v>
      </c>
      <c r="D180" s="463">
        <v>2019</v>
      </c>
      <c r="E180" s="463">
        <v>2020</v>
      </c>
      <c r="F180" s="463">
        <v>2021</v>
      </c>
      <c r="G180" s="464" t="s">
        <v>237</v>
      </c>
    </row>
    <row r="181" spans="1:7" ht="14.25">
      <c r="A181" s="445" t="s">
        <v>724</v>
      </c>
      <c r="B181" s="465">
        <v>0</v>
      </c>
      <c r="C181" s="447">
        <v>0</v>
      </c>
      <c r="D181" s="447"/>
      <c r="E181" s="887"/>
      <c r="F181" s="887"/>
      <c r="G181" s="448">
        <v>0</v>
      </c>
    </row>
    <row r="182" spans="1:7" ht="14.25">
      <c r="A182" s="449" t="s">
        <v>725</v>
      </c>
      <c r="B182" s="450"/>
      <c r="C182" s="451">
        <v>0</v>
      </c>
      <c r="D182" s="451"/>
      <c r="E182" s="887"/>
      <c r="F182" s="887"/>
      <c r="G182" s="448">
        <v>0</v>
      </c>
    </row>
    <row r="183" spans="1:7" ht="14.25">
      <c r="A183" s="449" t="s">
        <v>726</v>
      </c>
      <c r="B183" s="450"/>
      <c r="C183" s="452">
        <v>62464938</v>
      </c>
      <c r="D183" s="451">
        <v>50949927</v>
      </c>
      <c r="E183" s="887">
        <v>34338203</v>
      </c>
      <c r="F183" s="887">
        <v>12311839</v>
      </c>
      <c r="G183" s="448">
        <f>SUM(C183:F183)</f>
        <v>160064907</v>
      </c>
    </row>
    <row r="184" spans="1:7" ht="14.25">
      <c r="A184" s="449" t="s">
        <v>727</v>
      </c>
      <c r="B184" s="450"/>
      <c r="C184" s="451"/>
      <c r="D184" s="451"/>
      <c r="E184" s="887"/>
      <c r="F184" s="887"/>
      <c r="G184" s="448">
        <v>0</v>
      </c>
    </row>
    <row r="185" spans="1:7" ht="14.25">
      <c r="A185" s="449" t="s">
        <v>728</v>
      </c>
      <c r="B185" s="450"/>
      <c r="C185" s="451"/>
      <c r="D185" s="451"/>
      <c r="E185" s="887"/>
      <c r="F185" s="887"/>
      <c r="G185" s="448">
        <v>0</v>
      </c>
    </row>
    <row r="186" spans="1:7" ht="14.25">
      <c r="A186" s="449" t="s">
        <v>729</v>
      </c>
      <c r="B186" s="450"/>
      <c r="C186" s="451"/>
      <c r="D186" s="451"/>
      <c r="E186" s="887"/>
      <c r="F186" s="887"/>
      <c r="G186" s="448">
        <v>0</v>
      </c>
    </row>
    <row r="187" spans="1:7" ht="15" thickBot="1">
      <c r="A187" s="453"/>
      <c r="B187" s="454"/>
      <c r="C187" s="455"/>
      <c r="D187" s="455"/>
      <c r="E187" s="888"/>
      <c r="F187" s="888"/>
      <c r="G187" s="448">
        <v>0</v>
      </c>
    </row>
    <row r="188" spans="1:7" ht="15" thickBot="1">
      <c r="A188" s="456" t="s">
        <v>730</v>
      </c>
      <c r="B188" s="457">
        <v>0</v>
      </c>
      <c r="C188" s="457">
        <f>SUM(C181:C187)</f>
        <v>62464938</v>
      </c>
      <c r="D188" s="457">
        <f t="shared" ref="D188:G188" si="7">SUM(D181:D187)</f>
        <v>50949927</v>
      </c>
      <c r="E188" s="457">
        <f t="shared" si="7"/>
        <v>34338203</v>
      </c>
      <c r="F188" s="457">
        <f t="shared" si="7"/>
        <v>12311839</v>
      </c>
      <c r="G188" s="457">
        <f t="shared" si="7"/>
        <v>160064907</v>
      </c>
    </row>
    <row r="189" spans="1:7" ht="15" thickBot="1">
      <c r="A189" s="459"/>
      <c r="B189" s="460"/>
      <c r="C189" s="460"/>
      <c r="D189" s="460"/>
      <c r="E189" s="460"/>
      <c r="F189" s="460"/>
      <c r="G189" s="461"/>
    </row>
    <row r="190" spans="1:7" ht="15" thickBot="1">
      <c r="A190" s="441" t="s">
        <v>731</v>
      </c>
      <c r="B190" s="463">
        <v>2017</v>
      </c>
      <c r="C190" s="463">
        <v>2018</v>
      </c>
      <c r="D190" s="463">
        <v>2019</v>
      </c>
      <c r="E190" s="463">
        <v>2020</v>
      </c>
      <c r="F190" s="463">
        <v>2021</v>
      </c>
      <c r="G190" s="464" t="s">
        <v>237</v>
      </c>
    </row>
    <row r="191" spans="1:7" ht="14.25">
      <c r="A191" s="445" t="s">
        <v>732</v>
      </c>
      <c r="B191" s="465">
        <v>0</v>
      </c>
      <c r="C191" s="466">
        <f>10467544+2036691</f>
        <v>12504235</v>
      </c>
      <c r="D191" s="466">
        <v>20871870</v>
      </c>
      <c r="E191" s="891">
        <v>20871870</v>
      </c>
      <c r="F191" s="891">
        <v>5500830</v>
      </c>
      <c r="G191" s="448">
        <f>SUM(B191:F191)</f>
        <v>59748805</v>
      </c>
    </row>
    <row r="192" spans="1:7" ht="14.25">
      <c r="A192" s="449" t="s">
        <v>733</v>
      </c>
      <c r="B192" s="450">
        <v>2000000</v>
      </c>
      <c r="C192" s="452">
        <v>13766667</v>
      </c>
      <c r="D192" s="452">
        <v>19466333</v>
      </c>
      <c r="E192" s="891">
        <v>13466333</v>
      </c>
      <c r="F192" s="891">
        <v>3072205</v>
      </c>
      <c r="G192" s="448">
        <f t="shared" ref="G192:G197" si="8">SUM(B192:F192)</f>
        <v>51771538</v>
      </c>
    </row>
    <row r="193" spans="1:7" ht="14.25">
      <c r="A193" s="467" t="s">
        <v>734</v>
      </c>
      <c r="B193" s="468"/>
      <c r="C193" s="452">
        <v>1511300</v>
      </c>
      <c r="D193" s="452">
        <v>46563264</v>
      </c>
      <c r="E193" s="891"/>
      <c r="F193" s="891"/>
      <c r="G193" s="448">
        <f t="shared" si="8"/>
        <v>48074564</v>
      </c>
    </row>
    <row r="194" spans="1:7" ht="14.25">
      <c r="A194" s="467" t="s">
        <v>354</v>
      </c>
      <c r="B194" s="468"/>
      <c r="C194" s="452">
        <v>470000</v>
      </c>
      <c r="D194" s="452">
        <f>1000000-470000</f>
        <v>530000</v>
      </c>
      <c r="E194" s="891"/>
      <c r="F194" s="891"/>
      <c r="G194" s="448">
        <f t="shared" si="8"/>
        <v>1000000</v>
      </c>
    </row>
    <row r="195" spans="1:7" ht="14.25">
      <c r="A195" s="449"/>
      <c r="B195" s="450"/>
      <c r="C195" s="451"/>
      <c r="D195" s="451"/>
      <c r="E195" s="887"/>
      <c r="F195" s="887"/>
      <c r="G195" s="448">
        <f t="shared" si="8"/>
        <v>0</v>
      </c>
    </row>
    <row r="196" spans="1:7" ht="14.25">
      <c r="A196" s="449"/>
      <c r="B196" s="450"/>
      <c r="C196" s="451"/>
      <c r="D196" s="451"/>
      <c r="E196" s="887"/>
      <c r="F196" s="887"/>
      <c r="G196" s="448">
        <f t="shared" si="8"/>
        <v>0</v>
      </c>
    </row>
    <row r="197" spans="1:7" ht="15" thickBot="1">
      <c r="A197" s="453"/>
      <c r="B197" s="454"/>
      <c r="C197" s="455"/>
      <c r="D197" s="455"/>
      <c r="E197" s="888"/>
      <c r="F197" s="888"/>
      <c r="G197" s="448">
        <f t="shared" si="8"/>
        <v>0</v>
      </c>
    </row>
    <row r="198" spans="1:7" ht="15" thickBot="1">
      <c r="A198" s="456" t="s">
        <v>237</v>
      </c>
      <c r="B198" s="457">
        <f>SUM(B191:B197)</f>
        <v>2000000</v>
      </c>
      <c r="C198" s="457">
        <f t="shared" ref="C198:G198" si="9">SUM(C191:C197)</f>
        <v>28252202</v>
      </c>
      <c r="D198" s="457">
        <f t="shared" si="9"/>
        <v>87431467</v>
      </c>
      <c r="E198" s="457">
        <f t="shared" si="9"/>
        <v>34338203</v>
      </c>
      <c r="F198" s="457">
        <f t="shared" si="9"/>
        <v>8573035</v>
      </c>
      <c r="G198" s="457">
        <f t="shared" si="9"/>
        <v>160594907</v>
      </c>
    </row>
    <row r="202" spans="1:7" ht="14.25">
      <c r="A202" s="437" t="s">
        <v>720</v>
      </c>
      <c r="B202" s="1241" t="s">
        <v>1509</v>
      </c>
      <c r="C202" s="1241"/>
      <c r="D202" s="1241"/>
      <c r="E202" s="1241"/>
      <c r="F202" s="1241"/>
    </row>
    <row r="203" spans="1:7" ht="14.25">
      <c r="A203" s="437"/>
      <c r="B203" s="1235" t="s">
        <v>1510</v>
      </c>
      <c r="C203" s="1235"/>
      <c r="D203" s="1235"/>
      <c r="E203" s="1235"/>
      <c r="F203" s="1235"/>
    </row>
    <row r="204" spans="1:7" ht="15" thickBot="1">
      <c r="A204" s="439"/>
      <c r="B204" s="1236"/>
      <c r="C204" s="1236"/>
      <c r="D204" s="1236"/>
      <c r="E204" s="439"/>
      <c r="F204" s="440" t="s">
        <v>659</v>
      </c>
    </row>
    <row r="205" spans="1:7" ht="15" thickBot="1">
      <c r="A205" s="441" t="s">
        <v>723</v>
      </c>
      <c r="B205" s="442">
        <v>2016</v>
      </c>
      <c r="C205" s="443">
        <v>2017</v>
      </c>
      <c r="D205" s="443">
        <v>2018</v>
      </c>
      <c r="E205" s="443">
        <v>2019</v>
      </c>
      <c r="F205" s="444" t="s">
        <v>237</v>
      </c>
    </row>
    <row r="206" spans="1:7" ht="14.25">
      <c r="A206" s="445" t="s">
        <v>724</v>
      </c>
      <c r="B206" s="446"/>
      <c r="C206" s="446"/>
      <c r="D206" s="447"/>
      <c r="E206" s="447"/>
      <c r="F206" s="448">
        <f t="shared" ref="F206:F211" si="10">SUM(B206:E206)</f>
        <v>0</v>
      </c>
    </row>
    <row r="207" spans="1:7" ht="14.25">
      <c r="A207" s="449" t="s">
        <v>725</v>
      </c>
      <c r="B207" s="450"/>
      <c r="C207" s="450"/>
      <c r="D207" s="451"/>
      <c r="E207" s="451"/>
      <c r="F207" s="448">
        <f t="shared" si="10"/>
        <v>0</v>
      </c>
    </row>
    <row r="208" spans="1:7" ht="14.25">
      <c r="A208" s="449" t="s">
        <v>726</v>
      </c>
      <c r="B208" s="450"/>
      <c r="C208" s="450"/>
      <c r="D208" s="452">
        <v>18524628</v>
      </c>
      <c r="E208" s="451">
        <v>253937</v>
      </c>
      <c r="F208" s="448">
        <f t="shared" si="10"/>
        <v>18778565</v>
      </c>
    </row>
    <row r="209" spans="1:6" ht="14.25">
      <c r="A209" s="449" t="s">
        <v>727</v>
      </c>
      <c r="B209" s="450"/>
      <c r="C209" s="450"/>
      <c r="D209" s="451"/>
      <c r="E209" s="451"/>
      <c r="F209" s="448">
        <f t="shared" si="10"/>
        <v>0</v>
      </c>
    </row>
    <row r="210" spans="1:6" ht="14.25">
      <c r="A210" s="449" t="s">
        <v>728</v>
      </c>
      <c r="B210" s="450"/>
      <c r="C210" s="450"/>
      <c r="D210" s="451"/>
      <c r="E210" s="451"/>
      <c r="F210" s="448">
        <f t="shared" si="10"/>
        <v>0</v>
      </c>
    </row>
    <row r="211" spans="1:6" ht="14.25">
      <c r="A211" s="449" t="s">
        <v>729</v>
      </c>
      <c r="B211" s="450"/>
      <c r="C211" s="450"/>
      <c r="D211" s="451"/>
      <c r="E211" s="451"/>
      <c r="F211" s="448">
        <f t="shared" si="10"/>
        <v>0</v>
      </c>
    </row>
    <row r="212" spans="1:6" ht="15" thickBot="1">
      <c r="A212" s="453"/>
      <c r="B212" s="454"/>
      <c r="C212" s="454"/>
      <c r="D212" s="455"/>
      <c r="E212" s="455"/>
      <c r="F212" s="448"/>
    </row>
    <row r="213" spans="1:6" ht="15" thickBot="1">
      <c r="A213" s="456" t="s">
        <v>730</v>
      </c>
      <c r="B213" s="457">
        <f>SUM(B206:B212)</f>
        <v>0</v>
      </c>
      <c r="C213" s="457">
        <f>SUM(C206:C212)</f>
        <v>0</v>
      </c>
      <c r="D213" s="457">
        <f>SUM(D206:D212)</f>
        <v>18524628</v>
      </c>
      <c r="E213" s="457">
        <f>SUM(E206:E212)</f>
        <v>253937</v>
      </c>
      <c r="F213" s="457">
        <f>SUM(F206:F212)</f>
        <v>18778565</v>
      </c>
    </row>
    <row r="214" spans="1:6" ht="15" thickBot="1">
      <c r="A214" s="459"/>
      <c r="B214" s="460"/>
      <c r="C214" s="460"/>
      <c r="D214" s="460"/>
      <c r="E214" s="460"/>
      <c r="F214" s="461"/>
    </row>
    <row r="215" spans="1:6" ht="15" thickBot="1">
      <c r="A215" s="441" t="s">
        <v>731</v>
      </c>
      <c r="B215" s="462">
        <v>2016</v>
      </c>
      <c r="C215" s="463">
        <v>2017</v>
      </c>
      <c r="D215" s="463">
        <v>2018</v>
      </c>
      <c r="E215" s="463">
        <v>2019</v>
      </c>
      <c r="F215" s="464" t="s">
        <v>237</v>
      </c>
    </row>
    <row r="216" spans="1:6" ht="14.25">
      <c r="A216" s="445" t="s">
        <v>732</v>
      </c>
      <c r="B216" s="465"/>
      <c r="C216" s="465"/>
      <c r="D216" s="466"/>
      <c r="E216" s="466">
        <f>541356+105564</f>
        <v>646920</v>
      </c>
      <c r="F216" s="448">
        <f t="shared" ref="F216:F221" si="11">SUM(B216:E216)</f>
        <v>646920</v>
      </c>
    </row>
    <row r="217" spans="1:6" ht="14.25">
      <c r="A217" s="449" t="s">
        <v>733</v>
      </c>
      <c r="B217" s="450"/>
      <c r="C217" s="450">
        <v>750000</v>
      </c>
      <c r="D217" s="452">
        <v>18104</v>
      </c>
      <c r="E217" s="452">
        <f>987794-D217-C217</f>
        <v>219690</v>
      </c>
      <c r="F217" s="448">
        <f t="shared" si="11"/>
        <v>987794</v>
      </c>
    </row>
    <row r="218" spans="1:6" ht="14.25">
      <c r="A218" s="467" t="s">
        <v>734</v>
      </c>
      <c r="B218" s="468"/>
      <c r="C218" s="468"/>
      <c r="D218" s="452">
        <v>7095744</v>
      </c>
      <c r="E218" s="452">
        <v>10048107</v>
      </c>
      <c r="F218" s="448">
        <f t="shared" si="11"/>
        <v>17143851</v>
      </c>
    </row>
    <row r="219" spans="1:6" ht="14.25">
      <c r="A219" s="467" t="s">
        <v>354</v>
      </c>
      <c r="B219" s="468"/>
      <c r="C219" s="468"/>
      <c r="D219" s="452"/>
      <c r="E219" s="452"/>
      <c r="F219" s="448">
        <f t="shared" si="11"/>
        <v>0</v>
      </c>
    </row>
    <row r="220" spans="1:6" ht="14.25">
      <c r="A220" s="449"/>
      <c r="B220" s="450"/>
      <c r="C220" s="450"/>
      <c r="D220" s="451"/>
      <c r="E220" s="451"/>
      <c r="F220" s="448">
        <f t="shared" si="11"/>
        <v>0</v>
      </c>
    </row>
    <row r="221" spans="1:6" ht="14.25">
      <c r="A221" s="449"/>
      <c r="B221" s="450"/>
      <c r="C221" s="450"/>
      <c r="D221" s="451"/>
      <c r="E221" s="451"/>
      <c r="F221" s="448">
        <f t="shared" si="11"/>
        <v>0</v>
      </c>
    </row>
    <row r="222" spans="1:6" ht="15" thickBot="1">
      <c r="A222" s="453"/>
      <c r="B222" s="454"/>
      <c r="C222" s="454"/>
      <c r="D222" s="455"/>
      <c r="E222" s="455"/>
      <c r="F222" s="448">
        <v>0</v>
      </c>
    </row>
    <row r="223" spans="1:6" ht="15" thickBot="1">
      <c r="A223" s="456" t="s">
        <v>237</v>
      </c>
      <c r="B223" s="457">
        <f>SUM(B216:B222)</f>
        <v>0</v>
      </c>
      <c r="C223" s="457">
        <f>SUM(C216:C222)</f>
        <v>750000</v>
      </c>
      <c r="D223" s="457">
        <f>SUM(D216:D222)</f>
        <v>7113848</v>
      </c>
      <c r="E223" s="457">
        <f>SUM(E216:E222)</f>
        <v>10914717</v>
      </c>
      <c r="F223" s="457">
        <f>SUM(F216:F222)</f>
        <v>18778565</v>
      </c>
    </row>
    <row r="226" spans="1:6" ht="14.25">
      <c r="A226" s="437" t="s">
        <v>720</v>
      </c>
      <c r="B226" s="1241" t="s">
        <v>1511</v>
      </c>
      <c r="C226" s="1241"/>
      <c r="D226" s="1241"/>
      <c r="E226" s="1241"/>
      <c r="F226" s="1241"/>
    </row>
    <row r="227" spans="1:6" ht="14.25">
      <c r="A227" s="437"/>
      <c r="B227" s="1235" t="s">
        <v>1512</v>
      </c>
      <c r="C227" s="1235"/>
      <c r="D227" s="1235"/>
      <c r="E227" s="1235"/>
      <c r="F227" s="1235"/>
    </row>
    <row r="228" spans="1:6" ht="15" thickBot="1">
      <c r="A228" s="439"/>
      <c r="B228" s="1236"/>
      <c r="C228" s="1236"/>
      <c r="D228" s="1236"/>
      <c r="E228" s="439"/>
      <c r="F228" s="440" t="s">
        <v>659</v>
      </c>
    </row>
    <row r="229" spans="1:6" ht="15" thickBot="1">
      <c r="A229" s="441" t="s">
        <v>723</v>
      </c>
      <c r="B229" s="442">
        <v>2016</v>
      </c>
      <c r="C229" s="443">
        <v>2017</v>
      </c>
      <c r="D229" s="443">
        <v>2018</v>
      </c>
      <c r="E229" s="443">
        <v>2019</v>
      </c>
      <c r="F229" s="444" t="s">
        <v>237</v>
      </c>
    </row>
    <row r="230" spans="1:6" ht="14.25">
      <c r="A230" s="445" t="s">
        <v>724</v>
      </c>
      <c r="B230" s="446"/>
      <c r="C230" s="446"/>
      <c r="D230" s="447"/>
      <c r="E230" s="447"/>
      <c r="F230" s="448">
        <f t="shared" ref="F230:F235" si="12">SUM(B230:E230)</f>
        <v>0</v>
      </c>
    </row>
    <row r="231" spans="1:6" ht="14.25">
      <c r="A231" s="449" t="s">
        <v>725</v>
      </c>
      <c r="B231" s="450"/>
      <c r="C231" s="450"/>
      <c r="D231" s="451"/>
      <c r="E231" s="451"/>
      <c r="F231" s="448">
        <f t="shared" si="12"/>
        <v>0</v>
      </c>
    </row>
    <row r="232" spans="1:6" ht="14.25">
      <c r="A232" s="449" t="s">
        <v>726</v>
      </c>
      <c r="B232" s="450"/>
      <c r="C232" s="450"/>
      <c r="D232" s="452">
        <v>291758801</v>
      </c>
      <c r="E232" s="451"/>
      <c r="F232" s="448">
        <f t="shared" si="12"/>
        <v>291758801</v>
      </c>
    </row>
    <row r="233" spans="1:6" ht="14.25">
      <c r="A233" s="449" t="s">
        <v>727</v>
      </c>
      <c r="B233" s="450"/>
      <c r="C233" s="450"/>
      <c r="D233" s="451"/>
      <c r="E233" s="451"/>
      <c r="F233" s="448">
        <f t="shared" si="12"/>
        <v>0</v>
      </c>
    </row>
    <row r="234" spans="1:6" ht="14.25">
      <c r="A234" s="449" t="s">
        <v>728</v>
      </c>
      <c r="B234" s="450"/>
      <c r="C234" s="450"/>
      <c r="D234" s="451"/>
      <c r="E234" s="451"/>
      <c r="F234" s="448">
        <f t="shared" si="12"/>
        <v>0</v>
      </c>
    </row>
    <row r="235" spans="1:6" ht="14.25">
      <c r="A235" s="449" t="s">
        <v>729</v>
      </c>
      <c r="B235" s="450"/>
      <c r="C235" s="450"/>
      <c r="D235" s="451"/>
      <c r="E235" s="451"/>
      <c r="F235" s="448">
        <f t="shared" si="12"/>
        <v>0</v>
      </c>
    </row>
    <row r="236" spans="1:6" ht="15" thickBot="1">
      <c r="A236" s="453"/>
      <c r="B236" s="454"/>
      <c r="C236" s="454"/>
      <c r="D236" s="455"/>
      <c r="E236" s="455"/>
      <c r="F236" s="448"/>
    </row>
    <row r="237" spans="1:6" ht="15" thickBot="1">
      <c r="A237" s="456" t="s">
        <v>730</v>
      </c>
      <c r="B237" s="457">
        <f>SUM(B230:B236)</f>
        <v>0</v>
      </c>
      <c r="C237" s="457">
        <f>SUM(C230:C236)</f>
        <v>0</v>
      </c>
      <c r="D237" s="457">
        <f>SUM(D230:D236)</f>
        <v>291758801</v>
      </c>
      <c r="E237" s="457">
        <f>SUM(E230:E236)</f>
        <v>0</v>
      </c>
      <c r="F237" s="457">
        <f>SUM(F230:F236)</f>
        <v>291758801</v>
      </c>
    </row>
    <row r="238" spans="1:6" ht="15" thickBot="1">
      <c r="A238" s="459"/>
      <c r="B238" s="460"/>
      <c r="C238" s="460"/>
      <c r="D238" s="460"/>
      <c r="E238" s="460"/>
      <c r="F238" s="461"/>
    </row>
    <row r="239" spans="1:6" ht="15" thickBot="1">
      <c r="A239" s="441" t="s">
        <v>731</v>
      </c>
      <c r="B239" s="462">
        <v>2016</v>
      </c>
      <c r="C239" s="463">
        <v>2017</v>
      </c>
      <c r="D239" s="463">
        <v>2018</v>
      </c>
      <c r="E239" s="463">
        <v>2019</v>
      </c>
      <c r="F239" s="464" t="s">
        <v>237</v>
      </c>
    </row>
    <row r="240" spans="1:6" ht="14.25">
      <c r="A240" s="445" t="s">
        <v>732</v>
      </c>
      <c r="B240" s="465"/>
      <c r="C240" s="465"/>
      <c r="D240" s="466"/>
      <c r="E240" s="447"/>
      <c r="F240" s="448">
        <f t="shared" ref="F240:F245" si="13">SUM(B240:E240)</f>
        <v>0</v>
      </c>
    </row>
    <row r="241" spans="1:6" ht="14.25">
      <c r="A241" s="449" t="s">
        <v>733</v>
      </c>
      <c r="B241" s="450"/>
      <c r="C241" s="450"/>
      <c r="D241" s="452">
        <v>8700</v>
      </c>
      <c r="E241" s="452">
        <f>15682000-8700</f>
        <v>15673300</v>
      </c>
      <c r="F241" s="448">
        <f t="shared" si="13"/>
        <v>15682000</v>
      </c>
    </row>
    <row r="242" spans="1:6" ht="14.25">
      <c r="A242" s="467" t="s">
        <v>734</v>
      </c>
      <c r="B242" s="468"/>
      <c r="C242" s="468">
        <v>285750</v>
      </c>
      <c r="D242" s="452">
        <v>6985000</v>
      </c>
      <c r="E242" s="452">
        <f>276076801-D242-C242</f>
        <v>268806051</v>
      </c>
      <c r="F242" s="448">
        <f t="shared" si="13"/>
        <v>276076801</v>
      </c>
    </row>
    <row r="243" spans="1:6" ht="14.25">
      <c r="A243" s="467" t="s">
        <v>354</v>
      </c>
      <c r="B243" s="468"/>
      <c r="C243" s="468"/>
      <c r="D243" s="451"/>
      <c r="E243" s="451"/>
      <c r="F243" s="448">
        <f t="shared" si="13"/>
        <v>0</v>
      </c>
    </row>
    <row r="244" spans="1:6" ht="14.25">
      <c r="A244" s="449"/>
      <c r="B244" s="450"/>
      <c r="C244" s="450"/>
      <c r="D244" s="451"/>
      <c r="E244" s="451"/>
      <c r="F244" s="448">
        <f t="shared" si="13"/>
        <v>0</v>
      </c>
    </row>
    <row r="245" spans="1:6" ht="14.25">
      <c r="A245" s="449"/>
      <c r="B245" s="450"/>
      <c r="C245" s="450"/>
      <c r="D245" s="451"/>
      <c r="E245" s="451"/>
      <c r="F245" s="448">
        <f t="shared" si="13"/>
        <v>0</v>
      </c>
    </row>
    <row r="246" spans="1:6" ht="15" thickBot="1">
      <c r="A246" s="453"/>
      <c r="B246" s="454"/>
      <c r="C246" s="454"/>
      <c r="D246" s="455"/>
      <c r="E246" s="455"/>
      <c r="F246" s="448">
        <v>0</v>
      </c>
    </row>
    <row r="247" spans="1:6" ht="15" thickBot="1">
      <c r="A247" s="456" t="s">
        <v>237</v>
      </c>
      <c r="B247" s="457">
        <f>SUM(B240:B246)</f>
        <v>0</v>
      </c>
      <c r="C247" s="457">
        <f>SUM(C240:C246)</f>
        <v>285750</v>
      </c>
      <c r="D247" s="457">
        <f>SUM(D240:D246)</f>
        <v>6993700</v>
      </c>
      <c r="E247" s="457">
        <f>SUM(E240:E246)</f>
        <v>284479351</v>
      </c>
      <c r="F247" s="457">
        <f>SUM(F240:F246)</f>
        <v>291758801</v>
      </c>
    </row>
    <row r="250" spans="1:6" ht="14.25">
      <c r="A250" s="437" t="s">
        <v>720</v>
      </c>
      <c r="B250" s="1241" t="s">
        <v>1513</v>
      </c>
      <c r="C250" s="1241"/>
      <c r="D250" s="1241"/>
      <c r="E250" s="1241"/>
      <c r="F250" s="1241"/>
    </row>
    <row r="251" spans="1:6" ht="14.25">
      <c r="A251" s="437"/>
      <c r="B251" s="1235" t="s">
        <v>1514</v>
      </c>
      <c r="C251" s="1235"/>
      <c r="D251" s="1235"/>
      <c r="E251" s="1235"/>
      <c r="F251" s="1235"/>
    </row>
    <row r="252" spans="1:6" ht="15" thickBot="1">
      <c r="A252" s="439"/>
      <c r="B252" s="1236"/>
      <c r="C252" s="1236"/>
      <c r="D252" s="1236"/>
      <c r="E252" s="439"/>
      <c r="F252" s="440" t="s">
        <v>659</v>
      </c>
    </row>
    <row r="253" spans="1:6" ht="15" thickBot="1">
      <c r="A253" s="441" t="s">
        <v>723</v>
      </c>
      <c r="B253" s="442">
        <v>2016</v>
      </c>
      <c r="C253" s="443">
        <v>2017</v>
      </c>
      <c r="D253" s="443">
        <v>2018</v>
      </c>
      <c r="E253" s="443">
        <v>2019</v>
      </c>
      <c r="F253" s="444" t="s">
        <v>237</v>
      </c>
    </row>
    <row r="254" spans="1:6" ht="14.25">
      <c r="A254" s="445" t="s">
        <v>724</v>
      </c>
      <c r="B254" s="446"/>
      <c r="C254" s="446"/>
      <c r="D254" s="447"/>
      <c r="E254" s="447"/>
      <c r="F254" s="448">
        <f t="shared" ref="F254:F259" si="14">SUM(B254:E254)</f>
        <v>0</v>
      </c>
    </row>
    <row r="255" spans="1:6" ht="14.25">
      <c r="A255" s="449" t="s">
        <v>725</v>
      </c>
      <c r="B255" s="450"/>
      <c r="C255" s="450"/>
      <c r="D255" s="451"/>
      <c r="E255" s="451"/>
      <c r="F255" s="448">
        <f t="shared" si="14"/>
        <v>0</v>
      </c>
    </row>
    <row r="256" spans="1:6" ht="14.25">
      <c r="A256" s="449" t="s">
        <v>726</v>
      </c>
      <c r="B256" s="450"/>
      <c r="C256" s="450"/>
      <c r="D256" s="452">
        <v>98943947</v>
      </c>
      <c r="E256" s="451">
        <v>2343213</v>
      </c>
      <c r="F256" s="448">
        <f t="shared" si="14"/>
        <v>101287160</v>
      </c>
    </row>
    <row r="257" spans="1:6" ht="14.25">
      <c r="A257" s="449" t="s">
        <v>727</v>
      </c>
      <c r="B257" s="450"/>
      <c r="C257" s="450"/>
      <c r="D257" s="451"/>
      <c r="E257" s="451"/>
      <c r="F257" s="448">
        <f t="shared" si="14"/>
        <v>0</v>
      </c>
    </row>
    <row r="258" spans="1:6" ht="14.25">
      <c r="A258" s="449" t="s">
        <v>728</v>
      </c>
      <c r="B258" s="450"/>
      <c r="C258" s="450"/>
      <c r="D258" s="451"/>
      <c r="E258" s="451"/>
      <c r="F258" s="448">
        <f t="shared" si="14"/>
        <v>0</v>
      </c>
    </row>
    <row r="259" spans="1:6" ht="14.25">
      <c r="A259" s="449" t="s">
        <v>729</v>
      </c>
      <c r="B259" s="450"/>
      <c r="C259" s="450"/>
      <c r="D259" s="451"/>
      <c r="E259" s="451"/>
      <c r="F259" s="448">
        <f t="shared" si="14"/>
        <v>0</v>
      </c>
    </row>
    <row r="260" spans="1:6" ht="15" thickBot="1">
      <c r="A260" s="453"/>
      <c r="B260" s="454"/>
      <c r="C260" s="454"/>
      <c r="D260" s="455"/>
      <c r="E260" s="455"/>
      <c r="F260" s="448"/>
    </row>
    <row r="261" spans="1:6" ht="15" thickBot="1">
      <c r="A261" s="456" t="s">
        <v>730</v>
      </c>
      <c r="B261" s="457">
        <f>SUM(B254:B260)</f>
        <v>0</v>
      </c>
      <c r="C261" s="457">
        <f>SUM(C254:C260)</f>
        <v>0</v>
      </c>
      <c r="D261" s="457">
        <f>SUM(D254:D260)</f>
        <v>98943947</v>
      </c>
      <c r="E261" s="457">
        <f>SUM(E254:E260)</f>
        <v>2343213</v>
      </c>
      <c r="F261" s="457">
        <f>SUM(F254:F260)</f>
        <v>101287160</v>
      </c>
    </row>
    <row r="262" spans="1:6" ht="15" thickBot="1">
      <c r="A262" s="459"/>
      <c r="B262" s="460"/>
      <c r="C262" s="460"/>
      <c r="D262" s="460"/>
      <c r="E262" s="460"/>
      <c r="F262" s="461"/>
    </row>
    <row r="263" spans="1:6" ht="15" thickBot="1">
      <c r="A263" s="441" t="s">
        <v>731</v>
      </c>
      <c r="B263" s="462">
        <v>2016</v>
      </c>
      <c r="C263" s="463">
        <v>2017</v>
      </c>
      <c r="D263" s="463">
        <v>2018</v>
      </c>
      <c r="E263" s="463">
        <v>2019</v>
      </c>
      <c r="F263" s="464" t="s">
        <v>237</v>
      </c>
    </row>
    <row r="264" spans="1:6" ht="14.25">
      <c r="A264" s="445" t="s">
        <v>732</v>
      </c>
      <c r="B264" s="465"/>
      <c r="C264" s="465"/>
      <c r="D264" s="466"/>
      <c r="E264" s="447"/>
      <c r="F264" s="448">
        <f t="shared" ref="F264:F269" si="15">SUM(B264:E264)</f>
        <v>0</v>
      </c>
    </row>
    <row r="265" spans="1:6" ht="14.25">
      <c r="A265" s="449" t="s">
        <v>733</v>
      </c>
      <c r="B265" s="450"/>
      <c r="C265" s="450"/>
      <c r="D265" s="452"/>
      <c r="E265" s="452">
        <v>1000000</v>
      </c>
      <c r="F265" s="448">
        <f t="shared" si="15"/>
        <v>1000000</v>
      </c>
    </row>
    <row r="266" spans="1:6" ht="14.25">
      <c r="A266" s="467" t="s">
        <v>734</v>
      </c>
      <c r="B266" s="468"/>
      <c r="C266" s="468">
        <v>590200</v>
      </c>
      <c r="D266" s="452">
        <v>51572529</v>
      </c>
      <c r="E266" s="452">
        <f>100287160-D266-C266</f>
        <v>48124431</v>
      </c>
      <c r="F266" s="448">
        <f t="shared" si="15"/>
        <v>100287160</v>
      </c>
    </row>
    <row r="267" spans="1:6" ht="14.25">
      <c r="A267" s="467" t="s">
        <v>354</v>
      </c>
      <c r="B267" s="468"/>
      <c r="C267" s="468"/>
      <c r="D267" s="451"/>
      <c r="E267" s="451"/>
      <c r="F267" s="448">
        <f t="shared" si="15"/>
        <v>0</v>
      </c>
    </row>
    <row r="268" spans="1:6" ht="14.25">
      <c r="A268" s="449"/>
      <c r="B268" s="450"/>
      <c r="C268" s="450"/>
      <c r="D268" s="451"/>
      <c r="E268" s="451"/>
      <c r="F268" s="448">
        <f t="shared" si="15"/>
        <v>0</v>
      </c>
    </row>
    <row r="269" spans="1:6" ht="14.25">
      <c r="A269" s="449"/>
      <c r="B269" s="450"/>
      <c r="C269" s="450"/>
      <c r="D269" s="451"/>
      <c r="E269" s="451"/>
      <c r="F269" s="448">
        <f t="shared" si="15"/>
        <v>0</v>
      </c>
    </row>
    <row r="270" spans="1:6" ht="15" thickBot="1">
      <c r="A270" s="453"/>
      <c r="B270" s="454"/>
      <c r="C270" s="454"/>
      <c r="D270" s="455"/>
      <c r="E270" s="455"/>
      <c r="F270" s="448">
        <v>0</v>
      </c>
    </row>
    <row r="271" spans="1:6" ht="15" thickBot="1">
      <c r="A271" s="456" t="s">
        <v>237</v>
      </c>
      <c r="B271" s="457">
        <f>SUM(B264:B270)</f>
        <v>0</v>
      </c>
      <c r="C271" s="457">
        <f>SUM(C264:C270)</f>
        <v>590200</v>
      </c>
      <c r="D271" s="457">
        <f>SUM(D264:D270)</f>
        <v>51572529</v>
      </c>
      <c r="E271" s="457">
        <f>SUM(E264:E270)</f>
        <v>49124431</v>
      </c>
      <c r="F271" s="457">
        <f>SUM(F264:F270)</f>
        <v>101287160</v>
      </c>
    </row>
    <row r="273" spans="1:13">
      <c r="D273" s="115"/>
    </row>
    <row r="275" spans="1:13" ht="14.25" customHeight="1">
      <c r="A275" s="437" t="s">
        <v>720</v>
      </c>
      <c r="B275" s="1241" t="s">
        <v>1515</v>
      </c>
      <c r="C275" s="1241"/>
      <c r="D275" s="1241"/>
      <c r="E275" s="1241"/>
      <c r="F275" s="1241"/>
      <c r="G275" s="854"/>
    </row>
    <row r="276" spans="1:13" ht="36.75" customHeight="1">
      <c r="A276" s="439"/>
      <c r="B276" s="1242" t="s">
        <v>1516</v>
      </c>
      <c r="C276" s="1242"/>
      <c r="D276" s="1242"/>
      <c r="E276" s="1242"/>
      <c r="F276" s="1242"/>
      <c r="G276" s="439"/>
      <c r="H276" s="115"/>
      <c r="I276" s="115"/>
      <c r="J276" s="115"/>
      <c r="K276" s="115"/>
      <c r="L276" s="115"/>
      <c r="M276" s="115"/>
    </row>
    <row r="277" spans="1:13" ht="15" thickBot="1">
      <c r="A277" s="439"/>
      <c r="B277" s="1236"/>
      <c r="C277" s="1236"/>
      <c r="D277" s="439"/>
      <c r="E277" s="439"/>
      <c r="F277" s="439"/>
      <c r="G277" s="440"/>
      <c r="H277" s="115"/>
      <c r="I277" s="115"/>
      <c r="J277" s="115"/>
      <c r="K277" s="115"/>
      <c r="L277" s="115"/>
      <c r="M277" s="115"/>
    </row>
    <row r="278" spans="1:13" ht="15" thickBot="1">
      <c r="A278" s="441" t="s">
        <v>723</v>
      </c>
      <c r="B278" s="443">
        <v>2017</v>
      </c>
      <c r="C278" s="443">
        <v>2018</v>
      </c>
      <c r="D278" s="443">
        <v>2019</v>
      </c>
      <c r="E278" s="886">
        <v>2020</v>
      </c>
      <c r="F278" s="444" t="s">
        <v>237</v>
      </c>
      <c r="G278" s="115"/>
      <c r="H278" s="115"/>
      <c r="I278" s="115"/>
      <c r="J278" s="115"/>
      <c r="K278" s="115"/>
      <c r="L278" s="115"/>
    </row>
    <row r="279" spans="1:13" ht="14.25">
      <c r="A279" s="445" t="s">
        <v>724</v>
      </c>
      <c r="B279" s="446"/>
      <c r="C279" s="447"/>
      <c r="D279" s="447"/>
      <c r="E279" s="887"/>
      <c r="F279" s="448">
        <f t="shared" ref="F279:F285" si="16">SUM(B279:E279)</f>
        <v>0</v>
      </c>
      <c r="G279" s="115"/>
      <c r="H279" s="115"/>
      <c r="I279" s="115"/>
      <c r="J279" s="115"/>
      <c r="K279" s="115"/>
      <c r="L279" s="115"/>
    </row>
    <row r="280" spans="1:13" ht="14.25">
      <c r="A280" s="449" t="s">
        <v>725</v>
      </c>
      <c r="B280" s="450"/>
      <c r="C280" s="451"/>
      <c r="D280" s="451"/>
      <c r="E280" s="887"/>
      <c r="F280" s="448">
        <f t="shared" si="16"/>
        <v>0</v>
      </c>
      <c r="G280" s="115"/>
      <c r="H280" s="115"/>
      <c r="I280" s="115"/>
      <c r="J280" s="115"/>
      <c r="K280" s="115"/>
      <c r="L280" s="115"/>
    </row>
    <row r="281" spans="1:13" ht="14.25">
      <c r="A281" s="449" t="s">
        <v>726</v>
      </c>
      <c r="B281" s="450"/>
      <c r="C281" s="451">
        <v>20240289</v>
      </c>
      <c r="D281" s="451">
        <v>26814466</v>
      </c>
      <c r="E281" s="887">
        <v>21716081</v>
      </c>
      <c r="F281" s="448">
        <f t="shared" si="16"/>
        <v>68770836</v>
      </c>
      <c r="G281" s="115"/>
      <c r="H281" s="115"/>
      <c r="I281" s="115"/>
      <c r="J281" s="115"/>
      <c r="K281" s="115"/>
      <c r="L281" s="115"/>
    </row>
    <row r="282" spans="1:13" ht="14.25">
      <c r="A282" s="449" t="s">
        <v>727</v>
      </c>
      <c r="B282" s="450"/>
      <c r="C282" s="451"/>
      <c r="D282" s="451"/>
      <c r="E282" s="887"/>
      <c r="F282" s="448">
        <f t="shared" si="16"/>
        <v>0</v>
      </c>
      <c r="G282" s="115"/>
      <c r="H282" s="115"/>
      <c r="I282" s="115"/>
      <c r="J282" s="115"/>
      <c r="K282" s="115"/>
      <c r="L282" s="115"/>
    </row>
    <row r="283" spans="1:13" ht="14.25">
      <c r="A283" s="449" t="s">
        <v>728</v>
      </c>
      <c r="B283" s="450"/>
      <c r="C283" s="451"/>
      <c r="D283" s="451"/>
      <c r="E283" s="887"/>
      <c r="F283" s="448">
        <f t="shared" si="16"/>
        <v>0</v>
      </c>
      <c r="G283" s="115"/>
      <c r="H283" s="115"/>
      <c r="I283" s="115"/>
      <c r="J283" s="115"/>
      <c r="K283" s="115"/>
      <c r="L283" s="115"/>
    </row>
    <row r="284" spans="1:13" ht="14.25">
      <c r="A284" s="449" t="s">
        <v>729</v>
      </c>
      <c r="B284" s="450"/>
      <c r="C284" s="451"/>
      <c r="D284" s="451"/>
      <c r="E284" s="887"/>
      <c r="F284" s="448">
        <f t="shared" si="16"/>
        <v>0</v>
      </c>
      <c r="G284" s="115"/>
      <c r="H284" s="115"/>
      <c r="I284" s="115"/>
      <c r="J284" s="115"/>
      <c r="K284" s="115"/>
      <c r="L284" s="115"/>
    </row>
    <row r="285" spans="1:13" ht="15" thickBot="1">
      <c r="A285" s="453"/>
      <c r="B285" s="454"/>
      <c r="C285" s="455"/>
      <c r="D285" s="455"/>
      <c r="E285" s="888"/>
      <c r="F285" s="448">
        <f t="shared" si="16"/>
        <v>0</v>
      </c>
      <c r="G285" s="115"/>
      <c r="H285" s="115"/>
      <c r="I285" s="115"/>
      <c r="J285" s="115"/>
      <c r="K285" s="115"/>
      <c r="L285" s="115"/>
    </row>
    <row r="286" spans="1:13" ht="15" thickBot="1">
      <c r="A286" s="456" t="s">
        <v>730</v>
      </c>
      <c r="B286" s="457">
        <f t="shared" ref="B286:F286" si="17">SUM(B279:B285)</f>
        <v>0</v>
      </c>
      <c r="C286" s="457">
        <f t="shared" si="17"/>
        <v>20240289</v>
      </c>
      <c r="D286" s="457">
        <f t="shared" si="17"/>
        <v>26814466</v>
      </c>
      <c r="E286" s="457">
        <f t="shared" si="17"/>
        <v>21716081</v>
      </c>
      <c r="F286" s="457">
        <f t="shared" si="17"/>
        <v>68770836</v>
      </c>
    </row>
    <row r="287" spans="1:13" ht="15" thickBot="1">
      <c r="A287" s="459"/>
      <c r="B287" s="470"/>
      <c r="C287" s="470"/>
      <c r="D287" s="470"/>
      <c r="E287" s="470"/>
      <c r="F287" s="461"/>
    </row>
    <row r="288" spans="1:13" ht="15" thickBot="1">
      <c r="A288" s="441" t="s">
        <v>731</v>
      </c>
      <c r="B288" s="463">
        <v>2017</v>
      </c>
      <c r="C288" s="463">
        <v>2018</v>
      </c>
      <c r="D288" s="463">
        <v>2019</v>
      </c>
      <c r="E288" s="889">
        <v>2020</v>
      </c>
      <c r="F288" s="464" t="s">
        <v>237</v>
      </c>
    </row>
    <row r="289" spans="1:6" ht="14.25">
      <c r="A289" s="445" t="s">
        <v>732</v>
      </c>
      <c r="B289" s="465"/>
      <c r="C289" s="447">
        <v>2233838</v>
      </c>
      <c r="D289" s="447">
        <v>7830328</v>
      </c>
      <c r="E289" s="887">
        <v>7752394</v>
      </c>
      <c r="F289" s="448">
        <f t="shared" ref="F289:F295" si="18">SUM(B289:E289)</f>
        <v>17816560</v>
      </c>
    </row>
    <row r="290" spans="1:6" ht="14.25">
      <c r="A290" s="449" t="s">
        <v>733</v>
      </c>
      <c r="B290" s="450">
        <v>800000</v>
      </c>
      <c r="C290" s="451">
        <v>844024</v>
      </c>
      <c r="D290" s="451">
        <v>34139365</v>
      </c>
      <c r="E290" s="887">
        <f>50954276-D290-C290-B290</f>
        <v>15170887</v>
      </c>
      <c r="F290" s="448">
        <f t="shared" si="18"/>
        <v>50954276</v>
      </c>
    </row>
    <row r="291" spans="1:6" ht="14.25">
      <c r="A291" s="449" t="s">
        <v>1517</v>
      </c>
      <c r="B291" s="450"/>
      <c r="C291" s="451"/>
      <c r="D291" s="451"/>
      <c r="E291" s="887"/>
      <c r="F291" s="448">
        <f t="shared" si="18"/>
        <v>0</v>
      </c>
    </row>
    <row r="292" spans="1:6" ht="14.25">
      <c r="A292" s="449" t="s">
        <v>245</v>
      </c>
      <c r="B292" s="450"/>
      <c r="C292" s="451"/>
      <c r="D292" s="451"/>
      <c r="E292" s="887"/>
      <c r="F292" s="448">
        <f t="shared" si="18"/>
        <v>0</v>
      </c>
    </row>
    <row r="293" spans="1:6" ht="14.25">
      <c r="A293" s="449" t="s">
        <v>354</v>
      </c>
      <c r="B293" s="450"/>
      <c r="C293" s="451"/>
      <c r="D293" s="451"/>
      <c r="E293" s="887"/>
      <c r="F293" s="448">
        <f t="shared" si="18"/>
        <v>0</v>
      </c>
    </row>
    <row r="294" spans="1:6" ht="14.25">
      <c r="A294" s="449"/>
      <c r="B294" s="450"/>
      <c r="C294" s="451"/>
      <c r="D294" s="451"/>
      <c r="E294" s="887"/>
      <c r="F294" s="448">
        <f t="shared" si="18"/>
        <v>0</v>
      </c>
    </row>
    <row r="295" spans="1:6" ht="15" thickBot="1">
      <c r="A295" s="453"/>
      <c r="B295" s="454"/>
      <c r="C295" s="455"/>
      <c r="D295" s="455"/>
      <c r="E295" s="888"/>
      <c r="F295" s="448">
        <f t="shared" si="18"/>
        <v>0</v>
      </c>
    </row>
    <row r="296" spans="1:6" ht="15" thickBot="1">
      <c r="A296" s="456" t="s">
        <v>237</v>
      </c>
      <c r="B296" s="457">
        <f t="shared" ref="B296:F296" si="19">SUM(B289:B295)</f>
        <v>800000</v>
      </c>
      <c r="C296" s="457">
        <f t="shared" si="19"/>
        <v>3077862</v>
      </c>
      <c r="D296" s="457">
        <f t="shared" si="19"/>
        <v>41969693</v>
      </c>
      <c r="E296" s="457">
        <f t="shared" si="19"/>
        <v>22923281</v>
      </c>
      <c r="F296" s="457">
        <f t="shared" si="19"/>
        <v>68770836</v>
      </c>
    </row>
  </sheetData>
  <mergeCells count="37">
    <mergeCell ref="B277:C277"/>
    <mergeCell ref="B275:F275"/>
    <mergeCell ref="B276:F276"/>
    <mergeCell ref="B252:D252"/>
    <mergeCell ref="B204:D204"/>
    <mergeCell ref="B226:F226"/>
    <mergeCell ref="B227:F227"/>
    <mergeCell ref="B228:D228"/>
    <mergeCell ref="B250:F250"/>
    <mergeCell ref="B251:F251"/>
    <mergeCell ref="B203:F203"/>
    <mergeCell ref="B131:D131"/>
    <mergeCell ref="B153:E153"/>
    <mergeCell ref="B154:F154"/>
    <mergeCell ref="B155:D155"/>
    <mergeCell ref="B177:E177"/>
    <mergeCell ref="B178:F178"/>
    <mergeCell ref="B179:D179"/>
    <mergeCell ref="B202:F202"/>
    <mergeCell ref="B130:F130"/>
    <mergeCell ref="B32:D32"/>
    <mergeCell ref="B54:E54"/>
    <mergeCell ref="B55:E55"/>
    <mergeCell ref="B56:D56"/>
    <mergeCell ref="B80:E80"/>
    <mergeCell ref="B81:F81"/>
    <mergeCell ref="B82:D82"/>
    <mergeCell ref="B105:E105"/>
    <mergeCell ref="B106:F106"/>
    <mergeCell ref="B107:D107"/>
    <mergeCell ref="B129:E129"/>
    <mergeCell ref="B31:E31"/>
    <mergeCell ref="A2:F2"/>
    <mergeCell ref="B5:E5"/>
    <mergeCell ref="B6:F6"/>
    <mergeCell ref="B7:D7"/>
    <mergeCell ref="B30:E30"/>
  </mergeCells>
  <pageMargins left="0.82677165354330717" right="0.47244094488188981" top="0.55118110236220474" bottom="0.19685039370078741" header="0.27559055118110237" footer="0.15748031496062992"/>
  <pageSetup paperSize="9" scale="72" orientation="portrait" horizontalDpi="300" verticalDpi="300" r:id="rId1"/>
  <headerFooter>
    <oddHeader>&amp;L6 /2019. (V.30.) sz. rendelet&amp;R16 sz. melléklet</oddHeader>
  </headerFooter>
  <rowBreaks count="3" manualBreakCount="3">
    <brk id="76" max="16383" man="1"/>
    <brk id="151" max="16383" man="1"/>
    <brk id="2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BC968"/>
  <sheetViews>
    <sheetView view="pageBreakPreview" zoomScale="87" zoomScaleNormal="100" zoomScaleSheetLayoutView="87" workbookViewId="0">
      <pane xSplit="7" ySplit="5" topLeftCell="H6" activePane="bottomRight" state="frozen"/>
      <selection pane="topRight" activeCell="H1" sqref="H1"/>
      <selection pane="bottomLeft" activeCell="A6" sqref="A6"/>
      <selection pane="bottomRight" activeCell="A67" sqref="A67:XFD70"/>
    </sheetView>
  </sheetViews>
  <sheetFormatPr defaultColWidth="9.140625" defaultRowHeight="15"/>
  <cols>
    <col min="1" max="1" width="3" style="48" customWidth="1"/>
    <col min="2" max="2" width="3.42578125" style="48" customWidth="1"/>
    <col min="3" max="3" width="4.42578125" style="48" customWidth="1"/>
    <col min="4" max="4" width="4.7109375" style="48" customWidth="1"/>
    <col min="5" max="5" width="5.140625" style="48" customWidth="1"/>
    <col min="6" max="6" width="59" style="48" customWidth="1"/>
    <col min="7" max="7" width="6.85546875" style="48" customWidth="1"/>
    <col min="8" max="8" width="13.7109375" style="48" customWidth="1"/>
    <col min="9" max="9" width="11.42578125" style="48" customWidth="1"/>
    <col min="10" max="10" width="9.5703125" style="48" customWidth="1"/>
    <col min="11" max="11" width="13.42578125" style="48" customWidth="1"/>
    <col min="12" max="12" width="13" style="48" bestFit="1" customWidth="1"/>
    <col min="13" max="13" width="10.7109375" style="48" customWidth="1"/>
    <col min="14" max="14" width="9.42578125" style="48" customWidth="1"/>
    <col min="15" max="16" width="13" style="48" bestFit="1" customWidth="1"/>
    <col min="17" max="17" width="11.7109375" style="48" customWidth="1"/>
    <col min="18" max="18" width="9.5703125" style="48" customWidth="1"/>
    <col min="19" max="19" width="13" style="48" bestFit="1" customWidth="1"/>
    <col min="20" max="20" width="12.140625" style="48" customWidth="1"/>
    <col min="21" max="21" width="11.140625" style="48" customWidth="1"/>
    <col min="22" max="22" width="9.42578125" style="48" customWidth="1"/>
    <col min="23" max="24" width="11.85546875" style="48" bestFit="1" customWidth="1"/>
    <col min="25" max="25" width="10.7109375" style="48" customWidth="1"/>
    <col min="26" max="26" width="9.28515625" style="48" customWidth="1"/>
    <col min="27" max="27" width="11.85546875" style="48" bestFit="1" customWidth="1"/>
    <col min="28" max="28" width="12.140625" style="48" customWidth="1"/>
    <col min="29" max="29" width="10.85546875" style="48" customWidth="1"/>
    <col min="30" max="30" width="9.7109375" style="48" customWidth="1"/>
    <col min="31" max="31" width="11.85546875" style="48" bestFit="1" customWidth="1"/>
    <col min="32" max="32" width="14.85546875" style="48" bestFit="1" customWidth="1"/>
    <col min="33" max="33" width="11.85546875" style="48" bestFit="1" customWidth="1"/>
    <col min="34" max="34" width="9.7109375" style="48" customWidth="1"/>
    <col min="35" max="36" width="14.85546875" style="48" bestFit="1" customWidth="1"/>
    <col min="37" max="37" width="11.85546875" style="48" bestFit="1" customWidth="1"/>
    <col min="38" max="38" width="9.85546875" style="48" customWidth="1"/>
    <col min="39" max="40" width="14.85546875" style="48" bestFit="1" customWidth="1"/>
    <col min="41" max="41" width="11.28515625" style="48" customWidth="1"/>
    <col min="42" max="42" width="9.28515625" style="48" customWidth="1"/>
    <col min="43" max="44" width="14.85546875" style="48" bestFit="1" customWidth="1"/>
    <col min="45" max="45" width="11.42578125" style="48" customWidth="1"/>
    <col min="46" max="46" width="9.140625" style="48" customWidth="1"/>
    <col min="47" max="47" width="14.85546875" style="48" bestFit="1" customWidth="1"/>
    <col min="48" max="48" width="14.85546875" style="103" bestFit="1" customWidth="1"/>
    <col min="49" max="49" width="11.85546875" style="103" bestFit="1" customWidth="1"/>
    <col min="50" max="50" width="9.42578125" style="103" bestFit="1" customWidth="1"/>
    <col min="51" max="51" width="14.85546875" style="103" bestFit="1" customWidth="1"/>
    <col min="52" max="52" width="14.85546875" style="48" bestFit="1" customWidth="1"/>
    <col min="53" max="53" width="12" style="48" customWidth="1"/>
    <col min="54" max="54" width="9.5703125" style="48" customWidth="1"/>
    <col min="55" max="55" width="14.85546875" style="48" bestFit="1" customWidth="1"/>
    <col min="56" max="16384" width="9.140625" style="103"/>
  </cols>
  <sheetData>
    <row r="1" spans="1:55" ht="13.5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Z1"/>
      <c r="BA1"/>
      <c r="BB1"/>
      <c r="BC1"/>
    </row>
    <row r="2" spans="1:55" ht="15" customHeight="1" thickBot="1">
      <c r="A2" s="179"/>
      <c r="B2" s="997"/>
      <c r="C2" s="998"/>
      <c r="D2" s="998"/>
      <c r="E2" s="998"/>
      <c r="F2" s="999"/>
      <c r="G2" s="180"/>
      <c r="H2" s="997" t="s">
        <v>251</v>
      </c>
      <c r="I2" s="998"/>
      <c r="J2" s="998"/>
      <c r="K2" s="998"/>
      <c r="L2" s="998"/>
      <c r="M2" s="998"/>
      <c r="N2" s="998"/>
      <c r="O2" s="998"/>
      <c r="P2" s="998"/>
      <c r="Q2" s="998"/>
      <c r="R2" s="998"/>
      <c r="S2" s="999"/>
      <c r="T2" s="1003" t="s">
        <v>252</v>
      </c>
      <c r="U2" s="1004"/>
      <c r="V2" s="1004"/>
      <c r="W2" s="1004"/>
      <c r="X2" s="1004"/>
      <c r="Y2" s="1004"/>
      <c r="Z2" s="1004"/>
      <c r="AA2" s="1004"/>
      <c r="AB2" s="1004"/>
      <c r="AC2" s="1004"/>
      <c r="AD2" s="1004"/>
      <c r="AE2" s="1005"/>
      <c r="AF2" s="1003" t="s">
        <v>222</v>
      </c>
      <c r="AG2" s="1004"/>
      <c r="AH2" s="1004"/>
      <c r="AI2" s="1004"/>
      <c r="AJ2" s="1004"/>
      <c r="AK2" s="1004"/>
      <c r="AL2" s="1004"/>
      <c r="AM2" s="1004"/>
      <c r="AN2" s="1004"/>
      <c r="AO2" s="1004"/>
      <c r="AP2" s="1004"/>
      <c r="AQ2" s="1005"/>
      <c r="AR2" s="1003" t="s">
        <v>237</v>
      </c>
      <c r="AS2" s="1004"/>
      <c r="AT2" s="1004"/>
      <c r="AU2" s="1004"/>
      <c r="AV2" s="1004"/>
      <c r="AW2" s="1004"/>
      <c r="AX2" s="1004"/>
      <c r="AY2" s="1004"/>
      <c r="AZ2" s="1004"/>
      <c r="BA2" s="1004"/>
      <c r="BB2" s="1004"/>
      <c r="BC2" s="181"/>
    </row>
    <row r="3" spans="1:55" ht="12.75" customHeight="1" thickBot="1">
      <c r="A3" s="977" t="s">
        <v>277</v>
      </c>
      <c r="B3" s="980" t="s">
        <v>278</v>
      </c>
      <c r="C3" s="980" t="s">
        <v>279</v>
      </c>
      <c r="D3" s="980" t="s">
        <v>280</v>
      </c>
      <c r="E3" s="1012" t="s">
        <v>317</v>
      </c>
      <c r="F3" s="1013"/>
      <c r="G3" s="968" t="s">
        <v>282</v>
      </c>
      <c r="H3" s="1000" t="s">
        <v>860</v>
      </c>
      <c r="I3" s="1001"/>
      <c r="J3" s="1001"/>
      <c r="K3" s="1002"/>
      <c r="L3" s="1000" t="s">
        <v>861</v>
      </c>
      <c r="M3" s="1001"/>
      <c r="N3" s="1001"/>
      <c r="O3" s="1002"/>
      <c r="P3" s="1000" t="s">
        <v>862</v>
      </c>
      <c r="Q3" s="1001"/>
      <c r="R3" s="1001"/>
      <c r="S3" s="1002"/>
      <c r="T3" s="1000" t="s">
        <v>860</v>
      </c>
      <c r="U3" s="1001"/>
      <c r="V3" s="1001"/>
      <c r="W3" s="1002"/>
      <c r="X3" s="1000" t="s">
        <v>861</v>
      </c>
      <c r="Y3" s="1001"/>
      <c r="Z3" s="1001"/>
      <c r="AA3" s="1002"/>
      <c r="AB3" s="1000" t="s">
        <v>862</v>
      </c>
      <c r="AC3" s="1001"/>
      <c r="AD3" s="1001"/>
      <c r="AE3" s="1002"/>
      <c r="AF3" s="1000" t="s">
        <v>860</v>
      </c>
      <c r="AG3" s="1001"/>
      <c r="AH3" s="1001"/>
      <c r="AI3" s="1002"/>
      <c r="AJ3" s="1000" t="s">
        <v>861</v>
      </c>
      <c r="AK3" s="1001"/>
      <c r="AL3" s="1001"/>
      <c r="AM3" s="1002"/>
      <c r="AN3" s="1000" t="s">
        <v>862</v>
      </c>
      <c r="AO3" s="1001"/>
      <c r="AP3" s="1001"/>
      <c r="AQ3" s="1002"/>
      <c r="AR3" s="1000" t="s">
        <v>860</v>
      </c>
      <c r="AS3" s="1001"/>
      <c r="AT3" s="1001"/>
      <c r="AU3" s="1002"/>
      <c r="AV3" s="1000" t="s">
        <v>861</v>
      </c>
      <c r="AW3" s="1001"/>
      <c r="AX3" s="1001"/>
      <c r="AY3" s="1002"/>
      <c r="AZ3" s="1000" t="s">
        <v>862</v>
      </c>
      <c r="BA3" s="1001"/>
      <c r="BB3" s="1001"/>
      <c r="BC3" s="1002"/>
    </row>
    <row r="4" spans="1:55" ht="17.25" customHeight="1">
      <c r="A4" s="978"/>
      <c r="B4" s="981"/>
      <c r="C4" s="981"/>
      <c r="D4" s="981"/>
      <c r="E4" s="1014"/>
      <c r="F4" s="1015"/>
      <c r="G4" s="969"/>
      <c r="H4" s="1010"/>
      <c r="I4" s="1010"/>
      <c r="J4" s="1010"/>
      <c r="K4" s="1011"/>
      <c r="L4" s="1009"/>
      <c r="M4" s="1010"/>
      <c r="N4" s="1010"/>
      <c r="O4" s="1011"/>
      <c r="P4" s="1009"/>
      <c r="Q4" s="1010"/>
      <c r="R4" s="1010"/>
      <c r="S4" s="1011"/>
      <c r="X4" s="1006"/>
      <c r="Y4" s="1007"/>
      <c r="Z4" s="1007"/>
      <c r="AA4" s="1008"/>
      <c r="AB4" s="1006"/>
      <c r="AC4" s="1007"/>
      <c r="AD4" s="1007"/>
      <c r="AE4" s="1008"/>
      <c r="AF4" s="1006"/>
      <c r="AG4" s="1007"/>
      <c r="AH4" s="1007"/>
      <c r="AI4" s="1008"/>
      <c r="AJ4" s="1006"/>
      <c r="AK4" s="1007"/>
      <c r="AL4" s="1007"/>
      <c r="AM4" s="1008"/>
      <c r="AN4" s="1006"/>
      <c r="AO4" s="1007"/>
      <c r="AP4" s="1007"/>
      <c r="AQ4" s="1008"/>
      <c r="AR4" s="1006"/>
      <c r="AS4" s="1007"/>
      <c r="AT4" s="1007"/>
      <c r="AU4" s="1008"/>
      <c r="AV4" s="1006"/>
      <c r="AW4" s="1007"/>
      <c r="AX4" s="1007"/>
      <c r="AY4" s="1008"/>
      <c r="AZ4" s="1006"/>
      <c r="BA4" s="1007"/>
      <c r="BB4" s="1007"/>
      <c r="BC4" s="1008"/>
    </row>
    <row r="5" spans="1:55" ht="48" customHeight="1">
      <c r="A5" s="979"/>
      <c r="B5" s="982"/>
      <c r="C5" s="982"/>
      <c r="D5" s="982"/>
      <c r="E5" s="1016"/>
      <c r="F5" s="1017"/>
      <c r="G5" s="970"/>
      <c r="H5" s="88" t="s">
        <v>283</v>
      </c>
      <c r="I5" s="3" t="s">
        <v>284</v>
      </c>
      <c r="J5" s="3" t="s">
        <v>285</v>
      </c>
      <c r="K5" s="4" t="s">
        <v>237</v>
      </c>
      <c r="L5" s="3" t="s">
        <v>283</v>
      </c>
      <c r="M5" s="3" t="s">
        <v>284</v>
      </c>
      <c r="N5" s="3" t="s">
        <v>285</v>
      </c>
      <c r="O5" s="4" t="s">
        <v>237</v>
      </c>
      <c r="P5" s="3" t="s">
        <v>283</v>
      </c>
      <c r="Q5" s="3" t="s">
        <v>284</v>
      </c>
      <c r="R5" s="3" t="s">
        <v>285</v>
      </c>
      <c r="S5" s="4" t="s">
        <v>237</v>
      </c>
      <c r="T5" s="3" t="s">
        <v>283</v>
      </c>
      <c r="U5" s="3" t="s">
        <v>284</v>
      </c>
      <c r="V5" s="3" t="s">
        <v>285</v>
      </c>
      <c r="W5" s="4" t="s">
        <v>237</v>
      </c>
      <c r="X5" s="3" t="s">
        <v>283</v>
      </c>
      <c r="Y5" s="3" t="s">
        <v>284</v>
      </c>
      <c r="Z5" s="3" t="s">
        <v>285</v>
      </c>
      <c r="AA5" s="4" t="s">
        <v>237</v>
      </c>
      <c r="AB5" s="3" t="s">
        <v>283</v>
      </c>
      <c r="AC5" s="3" t="s">
        <v>284</v>
      </c>
      <c r="AD5" s="3" t="s">
        <v>285</v>
      </c>
      <c r="AE5" s="4" t="s">
        <v>237</v>
      </c>
      <c r="AF5" s="3" t="s">
        <v>283</v>
      </c>
      <c r="AG5" s="3" t="s">
        <v>284</v>
      </c>
      <c r="AH5" s="3" t="s">
        <v>285</v>
      </c>
      <c r="AI5" s="4" t="s">
        <v>237</v>
      </c>
      <c r="AJ5" s="3" t="s">
        <v>283</v>
      </c>
      <c r="AK5" s="3" t="s">
        <v>284</v>
      </c>
      <c r="AL5" s="3" t="s">
        <v>285</v>
      </c>
      <c r="AM5" s="4" t="s">
        <v>237</v>
      </c>
      <c r="AN5" s="3" t="s">
        <v>283</v>
      </c>
      <c r="AO5" s="3" t="s">
        <v>284</v>
      </c>
      <c r="AP5" s="3" t="s">
        <v>285</v>
      </c>
      <c r="AQ5" s="4" t="s">
        <v>237</v>
      </c>
      <c r="AR5" s="3" t="s">
        <v>283</v>
      </c>
      <c r="AS5" s="3" t="s">
        <v>284</v>
      </c>
      <c r="AT5" s="3" t="s">
        <v>285</v>
      </c>
      <c r="AU5" s="4" t="s">
        <v>237</v>
      </c>
      <c r="AV5" s="3" t="s">
        <v>283</v>
      </c>
      <c r="AW5" s="3" t="s">
        <v>284</v>
      </c>
      <c r="AX5" s="3" t="s">
        <v>285</v>
      </c>
      <c r="AY5" s="4" t="s">
        <v>237</v>
      </c>
      <c r="AZ5" s="3" t="s">
        <v>283</v>
      </c>
      <c r="BA5" s="3" t="s">
        <v>284</v>
      </c>
      <c r="BB5" s="3" t="s">
        <v>285</v>
      </c>
      <c r="BC5" s="4" t="s">
        <v>237</v>
      </c>
    </row>
    <row r="6" spans="1:55" ht="23.25">
      <c r="A6" s="50">
        <v>101</v>
      </c>
      <c r="B6" s="51">
        <v>1</v>
      </c>
      <c r="C6" s="971" t="s">
        <v>133</v>
      </c>
      <c r="D6" s="972"/>
      <c r="E6" s="972"/>
      <c r="F6" s="972"/>
      <c r="G6" s="973"/>
      <c r="H6" s="272">
        <f>'kiadási tábla 5.sz'!AU6</f>
        <v>183612436</v>
      </c>
      <c r="I6" s="272">
        <f>'kiadási tábla 5.sz'!AV6</f>
        <v>0</v>
      </c>
      <c r="J6" s="272">
        <f>'kiadási tábla 5.sz'!AW6</f>
        <v>0</v>
      </c>
      <c r="K6" s="273">
        <f t="shared" ref="K6:K9" si="0">SUM(H6:J6)</f>
        <v>183612436</v>
      </c>
      <c r="L6" s="271">
        <f>'kiadási tábla 5.sz'!AX6</f>
        <v>197131214</v>
      </c>
      <c r="M6" s="271">
        <f>'kiadási tábla 5.sz'!AY6</f>
        <v>0</v>
      </c>
      <c r="N6" s="271">
        <f>'kiadási tábla 5.sz'!AZ6</f>
        <v>0</v>
      </c>
      <c r="O6" s="273">
        <f t="shared" ref="O6:O9" si="1">SUM(L6:N6)</f>
        <v>197131214</v>
      </c>
      <c r="P6" s="271">
        <f>'kiadási tábla 5.sz'!BA6</f>
        <v>166705359</v>
      </c>
      <c r="Q6" s="271">
        <f>'kiadási tábla 5.sz'!BB6</f>
        <v>0</v>
      </c>
      <c r="R6" s="271">
        <f>'kiadási tábla 5.sz'!BC6</f>
        <v>0</v>
      </c>
      <c r="S6" s="273">
        <f t="shared" ref="S6:S9" si="2">SUM(P6:R6)</f>
        <v>166705359</v>
      </c>
      <c r="T6" s="271">
        <f>'kiadási tábla 5.sz'!CN6</f>
        <v>75623961</v>
      </c>
      <c r="U6" s="271">
        <f>'kiadási tábla 5.sz'!CO6</f>
        <v>0</v>
      </c>
      <c r="V6" s="271">
        <f>'kiadási tábla 5.sz'!CP6</f>
        <v>0</v>
      </c>
      <c r="W6" s="273">
        <f t="shared" ref="W6:W9" si="3">SUM(T6:V6)</f>
        <v>75623961</v>
      </c>
      <c r="X6" s="271">
        <f>'kiadási tábla 5.sz'!CQ6</f>
        <v>87390666</v>
      </c>
      <c r="Y6" s="271">
        <f>'kiadási tábla 5.sz'!CR6</f>
        <v>0</v>
      </c>
      <c r="Z6" s="271">
        <f>'kiadási tábla 5.sz'!CS6</f>
        <v>0</v>
      </c>
      <c r="AA6" s="273">
        <f t="shared" ref="AA6:AA9" si="4">SUM(X6:Z6)</f>
        <v>87390666</v>
      </c>
      <c r="AB6" s="271">
        <f>'kiadási tábla 5.sz'!CT6</f>
        <v>84547770</v>
      </c>
      <c r="AC6" s="271">
        <f>'kiadási tábla 5.sz'!CU6</f>
        <v>0</v>
      </c>
      <c r="AD6" s="271">
        <f>'kiadási tábla 5.sz'!CV6</f>
        <v>0</v>
      </c>
      <c r="AE6" s="273">
        <f t="shared" ref="AE6:AE9" si="5">SUM(AB6:AD6)</f>
        <v>84547770</v>
      </c>
      <c r="AF6" s="271">
        <f>'kiadási tábla 5.sz'!MO6</f>
        <v>1684789482</v>
      </c>
      <c r="AG6" s="271">
        <f>'kiadási tábla 5.sz'!MP6</f>
        <v>10100000</v>
      </c>
      <c r="AH6" s="271">
        <f>'kiadási tábla 5.sz'!MQ6</f>
        <v>0</v>
      </c>
      <c r="AI6" s="273">
        <f t="shared" ref="AI6:AI9" si="6">SUM(AF6:AH6)</f>
        <v>1694889482</v>
      </c>
      <c r="AJ6" s="271">
        <f>'kiadási tábla 5.sz'!MR6</f>
        <v>1733957842</v>
      </c>
      <c r="AK6" s="271">
        <f>'kiadási tábla 5.sz'!MS6</f>
        <v>11550000</v>
      </c>
      <c r="AL6" s="271">
        <f>'kiadási tábla 5.sz'!MT6</f>
        <v>0</v>
      </c>
      <c r="AM6" s="273">
        <f t="shared" ref="AM6:AM9" si="7">SUM(AJ6:AL6)</f>
        <v>1745507842</v>
      </c>
      <c r="AN6" s="271">
        <f>'kiadási tábla 5.sz'!MU6</f>
        <v>932865698</v>
      </c>
      <c r="AO6" s="271">
        <f>'kiadási tábla 5.sz'!MV6</f>
        <v>11530000</v>
      </c>
      <c r="AP6" s="271">
        <f>'kiadási tábla 5.sz'!MW6</f>
        <v>0</v>
      </c>
      <c r="AQ6" s="273">
        <f t="shared" ref="AQ6:AQ9" si="8">SUM(AN6:AP6)</f>
        <v>944395698</v>
      </c>
      <c r="AR6" s="274">
        <f>H6+T6+AF6</f>
        <v>1944025879</v>
      </c>
      <c r="AS6" s="274">
        <f t="shared" ref="AS6" si="9">I6+U6+AG6</f>
        <v>10100000</v>
      </c>
      <c r="AT6" s="274">
        <f t="shared" ref="AT6" si="10">J6+V6+AH6</f>
        <v>0</v>
      </c>
      <c r="AU6" s="273">
        <f t="shared" ref="AU6" si="11">K6+W6+AI6</f>
        <v>1954125879</v>
      </c>
      <c r="AV6" s="274">
        <f t="shared" ref="AV6" si="12">L6+X6+AJ6</f>
        <v>2018479722</v>
      </c>
      <c r="AW6" s="274">
        <f t="shared" ref="AW6" si="13">M6+Y6+AK6</f>
        <v>11550000</v>
      </c>
      <c r="AX6" s="274">
        <f t="shared" ref="AX6" si="14">N6+Z6+AL6</f>
        <v>0</v>
      </c>
      <c r="AY6" s="273">
        <f t="shared" ref="AY6" si="15">O6+AA6+AM6</f>
        <v>2030029722</v>
      </c>
      <c r="AZ6" s="274">
        <f t="shared" ref="AZ6" si="16">P6+AB6+AN6</f>
        <v>1184118827</v>
      </c>
      <c r="BA6" s="274">
        <f t="shared" ref="BA6" si="17">Q6+AC6+AO6</f>
        <v>11530000</v>
      </c>
      <c r="BB6" s="274">
        <f t="shared" ref="BB6" si="18">R6+AD6+AP6</f>
        <v>0</v>
      </c>
      <c r="BC6" s="273">
        <f t="shared" ref="BC6" si="19">S6+AE6+AQ6</f>
        <v>1195648827</v>
      </c>
    </row>
    <row r="7" spans="1:55">
      <c r="A7" s="109"/>
      <c r="B7" s="65"/>
      <c r="C7" s="55">
        <v>1</v>
      </c>
      <c r="D7" s="12" t="s">
        <v>220</v>
      </c>
      <c r="E7" s="11"/>
      <c r="F7" s="11"/>
      <c r="G7" s="182" t="s">
        <v>134</v>
      </c>
      <c r="H7" s="272">
        <f>'kiadási tábla 5.sz'!AU7</f>
        <v>122045674</v>
      </c>
      <c r="I7" s="272">
        <f>'kiadási tábla 5.sz'!AV7</f>
        <v>0</v>
      </c>
      <c r="J7" s="272">
        <f>'kiadási tábla 5.sz'!AW7</f>
        <v>0</v>
      </c>
      <c r="K7" s="273">
        <f t="shared" si="0"/>
        <v>122045674</v>
      </c>
      <c r="L7" s="271">
        <f>'kiadási tábla 5.sz'!AX7</f>
        <v>133303897</v>
      </c>
      <c r="M7" s="271">
        <f>'kiadási tábla 5.sz'!AY7</f>
        <v>0</v>
      </c>
      <c r="N7" s="271">
        <f>'kiadási tábla 5.sz'!AZ7</f>
        <v>0</v>
      </c>
      <c r="O7" s="273">
        <f t="shared" si="1"/>
        <v>133303897</v>
      </c>
      <c r="P7" s="271">
        <f>'kiadási tábla 5.sz'!BA7</f>
        <v>118148245</v>
      </c>
      <c r="Q7" s="271">
        <f>'kiadási tábla 5.sz'!BB7</f>
        <v>0</v>
      </c>
      <c r="R7" s="271">
        <f>'kiadási tábla 5.sz'!BC7</f>
        <v>0</v>
      </c>
      <c r="S7" s="273">
        <f t="shared" si="2"/>
        <v>118148245</v>
      </c>
      <c r="T7" s="271">
        <f>'kiadási tábla 5.sz'!CN7</f>
        <v>33755983</v>
      </c>
      <c r="U7" s="271">
        <f>'kiadási tábla 5.sz'!CO7</f>
        <v>0</v>
      </c>
      <c r="V7" s="271">
        <f>'kiadási tábla 5.sz'!CP7</f>
        <v>0</v>
      </c>
      <c r="W7" s="273">
        <f t="shared" si="3"/>
        <v>33755983</v>
      </c>
      <c r="X7" s="271">
        <f>'kiadási tábla 5.sz'!CQ7</f>
        <v>33687676</v>
      </c>
      <c r="Y7" s="271">
        <f>'kiadási tábla 5.sz'!CR7</f>
        <v>0</v>
      </c>
      <c r="Z7" s="271">
        <f>'kiadási tábla 5.sz'!CS7</f>
        <v>0</v>
      </c>
      <c r="AA7" s="273">
        <f t="shared" si="4"/>
        <v>33687676</v>
      </c>
      <c r="AB7" s="271">
        <f>'kiadási tábla 5.sz'!CT7</f>
        <v>33106798</v>
      </c>
      <c r="AC7" s="271">
        <f>'kiadási tábla 5.sz'!CU7</f>
        <v>0</v>
      </c>
      <c r="AD7" s="271">
        <f>'kiadási tábla 5.sz'!CV7</f>
        <v>0</v>
      </c>
      <c r="AE7" s="273">
        <f t="shared" si="5"/>
        <v>33106798</v>
      </c>
      <c r="AF7" s="271">
        <f>'kiadási tábla 5.sz'!MO7</f>
        <v>276381880</v>
      </c>
      <c r="AG7" s="271">
        <f>'kiadási tábla 5.sz'!MP7</f>
        <v>0</v>
      </c>
      <c r="AH7" s="271">
        <f>'kiadási tábla 5.sz'!MQ7</f>
        <v>0</v>
      </c>
      <c r="AI7" s="273">
        <f t="shared" si="6"/>
        <v>276381880</v>
      </c>
      <c r="AJ7" s="271">
        <f>'kiadási tábla 5.sz'!MR7</f>
        <v>272084580</v>
      </c>
      <c r="AK7" s="271">
        <f>'kiadási tábla 5.sz'!MS7</f>
        <v>0</v>
      </c>
      <c r="AL7" s="271">
        <f>'kiadási tábla 5.sz'!MT7</f>
        <v>0</v>
      </c>
      <c r="AM7" s="273">
        <f t="shared" si="7"/>
        <v>272084580</v>
      </c>
      <c r="AN7" s="271">
        <f>'kiadási tábla 5.sz'!MU7</f>
        <v>142646722</v>
      </c>
      <c r="AO7" s="271">
        <f>'kiadási tábla 5.sz'!MV7</f>
        <v>0</v>
      </c>
      <c r="AP7" s="271">
        <f>'kiadási tábla 5.sz'!MW7</f>
        <v>0</v>
      </c>
      <c r="AQ7" s="273">
        <f t="shared" si="8"/>
        <v>142646722</v>
      </c>
      <c r="AR7" s="274">
        <f>H7+T7+AF7</f>
        <v>432183537</v>
      </c>
      <c r="AS7" s="274">
        <f t="shared" ref="AS7:BC7" si="20">I7+U7+AG7</f>
        <v>0</v>
      </c>
      <c r="AT7" s="274">
        <f t="shared" si="20"/>
        <v>0</v>
      </c>
      <c r="AU7" s="273">
        <f t="shared" si="20"/>
        <v>432183537</v>
      </c>
      <c r="AV7" s="274">
        <f t="shared" si="20"/>
        <v>439076153</v>
      </c>
      <c r="AW7" s="274">
        <f t="shared" si="20"/>
        <v>0</v>
      </c>
      <c r="AX7" s="274">
        <f t="shared" si="20"/>
        <v>0</v>
      </c>
      <c r="AY7" s="273">
        <f t="shared" si="20"/>
        <v>439076153</v>
      </c>
      <c r="AZ7" s="274">
        <f t="shared" si="20"/>
        <v>293901765</v>
      </c>
      <c r="BA7" s="274">
        <f t="shared" si="20"/>
        <v>0</v>
      </c>
      <c r="BB7" s="274">
        <f t="shared" si="20"/>
        <v>0</v>
      </c>
      <c r="BC7" s="273">
        <f t="shared" si="20"/>
        <v>293901765</v>
      </c>
    </row>
    <row r="8" spans="1:55">
      <c r="A8" s="58"/>
      <c r="B8" s="65"/>
      <c r="C8" s="11">
        <v>2</v>
      </c>
      <c r="D8" s="974" t="s">
        <v>135</v>
      </c>
      <c r="E8" s="975"/>
      <c r="F8" s="976"/>
      <c r="G8" s="182" t="s">
        <v>136</v>
      </c>
      <c r="H8" s="272">
        <f>'kiadási tábla 5.sz'!AU8</f>
        <v>29566762</v>
      </c>
      <c r="I8" s="272">
        <f>'kiadási tábla 5.sz'!AV8</f>
        <v>0</v>
      </c>
      <c r="J8" s="272">
        <f>'kiadási tábla 5.sz'!AW8</f>
        <v>0</v>
      </c>
      <c r="K8" s="273">
        <f t="shared" si="0"/>
        <v>29566762</v>
      </c>
      <c r="L8" s="271">
        <f>'kiadási tábla 5.sz'!AX8</f>
        <v>31624132</v>
      </c>
      <c r="M8" s="271">
        <f>'kiadási tábla 5.sz'!AY8</f>
        <v>0</v>
      </c>
      <c r="N8" s="271">
        <f>'kiadási tábla 5.sz'!AZ8</f>
        <v>0</v>
      </c>
      <c r="O8" s="273">
        <f t="shared" si="1"/>
        <v>31624132</v>
      </c>
      <c r="P8" s="271">
        <f>'kiadási tábla 5.sz'!BA8</f>
        <v>26070444</v>
      </c>
      <c r="Q8" s="271">
        <f>'kiadási tábla 5.sz'!BB8</f>
        <v>0</v>
      </c>
      <c r="R8" s="271">
        <f>'kiadási tábla 5.sz'!BC8</f>
        <v>0</v>
      </c>
      <c r="S8" s="273">
        <f t="shared" si="2"/>
        <v>26070444</v>
      </c>
      <c r="T8" s="271">
        <f>'kiadási tábla 5.sz'!CN8</f>
        <v>6867978</v>
      </c>
      <c r="U8" s="271">
        <f>'kiadási tábla 5.sz'!CO8</f>
        <v>0</v>
      </c>
      <c r="V8" s="271">
        <f>'kiadási tábla 5.sz'!CP8</f>
        <v>0</v>
      </c>
      <c r="W8" s="273">
        <f t="shared" si="3"/>
        <v>6867978</v>
      </c>
      <c r="X8" s="271">
        <f>'kiadási tábla 5.sz'!CQ8</f>
        <v>6788905</v>
      </c>
      <c r="Y8" s="271">
        <f>'kiadási tábla 5.sz'!CR8</f>
        <v>0</v>
      </c>
      <c r="Z8" s="271">
        <f>'kiadási tábla 5.sz'!CS8</f>
        <v>0</v>
      </c>
      <c r="AA8" s="273">
        <f t="shared" si="4"/>
        <v>6788905</v>
      </c>
      <c r="AB8" s="271">
        <f>'kiadási tábla 5.sz'!CT8</f>
        <v>6663238</v>
      </c>
      <c r="AC8" s="271">
        <f>'kiadási tábla 5.sz'!CU8</f>
        <v>0</v>
      </c>
      <c r="AD8" s="271">
        <f>'kiadási tábla 5.sz'!CV8</f>
        <v>0</v>
      </c>
      <c r="AE8" s="273">
        <f t="shared" si="5"/>
        <v>6663238</v>
      </c>
      <c r="AF8" s="271">
        <f>'kiadási tábla 5.sz'!MO8</f>
        <v>56585496</v>
      </c>
      <c r="AG8" s="271">
        <f>'kiadási tábla 5.sz'!MP8</f>
        <v>0</v>
      </c>
      <c r="AH8" s="271">
        <f>'kiadási tábla 5.sz'!MQ8</f>
        <v>0</v>
      </c>
      <c r="AI8" s="273">
        <f t="shared" si="6"/>
        <v>56585496</v>
      </c>
      <c r="AJ8" s="271">
        <f>'kiadási tábla 5.sz'!MR8</f>
        <v>55144893</v>
      </c>
      <c r="AK8" s="271">
        <f>'kiadási tábla 5.sz'!MS8</f>
        <v>0</v>
      </c>
      <c r="AL8" s="271">
        <f>'kiadási tábla 5.sz'!MT8</f>
        <v>0</v>
      </c>
      <c r="AM8" s="273">
        <f t="shared" si="7"/>
        <v>55144893</v>
      </c>
      <c r="AN8" s="271">
        <f>'kiadási tábla 5.sz'!MU8</f>
        <v>29845342</v>
      </c>
      <c r="AO8" s="271">
        <f>'kiadási tábla 5.sz'!MV8</f>
        <v>0</v>
      </c>
      <c r="AP8" s="271">
        <f>'kiadási tábla 5.sz'!MW8</f>
        <v>0</v>
      </c>
      <c r="AQ8" s="273">
        <f t="shared" si="8"/>
        <v>29845342</v>
      </c>
      <c r="AR8" s="274">
        <f t="shared" ref="AR8:AR65" si="21">H8+T8+AF8</f>
        <v>93020236</v>
      </c>
      <c r="AS8" s="274">
        <f t="shared" ref="AS8:AS65" si="22">I8+U8+AG8</f>
        <v>0</v>
      </c>
      <c r="AT8" s="274">
        <f t="shared" ref="AT8:AT65" si="23">J8+V8+AH8</f>
        <v>0</v>
      </c>
      <c r="AU8" s="273">
        <f t="shared" ref="AU8:AU65" si="24">K8+W8+AI8</f>
        <v>93020236</v>
      </c>
      <c r="AV8" s="274">
        <f t="shared" ref="AV8:AV65" si="25">L8+X8+AJ8</f>
        <v>93557930</v>
      </c>
      <c r="AW8" s="274">
        <f t="shared" ref="AW8:AW65" si="26">M8+Y8+AK8</f>
        <v>0</v>
      </c>
      <c r="AX8" s="274">
        <f t="shared" ref="AX8:AX65" si="27">N8+Z8+AL8</f>
        <v>0</v>
      </c>
      <c r="AY8" s="273">
        <f t="shared" ref="AY8:AY65" si="28">O8+AA8+AM8</f>
        <v>93557930</v>
      </c>
      <c r="AZ8" s="274">
        <f t="shared" ref="AZ8:AZ65" si="29">P8+AB8+AN8</f>
        <v>62579024</v>
      </c>
      <c r="BA8" s="274">
        <f t="shared" ref="BA8:BA65" si="30">Q8+AC8+AO8</f>
        <v>0</v>
      </c>
      <c r="BB8" s="274">
        <f t="shared" ref="BB8:BB65" si="31">R8+AD8+AP8</f>
        <v>0</v>
      </c>
      <c r="BC8" s="273">
        <f t="shared" ref="BC8:BC65" si="32">S8+AE8+AQ8</f>
        <v>62579024</v>
      </c>
    </row>
    <row r="9" spans="1:55">
      <c r="A9" s="58"/>
      <c r="B9" s="65"/>
      <c r="C9" s="55">
        <v>3</v>
      </c>
      <c r="D9" s="12" t="s">
        <v>247</v>
      </c>
      <c r="E9" s="11"/>
      <c r="F9" s="11"/>
      <c r="G9" s="182" t="s">
        <v>137</v>
      </c>
      <c r="H9" s="272">
        <f>'kiadási tábla 5.sz'!AU9</f>
        <v>32000000</v>
      </c>
      <c r="I9" s="272">
        <f>'kiadási tábla 5.sz'!AV9</f>
        <v>0</v>
      </c>
      <c r="J9" s="272">
        <f>'kiadási tábla 5.sz'!AW9</f>
        <v>0</v>
      </c>
      <c r="K9" s="273">
        <f t="shared" si="0"/>
        <v>32000000</v>
      </c>
      <c r="L9" s="271">
        <f>'kiadási tábla 5.sz'!AX9</f>
        <v>32203185</v>
      </c>
      <c r="M9" s="271">
        <f>'kiadási tábla 5.sz'!AY9</f>
        <v>0</v>
      </c>
      <c r="N9" s="271">
        <f>'kiadási tábla 5.sz'!AZ9</f>
        <v>0</v>
      </c>
      <c r="O9" s="273">
        <f t="shared" si="1"/>
        <v>32203185</v>
      </c>
      <c r="P9" s="271">
        <f>'kiadási tábla 5.sz'!BA9</f>
        <v>22486670</v>
      </c>
      <c r="Q9" s="271">
        <f>'kiadási tábla 5.sz'!BB9</f>
        <v>0</v>
      </c>
      <c r="R9" s="271">
        <f>'kiadási tábla 5.sz'!BC9</f>
        <v>0</v>
      </c>
      <c r="S9" s="273">
        <f t="shared" si="2"/>
        <v>22486670</v>
      </c>
      <c r="T9" s="271">
        <f>'kiadási tábla 5.sz'!CN9</f>
        <v>35000000</v>
      </c>
      <c r="U9" s="271">
        <f>'kiadási tábla 5.sz'!CO9</f>
        <v>0</v>
      </c>
      <c r="V9" s="271">
        <f>'kiadási tábla 5.sz'!CP9</f>
        <v>0</v>
      </c>
      <c r="W9" s="273">
        <f t="shared" si="3"/>
        <v>35000000</v>
      </c>
      <c r="X9" s="271">
        <f>'kiadási tábla 5.sz'!CQ9</f>
        <v>46914085</v>
      </c>
      <c r="Y9" s="271">
        <f>'kiadási tábla 5.sz'!CR9</f>
        <v>0</v>
      </c>
      <c r="Z9" s="271">
        <f>'kiadási tábla 5.sz'!CS9</f>
        <v>0</v>
      </c>
      <c r="AA9" s="273">
        <f t="shared" si="4"/>
        <v>46914085</v>
      </c>
      <c r="AB9" s="271">
        <f>'kiadási tábla 5.sz'!CT9</f>
        <v>44777734</v>
      </c>
      <c r="AC9" s="271">
        <f>'kiadási tábla 5.sz'!CU9</f>
        <v>0</v>
      </c>
      <c r="AD9" s="271">
        <f>'kiadási tábla 5.sz'!CV9</f>
        <v>0</v>
      </c>
      <c r="AE9" s="273">
        <f t="shared" si="5"/>
        <v>44777734</v>
      </c>
      <c r="AF9" s="271">
        <f>'kiadási tábla 5.sz'!MO9</f>
        <v>958984952</v>
      </c>
      <c r="AG9" s="271">
        <f>'kiadási tábla 5.sz'!MP9</f>
        <v>1100000</v>
      </c>
      <c r="AH9" s="271">
        <f>'kiadási tábla 5.sz'!MQ9</f>
        <v>0</v>
      </c>
      <c r="AI9" s="273">
        <f t="shared" si="6"/>
        <v>960084952</v>
      </c>
      <c r="AJ9" s="271">
        <f>'kiadási tábla 5.sz'!MR9</f>
        <v>986635189</v>
      </c>
      <c r="AK9" s="271">
        <f>'kiadási tábla 5.sz'!MS9</f>
        <v>1100000</v>
      </c>
      <c r="AL9" s="271">
        <f>'kiadási tábla 5.sz'!MT9</f>
        <v>0</v>
      </c>
      <c r="AM9" s="273">
        <f t="shared" si="7"/>
        <v>987735189</v>
      </c>
      <c r="AN9" s="271">
        <f>'kiadási tábla 5.sz'!MU9</f>
        <v>366238118</v>
      </c>
      <c r="AO9" s="271">
        <f>'kiadási tábla 5.sz'!MV9</f>
        <v>1080000</v>
      </c>
      <c r="AP9" s="271">
        <f>'kiadási tábla 5.sz'!MW9</f>
        <v>0</v>
      </c>
      <c r="AQ9" s="273">
        <f t="shared" si="8"/>
        <v>367318118</v>
      </c>
      <c r="AR9" s="274">
        <f t="shared" si="21"/>
        <v>1025984952</v>
      </c>
      <c r="AS9" s="274">
        <f t="shared" si="22"/>
        <v>1100000</v>
      </c>
      <c r="AT9" s="274">
        <f t="shared" si="23"/>
        <v>0</v>
      </c>
      <c r="AU9" s="273">
        <f t="shared" si="24"/>
        <v>1027084952</v>
      </c>
      <c r="AV9" s="274">
        <f t="shared" si="25"/>
        <v>1065752459</v>
      </c>
      <c r="AW9" s="274">
        <f t="shared" si="26"/>
        <v>1100000</v>
      </c>
      <c r="AX9" s="274">
        <f t="shared" si="27"/>
        <v>0</v>
      </c>
      <c r="AY9" s="273">
        <f t="shared" si="28"/>
        <v>1066852459</v>
      </c>
      <c r="AZ9" s="274">
        <f t="shared" si="29"/>
        <v>433502522</v>
      </c>
      <c r="BA9" s="274">
        <f t="shared" si="30"/>
        <v>1080000</v>
      </c>
      <c r="BB9" s="274">
        <f t="shared" si="31"/>
        <v>0</v>
      </c>
      <c r="BC9" s="273">
        <f t="shared" si="32"/>
        <v>434582522</v>
      </c>
    </row>
    <row r="10" spans="1:55">
      <c r="A10" s="58"/>
      <c r="B10" s="45"/>
      <c r="C10" s="100"/>
      <c r="D10" s="101"/>
      <c r="E10" s="989" t="s">
        <v>138</v>
      </c>
      <c r="F10" s="990"/>
      <c r="G10" s="183" t="s">
        <v>139</v>
      </c>
      <c r="H10" s="269">
        <f>'kiadási tábla 5.sz'!AU10</f>
        <v>0</v>
      </c>
      <c r="I10" s="269">
        <f>'kiadási tábla 5.sz'!AV10</f>
        <v>0</v>
      </c>
      <c r="J10" s="269">
        <f>'kiadási tábla 5.sz'!AW10</f>
        <v>0</v>
      </c>
      <c r="K10" s="102">
        <f>SUM(H10:J10)</f>
        <v>0</v>
      </c>
      <c r="L10" s="263">
        <f>'kiadási tábla 5.sz'!AX10</f>
        <v>0</v>
      </c>
      <c r="M10" s="263">
        <f>'kiadási tábla 5.sz'!AY10</f>
        <v>0</v>
      </c>
      <c r="N10" s="263">
        <f>'kiadási tábla 5.sz'!AZ10</f>
        <v>0</v>
      </c>
      <c r="O10" s="102">
        <f>SUM(L10:N10)</f>
        <v>0</v>
      </c>
      <c r="P10" s="263">
        <f>'kiadási tábla 5.sz'!BA10</f>
        <v>0</v>
      </c>
      <c r="Q10" s="263">
        <f>'kiadási tábla 5.sz'!BB10</f>
        <v>0</v>
      </c>
      <c r="R10" s="263">
        <f>'kiadási tábla 5.sz'!BC10</f>
        <v>0</v>
      </c>
      <c r="S10" s="102">
        <f>SUM(P10:R10)</f>
        <v>0</v>
      </c>
      <c r="T10" s="263">
        <f>'kiadási tábla 5.sz'!CN10</f>
        <v>0</v>
      </c>
      <c r="U10" s="263">
        <f>'kiadási tábla 5.sz'!CO10</f>
        <v>0</v>
      </c>
      <c r="V10" s="263">
        <f>'kiadási tábla 5.sz'!CP10</f>
        <v>0</v>
      </c>
      <c r="W10" s="102">
        <f>SUM(T10:V10)</f>
        <v>0</v>
      </c>
      <c r="X10" s="263">
        <f>'kiadási tábla 5.sz'!CQ10</f>
        <v>0</v>
      </c>
      <c r="Y10" s="263">
        <f>'kiadási tábla 5.sz'!CR10</f>
        <v>0</v>
      </c>
      <c r="Z10" s="263">
        <f>'kiadási tábla 5.sz'!CS10</f>
        <v>0</v>
      </c>
      <c r="AA10" s="102">
        <f>SUM(X10:Z10)</f>
        <v>0</v>
      </c>
      <c r="AB10" s="263">
        <f>'kiadási tábla 5.sz'!CT10</f>
        <v>0</v>
      </c>
      <c r="AC10" s="263">
        <f>'kiadási tábla 5.sz'!CU10</f>
        <v>0</v>
      </c>
      <c r="AD10" s="263">
        <f>'kiadási tábla 5.sz'!CV10</f>
        <v>0</v>
      </c>
      <c r="AE10" s="102">
        <f>SUM(AB10:AD10)</f>
        <v>0</v>
      </c>
      <c r="AF10" s="263">
        <f>'kiadási tábla 5.sz'!MO10</f>
        <v>0</v>
      </c>
      <c r="AG10" s="263">
        <f>'kiadási tábla 5.sz'!MP10</f>
        <v>0</v>
      </c>
      <c r="AH10" s="263">
        <f>'kiadási tábla 5.sz'!MQ10</f>
        <v>0</v>
      </c>
      <c r="AI10" s="102">
        <f>SUM(AF10:AH10)</f>
        <v>0</v>
      </c>
      <c r="AJ10" s="263">
        <f>'kiadási tábla 5.sz'!MR10</f>
        <v>0</v>
      </c>
      <c r="AK10" s="263">
        <f>'kiadási tábla 5.sz'!MS10</f>
        <v>0</v>
      </c>
      <c r="AL10" s="263">
        <f>'kiadási tábla 5.sz'!MT10</f>
        <v>0</v>
      </c>
      <c r="AM10" s="102">
        <f>SUM(AJ10:AL10)</f>
        <v>0</v>
      </c>
      <c r="AN10" s="263">
        <f>'kiadási tábla 5.sz'!MU10</f>
        <v>0</v>
      </c>
      <c r="AO10" s="263">
        <f>'kiadási tábla 5.sz'!MV10</f>
        <v>0</v>
      </c>
      <c r="AP10" s="263">
        <f>'kiadási tábla 5.sz'!MW10</f>
        <v>0</v>
      </c>
      <c r="AQ10" s="102">
        <f>SUM(AN10:AP10)</f>
        <v>0</v>
      </c>
      <c r="AR10" s="270">
        <f t="shared" si="21"/>
        <v>0</v>
      </c>
      <c r="AS10" s="270">
        <f t="shared" si="22"/>
        <v>0</v>
      </c>
      <c r="AT10" s="270">
        <f t="shared" si="23"/>
        <v>0</v>
      </c>
      <c r="AU10" s="102">
        <f t="shared" si="24"/>
        <v>0</v>
      </c>
      <c r="AV10" s="270">
        <f t="shared" si="25"/>
        <v>0</v>
      </c>
      <c r="AW10" s="270">
        <f t="shared" si="26"/>
        <v>0</v>
      </c>
      <c r="AX10" s="270">
        <f t="shared" si="27"/>
        <v>0</v>
      </c>
      <c r="AY10" s="102">
        <f t="shared" si="28"/>
        <v>0</v>
      </c>
      <c r="AZ10" s="270">
        <f t="shared" si="29"/>
        <v>0</v>
      </c>
      <c r="BA10" s="270">
        <f t="shared" si="30"/>
        <v>0</v>
      </c>
      <c r="BB10" s="270">
        <f t="shared" si="31"/>
        <v>0</v>
      </c>
      <c r="BC10" s="102">
        <f t="shared" si="32"/>
        <v>0</v>
      </c>
    </row>
    <row r="11" spans="1:55">
      <c r="A11" s="58"/>
      <c r="B11" s="65"/>
      <c r="C11" s="55">
        <v>4</v>
      </c>
      <c r="D11" s="12" t="s">
        <v>242</v>
      </c>
      <c r="E11" s="11"/>
      <c r="F11" s="11"/>
      <c r="G11" s="182" t="s">
        <v>140</v>
      </c>
      <c r="H11" s="272">
        <f>'kiadási tábla 5.sz'!AU11</f>
        <v>0</v>
      </c>
      <c r="I11" s="272">
        <f>'kiadási tábla 5.sz'!AV11</f>
        <v>0</v>
      </c>
      <c r="J11" s="272">
        <f>'kiadási tábla 5.sz'!AW11</f>
        <v>0</v>
      </c>
      <c r="K11" s="273">
        <f t="shared" ref="K11:K65" si="33">SUM(H11:J11)</f>
        <v>0</v>
      </c>
      <c r="L11" s="271">
        <f>'kiadási tábla 5.sz'!AX11</f>
        <v>0</v>
      </c>
      <c r="M11" s="271">
        <f>'kiadási tábla 5.sz'!AY11</f>
        <v>0</v>
      </c>
      <c r="N11" s="271">
        <f>'kiadási tábla 5.sz'!AZ11</f>
        <v>0</v>
      </c>
      <c r="O11" s="273">
        <f t="shared" ref="O11:O65" si="34">SUM(L11:N11)</f>
        <v>0</v>
      </c>
      <c r="P11" s="271">
        <f>'kiadási tábla 5.sz'!BA11</f>
        <v>0</v>
      </c>
      <c r="Q11" s="271">
        <f>'kiadási tábla 5.sz'!BB11</f>
        <v>0</v>
      </c>
      <c r="R11" s="271">
        <f>'kiadási tábla 5.sz'!BC11</f>
        <v>0</v>
      </c>
      <c r="S11" s="273">
        <f t="shared" ref="S11:S65" si="35">SUM(P11:R11)</f>
        <v>0</v>
      </c>
      <c r="T11" s="271">
        <f>'kiadási tábla 5.sz'!CN11</f>
        <v>0</v>
      </c>
      <c r="U11" s="271">
        <f>'kiadási tábla 5.sz'!CO11</f>
        <v>0</v>
      </c>
      <c r="V11" s="271">
        <f>'kiadási tábla 5.sz'!CP11</f>
        <v>0</v>
      </c>
      <c r="W11" s="273">
        <f t="shared" ref="W11:W65" si="36">SUM(T11:V11)</f>
        <v>0</v>
      </c>
      <c r="X11" s="271">
        <f>'kiadási tábla 5.sz'!CQ11</f>
        <v>0</v>
      </c>
      <c r="Y11" s="271">
        <f>'kiadási tábla 5.sz'!CR11</f>
        <v>0</v>
      </c>
      <c r="Z11" s="271">
        <f>'kiadási tábla 5.sz'!CS11</f>
        <v>0</v>
      </c>
      <c r="AA11" s="273">
        <f t="shared" ref="AA11:AA65" si="37">SUM(X11:Z11)</f>
        <v>0</v>
      </c>
      <c r="AB11" s="271">
        <f>'kiadási tábla 5.sz'!CT11</f>
        <v>0</v>
      </c>
      <c r="AC11" s="271">
        <f>'kiadási tábla 5.sz'!CU11</f>
        <v>0</v>
      </c>
      <c r="AD11" s="271">
        <f>'kiadási tábla 5.sz'!CV11</f>
        <v>0</v>
      </c>
      <c r="AE11" s="273">
        <f t="shared" ref="AE11:AE65" si="38">SUM(AB11:AD11)</f>
        <v>0</v>
      </c>
      <c r="AF11" s="271">
        <f>'kiadási tábla 5.sz'!MO11</f>
        <v>8550000</v>
      </c>
      <c r="AG11" s="271">
        <f>'kiadási tábla 5.sz'!MP11</f>
        <v>0</v>
      </c>
      <c r="AH11" s="271">
        <f>'kiadási tábla 5.sz'!MQ11</f>
        <v>0</v>
      </c>
      <c r="AI11" s="273">
        <f t="shared" ref="AI11:AI64" si="39">SUM(AF11:AH11)</f>
        <v>8550000</v>
      </c>
      <c r="AJ11" s="271">
        <f>'kiadási tábla 5.sz'!MR11</f>
        <v>8550000</v>
      </c>
      <c r="AK11" s="271">
        <f>'kiadási tábla 5.sz'!MS11</f>
        <v>0</v>
      </c>
      <c r="AL11" s="271">
        <f>'kiadási tábla 5.sz'!MT11</f>
        <v>0</v>
      </c>
      <c r="AM11" s="273">
        <f t="shared" ref="AM11:AM65" si="40">SUM(AJ11:AL11)</f>
        <v>8550000</v>
      </c>
      <c r="AN11" s="271">
        <f>'kiadási tábla 5.sz'!MU11</f>
        <v>4330000</v>
      </c>
      <c r="AO11" s="271">
        <f>'kiadási tábla 5.sz'!MV11</f>
        <v>0</v>
      </c>
      <c r="AP11" s="271">
        <f>'kiadási tábla 5.sz'!MW11</f>
        <v>0</v>
      </c>
      <c r="AQ11" s="273">
        <f t="shared" ref="AQ11:AQ65" si="41">SUM(AN11:AP11)</f>
        <v>4330000</v>
      </c>
      <c r="AR11" s="274">
        <f t="shared" si="21"/>
        <v>8550000</v>
      </c>
      <c r="AS11" s="274">
        <f t="shared" si="22"/>
        <v>0</v>
      </c>
      <c r="AT11" s="274">
        <f t="shared" si="23"/>
        <v>0</v>
      </c>
      <c r="AU11" s="273">
        <f t="shared" si="24"/>
        <v>8550000</v>
      </c>
      <c r="AV11" s="274">
        <f t="shared" si="25"/>
        <v>8550000</v>
      </c>
      <c r="AW11" s="274">
        <f t="shared" si="26"/>
        <v>0</v>
      </c>
      <c r="AX11" s="274">
        <f t="shared" si="27"/>
        <v>0</v>
      </c>
      <c r="AY11" s="273">
        <f t="shared" si="28"/>
        <v>8550000</v>
      </c>
      <c r="AZ11" s="274">
        <f t="shared" si="29"/>
        <v>4330000</v>
      </c>
      <c r="BA11" s="274">
        <f t="shared" si="30"/>
        <v>0</v>
      </c>
      <c r="BB11" s="274">
        <f t="shared" si="31"/>
        <v>0</v>
      </c>
      <c r="BC11" s="273">
        <f t="shared" si="32"/>
        <v>4330000</v>
      </c>
    </row>
    <row r="12" spans="1:55">
      <c r="A12" s="58"/>
      <c r="B12" s="65"/>
      <c r="C12" s="55">
        <v>5</v>
      </c>
      <c r="D12" s="12" t="s">
        <v>141</v>
      </c>
      <c r="E12" s="11"/>
      <c r="F12" s="11"/>
      <c r="G12" s="182" t="s">
        <v>142</v>
      </c>
      <c r="H12" s="272">
        <f>'kiadási tábla 5.sz'!AU12</f>
        <v>0</v>
      </c>
      <c r="I12" s="272">
        <f>'kiadási tábla 5.sz'!AV12</f>
        <v>0</v>
      </c>
      <c r="J12" s="272">
        <f>'kiadási tábla 5.sz'!AW12</f>
        <v>0</v>
      </c>
      <c r="K12" s="273">
        <f t="shared" si="33"/>
        <v>0</v>
      </c>
      <c r="L12" s="271">
        <f>'kiadási tábla 5.sz'!AX12</f>
        <v>0</v>
      </c>
      <c r="M12" s="271">
        <f>'kiadási tábla 5.sz'!AY12</f>
        <v>0</v>
      </c>
      <c r="N12" s="271">
        <f>'kiadási tábla 5.sz'!AZ12</f>
        <v>0</v>
      </c>
      <c r="O12" s="273">
        <f t="shared" si="34"/>
        <v>0</v>
      </c>
      <c r="P12" s="271">
        <f>'kiadási tábla 5.sz'!BA12</f>
        <v>0</v>
      </c>
      <c r="Q12" s="271">
        <f>'kiadási tábla 5.sz'!BB12</f>
        <v>0</v>
      </c>
      <c r="R12" s="271">
        <f>'kiadási tábla 5.sz'!BC12</f>
        <v>0</v>
      </c>
      <c r="S12" s="273">
        <f t="shared" si="35"/>
        <v>0</v>
      </c>
      <c r="T12" s="271">
        <f>'kiadási tábla 5.sz'!CN12</f>
        <v>0</v>
      </c>
      <c r="U12" s="271">
        <f>'kiadási tábla 5.sz'!CO12</f>
        <v>0</v>
      </c>
      <c r="V12" s="271">
        <f>'kiadási tábla 5.sz'!CP12</f>
        <v>0</v>
      </c>
      <c r="W12" s="273">
        <f t="shared" si="36"/>
        <v>0</v>
      </c>
      <c r="X12" s="271">
        <f>'kiadási tábla 5.sz'!CQ12</f>
        <v>0</v>
      </c>
      <c r="Y12" s="271">
        <f>'kiadási tábla 5.sz'!CR12</f>
        <v>0</v>
      </c>
      <c r="Z12" s="271">
        <f>'kiadási tábla 5.sz'!CS12</f>
        <v>0</v>
      </c>
      <c r="AA12" s="273">
        <f t="shared" si="37"/>
        <v>0</v>
      </c>
      <c r="AB12" s="271">
        <f>'kiadási tábla 5.sz'!CT12</f>
        <v>0</v>
      </c>
      <c r="AC12" s="271">
        <f>'kiadási tábla 5.sz'!CU12</f>
        <v>0</v>
      </c>
      <c r="AD12" s="271">
        <f>'kiadási tábla 5.sz'!CV12</f>
        <v>0</v>
      </c>
      <c r="AE12" s="273">
        <f t="shared" si="38"/>
        <v>0</v>
      </c>
      <c r="AF12" s="271">
        <f>'kiadási tábla 5.sz'!MO12</f>
        <v>384287154</v>
      </c>
      <c r="AG12" s="271">
        <f>'kiadási tábla 5.sz'!MP12</f>
        <v>9000000</v>
      </c>
      <c r="AH12" s="271">
        <f>'kiadási tábla 5.sz'!MQ12</f>
        <v>0</v>
      </c>
      <c r="AI12" s="273">
        <f t="shared" si="39"/>
        <v>393287154</v>
      </c>
      <c r="AJ12" s="271">
        <f>'kiadási tábla 5.sz'!MR12</f>
        <v>411543180</v>
      </c>
      <c r="AK12" s="271">
        <f>'kiadási tábla 5.sz'!MS12</f>
        <v>10450000</v>
      </c>
      <c r="AL12" s="271">
        <f>'kiadási tábla 5.sz'!MT12</f>
        <v>0</v>
      </c>
      <c r="AM12" s="273">
        <f t="shared" si="40"/>
        <v>421993180</v>
      </c>
      <c r="AN12" s="271">
        <f>'kiadási tábla 5.sz'!MU12</f>
        <v>389805516</v>
      </c>
      <c r="AO12" s="271">
        <f>'kiadási tábla 5.sz'!MV12</f>
        <v>10450000</v>
      </c>
      <c r="AP12" s="271">
        <f>'kiadási tábla 5.sz'!MW12</f>
        <v>0</v>
      </c>
      <c r="AQ12" s="273">
        <f t="shared" si="41"/>
        <v>400255516</v>
      </c>
      <c r="AR12" s="274">
        <f t="shared" si="21"/>
        <v>384287154</v>
      </c>
      <c r="AS12" s="274">
        <f t="shared" si="22"/>
        <v>9000000</v>
      </c>
      <c r="AT12" s="274">
        <f t="shared" si="23"/>
        <v>0</v>
      </c>
      <c r="AU12" s="273">
        <f t="shared" si="24"/>
        <v>393287154</v>
      </c>
      <c r="AV12" s="274">
        <f t="shared" si="25"/>
        <v>411543180</v>
      </c>
      <c r="AW12" s="274">
        <f t="shared" si="26"/>
        <v>10450000</v>
      </c>
      <c r="AX12" s="274">
        <f t="shared" si="27"/>
        <v>0</v>
      </c>
      <c r="AY12" s="273">
        <f t="shared" si="28"/>
        <v>421993180</v>
      </c>
      <c r="AZ12" s="274">
        <f t="shared" si="29"/>
        <v>389805516</v>
      </c>
      <c r="BA12" s="274">
        <f t="shared" si="30"/>
        <v>10450000</v>
      </c>
      <c r="BB12" s="274">
        <f t="shared" si="31"/>
        <v>0</v>
      </c>
      <c r="BC12" s="273">
        <f t="shared" si="32"/>
        <v>400255516</v>
      </c>
    </row>
    <row r="13" spans="1:55">
      <c r="A13" s="58"/>
      <c r="B13" s="65"/>
      <c r="C13" s="104"/>
      <c r="D13" s="100">
        <v>1</v>
      </c>
      <c r="E13" s="65" t="s">
        <v>143</v>
      </c>
      <c r="F13" s="65"/>
      <c r="G13" s="183" t="s">
        <v>144</v>
      </c>
      <c r="H13" s="269">
        <f>'kiadási tábla 5.sz'!AU13</f>
        <v>0</v>
      </c>
      <c r="I13" s="269">
        <f>'kiadási tábla 5.sz'!AV13</f>
        <v>0</v>
      </c>
      <c r="J13" s="269">
        <f>'kiadási tábla 5.sz'!AW13</f>
        <v>0</v>
      </c>
      <c r="K13" s="102">
        <f t="shared" si="33"/>
        <v>0</v>
      </c>
      <c r="L13" s="263">
        <f>'kiadási tábla 5.sz'!AX13</f>
        <v>0</v>
      </c>
      <c r="M13" s="263">
        <f>'kiadási tábla 5.sz'!AY13</f>
        <v>0</v>
      </c>
      <c r="N13" s="263">
        <f>'kiadási tábla 5.sz'!AZ13</f>
        <v>0</v>
      </c>
      <c r="O13" s="102">
        <f t="shared" si="34"/>
        <v>0</v>
      </c>
      <c r="P13" s="263">
        <f>'kiadási tábla 5.sz'!BA13</f>
        <v>0</v>
      </c>
      <c r="Q13" s="263">
        <f>'kiadási tábla 5.sz'!BB13</f>
        <v>0</v>
      </c>
      <c r="R13" s="263">
        <f>'kiadási tábla 5.sz'!BC13</f>
        <v>0</v>
      </c>
      <c r="S13" s="102">
        <f t="shared" si="35"/>
        <v>0</v>
      </c>
      <c r="T13" s="263">
        <f>'kiadási tábla 5.sz'!CN13</f>
        <v>0</v>
      </c>
      <c r="U13" s="263">
        <f>'kiadási tábla 5.sz'!CO13</f>
        <v>0</v>
      </c>
      <c r="V13" s="263">
        <f>'kiadási tábla 5.sz'!CP13</f>
        <v>0</v>
      </c>
      <c r="W13" s="102">
        <f t="shared" si="36"/>
        <v>0</v>
      </c>
      <c r="X13" s="263">
        <f>'kiadási tábla 5.sz'!CQ13</f>
        <v>0</v>
      </c>
      <c r="Y13" s="263">
        <f>'kiadási tábla 5.sz'!CR13</f>
        <v>0</v>
      </c>
      <c r="Z13" s="263">
        <f>'kiadási tábla 5.sz'!CS13</f>
        <v>0</v>
      </c>
      <c r="AA13" s="102">
        <f t="shared" si="37"/>
        <v>0</v>
      </c>
      <c r="AB13" s="263">
        <f>'kiadási tábla 5.sz'!CT13</f>
        <v>0</v>
      </c>
      <c r="AC13" s="263">
        <f>'kiadási tábla 5.sz'!CU13</f>
        <v>0</v>
      </c>
      <c r="AD13" s="263">
        <f>'kiadási tábla 5.sz'!CV13</f>
        <v>0</v>
      </c>
      <c r="AE13" s="102">
        <f t="shared" si="38"/>
        <v>0</v>
      </c>
      <c r="AF13" s="263">
        <f>'kiadási tábla 5.sz'!MO13</f>
        <v>0</v>
      </c>
      <c r="AG13" s="263">
        <f>'kiadási tábla 5.sz'!MP13</f>
        <v>0</v>
      </c>
      <c r="AH13" s="263">
        <f>'kiadási tábla 5.sz'!MQ13</f>
        <v>0</v>
      </c>
      <c r="AI13" s="102">
        <f t="shared" si="39"/>
        <v>0</v>
      </c>
      <c r="AJ13" s="263">
        <f>'kiadási tábla 5.sz'!MR13</f>
        <v>0</v>
      </c>
      <c r="AK13" s="263">
        <f>'kiadási tábla 5.sz'!MS13</f>
        <v>0</v>
      </c>
      <c r="AL13" s="263">
        <f>'kiadási tábla 5.sz'!MT13</f>
        <v>0</v>
      </c>
      <c r="AM13" s="102">
        <f t="shared" si="40"/>
        <v>0</v>
      </c>
      <c r="AN13" s="263">
        <f>'kiadási tábla 5.sz'!MU13</f>
        <v>0</v>
      </c>
      <c r="AO13" s="263">
        <f>'kiadási tábla 5.sz'!MV13</f>
        <v>0</v>
      </c>
      <c r="AP13" s="263">
        <f>'kiadási tábla 5.sz'!MW13</f>
        <v>0</v>
      </c>
      <c r="AQ13" s="102">
        <f t="shared" si="41"/>
        <v>0</v>
      </c>
      <c r="AR13" s="270">
        <f t="shared" si="21"/>
        <v>0</v>
      </c>
      <c r="AS13" s="270">
        <f t="shared" si="22"/>
        <v>0</v>
      </c>
      <c r="AT13" s="270">
        <f t="shared" si="23"/>
        <v>0</v>
      </c>
      <c r="AU13" s="102">
        <f t="shared" si="24"/>
        <v>0</v>
      </c>
      <c r="AV13" s="270">
        <f t="shared" si="25"/>
        <v>0</v>
      </c>
      <c r="AW13" s="270">
        <f t="shared" si="26"/>
        <v>0</v>
      </c>
      <c r="AX13" s="270">
        <f t="shared" si="27"/>
        <v>0</v>
      </c>
      <c r="AY13" s="102">
        <f t="shared" si="28"/>
        <v>0</v>
      </c>
      <c r="AZ13" s="270">
        <f t="shared" si="29"/>
        <v>0</v>
      </c>
      <c r="BA13" s="270">
        <f t="shared" si="30"/>
        <v>0</v>
      </c>
      <c r="BB13" s="270">
        <f t="shared" si="31"/>
        <v>0</v>
      </c>
      <c r="BC13" s="102">
        <f t="shared" si="32"/>
        <v>0</v>
      </c>
    </row>
    <row r="14" spans="1:55">
      <c r="A14" s="58"/>
      <c r="B14" s="65"/>
      <c r="C14" s="104"/>
      <c r="D14" s="100">
        <v>2</v>
      </c>
      <c r="E14" s="65" t="s">
        <v>145</v>
      </c>
      <c r="F14" s="65"/>
      <c r="G14" s="183" t="s">
        <v>146</v>
      </c>
      <c r="H14" s="269">
        <f>'kiadási tábla 5.sz'!AU14</f>
        <v>0</v>
      </c>
      <c r="I14" s="269">
        <f>'kiadási tábla 5.sz'!AV14</f>
        <v>0</v>
      </c>
      <c r="J14" s="269">
        <f>'kiadási tábla 5.sz'!AW14</f>
        <v>0</v>
      </c>
      <c r="K14" s="102">
        <f t="shared" si="33"/>
        <v>0</v>
      </c>
      <c r="L14" s="263">
        <f>'kiadási tábla 5.sz'!AX14</f>
        <v>0</v>
      </c>
      <c r="M14" s="263">
        <f>'kiadási tábla 5.sz'!AY14</f>
        <v>0</v>
      </c>
      <c r="N14" s="263">
        <f>'kiadási tábla 5.sz'!AZ14</f>
        <v>0</v>
      </c>
      <c r="O14" s="102">
        <f t="shared" si="34"/>
        <v>0</v>
      </c>
      <c r="P14" s="263">
        <f>'kiadási tábla 5.sz'!BA14</f>
        <v>0</v>
      </c>
      <c r="Q14" s="263">
        <f>'kiadási tábla 5.sz'!BB14</f>
        <v>0</v>
      </c>
      <c r="R14" s="263">
        <f>'kiadási tábla 5.sz'!BC14</f>
        <v>0</v>
      </c>
      <c r="S14" s="102">
        <f t="shared" si="35"/>
        <v>0</v>
      </c>
      <c r="T14" s="263">
        <f>'kiadási tábla 5.sz'!CN14</f>
        <v>0</v>
      </c>
      <c r="U14" s="263">
        <f>'kiadási tábla 5.sz'!CO14</f>
        <v>0</v>
      </c>
      <c r="V14" s="263">
        <f>'kiadási tábla 5.sz'!CP14</f>
        <v>0</v>
      </c>
      <c r="W14" s="102">
        <f t="shared" si="36"/>
        <v>0</v>
      </c>
      <c r="X14" s="263">
        <f>'kiadási tábla 5.sz'!CQ14</f>
        <v>0</v>
      </c>
      <c r="Y14" s="263">
        <f>'kiadási tábla 5.sz'!CR14</f>
        <v>0</v>
      </c>
      <c r="Z14" s="263">
        <f>'kiadási tábla 5.sz'!CS14</f>
        <v>0</v>
      </c>
      <c r="AA14" s="102">
        <f t="shared" si="37"/>
        <v>0</v>
      </c>
      <c r="AB14" s="263">
        <f>'kiadási tábla 5.sz'!CT14</f>
        <v>0</v>
      </c>
      <c r="AC14" s="263">
        <f>'kiadási tábla 5.sz'!CU14</f>
        <v>0</v>
      </c>
      <c r="AD14" s="263">
        <f>'kiadási tábla 5.sz'!CV14</f>
        <v>0</v>
      </c>
      <c r="AE14" s="102">
        <f t="shared" si="38"/>
        <v>0</v>
      </c>
      <c r="AF14" s="263">
        <f>'kiadási tábla 5.sz'!MO14</f>
        <v>0</v>
      </c>
      <c r="AG14" s="263">
        <f>'kiadási tábla 5.sz'!MP14</f>
        <v>0</v>
      </c>
      <c r="AH14" s="263">
        <f>'kiadási tábla 5.sz'!MQ14</f>
        <v>0</v>
      </c>
      <c r="AI14" s="102">
        <f t="shared" si="39"/>
        <v>0</v>
      </c>
      <c r="AJ14" s="263">
        <f>'kiadási tábla 5.sz'!MR14</f>
        <v>0</v>
      </c>
      <c r="AK14" s="263">
        <f>'kiadási tábla 5.sz'!MS14</f>
        <v>0</v>
      </c>
      <c r="AL14" s="263">
        <f>'kiadási tábla 5.sz'!MT14</f>
        <v>0</v>
      </c>
      <c r="AM14" s="102">
        <f t="shared" si="40"/>
        <v>0</v>
      </c>
      <c r="AN14" s="263">
        <f>'kiadási tábla 5.sz'!MU14</f>
        <v>0</v>
      </c>
      <c r="AO14" s="263">
        <f>'kiadási tábla 5.sz'!MV14</f>
        <v>0</v>
      </c>
      <c r="AP14" s="263">
        <f>'kiadási tábla 5.sz'!MW14</f>
        <v>0</v>
      </c>
      <c r="AQ14" s="102">
        <f t="shared" si="41"/>
        <v>0</v>
      </c>
      <c r="AR14" s="270">
        <f t="shared" si="21"/>
        <v>0</v>
      </c>
      <c r="AS14" s="270">
        <f t="shared" si="22"/>
        <v>0</v>
      </c>
      <c r="AT14" s="270">
        <f t="shared" si="23"/>
        <v>0</v>
      </c>
      <c r="AU14" s="102">
        <f t="shared" si="24"/>
        <v>0</v>
      </c>
      <c r="AV14" s="270">
        <f t="shared" si="25"/>
        <v>0</v>
      </c>
      <c r="AW14" s="270">
        <f t="shared" si="26"/>
        <v>0</v>
      </c>
      <c r="AX14" s="270">
        <f t="shared" si="27"/>
        <v>0</v>
      </c>
      <c r="AY14" s="102">
        <f t="shared" si="28"/>
        <v>0</v>
      </c>
      <c r="AZ14" s="270">
        <f t="shared" si="29"/>
        <v>0</v>
      </c>
      <c r="BA14" s="270">
        <f t="shared" si="30"/>
        <v>0</v>
      </c>
      <c r="BB14" s="270">
        <f t="shared" si="31"/>
        <v>0</v>
      </c>
      <c r="BC14" s="102">
        <f t="shared" si="32"/>
        <v>0</v>
      </c>
    </row>
    <row r="15" spans="1:55">
      <c r="A15" s="58"/>
      <c r="B15" s="63"/>
      <c r="C15" s="64"/>
      <c r="D15" s="100">
        <v>3</v>
      </c>
      <c r="E15" s="45" t="s">
        <v>147</v>
      </c>
      <c r="F15" s="105"/>
      <c r="G15" s="183" t="s">
        <v>148</v>
      </c>
      <c r="H15" s="269">
        <f>'kiadási tábla 5.sz'!AU15</f>
        <v>0</v>
      </c>
      <c r="I15" s="269">
        <f>'kiadási tábla 5.sz'!AV15</f>
        <v>0</v>
      </c>
      <c r="J15" s="269">
        <f>'kiadási tábla 5.sz'!AW15</f>
        <v>0</v>
      </c>
      <c r="K15" s="102">
        <f t="shared" si="33"/>
        <v>0</v>
      </c>
      <c r="L15" s="263">
        <f>'kiadási tábla 5.sz'!AX15</f>
        <v>0</v>
      </c>
      <c r="M15" s="263">
        <f>'kiadási tábla 5.sz'!AY15</f>
        <v>0</v>
      </c>
      <c r="N15" s="263">
        <f>'kiadási tábla 5.sz'!AZ15</f>
        <v>0</v>
      </c>
      <c r="O15" s="102">
        <f t="shared" si="34"/>
        <v>0</v>
      </c>
      <c r="P15" s="263">
        <f>'kiadási tábla 5.sz'!BA15</f>
        <v>0</v>
      </c>
      <c r="Q15" s="263">
        <f>'kiadási tábla 5.sz'!BB15</f>
        <v>0</v>
      </c>
      <c r="R15" s="263">
        <f>'kiadási tábla 5.sz'!BC15</f>
        <v>0</v>
      </c>
      <c r="S15" s="102">
        <f t="shared" si="35"/>
        <v>0</v>
      </c>
      <c r="T15" s="263">
        <f>'kiadási tábla 5.sz'!CN15</f>
        <v>0</v>
      </c>
      <c r="U15" s="263">
        <f>'kiadási tábla 5.sz'!CO15</f>
        <v>0</v>
      </c>
      <c r="V15" s="263">
        <f>'kiadási tábla 5.sz'!CP15</f>
        <v>0</v>
      </c>
      <c r="W15" s="102">
        <f t="shared" si="36"/>
        <v>0</v>
      </c>
      <c r="X15" s="263">
        <f>'kiadási tábla 5.sz'!CQ15</f>
        <v>0</v>
      </c>
      <c r="Y15" s="263">
        <f>'kiadási tábla 5.sz'!CR15</f>
        <v>0</v>
      </c>
      <c r="Z15" s="263">
        <f>'kiadási tábla 5.sz'!CS15</f>
        <v>0</v>
      </c>
      <c r="AA15" s="102">
        <f t="shared" si="37"/>
        <v>0</v>
      </c>
      <c r="AB15" s="263">
        <f>'kiadási tábla 5.sz'!CT15</f>
        <v>0</v>
      </c>
      <c r="AC15" s="263">
        <f>'kiadási tábla 5.sz'!CU15</f>
        <v>0</v>
      </c>
      <c r="AD15" s="263">
        <f>'kiadási tábla 5.sz'!CV15</f>
        <v>0</v>
      </c>
      <c r="AE15" s="102">
        <f t="shared" si="38"/>
        <v>0</v>
      </c>
      <c r="AF15" s="263">
        <f>'kiadási tábla 5.sz'!MO15</f>
        <v>0</v>
      </c>
      <c r="AG15" s="263">
        <f>'kiadási tábla 5.sz'!MP15</f>
        <v>0</v>
      </c>
      <c r="AH15" s="263">
        <f>'kiadási tábla 5.sz'!MQ15</f>
        <v>0</v>
      </c>
      <c r="AI15" s="102">
        <f t="shared" si="39"/>
        <v>0</v>
      </c>
      <c r="AJ15" s="263">
        <f>'kiadási tábla 5.sz'!MR15</f>
        <v>0</v>
      </c>
      <c r="AK15" s="263">
        <f>'kiadási tábla 5.sz'!MS15</f>
        <v>0</v>
      </c>
      <c r="AL15" s="263">
        <f>'kiadási tábla 5.sz'!MT15</f>
        <v>0</v>
      </c>
      <c r="AM15" s="102">
        <f t="shared" si="40"/>
        <v>0</v>
      </c>
      <c r="AN15" s="263">
        <f>'kiadási tábla 5.sz'!MU15</f>
        <v>0</v>
      </c>
      <c r="AO15" s="263">
        <f>'kiadási tábla 5.sz'!MV15</f>
        <v>0</v>
      </c>
      <c r="AP15" s="263">
        <f>'kiadási tábla 5.sz'!MW15</f>
        <v>0</v>
      </c>
      <c r="AQ15" s="102">
        <f t="shared" si="41"/>
        <v>0</v>
      </c>
      <c r="AR15" s="270">
        <f t="shared" si="21"/>
        <v>0</v>
      </c>
      <c r="AS15" s="270">
        <f t="shared" si="22"/>
        <v>0</v>
      </c>
      <c r="AT15" s="270">
        <f t="shared" si="23"/>
        <v>0</v>
      </c>
      <c r="AU15" s="102">
        <f t="shared" si="24"/>
        <v>0</v>
      </c>
      <c r="AV15" s="270">
        <f t="shared" si="25"/>
        <v>0</v>
      </c>
      <c r="AW15" s="270">
        <f t="shared" si="26"/>
        <v>0</v>
      </c>
      <c r="AX15" s="270">
        <f t="shared" si="27"/>
        <v>0</v>
      </c>
      <c r="AY15" s="102">
        <f t="shared" si="28"/>
        <v>0</v>
      </c>
      <c r="AZ15" s="270">
        <f t="shared" si="29"/>
        <v>0</v>
      </c>
      <c r="BA15" s="270">
        <f t="shared" si="30"/>
        <v>0</v>
      </c>
      <c r="BB15" s="270">
        <f t="shared" si="31"/>
        <v>0</v>
      </c>
      <c r="BC15" s="102">
        <f t="shared" si="32"/>
        <v>0</v>
      </c>
    </row>
    <row r="16" spans="1:55">
      <c r="A16" s="58"/>
      <c r="B16" s="63"/>
      <c r="C16" s="64"/>
      <c r="D16" s="100">
        <v>4</v>
      </c>
      <c r="E16" s="45" t="s">
        <v>149</v>
      </c>
      <c r="F16" s="105"/>
      <c r="G16" s="183" t="s">
        <v>150</v>
      </c>
      <c r="H16" s="269">
        <f>'kiadási tábla 5.sz'!AU16</f>
        <v>0</v>
      </c>
      <c r="I16" s="269">
        <f>'kiadási tábla 5.sz'!AV16</f>
        <v>0</v>
      </c>
      <c r="J16" s="269">
        <f>'kiadási tábla 5.sz'!AW16</f>
        <v>0</v>
      </c>
      <c r="K16" s="102">
        <f t="shared" si="33"/>
        <v>0</v>
      </c>
      <c r="L16" s="263">
        <f>'kiadási tábla 5.sz'!AX16</f>
        <v>0</v>
      </c>
      <c r="M16" s="263">
        <f>'kiadási tábla 5.sz'!AY16</f>
        <v>0</v>
      </c>
      <c r="N16" s="263">
        <f>'kiadási tábla 5.sz'!AZ16</f>
        <v>0</v>
      </c>
      <c r="O16" s="102">
        <f t="shared" si="34"/>
        <v>0</v>
      </c>
      <c r="P16" s="263">
        <f>'kiadási tábla 5.sz'!BA16</f>
        <v>0</v>
      </c>
      <c r="Q16" s="263">
        <f>'kiadási tábla 5.sz'!BB16</f>
        <v>0</v>
      </c>
      <c r="R16" s="263">
        <f>'kiadási tábla 5.sz'!BC16</f>
        <v>0</v>
      </c>
      <c r="S16" s="102">
        <f t="shared" si="35"/>
        <v>0</v>
      </c>
      <c r="T16" s="263">
        <f>'kiadási tábla 5.sz'!CN16</f>
        <v>0</v>
      </c>
      <c r="U16" s="263">
        <f>'kiadási tábla 5.sz'!CO16</f>
        <v>0</v>
      </c>
      <c r="V16" s="263">
        <f>'kiadási tábla 5.sz'!CP16</f>
        <v>0</v>
      </c>
      <c r="W16" s="102">
        <f t="shared" si="36"/>
        <v>0</v>
      </c>
      <c r="X16" s="263">
        <f>'kiadási tábla 5.sz'!CQ16</f>
        <v>0</v>
      </c>
      <c r="Y16" s="263">
        <f>'kiadási tábla 5.sz'!CR16</f>
        <v>0</v>
      </c>
      <c r="Z16" s="263">
        <f>'kiadási tábla 5.sz'!CS16</f>
        <v>0</v>
      </c>
      <c r="AA16" s="102">
        <f t="shared" si="37"/>
        <v>0</v>
      </c>
      <c r="AB16" s="263">
        <f>'kiadási tábla 5.sz'!CT16</f>
        <v>0</v>
      </c>
      <c r="AC16" s="263">
        <f>'kiadási tábla 5.sz'!CU16</f>
        <v>0</v>
      </c>
      <c r="AD16" s="263">
        <f>'kiadási tábla 5.sz'!CV16</f>
        <v>0</v>
      </c>
      <c r="AE16" s="102">
        <f t="shared" si="38"/>
        <v>0</v>
      </c>
      <c r="AF16" s="263">
        <f>'kiadási tábla 5.sz'!MO16</f>
        <v>2000000</v>
      </c>
      <c r="AG16" s="263">
        <f>'kiadási tábla 5.sz'!MP16</f>
        <v>0</v>
      </c>
      <c r="AH16" s="263">
        <f>'kiadási tábla 5.sz'!MQ16</f>
        <v>0</v>
      </c>
      <c r="AI16" s="102">
        <f t="shared" si="39"/>
        <v>2000000</v>
      </c>
      <c r="AJ16" s="263">
        <f>'kiadási tábla 5.sz'!MR16</f>
        <v>2000000</v>
      </c>
      <c r="AK16" s="263">
        <f>'kiadási tábla 5.sz'!MS16</f>
        <v>0</v>
      </c>
      <c r="AL16" s="263">
        <f>'kiadási tábla 5.sz'!MT16</f>
        <v>0</v>
      </c>
      <c r="AM16" s="102">
        <f t="shared" si="40"/>
        <v>2000000</v>
      </c>
      <c r="AN16" s="263">
        <f>'kiadási tábla 5.sz'!MU16</f>
        <v>2000000</v>
      </c>
      <c r="AO16" s="263">
        <f>'kiadási tábla 5.sz'!MV16</f>
        <v>0</v>
      </c>
      <c r="AP16" s="263">
        <f>'kiadási tábla 5.sz'!MW16</f>
        <v>0</v>
      </c>
      <c r="AQ16" s="102">
        <f t="shared" si="41"/>
        <v>2000000</v>
      </c>
      <c r="AR16" s="270">
        <f t="shared" si="21"/>
        <v>2000000</v>
      </c>
      <c r="AS16" s="270">
        <f t="shared" si="22"/>
        <v>0</v>
      </c>
      <c r="AT16" s="270">
        <f t="shared" si="23"/>
        <v>0</v>
      </c>
      <c r="AU16" s="102">
        <f t="shared" si="24"/>
        <v>2000000</v>
      </c>
      <c r="AV16" s="270">
        <f t="shared" si="25"/>
        <v>2000000</v>
      </c>
      <c r="AW16" s="270">
        <f t="shared" si="26"/>
        <v>0</v>
      </c>
      <c r="AX16" s="270">
        <f t="shared" si="27"/>
        <v>0</v>
      </c>
      <c r="AY16" s="102">
        <f t="shared" si="28"/>
        <v>2000000</v>
      </c>
      <c r="AZ16" s="270">
        <f t="shared" si="29"/>
        <v>2000000</v>
      </c>
      <c r="BA16" s="270">
        <f t="shared" si="30"/>
        <v>0</v>
      </c>
      <c r="BB16" s="270">
        <f t="shared" si="31"/>
        <v>0</v>
      </c>
      <c r="BC16" s="102">
        <f t="shared" si="32"/>
        <v>2000000</v>
      </c>
    </row>
    <row r="17" spans="1:55">
      <c r="A17" s="58"/>
      <c r="B17" s="63"/>
      <c r="C17" s="64"/>
      <c r="D17" s="100">
        <v>5</v>
      </c>
      <c r="E17" s="45" t="s">
        <v>151</v>
      </c>
      <c r="F17" s="105"/>
      <c r="G17" s="183" t="s">
        <v>152</v>
      </c>
      <c r="H17" s="269">
        <f>'kiadási tábla 5.sz'!AU17</f>
        <v>0</v>
      </c>
      <c r="I17" s="269">
        <f>'kiadási tábla 5.sz'!AV17</f>
        <v>0</v>
      </c>
      <c r="J17" s="269">
        <f>'kiadási tábla 5.sz'!AW17</f>
        <v>0</v>
      </c>
      <c r="K17" s="102">
        <f t="shared" si="33"/>
        <v>0</v>
      </c>
      <c r="L17" s="263">
        <f>'kiadási tábla 5.sz'!AX17</f>
        <v>0</v>
      </c>
      <c r="M17" s="263">
        <f>'kiadási tábla 5.sz'!AY17</f>
        <v>0</v>
      </c>
      <c r="N17" s="263">
        <f>'kiadási tábla 5.sz'!AZ17</f>
        <v>0</v>
      </c>
      <c r="O17" s="102">
        <f t="shared" si="34"/>
        <v>0</v>
      </c>
      <c r="P17" s="263">
        <f>'kiadási tábla 5.sz'!BA17</f>
        <v>0</v>
      </c>
      <c r="Q17" s="263">
        <f>'kiadási tábla 5.sz'!BB17</f>
        <v>0</v>
      </c>
      <c r="R17" s="263">
        <f>'kiadási tábla 5.sz'!BC17</f>
        <v>0</v>
      </c>
      <c r="S17" s="102">
        <f t="shared" si="35"/>
        <v>0</v>
      </c>
      <c r="T17" s="263">
        <f>'kiadási tábla 5.sz'!CN17</f>
        <v>0</v>
      </c>
      <c r="U17" s="263">
        <f>'kiadási tábla 5.sz'!CO17</f>
        <v>0</v>
      </c>
      <c r="V17" s="263">
        <f>'kiadási tábla 5.sz'!CP17</f>
        <v>0</v>
      </c>
      <c r="W17" s="102">
        <f t="shared" si="36"/>
        <v>0</v>
      </c>
      <c r="X17" s="263">
        <f>'kiadási tábla 5.sz'!CQ17</f>
        <v>0</v>
      </c>
      <c r="Y17" s="263">
        <f>'kiadási tábla 5.sz'!CR17</f>
        <v>0</v>
      </c>
      <c r="Z17" s="263">
        <f>'kiadási tábla 5.sz'!CS17</f>
        <v>0</v>
      </c>
      <c r="AA17" s="102">
        <f t="shared" si="37"/>
        <v>0</v>
      </c>
      <c r="AB17" s="263">
        <f>'kiadási tábla 5.sz'!CT17</f>
        <v>0</v>
      </c>
      <c r="AC17" s="263">
        <f>'kiadási tábla 5.sz'!CU17</f>
        <v>0</v>
      </c>
      <c r="AD17" s="263">
        <f>'kiadási tábla 5.sz'!CV17</f>
        <v>0</v>
      </c>
      <c r="AE17" s="102">
        <f t="shared" si="38"/>
        <v>0</v>
      </c>
      <c r="AF17" s="263">
        <f>'kiadási tábla 5.sz'!MO17</f>
        <v>0</v>
      </c>
      <c r="AG17" s="263">
        <f>'kiadási tábla 5.sz'!MP17</f>
        <v>0</v>
      </c>
      <c r="AH17" s="263">
        <f>'kiadási tábla 5.sz'!MQ17</f>
        <v>0</v>
      </c>
      <c r="AI17" s="102">
        <f t="shared" si="39"/>
        <v>0</v>
      </c>
      <c r="AJ17" s="263">
        <f>'kiadási tábla 5.sz'!MR17</f>
        <v>0</v>
      </c>
      <c r="AK17" s="263">
        <f>'kiadási tábla 5.sz'!MS17</f>
        <v>0</v>
      </c>
      <c r="AL17" s="263">
        <f>'kiadási tábla 5.sz'!MT17</f>
        <v>0</v>
      </c>
      <c r="AM17" s="102">
        <f t="shared" si="40"/>
        <v>0</v>
      </c>
      <c r="AN17" s="263">
        <f>'kiadási tábla 5.sz'!MU17</f>
        <v>0</v>
      </c>
      <c r="AO17" s="263">
        <f>'kiadási tábla 5.sz'!MV17</f>
        <v>0</v>
      </c>
      <c r="AP17" s="263">
        <f>'kiadási tábla 5.sz'!MW17</f>
        <v>0</v>
      </c>
      <c r="AQ17" s="102">
        <f t="shared" si="41"/>
        <v>0</v>
      </c>
      <c r="AR17" s="270">
        <f t="shared" si="21"/>
        <v>0</v>
      </c>
      <c r="AS17" s="270">
        <f t="shared" si="22"/>
        <v>0</v>
      </c>
      <c r="AT17" s="270">
        <f t="shared" si="23"/>
        <v>0</v>
      </c>
      <c r="AU17" s="102">
        <f t="shared" si="24"/>
        <v>0</v>
      </c>
      <c r="AV17" s="270">
        <f t="shared" si="25"/>
        <v>0</v>
      </c>
      <c r="AW17" s="270">
        <f t="shared" si="26"/>
        <v>0</v>
      </c>
      <c r="AX17" s="270">
        <f t="shared" si="27"/>
        <v>0</v>
      </c>
      <c r="AY17" s="102">
        <f t="shared" si="28"/>
        <v>0</v>
      </c>
      <c r="AZ17" s="270">
        <f t="shared" si="29"/>
        <v>0</v>
      </c>
      <c r="BA17" s="270">
        <f t="shared" si="30"/>
        <v>0</v>
      </c>
      <c r="BB17" s="270">
        <f t="shared" si="31"/>
        <v>0</v>
      </c>
      <c r="BC17" s="102">
        <f t="shared" si="32"/>
        <v>0</v>
      </c>
    </row>
    <row r="18" spans="1:55">
      <c r="A18" s="58"/>
      <c r="B18" s="63"/>
      <c r="C18" s="64"/>
      <c r="D18" s="100">
        <v>6</v>
      </c>
      <c r="E18" s="45" t="s">
        <v>153</v>
      </c>
      <c r="F18" s="105"/>
      <c r="G18" s="183" t="s">
        <v>154</v>
      </c>
      <c r="H18" s="269">
        <f>'kiadási tábla 5.sz'!AU18</f>
        <v>0</v>
      </c>
      <c r="I18" s="269">
        <f>'kiadási tábla 5.sz'!AV18</f>
        <v>0</v>
      </c>
      <c r="J18" s="269">
        <f>'kiadási tábla 5.sz'!AW18</f>
        <v>0</v>
      </c>
      <c r="K18" s="102">
        <f t="shared" si="33"/>
        <v>0</v>
      </c>
      <c r="L18" s="263">
        <f>'kiadási tábla 5.sz'!AX18</f>
        <v>0</v>
      </c>
      <c r="M18" s="263">
        <f>'kiadási tábla 5.sz'!AY18</f>
        <v>0</v>
      </c>
      <c r="N18" s="263">
        <f>'kiadási tábla 5.sz'!AZ18</f>
        <v>0</v>
      </c>
      <c r="O18" s="102">
        <f t="shared" si="34"/>
        <v>0</v>
      </c>
      <c r="P18" s="263">
        <f>'kiadási tábla 5.sz'!BA18</f>
        <v>0</v>
      </c>
      <c r="Q18" s="263">
        <f>'kiadási tábla 5.sz'!BB18</f>
        <v>0</v>
      </c>
      <c r="R18" s="263">
        <f>'kiadási tábla 5.sz'!BC18</f>
        <v>0</v>
      </c>
      <c r="S18" s="102">
        <f t="shared" si="35"/>
        <v>0</v>
      </c>
      <c r="T18" s="263">
        <f>'kiadási tábla 5.sz'!CN18</f>
        <v>0</v>
      </c>
      <c r="U18" s="263">
        <f>'kiadási tábla 5.sz'!CO18</f>
        <v>0</v>
      </c>
      <c r="V18" s="263">
        <f>'kiadási tábla 5.sz'!CP18</f>
        <v>0</v>
      </c>
      <c r="W18" s="102">
        <f t="shared" si="36"/>
        <v>0</v>
      </c>
      <c r="X18" s="263">
        <f>'kiadási tábla 5.sz'!CQ18</f>
        <v>0</v>
      </c>
      <c r="Y18" s="263">
        <f>'kiadási tábla 5.sz'!CR18</f>
        <v>0</v>
      </c>
      <c r="Z18" s="263">
        <f>'kiadási tábla 5.sz'!CS18</f>
        <v>0</v>
      </c>
      <c r="AA18" s="102">
        <f t="shared" si="37"/>
        <v>0</v>
      </c>
      <c r="AB18" s="263">
        <f>'kiadási tábla 5.sz'!CT18</f>
        <v>0</v>
      </c>
      <c r="AC18" s="263">
        <f>'kiadási tábla 5.sz'!CU18</f>
        <v>0</v>
      </c>
      <c r="AD18" s="263">
        <f>'kiadási tábla 5.sz'!CV18</f>
        <v>0</v>
      </c>
      <c r="AE18" s="102">
        <f t="shared" si="38"/>
        <v>0</v>
      </c>
      <c r="AF18" s="263">
        <f>'kiadási tábla 5.sz'!MO18</f>
        <v>179050594</v>
      </c>
      <c r="AG18" s="263">
        <f>'kiadási tábla 5.sz'!MP18</f>
        <v>0</v>
      </c>
      <c r="AH18" s="263">
        <f>'kiadási tábla 5.sz'!MQ18</f>
        <v>0</v>
      </c>
      <c r="AI18" s="102">
        <f t="shared" si="39"/>
        <v>179050594</v>
      </c>
      <c r="AJ18" s="263">
        <f>'kiadási tábla 5.sz'!MR18</f>
        <v>192656620</v>
      </c>
      <c r="AK18" s="263">
        <f>'kiadási tábla 5.sz'!MS18</f>
        <v>0</v>
      </c>
      <c r="AL18" s="263">
        <f>'kiadási tábla 5.sz'!MT18</f>
        <v>0</v>
      </c>
      <c r="AM18" s="102">
        <f t="shared" si="40"/>
        <v>192656620</v>
      </c>
      <c r="AN18" s="263">
        <f>'kiadási tábla 5.sz'!MU18</f>
        <v>181333956</v>
      </c>
      <c r="AO18" s="263">
        <f>'kiadási tábla 5.sz'!MV18</f>
        <v>0</v>
      </c>
      <c r="AP18" s="263">
        <f>'kiadási tábla 5.sz'!MW18</f>
        <v>0</v>
      </c>
      <c r="AQ18" s="102">
        <f t="shared" si="41"/>
        <v>181333956</v>
      </c>
      <c r="AR18" s="270">
        <f t="shared" si="21"/>
        <v>179050594</v>
      </c>
      <c r="AS18" s="270">
        <f t="shared" si="22"/>
        <v>0</v>
      </c>
      <c r="AT18" s="270">
        <f t="shared" si="23"/>
        <v>0</v>
      </c>
      <c r="AU18" s="102">
        <f t="shared" si="24"/>
        <v>179050594</v>
      </c>
      <c r="AV18" s="270">
        <f t="shared" si="25"/>
        <v>192656620</v>
      </c>
      <c r="AW18" s="270">
        <f t="shared" si="26"/>
        <v>0</v>
      </c>
      <c r="AX18" s="270">
        <f t="shared" si="27"/>
        <v>0</v>
      </c>
      <c r="AY18" s="102">
        <f t="shared" si="28"/>
        <v>192656620</v>
      </c>
      <c r="AZ18" s="270">
        <f t="shared" si="29"/>
        <v>181333956</v>
      </c>
      <c r="BA18" s="270">
        <f t="shared" si="30"/>
        <v>0</v>
      </c>
      <c r="BB18" s="270">
        <f t="shared" si="31"/>
        <v>0</v>
      </c>
      <c r="BC18" s="102">
        <f t="shared" si="32"/>
        <v>181333956</v>
      </c>
    </row>
    <row r="19" spans="1:55">
      <c r="A19" s="58"/>
      <c r="B19" s="63"/>
      <c r="C19" s="64"/>
      <c r="D19" s="100">
        <v>7</v>
      </c>
      <c r="E19" s="45" t="s">
        <v>155</v>
      </c>
      <c r="F19" s="105"/>
      <c r="G19" s="183" t="s">
        <v>156</v>
      </c>
      <c r="H19" s="269">
        <f>'kiadási tábla 5.sz'!AU19</f>
        <v>0</v>
      </c>
      <c r="I19" s="269">
        <f>'kiadási tábla 5.sz'!AV19</f>
        <v>0</v>
      </c>
      <c r="J19" s="269">
        <f>'kiadási tábla 5.sz'!AW19</f>
        <v>0</v>
      </c>
      <c r="K19" s="102">
        <f t="shared" si="33"/>
        <v>0</v>
      </c>
      <c r="L19" s="263">
        <f>'kiadási tábla 5.sz'!AX19</f>
        <v>0</v>
      </c>
      <c r="M19" s="263">
        <f>'kiadási tábla 5.sz'!AY19</f>
        <v>0</v>
      </c>
      <c r="N19" s="263">
        <f>'kiadási tábla 5.sz'!AZ19</f>
        <v>0</v>
      </c>
      <c r="O19" s="102">
        <f t="shared" si="34"/>
        <v>0</v>
      </c>
      <c r="P19" s="263">
        <f>'kiadási tábla 5.sz'!BA19</f>
        <v>0</v>
      </c>
      <c r="Q19" s="263">
        <f>'kiadási tábla 5.sz'!BB19</f>
        <v>0</v>
      </c>
      <c r="R19" s="263">
        <f>'kiadási tábla 5.sz'!BC19</f>
        <v>0</v>
      </c>
      <c r="S19" s="102">
        <f t="shared" si="35"/>
        <v>0</v>
      </c>
      <c r="T19" s="263">
        <f>'kiadási tábla 5.sz'!CN19</f>
        <v>0</v>
      </c>
      <c r="U19" s="263">
        <f>'kiadási tábla 5.sz'!CO19</f>
        <v>0</v>
      </c>
      <c r="V19" s="263">
        <f>'kiadási tábla 5.sz'!CP19</f>
        <v>0</v>
      </c>
      <c r="W19" s="102">
        <f t="shared" si="36"/>
        <v>0</v>
      </c>
      <c r="X19" s="263">
        <f>'kiadási tábla 5.sz'!CQ19</f>
        <v>0</v>
      </c>
      <c r="Y19" s="263">
        <f>'kiadási tábla 5.sz'!CR19</f>
        <v>0</v>
      </c>
      <c r="Z19" s="263">
        <f>'kiadási tábla 5.sz'!CS19</f>
        <v>0</v>
      </c>
      <c r="AA19" s="102">
        <f t="shared" si="37"/>
        <v>0</v>
      </c>
      <c r="AB19" s="263">
        <f>'kiadási tábla 5.sz'!CT19</f>
        <v>0</v>
      </c>
      <c r="AC19" s="263">
        <f>'kiadási tábla 5.sz'!CU19</f>
        <v>0</v>
      </c>
      <c r="AD19" s="263">
        <f>'kiadási tábla 5.sz'!CV19</f>
        <v>0</v>
      </c>
      <c r="AE19" s="102">
        <f t="shared" si="38"/>
        <v>0</v>
      </c>
      <c r="AF19" s="263">
        <f>'kiadási tábla 5.sz'!MO19</f>
        <v>0</v>
      </c>
      <c r="AG19" s="263">
        <f>'kiadási tábla 5.sz'!MP19</f>
        <v>0</v>
      </c>
      <c r="AH19" s="263">
        <f>'kiadási tábla 5.sz'!MQ19</f>
        <v>0</v>
      </c>
      <c r="AI19" s="102">
        <f t="shared" si="39"/>
        <v>0</v>
      </c>
      <c r="AJ19" s="263">
        <f>'kiadási tábla 5.sz'!MR19</f>
        <v>0</v>
      </c>
      <c r="AK19" s="263">
        <f>'kiadási tábla 5.sz'!MS19</f>
        <v>0</v>
      </c>
      <c r="AL19" s="263">
        <f>'kiadási tábla 5.sz'!MT19</f>
        <v>0</v>
      </c>
      <c r="AM19" s="102">
        <f t="shared" si="40"/>
        <v>0</v>
      </c>
      <c r="AN19" s="263">
        <f>'kiadási tábla 5.sz'!MU19</f>
        <v>0</v>
      </c>
      <c r="AO19" s="263">
        <f>'kiadási tábla 5.sz'!MV19</f>
        <v>0</v>
      </c>
      <c r="AP19" s="263">
        <f>'kiadási tábla 5.sz'!MW19</f>
        <v>0</v>
      </c>
      <c r="AQ19" s="102">
        <f t="shared" si="41"/>
        <v>0</v>
      </c>
      <c r="AR19" s="270">
        <f t="shared" si="21"/>
        <v>0</v>
      </c>
      <c r="AS19" s="270">
        <f t="shared" si="22"/>
        <v>0</v>
      </c>
      <c r="AT19" s="270">
        <f t="shared" si="23"/>
        <v>0</v>
      </c>
      <c r="AU19" s="102">
        <f t="shared" si="24"/>
        <v>0</v>
      </c>
      <c r="AV19" s="270">
        <f t="shared" si="25"/>
        <v>0</v>
      </c>
      <c r="AW19" s="270">
        <f t="shared" si="26"/>
        <v>0</v>
      </c>
      <c r="AX19" s="270">
        <f t="shared" si="27"/>
        <v>0</v>
      </c>
      <c r="AY19" s="102">
        <f t="shared" si="28"/>
        <v>0</v>
      </c>
      <c r="AZ19" s="270">
        <f t="shared" si="29"/>
        <v>0</v>
      </c>
      <c r="BA19" s="270">
        <f t="shared" si="30"/>
        <v>0</v>
      </c>
      <c r="BB19" s="270">
        <f t="shared" si="31"/>
        <v>0</v>
      </c>
      <c r="BC19" s="102">
        <f t="shared" si="32"/>
        <v>0</v>
      </c>
    </row>
    <row r="20" spans="1:55">
      <c r="A20" s="58"/>
      <c r="B20" s="63"/>
      <c r="C20" s="64"/>
      <c r="D20" s="100">
        <v>8</v>
      </c>
      <c r="E20" s="45" t="s">
        <v>157</v>
      </c>
      <c r="F20" s="105"/>
      <c r="G20" s="183" t="s">
        <v>158</v>
      </c>
      <c r="H20" s="269">
        <f>'kiadási tábla 5.sz'!AU20</f>
        <v>0</v>
      </c>
      <c r="I20" s="269">
        <f>'kiadási tábla 5.sz'!AV20</f>
        <v>0</v>
      </c>
      <c r="J20" s="269">
        <f>'kiadási tábla 5.sz'!AW20</f>
        <v>0</v>
      </c>
      <c r="K20" s="102">
        <f t="shared" si="33"/>
        <v>0</v>
      </c>
      <c r="L20" s="263">
        <f>'kiadási tábla 5.sz'!AX20</f>
        <v>0</v>
      </c>
      <c r="M20" s="263">
        <f>'kiadási tábla 5.sz'!AY20</f>
        <v>0</v>
      </c>
      <c r="N20" s="263">
        <f>'kiadási tábla 5.sz'!AZ20</f>
        <v>0</v>
      </c>
      <c r="O20" s="102">
        <f t="shared" si="34"/>
        <v>0</v>
      </c>
      <c r="P20" s="263">
        <f>'kiadási tábla 5.sz'!BA20</f>
        <v>0</v>
      </c>
      <c r="Q20" s="263">
        <f>'kiadási tábla 5.sz'!BB20</f>
        <v>0</v>
      </c>
      <c r="R20" s="263">
        <f>'kiadási tábla 5.sz'!BC20</f>
        <v>0</v>
      </c>
      <c r="S20" s="102">
        <f t="shared" si="35"/>
        <v>0</v>
      </c>
      <c r="T20" s="263">
        <f>'kiadási tábla 5.sz'!CN20</f>
        <v>0</v>
      </c>
      <c r="U20" s="263">
        <f>'kiadási tábla 5.sz'!CO20</f>
        <v>0</v>
      </c>
      <c r="V20" s="263">
        <f>'kiadási tábla 5.sz'!CP20</f>
        <v>0</v>
      </c>
      <c r="W20" s="102">
        <f t="shared" si="36"/>
        <v>0</v>
      </c>
      <c r="X20" s="263">
        <f>'kiadási tábla 5.sz'!CQ20</f>
        <v>0</v>
      </c>
      <c r="Y20" s="263">
        <f>'kiadási tábla 5.sz'!CR20</f>
        <v>0</v>
      </c>
      <c r="Z20" s="263">
        <f>'kiadási tábla 5.sz'!CS20</f>
        <v>0</v>
      </c>
      <c r="AA20" s="102">
        <f t="shared" si="37"/>
        <v>0</v>
      </c>
      <c r="AB20" s="263">
        <f>'kiadási tábla 5.sz'!CT20</f>
        <v>0</v>
      </c>
      <c r="AC20" s="263">
        <f>'kiadási tábla 5.sz'!CU20</f>
        <v>0</v>
      </c>
      <c r="AD20" s="263">
        <f>'kiadási tábla 5.sz'!CV20</f>
        <v>0</v>
      </c>
      <c r="AE20" s="102">
        <f t="shared" si="38"/>
        <v>0</v>
      </c>
      <c r="AF20" s="263">
        <f>'kiadási tábla 5.sz'!MO20</f>
        <v>0</v>
      </c>
      <c r="AG20" s="263">
        <f>'kiadási tábla 5.sz'!MP20</f>
        <v>0</v>
      </c>
      <c r="AH20" s="263">
        <f>'kiadási tábla 5.sz'!MQ20</f>
        <v>0</v>
      </c>
      <c r="AI20" s="102">
        <f t="shared" si="39"/>
        <v>0</v>
      </c>
      <c r="AJ20" s="263">
        <f>'kiadási tábla 5.sz'!MR20</f>
        <v>1000000</v>
      </c>
      <c r="AK20" s="263">
        <f>'kiadási tábla 5.sz'!MS20</f>
        <v>0</v>
      </c>
      <c r="AL20" s="263">
        <f>'kiadási tábla 5.sz'!MT20</f>
        <v>0</v>
      </c>
      <c r="AM20" s="102">
        <f t="shared" si="40"/>
        <v>1000000</v>
      </c>
      <c r="AN20" s="263">
        <f>'kiadási tábla 5.sz'!MU20</f>
        <v>1000000</v>
      </c>
      <c r="AO20" s="263">
        <f>'kiadási tábla 5.sz'!MV20</f>
        <v>0</v>
      </c>
      <c r="AP20" s="263">
        <f>'kiadási tábla 5.sz'!MW20</f>
        <v>0</v>
      </c>
      <c r="AQ20" s="102">
        <f t="shared" si="41"/>
        <v>1000000</v>
      </c>
      <c r="AR20" s="270">
        <f t="shared" si="21"/>
        <v>0</v>
      </c>
      <c r="AS20" s="270">
        <f t="shared" si="22"/>
        <v>0</v>
      </c>
      <c r="AT20" s="270">
        <f t="shared" si="23"/>
        <v>0</v>
      </c>
      <c r="AU20" s="102">
        <f t="shared" si="24"/>
        <v>0</v>
      </c>
      <c r="AV20" s="270">
        <f t="shared" si="25"/>
        <v>1000000</v>
      </c>
      <c r="AW20" s="270">
        <f t="shared" si="26"/>
        <v>0</v>
      </c>
      <c r="AX20" s="270">
        <f t="shared" si="27"/>
        <v>0</v>
      </c>
      <c r="AY20" s="102">
        <f t="shared" si="28"/>
        <v>1000000</v>
      </c>
      <c r="AZ20" s="270">
        <f t="shared" si="29"/>
        <v>1000000</v>
      </c>
      <c r="BA20" s="270">
        <f t="shared" si="30"/>
        <v>0</v>
      </c>
      <c r="BB20" s="270">
        <f t="shared" si="31"/>
        <v>0</v>
      </c>
      <c r="BC20" s="102">
        <f t="shared" si="32"/>
        <v>1000000</v>
      </c>
    </row>
    <row r="21" spans="1:55">
      <c r="A21" s="58"/>
      <c r="B21" s="63"/>
      <c r="C21" s="64"/>
      <c r="D21" s="100">
        <v>9</v>
      </c>
      <c r="E21" s="45" t="s">
        <v>159</v>
      </c>
      <c r="F21" s="105"/>
      <c r="G21" s="183" t="s">
        <v>160</v>
      </c>
      <c r="H21" s="269">
        <f>'kiadási tábla 5.sz'!AU21</f>
        <v>0</v>
      </c>
      <c r="I21" s="269">
        <f>'kiadási tábla 5.sz'!AV21</f>
        <v>0</v>
      </c>
      <c r="J21" s="269">
        <f>'kiadási tábla 5.sz'!AW21</f>
        <v>0</v>
      </c>
      <c r="K21" s="102">
        <f t="shared" si="33"/>
        <v>0</v>
      </c>
      <c r="L21" s="263">
        <f>'kiadási tábla 5.sz'!AX21</f>
        <v>0</v>
      </c>
      <c r="M21" s="263">
        <f>'kiadási tábla 5.sz'!AY21</f>
        <v>0</v>
      </c>
      <c r="N21" s="263">
        <f>'kiadási tábla 5.sz'!AZ21</f>
        <v>0</v>
      </c>
      <c r="O21" s="102">
        <f t="shared" si="34"/>
        <v>0</v>
      </c>
      <c r="P21" s="263">
        <f>'kiadási tábla 5.sz'!BA21</f>
        <v>0</v>
      </c>
      <c r="Q21" s="263">
        <f>'kiadási tábla 5.sz'!BB21</f>
        <v>0</v>
      </c>
      <c r="R21" s="263">
        <f>'kiadási tábla 5.sz'!BC21</f>
        <v>0</v>
      </c>
      <c r="S21" s="102">
        <f t="shared" si="35"/>
        <v>0</v>
      </c>
      <c r="T21" s="263">
        <f>'kiadási tábla 5.sz'!CN21</f>
        <v>0</v>
      </c>
      <c r="U21" s="263">
        <f>'kiadási tábla 5.sz'!CO21</f>
        <v>0</v>
      </c>
      <c r="V21" s="263">
        <f>'kiadási tábla 5.sz'!CP21</f>
        <v>0</v>
      </c>
      <c r="W21" s="102">
        <f t="shared" si="36"/>
        <v>0</v>
      </c>
      <c r="X21" s="263">
        <f>'kiadási tábla 5.sz'!CQ21</f>
        <v>0</v>
      </c>
      <c r="Y21" s="263">
        <f>'kiadási tábla 5.sz'!CR21</f>
        <v>0</v>
      </c>
      <c r="Z21" s="263">
        <f>'kiadási tábla 5.sz'!CS21</f>
        <v>0</v>
      </c>
      <c r="AA21" s="102">
        <f t="shared" si="37"/>
        <v>0</v>
      </c>
      <c r="AB21" s="263">
        <f>'kiadási tábla 5.sz'!CT21</f>
        <v>0</v>
      </c>
      <c r="AC21" s="263">
        <f>'kiadási tábla 5.sz'!CU21</f>
        <v>0</v>
      </c>
      <c r="AD21" s="263">
        <f>'kiadási tábla 5.sz'!CV21</f>
        <v>0</v>
      </c>
      <c r="AE21" s="102">
        <f t="shared" si="38"/>
        <v>0</v>
      </c>
      <c r="AF21" s="263">
        <f>'kiadási tábla 5.sz'!MO21</f>
        <v>193236560</v>
      </c>
      <c r="AG21" s="263">
        <f>'kiadási tábla 5.sz'!MP21</f>
        <v>9000000</v>
      </c>
      <c r="AH21" s="263">
        <f>'kiadási tábla 5.sz'!MQ21</f>
        <v>0</v>
      </c>
      <c r="AI21" s="102">
        <f t="shared" si="39"/>
        <v>202236560</v>
      </c>
      <c r="AJ21" s="263">
        <f>'kiadási tábla 5.sz'!MR21</f>
        <v>205886560</v>
      </c>
      <c r="AK21" s="263">
        <f>'kiadási tábla 5.sz'!MS21</f>
        <v>10450000</v>
      </c>
      <c r="AL21" s="263">
        <f>'kiadási tábla 5.sz'!MT21</f>
        <v>0</v>
      </c>
      <c r="AM21" s="102">
        <f t="shared" si="40"/>
        <v>216336560</v>
      </c>
      <c r="AN21" s="263">
        <f>'kiadási tábla 5.sz'!MU21</f>
        <v>205471560</v>
      </c>
      <c r="AO21" s="263">
        <f>'kiadási tábla 5.sz'!MV21</f>
        <v>10450000</v>
      </c>
      <c r="AP21" s="263">
        <f>'kiadási tábla 5.sz'!MW21</f>
        <v>0</v>
      </c>
      <c r="AQ21" s="102">
        <f t="shared" si="41"/>
        <v>215921560</v>
      </c>
      <c r="AR21" s="270">
        <f t="shared" si="21"/>
        <v>193236560</v>
      </c>
      <c r="AS21" s="270">
        <f t="shared" si="22"/>
        <v>9000000</v>
      </c>
      <c r="AT21" s="270">
        <f t="shared" si="23"/>
        <v>0</v>
      </c>
      <c r="AU21" s="102">
        <f t="shared" si="24"/>
        <v>202236560</v>
      </c>
      <c r="AV21" s="270">
        <f t="shared" si="25"/>
        <v>205886560</v>
      </c>
      <c r="AW21" s="270">
        <f t="shared" si="26"/>
        <v>10450000</v>
      </c>
      <c r="AX21" s="270">
        <f t="shared" si="27"/>
        <v>0</v>
      </c>
      <c r="AY21" s="102">
        <f t="shared" si="28"/>
        <v>216336560</v>
      </c>
      <c r="AZ21" s="270">
        <f t="shared" si="29"/>
        <v>205471560</v>
      </c>
      <c r="BA21" s="270">
        <f t="shared" si="30"/>
        <v>10450000</v>
      </c>
      <c r="BB21" s="270">
        <f t="shared" si="31"/>
        <v>0</v>
      </c>
      <c r="BC21" s="102">
        <f t="shared" si="32"/>
        <v>215921560</v>
      </c>
    </row>
    <row r="22" spans="1:55">
      <c r="A22" s="58"/>
      <c r="B22" s="63"/>
      <c r="C22" s="64"/>
      <c r="D22" s="100">
        <v>10</v>
      </c>
      <c r="E22" s="45" t="s">
        <v>221</v>
      </c>
      <c r="F22" s="100"/>
      <c r="G22" s="183" t="s">
        <v>161</v>
      </c>
      <c r="H22" s="269">
        <f>'kiadási tábla 5.sz'!AU22</f>
        <v>0</v>
      </c>
      <c r="I22" s="269">
        <f>'kiadási tábla 5.sz'!AV22</f>
        <v>0</v>
      </c>
      <c r="J22" s="269">
        <f>'kiadási tábla 5.sz'!AW22</f>
        <v>0</v>
      </c>
      <c r="K22" s="102">
        <f t="shared" si="33"/>
        <v>0</v>
      </c>
      <c r="L22" s="263">
        <f>'kiadási tábla 5.sz'!AX22</f>
        <v>0</v>
      </c>
      <c r="M22" s="263">
        <f>'kiadási tábla 5.sz'!AY22</f>
        <v>0</v>
      </c>
      <c r="N22" s="263">
        <f>'kiadási tábla 5.sz'!AZ22</f>
        <v>0</v>
      </c>
      <c r="O22" s="102">
        <f t="shared" si="34"/>
        <v>0</v>
      </c>
      <c r="P22" s="263">
        <f>'kiadási tábla 5.sz'!BA22</f>
        <v>0</v>
      </c>
      <c r="Q22" s="263">
        <f>'kiadási tábla 5.sz'!BB22</f>
        <v>0</v>
      </c>
      <c r="R22" s="263">
        <f>'kiadási tábla 5.sz'!BC22</f>
        <v>0</v>
      </c>
      <c r="S22" s="102">
        <f t="shared" si="35"/>
        <v>0</v>
      </c>
      <c r="T22" s="263">
        <f>'kiadási tábla 5.sz'!CN22</f>
        <v>0</v>
      </c>
      <c r="U22" s="263">
        <f>'kiadási tábla 5.sz'!CO22</f>
        <v>0</v>
      </c>
      <c r="V22" s="263">
        <f>'kiadási tábla 5.sz'!CP22</f>
        <v>0</v>
      </c>
      <c r="W22" s="102">
        <f t="shared" si="36"/>
        <v>0</v>
      </c>
      <c r="X22" s="263">
        <f>'kiadási tábla 5.sz'!CQ22</f>
        <v>0</v>
      </c>
      <c r="Y22" s="263">
        <f>'kiadási tábla 5.sz'!CR22</f>
        <v>0</v>
      </c>
      <c r="Z22" s="263">
        <f>'kiadási tábla 5.sz'!CS22</f>
        <v>0</v>
      </c>
      <c r="AA22" s="102">
        <f t="shared" si="37"/>
        <v>0</v>
      </c>
      <c r="AB22" s="263">
        <f>'kiadási tábla 5.sz'!CT22</f>
        <v>0</v>
      </c>
      <c r="AC22" s="263">
        <f>'kiadási tábla 5.sz'!CU22</f>
        <v>0</v>
      </c>
      <c r="AD22" s="263">
        <f>'kiadási tábla 5.sz'!CV22</f>
        <v>0</v>
      </c>
      <c r="AE22" s="102">
        <f t="shared" si="38"/>
        <v>0</v>
      </c>
      <c r="AF22" s="263">
        <f>'kiadási tábla 5.sz'!MO22</f>
        <v>10000000</v>
      </c>
      <c r="AG22" s="263">
        <f>'kiadási tábla 5.sz'!MP22</f>
        <v>0</v>
      </c>
      <c r="AH22" s="263">
        <f>'kiadási tábla 5.sz'!MQ22</f>
        <v>0</v>
      </c>
      <c r="AI22" s="102">
        <f t="shared" si="39"/>
        <v>10000000</v>
      </c>
      <c r="AJ22" s="263">
        <f>'kiadási tábla 5.sz'!MR22</f>
        <v>10000000</v>
      </c>
      <c r="AK22" s="263">
        <f>'kiadási tábla 5.sz'!MS22</f>
        <v>0</v>
      </c>
      <c r="AL22" s="263">
        <f>'kiadási tábla 5.sz'!MT22</f>
        <v>0</v>
      </c>
      <c r="AM22" s="102">
        <f t="shared" si="40"/>
        <v>10000000</v>
      </c>
      <c r="AN22" s="263">
        <f>'kiadási tábla 5.sz'!MU22</f>
        <v>0</v>
      </c>
      <c r="AO22" s="263">
        <f>'kiadási tábla 5.sz'!MV22</f>
        <v>0</v>
      </c>
      <c r="AP22" s="263">
        <f>'kiadási tábla 5.sz'!MW22</f>
        <v>0</v>
      </c>
      <c r="AQ22" s="102">
        <f t="shared" si="41"/>
        <v>0</v>
      </c>
      <c r="AR22" s="270">
        <f t="shared" si="21"/>
        <v>10000000</v>
      </c>
      <c r="AS22" s="270">
        <f t="shared" si="22"/>
        <v>0</v>
      </c>
      <c r="AT22" s="270">
        <f t="shared" si="23"/>
        <v>0</v>
      </c>
      <c r="AU22" s="102">
        <f t="shared" si="24"/>
        <v>10000000</v>
      </c>
      <c r="AV22" s="270">
        <f t="shared" si="25"/>
        <v>10000000</v>
      </c>
      <c r="AW22" s="270">
        <f t="shared" si="26"/>
        <v>0</v>
      </c>
      <c r="AX22" s="270">
        <f t="shared" si="27"/>
        <v>0</v>
      </c>
      <c r="AY22" s="102">
        <f t="shared" si="28"/>
        <v>10000000</v>
      </c>
      <c r="AZ22" s="270">
        <f t="shared" si="29"/>
        <v>0</v>
      </c>
      <c r="BA22" s="270">
        <f t="shared" si="30"/>
        <v>0</v>
      </c>
      <c r="BB22" s="270">
        <f t="shared" si="31"/>
        <v>0</v>
      </c>
      <c r="BC22" s="102">
        <f t="shared" si="32"/>
        <v>0</v>
      </c>
    </row>
    <row r="23" spans="1:55">
      <c r="A23" s="58"/>
      <c r="B23" s="63"/>
      <c r="C23" s="64"/>
      <c r="D23" s="69"/>
      <c r="E23" s="106" t="s">
        <v>2</v>
      </c>
      <c r="F23" s="65" t="s">
        <v>162</v>
      </c>
      <c r="G23" s="183" t="s">
        <v>161</v>
      </c>
      <c r="H23" s="269">
        <f>'kiadási tábla 5.sz'!AU23</f>
        <v>0</v>
      </c>
      <c r="I23" s="269">
        <f>'kiadási tábla 5.sz'!AV23</f>
        <v>0</v>
      </c>
      <c r="J23" s="269">
        <f>'kiadási tábla 5.sz'!AW23</f>
        <v>0</v>
      </c>
      <c r="K23" s="102">
        <f t="shared" si="33"/>
        <v>0</v>
      </c>
      <c r="L23" s="263">
        <f>'kiadási tábla 5.sz'!AX23</f>
        <v>0</v>
      </c>
      <c r="M23" s="263">
        <f>'kiadási tábla 5.sz'!AY23</f>
        <v>0</v>
      </c>
      <c r="N23" s="263">
        <f>'kiadási tábla 5.sz'!AZ23</f>
        <v>0</v>
      </c>
      <c r="O23" s="102">
        <f t="shared" si="34"/>
        <v>0</v>
      </c>
      <c r="P23" s="263">
        <f>'kiadási tábla 5.sz'!BA23</f>
        <v>0</v>
      </c>
      <c r="Q23" s="263">
        <f>'kiadási tábla 5.sz'!BB23</f>
        <v>0</v>
      </c>
      <c r="R23" s="263">
        <f>'kiadási tábla 5.sz'!BC23</f>
        <v>0</v>
      </c>
      <c r="S23" s="102">
        <f t="shared" si="35"/>
        <v>0</v>
      </c>
      <c r="T23" s="263">
        <f>'kiadási tábla 5.sz'!CN23</f>
        <v>0</v>
      </c>
      <c r="U23" s="263">
        <f>'kiadási tábla 5.sz'!CO23</f>
        <v>0</v>
      </c>
      <c r="V23" s="263">
        <f>'kiadási tábla 5.sz'!CP23</f>
        <v>0</v>
      </c>
      <c r="W23" s="102">
        <f t="shared" si="36"/>
        <v>0</v>
      </c>
      <c r="X23" s="263">
        <f>'kiadási tábla 5.sz'!CQ23</f>
        <v>0</v>
      </c>
      <c r="Y23" s="263">
        <f>'kiadási tábla 5.sz'!CR23</f>
        <v>0</v>
      </c>
      <c r="Z23" s="263">
        <f>'kiadási tábla 5.sz'!CS23</f>
        <v>0</v>
      </c>
      <c r="AA23" s="102">
        <f t="shared" si="37"/>
        <v>0</v>
      </c>
      <c r="AB23" s="263">
        <f>'kiadási tábla 5.sz'!CT23</f>
        <v>0</v>
      </c>
      <c r="AC23" s="263">
        <f>'kiadási tábla 5.sz'!CU23</f>
        <v>0</v>
      </c>
      <c r="AD23" s="263">
        <f>'kiadási tábla 5.sz'!CV23</f>
        <v>0</v>
      </c>
      <c r="AE23" s="102">
        <f t="shared" si="38"/>
        <v>0</v>
      </c>
      <c r="AF23" s="263">
        <f>'kiadási tábla 5.sz'!MO23</f>
        <v>0</v>
      </c>
      <c r="AG23" s="263">
        <f>'kiadási tábla 5.sz'!MP23</f>
        <v>0</v>
      </c>
      <c r="AH23" s="263">
        <f>'kiadási tábla 5.sz'!MQ23</f>
        <v>0</v>
      </c>
      <c r="AI23" s="102">
        <f t="shared" si="39"/>
        <v>0</v>
      </c>
      <c r="AJ23" s="263">
        <f>'kiadási tábla 5.sz'!MR23</f>
        <v>0</v>
      </c>
      <c r="AK23" s="263">
        <f>'kiadási tábla 5.sz'!MS23</f>
        <v>0</v>
      </c>
      <c r="AL23" s="263">
        <f>'kiadási tábla 5.sz'!MT23</f>
        <v>0</v>
      </c>
      <c r="AM23" s="102">
        <f t="shared" si="40"/>
        <v>0</v>
      </c>
      <c r="AN23" s="263">
        <f>'kiadási tábla 5.sz'!MU23</f>
        <v>0</v>
      </c>
      <c r="AO23" s="263">
        <f>'kiadási tábla 5.sz'!MV23</f>
        <v>0</v>
      </c>
      <c r="AP23" s="263">
        <f>'kiadási tábla 5.sz'!MW23</f>
        <v>0</v>
      </c>
      <c r="AQ23" s="102">
        <f t="shared" si="41"/>
        <v>0</v>
      </c>
      <c r="AR23" s="270">
        <f t="shared" si="21"/>
        <v>0</v>
      </c>
      <c r="AS23" s="270">
        <f t="shared" si="22"/>
        <v>0</v>
      </c>
      <c r="AT23" s="270">
        <f t="shared" si="23"/>
        <v>0</v>
      </c>
      <c r="AU23" s="102">
        <f t="shared" si="24"/>
        <v>0</v>
      </c>
      <c r="AV23" s="270">
        <f t="shared" si="25"/>
        <v>0</v>
      </c>
      <c r="AW23" s="270">
        <f t="shared" si="26"/>
        <v>0</v>
      </c>
      <c r="AX23" s="270">
        <f t="shared" si="27"/>
        <v>0</v>
      </c>
      <c r="AY23" s="102">
        <f t="shared" si="28"/>
        <v>0</v>
      </c>
      <c r="AZ23" s="270">
        <f t="shared" si="29"/>
        <v>0</v>
      </c>
      <c r="BA23" s="270">
        <f t="shared" si="30"/>
        <v>0</v>
      </c>
      <c r="BB23" s="270">
        <f t="shared" si="31"/>
        <v>0</v>
      </c>
      <c r="BC23" s="102">
        <f t="shared" si="32"/>
        <v>0</v>
      </c>
    </row>
    <row r="24" spans="1:55">
      <c r="A24" s="58"/>
      <c r="B24" s="63"/>
      <c r="C24" s="64"/>
      <c r="D24" s="69"/>
      <c r="E24" s="106" t="s">
        <v>2</v>
      </c>
      <c r="F24" s="45" t="s">
        <v>163</v>
      </c>
      <c r="G24" s="183" t="s">
        <v>161</v>
      </c>
      <c r="H24" s="269">
        <f>'kiadási tábla 5.sz'!AU24</f>
        <v>0</v>
      </c>
      <c r="I24" s="269">
        <f>'kiadási tábla 5.sz'!AV24</f>
        <v>0</v>
      </c>
      <c r="J24" s="269">
        <f>'kiadási tábla 5.sz'!AW24</f>
        <v>0</v>
      </c>
      <c r="K24" s="102">
        <f t="shared" si="33"/>
        <v>0</v>
      </c>
      <c r="L24" s="263">
        <f>'kiadási tábla 5.sz'!AX24</f>
        <v>0</v>
      </c>
      <c r="M24" s="263">
        <f>'kiadási tábla 5.sz'!AY24</f>
        <v>0</v>
      </c>
      <c r="N24" s="263">
        <f>'kiadási tábla 5.sz'!AZ24</f>
        <v>0</v>
      </c>
      <c r="O24" s="102">
        <f t="shared" si="34"/>
        <v>0</v>
      </c>
      <c r="P24" s="263">
        <f>'kiadási tábla 5.sz'!BA24</f>
        <v>0</v>
      </c>
      <c r="Q24" s="263">
        <f>'kiadási tábla 5.sz'!BB24</f>
        <v>0</v>
      </c>
      <c r="R24" s="263">
        <f>'kiadási tábla 5.sz'!BC24</f>
        <v>0</v>
      </c>
      <c r="S24" s="102">
        <f t="shared" si="35"/>
        <v>0</v>
      </c>
      <c r="T24" s="263">
        <f>'kiadási tábla 5.sz'!CN24</f>
        <v>0</v>
      </c>
      <c r="U24" s="263">
        <f>'kiadási tábla 5.sz'!CO24</f>
        <v>0</v>
      </c>
      <c r="V24" s="263">
        <f>'kiadási tábla 5.sz'!CP24</f>
        <v>0</v>
      </c>
      <c r="W24" s="102">
        <f t="shared" si="36"/>
        <v>0</v>
      </c>
      <c r="X24" s="263">
        <f>'kiadási tábla 5.sz'!CQ24</f>
        <v>0</v>
      </c>
      <c r="Y24" s="263">
        <f>'kiadási tábla 5.sz'!CR24</f>
        <v>0</v>
      </c>
      <c r="Z24" s="263">
        <f>'kiadási tábla 5.sz'!CS24</f>
        <v>0</v>
      </c>
      <c r="AA24" s="102">
        <f t="shared" si="37"/>
        <v>0</v>
      </c>
      <c r="AB24" s="263">
        <f>'kiadási tábla 5.sz'!CT24</f>
        <v>0</v>
      </c>
      <c r="AC24" s="263">
        <f>'kiadási tábla 5.sz'!CU24</f>
        <v>0</v>
      </c>
      <c r="AD24" s="263">
        <f>'kiadási tábla 5.sz'!CV24</f>
        <v>0</v>
      </c>
      <c r="AE24" s="102">
        <f t="shared" si="38"/>
        <v>0</v>
      </c>
      <c r="AF24" s="263">
        <f>'kiadási tábla 5.sz'!MO24</f>
        <v>10000000</v>
      </c>
      <c r="AG24" s="263">
        <f>'kiadási tábla 5.sz'!MP24</f>
        <v>0</v>
      </c>
      <c r="AH24" s="263">
        <f>'kiadási tábla 5.sz'!MQ24</f>
        <v>0</v>
      </c>
      <c r="AI24" s="102">
        <f t="shared" si="39"/>
        <v>10000000</v>
      </c>
      <c r="AJ24" s="263">
        <f>'kiadási tábla 5.sz'!MR24</f>
        <v>10000000</v>
      </c>
      <c r="AK24" s="263">
        <f>'kiadási tábla 5.sz'!MS24</f>
        <v>0</v>
      </c>
      <c r="AL24" s="263">
        <f>'kiadási tábla 5.sz'!MT24</f>
        <v>0</v>
      </c>
      <c r="AM24" s="102">
        <f t="shared" si="40"/>
        <v>10000000</v>
      </c>
      <c r="AN24" s="263">
        <f>'kiadási tábla 5.sz'!MU24</f>
        <v>0</v>
      </c>
      <c r="AO24" s="263">
        <f>'kiadási tábla 5.sz'!MV24</f>
        <v>0</v>
      </c>
      <c r="AP24" s="263">
        <f>'kiadási tábla 5.sz'!MW24</f>
        <v>0</v>
      </c>
      <c r="AQ24" s="102">
        <f t="shared" si="41"/>
        <v>0</v>
      </c>
      <c r="AR24" s="270">
        <f t="shared" si="21"/>
        <v>10000000</v>
      </c>
      <c r="AS24" s="270">
        <f t="shared" si="22"/>
        <v>0</v>
      </c>
      <c r="AT24" s="270">
        <f t="shared" si="23"/>
        <v>0</v>
      </c>
      <c r="AU24" s="102">
        <f t="shared" si="24"/>
        <v>10000000</v>
      </c>
      <c r="AV24" s="270">
        <f t="shared" si="25"/>
        <v>10000000</v>
      </c>
      <c r="AW24" s="270">
        <f t="shared" si="26"/>
        <v>0</v>
      </c>
      <c r="AX24" s="270">
        <f t="shared" si="27"/>
        <v>0</v>
      </c>
      <c r="AY24" s="102">
        <f t="shared" si="28"/>
        <v>10000000</v>
      </c>
      <c r="AZ24" s="270">
        <f t="shared" si="29"/>
        <v>0</v>
      </c>
      <c r="BA24" s="270">
        <f t="shared" si="30"/>
        <v>0</v>
      </c>
      <c r="BB24" s="270">
        <f t="shared" si="31"/>
        <v>0</v>
      </c>
      <c r="BC24" s="102">
        <f t="shared" si="32"/>
        <v>0</v>
      </c>
    </row>
    <row r="25" spans="1:55">
      <c r="A25" s="58"/>
      <c r="B25" s="63"/>
      <c r="C25" s="64"/>
      <c r="D25" s="69"/>
      <c r="E25" s="106" t="s">
        <v>2</v>
      </c>
      <c r="F25" s="45" t="s">
        <v>164</v>
      </c>
      <c r="G25" s="183" t="s">
        <v>161</v>
      </c>
      <c r="H25" s="269">
        <f>'kiadási tábla 5.sz'!AU25</f>
        <v>0</v>
      </c>
      <c r="I25" s="269">
        <f>'kiadási tábla 5.sz'!AV25</f>
        <v>0</v>
      </c>
      <c r="J25" s="269">
        <f>'kiadási tábla 5.sz'!AW25</f>
        <v>0</v>
      </c>
      <c r="K25" s="102">
        <f t="shared" si="33"/>
        <v>0</v>
      </c>
      <c r="L25" s="263">
        <f>'kiadási tábla 5.sz'!AX25</f>
        <v>0</v>
      </c>
      <c r="M25" s="263">
        <f>'kiadási tábla 5.sz'!AY25</f>
        <v>0</v>
      </c>
      <c r="N25" s="263">
        <f>'kiadási tábla 5.sz'!AZ25</f>
        <v>0</v>
      </c>
      <c r="O25" s="102">
        <f t="shared" si="34"/>
        <v>0</v>
      </c>
      <c r="P25" s="263">
        <f>'kiadási tábla 5.sz'!BA25</f>
        <v>0</v>
      </c>
      <c r="Q25" s="263">
        <f>'kiadási tábla 5.sz'!BB25</f>
        <v>0</v>
      </c>
      <c r="R25" s="263">
        <f>'kiadási tábla 5.sz'!BC25</f>
        <v>0</v>
      </c>
      <c r="S25" s="102">
        <f t="shared" si="35"/>
        <v>0</v>
      </c>
      <c r="T25" s="263">
        <f>'kiadási tábla 5.sz'!CN25</f>
        <v>0</v>
      </c>
      <c r="U25" s="263">
        <f>'kiadási tábla 5.sz'!CO25</f>
        <v>0</v>
      </c>
      <c r="V25" s="263">
        <f>'kiadási tábla 5.sz'!CP25</f>
        <v>0</v>
      </c>
      <c r="W25" s="102">
        <f t="shared" si="36"/>
        <v>0</v>
      </c>
      <c r="X25" s="263">
        <f>'kiadási tábla 5.sz'!CQ25</f>
        <v>0</v>
      </c>
      <c r="Y25" s="263">
        <f>'kiadási tábla 5.sz'!CR25</f>
        <v>0</v>
      </c>
      <c r="Z25" s="263">
        <f>'kiadási tábla 5.sz'!CS25</f>
        <v>0</v>
      </c>
      <c r="AA25" s="102">
        <f t="shared" si="37"/>
        <v>0</v>
      </c>
      <c r="AB25" s="263">
        <f>'kiadási tábla 5.sz'!CT25</f>
        <v>0</v>
      </c>
      <c r="AC25" s="263">
        <f>'kiadási tábla 5.sz'!CU25</f>
        <v>0</v>
      </c>
      <c r="AD25" s="263">
        <f>'kiadási tábla 5.sz'!CV25</f>
        <v>0</v>
      </c>
      <c r="AE25" s="102">
        <f t="shared" si="38"/>
        <v>0</v>
      </c>
      <c r="AF25" s="263">
        <f>'kiadási tábla 5.sz'!MO25</f>
        <v>0</v>
      </c>
      <c r="AG25" s="263">
        <f>'kiadási tábla 5.sz'!MP25</f>
        <v>0</v>
      </c>
      <c r="AH25" s="263">
        <f>'kiadási tábla 5.sz'!MQ25</f>
        <v>0</v>
      </c>
      <c r="AI25" s="102">
        <f t="shared" si="39"/>
        <v>0</v>
      </c>
      <c r="AJ25" s="263">
        <f>'kiadási tábla 5.sz'!MR25</f>
        <v>0</v>
      </c>
      <c r="AK25" s="263">
        <f>'kiadási tábla 5.sz'!MS25</f>
        <v>0</v>
      </c>
      <c r="AL25" s="263">
        <f>'kiadási tábla 5.sz'!MT25</f>
        <v>0</v>
      </c>
      <c r="AM25" s="102">
        <f t="shared" si="40"/>
        <v>0</v>
      </c>
      <c r="AN25" s="263">
        <f>'kiadási tábla 5.sz'!MU25</f>
        <v>0</v>
      </c>
      <c r="AO25" s="263">
        <f>'kiadási tábla 5.sz'!MV25</f>
        <v>0</v>
      </c>
      <c r="AP25" s="263">
        <f>'kiadási tábla 5.sz'!MW25</f>
        <v>0</v>
      </c>
      <c r="AQ25" s="102">
        <f t="shared" si="41"/>
        <v>0</v>
      </c>
      <c r="AR25" s="270">
        <f t="shared" si="21"/>
        <v>0</v>
      </c>
      <c r="AS25" s="270">
        <f t="shared" si="22"/>
        <v>0</v>
      </c>
      <c r="AT25" s="270">
        <f t="shared" si="23"/>
        <v>0</v>
      </c>
      <c r="AU25" s="102">
        <f t="shared" si="24"/>
        <v>0</v>
      </c>
      <c r="AV25" s="270">
        <f t="shared" si="25"/>
        <v>0</v>
      </c>
      <c r="AW25" s="270">
        <f t="shared" si="26"/>
        <v>0</v>
      </c>
      <c r="AX25" s="270">
        <f t="shared" si="27"/>
        <v>0</v>
      </c>
      <c r="AY25" s="102">
        <f t="shared" si="28"/>
        <v>0</v>
      </c>
      <c r="AZ25" s="270">
        <f t="shared" si="29"/>
        <v>0</v>
      </c>
      <c r="BA25" s="270">
        <f t="shared" si="30"/>
        <v>0</v>
      </c>
      <c r="BB25" s="270">
        <f t="shared" si="31"/>
        <v>0</v>
      </c>
      <c r="BC25" s="102">
        <f t="shared" si="32"/>
        <v>0</v>
      </c>
    </row>
    <row r="26" spans="1:55">
      <c r="A26" s="58"/>
      <c r="B26" s="63"/>
      <c r="C26" s="64"/>
      <c r="D26" s="69"/>
      <c r="E26" s="106" t="s">
        <v>2</v>
      </c>
      <c r="F26" s="45" t="s">
        <v>165</v>
      </c>
      <c r="G26" s="183" t="s">
        <v>161</v>
      </c>
      <c r="H26" s="269">
        <f>'kiadási tábla 5.sz'!AU26</f>
        <v>0</v>
      </c>
      <c r="I26" s="269">
        <f>'kiadási tábla 5.sz'!AV26</f>
        <v>0</v>
      </c>
      <c r="J26" s="269">
        <f>'kiadási tábla 5.sz'!AW26</f>
        <v>0</v>
      </c>
      <c r="K26" s="102">
        <f t="shared" si="33"/>
        <v>0</v>
      </c>
      <c r="L26" s="263">
        <f>'kiadási tábla 5.sz'!AX26</f>
        <v>0</v>
      </c>
      <c r="M26" s="263">
        <f>'kiadási tábla 5.sz'!AY26</f>
        <v>0</v>
      </c>
      <c r="N26" s="263">
        <f>'kiadási tábla 5.sz'!AZ26</f>
        <v>0</v>
      </c>
      <c r="O26" s="102">
        <f t="shared" si="34"/>
        <v>0</v>
      </c>
      <c r="P26" s="263">
        <f>'kiadási tábla 5.sz'!BA26</f>
        <v>0</v>
      </c>
      <c r="Q26" s="263">
        <f>'kiadási tábla 5.sz'!BB26</f>
        <v>0</v>
      </c>
      <c r="R26" s="263">
        <f>'kiadási tábla 5.sz'!BC26</f>
        <v>0</v>
      </c>
      <c r="S26" s="102">
        <f t="shared" si="35"/>
        <v>0</v>
      </c>
      <c r="T26" s="263">
        <f>'kiadási tábla 5.sz'!CN26</f>
        <v>0</v>
      </c>
      <c r="U26" s="263">
        <f>'kiadási tábla 5.sz'!CO26</f>
        <v>0</v>
      </c>
      <c r="V26" s="263">
        <f>'kiadási tábla 5.sz'!CP26</f>
        <v>0</v>
      </c>
      <c r="W26" s="102">
        <f t="shared" si="36"/>
        <v>0</v>
      </c>
      <c r="X26" s="263">
        <f>'kiadási tábla 5.sz'!CQ26</f>
        <v>0</v>
      </c>
      <c r="Y26" s="263">
        <f>'kiadási tábla 5.sz'!CR26</f>
        <v>0</v>
      </c>
      <c r="Z26" s="263">
        <f>'kiadási tábla 5.sz'!CS26</f>
        <v>0</v>
      </c>
      <c r="AA26" s="102">
        <f t="shared" si="37"/>
        <v>0</v>
      </c>
      <c r="AB26" s="263">
        <f>'kiadási tábla 5.sz'!CT26</f>
        <v>0</v>
      </c>
      <c r="AC26" s="263">
        <f>'kiadási tábla 5.sz'!CU26</f>
        <v>0</v>
      </c>
      <c r="AD26" s="263">
        <f>'kiadási tábla 5.sz'!CV26</f>
        <v>0</v>
      </c>
      <c r="AE26" s="102">
        <f t="shared" si="38"/>
        <v>0</v>
      </c>
      <c r="AF26" s="263">
        <f>'kiadási tábla 5.sz'!MO26</f>
        <v>0</v>
      </c>
      <c r="AG26" s="263">
        <f>'kiadási tábla 5.sz'!MP26</f>
        <v>0</v>
      </c>
      <c r="AH26" s="263">
        <f>'kiadási tábla 5.sz'!MQ26</f>
        <v>0</v>
      </c>
      <c r="AI26" s="102">
        <f t="shared" si="39"/>
        <v>0</v>
      </c>
      <c r="AJ26" s="263">
        <f>'kiadási tábla 5.sz'!MR26</f>
        <v>0</v>
      </c>
      <c r="AK26" s="263">
        <f>'kiadási tábla 5.sz'!MS26</f>
        <v>0</v>
      </c>
      <c r="AL26" s="263">
        <f>'kiadási tábla 5.sz'!MT26</f>
        <v>0</v>
      </c>
      <c r="AM26" s="102">
        <f t="shared" si="40"/>
        <v>0</v>
      </c>
      <c r="AN26" s="263">
        <f>'kiadási tábla 5.sz'!MU26</f>
        <v>0</v>
      </c>
      <c r="AO26" s="263">
        <f>'kiadási tábla 5.sz'!MV26</f>
        <v>0</v>
      </c>
      <c r="AP26" s="263">
        <f>'kiadási tábla 5.sz'!MW26</f>
        <v>0</v>
      </c>
      <c r="AQ26" s="102">
        <f t="shared" si="41"/>
        <v>0</v>
      </c>
      <c r="AR26" s="270">
        <f t="shared" si="21"/>
        <v>0</v>
      </c>
      <c r="AS26" s="270">
        <f t="shared" si="22"/>
        <v>0</v>
      </c>
      <c r="AT26" s="270">
        <f t="shared" si="23"/>
        <v>0</v>
      </c>
      <c r="AU26" s="102">
        <f t="shared" si="24"/>
        <v>0</v>
      </c>
      <c r="AV26" s="270">
        <f t="shared" si="25"/>
        <v>0</v>
      </c>
      <c r="AW26" s="270">
        <f t="shared" si="26"/>
        <v>0</v>
      </c>
      <c r="AX26" s="270">
        <f t="shared" si="27"/>
        <v>0</v>
      </c>
      <c r="AY26" s="102">
        <f t="shared" si="28"/>
        <v>0</v>
      </c>
      <c r="AZ26" s="270">
        <f t="shared" si="29"/>
        <v>0</v>
      </c>
      <c r="BA26" s="270">
        <f t="shared" si="30"/>
        <v>0</v>
      </c>
      <c r="BB26" s="270">
        <f t="shared" si="31"/>
        <v>0</v>
      </c>
      <c r="BC26" s="102">
        <f t="shared" si="32"/>
        <v>0</v>
      </c>
    </row>
    <row r="27" spans="1:55" ht="15" hidden="1" customHeight="1">
      <c r="A27" s="58"/>
      <c r="B27" s="63"/>
      <c r="C27" s="64"/>
      <c r="D27" s="69"/>
      <c r="E27" s="2"/>
      <c r="F27" s="2"/>
      <c r="G27" s="184"/>
      <c r="H27" s="269">
        <f>'kiadási tábla 5.sz'!AU27</f>
        <v>0</v>
      </c>
      <c r="I27" s="269">
        <f>'kiadási tábla 5.sz'!AV27</f>
        <v>0</v>
      </c>
      <c r="J27" s="269">
        <f>'kiadási tábla 5.sz'!AW27</f>
        <v>0</v>
      </c>
      <c r="K27" s="102">
        <f t="shared" si="33"/>
        <v>0</v>
      </c>
      <c r="L27" s="263">
        <f>'kiadási tábla 5.sz'!AX27</f>
        <v>0</v>
      </c>
      <c r="M27" s="263">
        <f>'kiadási tábla 5.sz'!AY27</f>
        <v>0</v>
      </c>
      <c r="N27" s="263">
        <f>'kiadási tábla 5.sz'!AZ27</f>
        <v>0</v>
      </c>
      <c r="O27" s="102">
        <f t="shared" si="34"/>
        <v>0</v>
      </c>
      <c r="P27" s="263">
        <f>'kiadási tábla 5.sz'!BA27</f>
        <v>0</v>
      </c>
      <c r="Q27" s="263">
        <f>'kiadási tábla 5.sz'!BB27</f>
        <v>0</v>
      </c>
      <c r="R27" s="263">
        <f>'kiadási tábla 5.sz'!BC27</f>
        <v>0</v>
      </c>
      <c r="S27" s="102">
        <f t="shared" si="35"/>
        <v>0</v>
      </c>
      <c r="T27" s="263">
        <f>'kiadási tábla 5.sz'!CN27</f>
        <v>0</v>
      </c>
      <c r="U27" s="263">
        <f>'kiadási tábla 5.sz'!CO27</f>
        <v>0</v>
      </c>
      <c r="V27" s="263">
        <f>'kiadási tábla 5.sz'!CP27</f>
        <v>0</v>
      </c>
      <c r="W27" s="102">
        <f t="shared" si="36"/>
        <v>0</v>
      </c>
      <c r="X27" s="263">
        <f>'kiadási tábla 5.sz'!CQ27</f>
        <v>0</v>
      </c>
      <c r="Y27" s="263">
        <f>'kiadási tábla 5.sz'!CR27</f>
        <v>0</v>
      </c>
      <c r="Z27" s="263">
        <f>'kiadási tábla 5.sz'!CS27</f>
        <v>0</v>
      </c>
      <c r="AA27" s="102">
        <f t="shared" si="37"/>
        <v>0</v>
      </c>
      <c r="AB27" s="263">
        <f>'kiadási tábla 5.sz'!CT27</f>
        <v>0</v>
      </c>
      <c r="AC27" s="263">
        <f>'kiadási tábla 5.sz'!CU27</f>
        <v>0</v>
      </c>
      <c r="AD27" s="263">
        <f>'kiadási tábla 5.sz'!CV27</f>
        <v>0</v>
      </c>
      <c r="AE27" s="102">
        <f t="shared" si="38"/>
        <v>0</v>
      </c>
      <c r="AF27" s="263">
        <f>'kiadási tábla 5.sz'!MO27</f>
        <v>0</v>
      </c>
      <c r="AG27" s="263">
        <f>'kiadási tábla 5.sz'!MP27</f>
        <v>0</v>
      </c>
      <c r="AH27" s="263">
        <f>'kiadási tábla 5.sz'!MQ27</f>
        <v>0</v>
      </c>
      <c r="AI27" s="102">
        <f t="shared" si="39"/>
        <v>0</v>
      </c>
      <c r="AJ27" s="263">
        <f>'kiadási tábla 5.sz'!MR27</f>
        <v>0</v>
      </c>
      <c r="AK27" s="263">
        <f>'kiadási tábla 5.sz'!MS27</f>
        <v>0</v>
      </c>
      <c r="AL27" s="263">
        <f>'kiadási tábla 5.sz'!MT27</f>
        <v>0</v>
      </c>
      <c r="AM27" s="102">
        <f t="shared" si="40"/>
        <v>0</v>
      </c>
      <c r="AN27" s="263">
        <f>'kiadási tábla 5.sz'!MU27</f>
        <v>0</v>
      </c>
      <c r="AO27" s="263">
        <f>'kiadási tábla 5.sz'!MV27</f>
        <v>0</v>
      </c>
      <c r="AP27" s="263">
        <f>'kiadási tábla 5.sz'!MW27</f>
        <v>0</v>
      </c>
      <c r="AQ27" s="102">
        <f t="shared" si="41"/>
        <v>0</v>
      </c>
      <c r="AR27" s="270">
        <f t="shared" si="21"/>
        <v>0</v>
      </c>
      <c r="AS27" s="270">
        <f t="shared" si="22"/>
        <v>0</v>
      </c>
      <c r="AT27" s="270">
        <f t="shared" si="23"/>
        <v>0</v>
      </c>
      <c r="AU27" s="102">
        <f t="shared" si="24"/>
        <v>0</v>
      </c>
      <c r="AV27" s="270">
        <f t="shared" si="25"/>
        <v>0</v>
      </c>
      <c r="AW27" s="270">
        <f t="shared" si="26"/>
        <v>0</v>
      </c>
      <c r="AX27" s="270">
        <f t="shared" si="27"/>
        <v>0</v>
      </c>
      <c r="AY27" s="102">
        <f t="shared" si="28"/>
        <v>0</v>
      </c>
      <c r="AZ27" s="270">
        <f t="shared" si="29"/>
        <v>0</v>
      </c>
      <c r="BA27" s="270">
        <f t="shared" si="30"/>
        <v>0</v>
      </c>
      <c r="BB27" s="270">
        <f t="shared" si="31"/>
        <v>0</v>
      </c>
      <c r="BC27" s="102">
        <f t="shared" si="32"/>
        <v>0</v>
      </c>
    </row>
    <row r="28" spans="1:55">
      <c r="A28" s="58"/>
      <c r="B28" s="51">
        <v>2</v>
      </c>
      <c r="C28" s="991" t="s">
        <v>166</v>
      </c>
      <c r="D28" s="992"/>
      <c r="E28" s="992"/>
      <c r="F28" s="992"/>
      <c r="G28" s="993"/>
      <c r="H28" s="272">
        <f>'kiadási tábla 5.sz'!AU28</f>
        <v>6000000</v>
      </c>
      <c r="I28" s="272">
        <f>'kiadási tábla 5.sz'!AV28</f>
        <v>0</v>
      </c>
      <c r="J28" s="272">
        <f>'kiadási tábla 5.sz'!AW28</f>
        <v>0</v>
      </c>
      <c r="K28" s="273">
        <f t="shared" si="33"/>
        <v>6000000</v>
      </c>
      <c r="L28" s="271">
        <f>'kiadási tábla 5.sz'!AX28</f>
        <v>6000000</v>
      </c>
      <c r="M28" s="271">
        <f>'kiadási tábla 5.sz'!AY28</f>
        <v>0</v>
      </c>
      <c r="N28" s="271">
        <f>'kiadási tábla 5.sz'!AZ28</f>
        <v>0</v>
      </c>
      <c r="O28" s="273">
        <f t="shared" si="34"/>
        <v>6000000</v>
      </c>
      <c r="P28" s="271">
        <f>'kiadási tábla 5.sz'!BA28</f>
        <v>2268045</v>
      </c>
      <c r="Q28" s="271">
        <f>'kiadási tábla 5.sz'!BB28</f>
        <v>0</v>
      </c>
      <c r="R28" s="271">
        <f>'kiadási tábla 5.sz'!BC28</f>
        <v>0</v>
      </c>
      <c r="S28" s="273">
        <f t="shared" si="35"/>
        <v>2268045</v>
      </c>
      <c r="T28" s="271">
        <f>'kiadási tábla 5.sz'!CN28</f>
        <v>2550000</v>
      </c>
      <c r="U28" s="271">
        <f>'kiadási tábla 5.sz'!CO28</f>
        <v>0</v>
      </c>
      <c r="V28" s="271">
        <f>'kiadási tábla 5.sz'!CP28</f>
        <v>0</v>
      </c>
      <c r="W28" s="273">
        <f t="shared" si="36"/>
        <v>2550000</v>
      </c>
      <c r="X28" s="271">
        <f>'kiadási tábla 5.sz'!CQ28</f>
        <v>5737457</v>
      </c>
      <c r="Y28" s="271">
        <f>'kiadási tábla 5.sz'!CR28</f>
        <v>0</v>
      </c>
      <c r="Z28" s="271">
        <f>'kiadási tábla 5.sz'!CS28</f>
        <v>0</v>
      </c>
      <c r="AA28" s="273">
        <f t="shared" si="37"/>
        <v>5737457</v>
      </c>
      <c r="AB28" s="271">
        <f>'kiadási tábla 5.sz'!CT28</f>
        <v>5707548</v>
      </c>
      <c r="AC28" s="271">
        <f>'kiadási tábla 5.sz'!CU28</f>
        <v>0</v>
      </c>
      <c r="AD28" s="271">
        <f>'kiadási tábla 5.sz'!CV28</f>
        <v>0</v>
      </c>
      <c r="AE28" s="273">
        <f t="shared" si="38"/>
        <v>5707548</v>
      </c>
      <c r="AF28" s="271">
        <f>'kiadási tábla 5.sz'!MO28</f>
        <v>2650411856</v>
      </c>
      <c r="AG28" s="271">
        <f>'kiadási tábla 5.sz'!MP28</f>
        <v>3060000</v>
      </c>
      <c r="AH28" s="271">
        <f>'kiadási tábla 5.sz'!MQ28</f>
        <v>0</v>
      </c>
      <c r="AI28" s="273">
        <f t="shared" si="39"/>
        <v>2653471856</v>
      </c>
      <c r="AJ28" s="271">
        <f>'kiadási tábla 5.sz'!MR28</f>
        <v>2551425453</v>
      </c>
      <c r="AK28" s="271">
        <f>'kiadási tábla 5.sz'!MS28</f>
        <v>3060000</v>
      </c>
      <c r="AL28" s="271">
        <f>'kiadási tábla 5.sz'!MT28</f>
        <v>0</v>
      </c>
      <c r="AM28" s="273">
        <f t="shared" si="40"/>
        <v>2554485453</v>
      </c>
      <c r="AN28" s="271">
        <f>'kiadási tábla 5.sz'!MU28</f>
        <v>718410768</v>
      </c>
      <c r="AO28" s="271">
        <f>'kiadási tábla 5.sz'!MV28</f>
        <v>3060000</v>
      </c>
      <c r="AP28" s="271">
        <f>'kiadási tábla 5.sz'!MW28</f>
        <v>0</v>
      </c>
      <c r="AQ28" s="273">
        <f t="shared" si="41"/>
        <v>721470768</v>
      </c>
      <c r="AR28" s="274">
        <f t="shared" si="21"/>
        <v>2658961856</v>
      </c>
      <c r="AS28" s="274">
        <f t="shared" si="22"/>
        <v>3060000</v>
      </c>
      <c r="AT28" s="274">
        <f t="shared" si="23"/>
        <v>0</v>
      </c>
      <c r="AU28" s="273">
        <f t="shared" si="24"/>
        <v>2662021856</v>
      </c>
      <c r="AV28" s="274">
        <f t="shared" si="25"/>
        <v>2563162910</v>
      </c>
      <c r="AW28" s="274">
        <f t="shared" si="26"/>
        <v>3060000</v>
      </c>
      <c r="AX28" s="274">
        <f t="shared" si="27"/>
        <v>0</v>
      </c>
      <c r="AY28" s="273">
        <f t="shared" si="28"/>
        <v>2566222910</v>
      </c>
      <c r="AZ28" s="274">
        <f t="shared" si="29"/>
        <v>726386361</v>
      </c>
      <c r="BA28" s="274">
        <f t="shared" si="30"/>
        <v>3060000</v>
      </c>
      <c r="BB28" s="274">
        <f t="shared" si="31"/>
        <v>0</v>
      </c>
      <c r="BC28" s="273">
        <f t="shared" si="32"/>
        <v>729446361</v>
      </c>
    </row>
    <row r="29" spans="1:55">
      <c r="A29" s="58"/>
      <c r="B29" s="65"/>
      <c r="C29" s="55">
        <v>1</v>
      </c>
      <c r="D29" s="12" t="s">
        <v>246</v>
      </c>
      <c r="E29" s="11"/>
      <c r="F29" s="11"/>
      <c r="G29" s="182" t="s">
        <v>167</v>
      </c>
      <c r="H29" s="272">
        <f>'kiadási tábla 5.sz'!AU29</f>
        <v>6000000</v>
      </c>
      <c r="I29" s="272">
        <f>'kiadási tábla 5.sz'!AV29</f>
        <v>0</v>
      </c>
      <c r="J29" s="272">
        <f>'kiadási tábla 5.sz'!AW29</f>
        <v>0</v>
      </c>
      <c r="K29" s="273">
        <f t="shared" si="33"/>
        <v>6000000</v>
      </c>
      <c r="L29" s="271">
        <f>'kiadási tábla 5.sz'!AX29</f>
        <v>6000000</v>
      </c>
      <c r="M29" s="271">
        <f>'kiadási tábla 5.sz'!AY29</f>
        <v>0</v>
      </c>
      <c r="N29" s="271">
        <f>'kiadási tábla 5.sz'!AZ29</f>
        <v>0</v>
      </c>
      <c r="O29" s="273">
        <f t="shared" si="34"/>
        <v>6000000</v>
      </c>
      <c r="P29" s="271">
        <f>'kiadási tábla 5.sz'!BA29</f>
        <v>2268045</v>
      </c>
      <c r="Q29" s="271">
        <f>'kiadási tábla 5.sz'!BB29</f>
        <v>0</v>
      </c>
      <c r="R29" s="271">
        <f>'kiadási tábla 5.sz'!BC29</f>
        <v>0</v>
      </c>
      <c r="S29" s="273">
        <f t="shared" si="35"/>
        <v>2268045</v>
      </c>
      <c r="T29" s="271">
        <f>'kiadási tábla 5.sz'!CN29</f>
        <v>2550000</v>
      </c>
      <c r="U29" s="271">
        <f>'kiadási tábla 5.sz'!CO29</f>
        <v>0</v>
      </c>
      <c r="V29" s="271">
        <f>'kiadási tábla 5.sz'!CP29</f>
        <v>0</v>
      </c>
      <c r="W29" s="273">
        <f t="shared" si="36"/>
        <v>2550000</v>
      </c>
      <c r="X29" s="271">
        <f>'kiadási tábla 5.sz'!CQ29</f>
        <v>4619811</v>
      </c>
      <c r="Y29" s="271">
        <f>'kiadási tábla 5.sz'!CR29</f>
        <v>0</v>
      </c>
      <c r="Z29" s="271">
        <f>'kiadási tábla 5.sz'!CS29</f>
        <v>0</v>
      </c>
      <c r="AA29" s="273">
        <f t="shared" si="37"/>
        <v>4619811</v>
      </c>
      <c r="AB29" s="271">
        <f>'kiadási tábla 5.sz'!CT29</f>
        <v>4590538</v>
      </c>
      <c r="AC29" s="271">
        <f>'kiadási tábla 5.sz'!CU29</f>
        <v>0</v>
      </c>
      <c r="AD29" s="271">
        <f>'kiadási tábla 5.sz'!CV29</f>
        <v>0</v>
      </c>
      <c r="AE29" s="273">
        <f t="shared" si="38"/>
        <v>4590538</v>
      </c>
      <c r="AF29" s="271">
        <f>'kiadási tábla 5.sz'!MO29</f>
        <v>2143332190</v>
      </c>
      <c r="AG29" s="271">
        <f>'kiadási tábla 5.sz'!MP29</f>
        <v>0</v>
      </c>
      <c r="AH29" s="271">
        <f>'kiadási tábla 5.sz'!MQ29</f>
        <v>0</v>
      </c>
      <c r="AI29" s="273">
        <f t="shared" si="39"/>
        <v>2143332190</v>
      </c>
      <c r="AJ29" s="271">
        <f>'kiadási tábla 5.sz'!MR29</f>
        <v>2043122287</v>
      </c>
      <c r="AK29" s="271">
        <f>'kiadási tábla 5.sz'!MS29</f>
        <v>0</v>
      </c>
      <c r="AL29" s="271">
        <f>'kiadási tábla 5.sz'!MT29</f>
        <v>0</v>
      </c>
      <c r="AM29" s="273">
        <f t="shared" si="40"/>
        <v>2043122287</v>
      </c>
      <c r="AN29" s="271">
        <f>'kiadási tábla 5.sz'!MU29</f>
        <v>602159078</v>
      </c>
      <c r="AO29" s="271">
        <f>'kiadási tábla 5.sz'!MV29</f>
        <v>0</v>
      </c>
      <c r="AP29" s="271">
        <f>'kiadási tábla 5.sz'!MW29</f>
        <v>0</v>
      </c>
      <c r="AQ29" s="273">
        <f t="shared" si="41"/>
        <v>602159078</v>
      </c>
      <c r="AR29" s="274">
        <f t="shared" si="21"/>
        <v>2151882190</v>
      </c>
      <c r="AS29" s="274">
        <f t="shared" si="22"/>
        <v>0</v>
      </c>
      <c r="AT29" s="274">
        <f t="shared" si="23"/>
        <v>0</v>
      </c>
      <c r="AU29" s="273">
        <f t="shared" si="24"/>
        <v>2151882190</v>
      </c>
      <c r="AV29" s="274">
        <f t="shared" si="25"/>
        <v>2053742098</v>
      </c>
      <c r="AW29" s="274">
        <f t="shared" si="26"/>
        <v>0</v>
      </c>
      <c r="AX29" s="274">
        <f t="shared" si="27"/>
        <v>0</v>
      </c>
      <c r="AY29" s="273">
        <f t="shared" si="28"/>
        <v>2053742098</v>
      </c>
      <c r="AZ29" s="274">
        <f t="shared" si="29"/>
        <v>609017661</v>
      </c>
      <c r="BA29" s="274">
        <f t="shared" si="30"/>
        <v>0</v>
      </c>
      <c r="BB29" s="274">
        <f t="shared" si="31"/>
        <v>0</v>
      </c>
      <c r="BC29" s="273">
        <f t="shared" si="32"/>
        <v>609017661</v>
      </c>
    </row>
    <row r="30" spans="1:55">
      <c r="A30" s="58"/>
      <c r="B30" s="65"/>
      <c r="C30" s="55">
        <v>2</v>
      </c>
      <c r="D30" s="12" t="s">
        <v>245</v>
      </c>
      <c r="E30" s="11"/>
      <c r="F30" s="11"/>
      <c r="G30" s="182" t="s">
        <v>168</v>
      </c>
      <c r="H30" s="272">
        <f>'kiadási tábla 5.sz'!AU30</f>
        <v>0</v>
      </c>
      <c r="I30" s="272">
        <f>'kiadási tábla 5.sz'!AV30</f>
        <v>0</v>
      </c>
      <c r="J30" s="272">
        <f>'kiadási tábla 5.sz'!AW30</f>
        <v>0</v>
      </c>
      <c r="K30" s="273">
        <f t="shared" si="33"/>
        <v>0</v>
      </c>
      <c r="L30" s="271">
        <f>'kiadási tábla 5.sz'!AX30</f>
        <v>0</v>
      </c>
      <c r="M30" s="271">
        <f>'kiadási tábla 5.sz'!AY30</f>
        <v>0</v>
      </c>
      <c r="N30" s="271">
        <f>'kiadási tábla 5.sz'!AZ30</f>
        <v>0</v>
      </c>
      <c r="O30" s="273">
        <f t="shared" si="34"/>
        <v>0</v>
      </c>
      <c r="P30" s="271">
        <f>'kiadási tábla 5.sz'!BA30</f>
        <v>0</v>
      </c>
      <c r="Q30" s="271">
        <f>'kiadási tábla 5.sz'!BB30</f>
        <v>0</v>
      </c>
      <c r="R30" s="271">
        <f>'kiadási tábla 5.sz'!BC30</f>
        <v>0</v>
      </c>
      <c r="S30" s="273">
        <f t="shared" si="35"/>
        <v>0</v>
      </c>
      <c r="T30" s="271">
        <f>'kiadási tábla 5.sz'!CN30</f>
        <v>0</v>
      </c>
      <c r="U30" s="271">
        <f>'kiadási tábla 5.sz'!CO30</f>
        <v>0</v>
      </c>
      <c r="V30" s="271">
        <f>'kiadási tábla 5.sz'!CP30</f>
        <v>0</v>
      </c>
      <c r="W30" s="273">
        <f t="shared" si="36"/>
        <v>0</v>
      </c>
      <c r="X30" s="271">
        <f>'kiadási tábla 5.sz'!CQ30</f>
        <v>1117646</v>
      </c>
      <c r="Y30" s="271">
        <f>'kiadási tábla 5.sz'!CR30</f>
        <v>0</v>
      </c>
      <c r="Z30" s="271">
        <f>'kiadási tábla 5.sz'!CS30</f>
        <v>0</v>
      </c>
      <c r="AA30" s="273">
        <f t="shared" si="37"/>
        <v>1117646</v>
      </c>
      <c r="AB30" s="271">
        <f>'kiadási tábla 5.sz'!CT30</f>
        <v>1117010</v>
      </c>
      <c r="AC30" s="271">
        <f>'kiadási tábla 5.sz'!CU30</f>
        <v>0</v>
      </c>
      <c r="AD30" s="271">
        <f>'kiadási tábla 5.sz'!CV30</f>
        <v>0</v>
      </c>
      <c r="AE30" s="273">
        <f t="shared" si="38"/>
        <v>1117010</v>
      </c>
      <c r="AF30" s="271">
        <f>'kiadási tábla 5.sz'!MO30</f>
        <v>507079666</v>
      </c>
      <c r="AG30" s="271">
        <f>'kiadási tábla 5.sz'!MP30</f>
        <v>0</v>
      </c>
      <c r="AH30" s="271">
        <f>'kiadási tábla 5.sz'!MQ30</f>
        <v>0</v>
      </c>
      <c r="AI30" s="273">
        <f t="shared" si="39"/>
        <v>507079666</v>
      </c>
      <c r="AJ30" s="271">
        <f>'kiadási tábla 5.sz'!MR30</f>
        <v>502553166</v>
      </c>
      <c r="AK30" s="271">
        <f>'kiadási tábla 5.sz'!MS30</f>
        <v>0</v>
      </c>
      <c r="AL30" s="271">
        <f>'kiadási tábla 5.sz'!MT30</f>
        <v>0</v>
      </c>
      <c r="AM30" s="273">
        <f t="shared" si="40"/>
        <v>502553166</v>
      </c>
      <c r="AN30" s="271">
        <f>'kiadási tábla 5.sz'!MU30</f>
        <v>110501690</v>
      </c>
      <c r="AO30" s="271">
        <f>'kiadási tábla 5.sz'!MV30</f>
        <v>0</v>
      </c>
      <c r="AP30" s="271">
        <f>'kiadási tábla 5.sz'!MW30</f>
        <v>0</v>
      </c>
      <c r="AQ30" s="273">
        <f t="shared" si="41"/>
        <v>110501690</v>
      </c>
      <c r="AR30" s="274">
        <f t="shared" si="21"/>
        <v>507079666</v>
      </c>
      <c r="AS30" s="274">
        <f t="shared" si="22"/>
        <v>0</v>
      </c>
      <c r="AT30" s="274">
        <f t="shared" si="23"/>
        <v>0</v>
      </c>
      <c r="AU30" s="273">
        <f t="shared" si="24"/>
        <v>507079666</v>
      </c>
      <c r="AV30" s="274">
        <f t="shared" si="25"/>
        <v>503670812</v>
      </c>
      <c r="AW30" s="274">
        <f t="shared" si="26"/>
        <v>0</v>
      </c>
      <c r="AX30" s="274">
        <f t="shared" si="27"/>
        <v>0</v>
      </c>
      <c r="AY30" s="273">
        <f t="shared" si="28"/>
        <v>503670812</v>
      </c>
      <c r="AZ30" s="274">
        <f t="shared" si="29"/>
        <v>111618700</v>
      </c>
      <c r="BA30" s="274">
        <f t="shared" si="30"/>
        <v>0</v>
      </c>
      <c r="BB30" s="274">
        <f t="shared" si="31"/>
        <v>0</v>
      </c>
      <c r="BC30" s="273">
        <f t="shared" si="32"/>
        <v>111618700</v>
      </c>
    </row>
    <row r="31" spans="1:55">
      <c r="A31" s="58"/>
      <c r="B31" s="65"/>
      <c r="C31" s="55">
        <v>3</v>
      </c>
      <c r="D31" s="12" t="s">
        <v>169</v>
      </c>
      <c r="E31" s="11"/>
      <c r="F31" s="11"/>
      <c r="G31" s="182" t="s">
        <v>170</v>
      </c>
      <c r="H31" s="272">
        <f>'kiadási tábla 5.sz'!AU31</f>
        <v>0</v>
      </c>
      <c r="I31" s="272">
        <f>'kiadási tábla 5.sz'!AV31</f>
        <v>0</v>
      </c>
      <c r="J31" s="272">
        <f>'kiadási tábla 5.sz'!AW31</f>
        <v>0</v>
      </c>
      <c r="K31" s="273">
        <f t="shared" si="33"/>
        <v>0</v>
      </c>
      <c r="L31" s="271">
        <f>'kiadási tábla 5.sz'!AX31</f>
        <v>0</v>
      </c>
      <c r="M31" s="271">
        <f>'kiadási tábla 5.sz'!AY31</f>
        <v>0</v>
      </c>
      <c r="N31" s="271">
        <f>'kiadási tábla 5.sz'!AZ31</f>
        <v>0</v>
      </c>
      <c r="O31" s="273">
        <f t="shared" si="34"/>
        <v>0</v>
      </c>
      <c r="P31" s="271">
        <f>'kiadási tábla 5.sz'!BA31</f>
        <v>0</v>
      </c>
      <c r="Q31" s="271">
        <f>'kiadási tábla 5.sz'!BB31</f>
        <v>0</v>
      </c>
      <c r="R31" s="271">
        <f>'kiadási tábla 5.sz'!BC31</f>
        <v>0</v>
      </c>
      <c r="S31" s="273">
        <f t="shared" si="35"/>
        <v>0</v>
      </c>
      <c r="T31" s="271">
        <f>'kiadási tábla 5.sz'!CN31</f>
        <v>0</v>
      </c>
      <c r="U31" s="271">
        <f>'kiadási tábla 5.sz'!CO31</f>
        <v>0</v>
      </c>
      <c r="V31" s="271">
        <f>'kiadási tábla 5.sz'!CP31</f>
        <v>0</v>
      </c>
      <c r="W31" s="273">
        <f t="shared" si="36"/>
        <v>0</v>
      </c>
      <c r="X31" s="271">
        <f>'kiadási tábla 5.sz'!CQ31</f>
        <v>0</v>
      </c>
      <c r="Y31" s="271">
        <f>'kiadási tábla 5.sz'!CR31</f>
        <v>0</v>
      </c>
      <c r="Z31" s="271">
        <f>'kiadási tábla 5.sz'!CS31</f>
        <v>0</v>
      </c>
      <c r="AA31" s="273">
        <f t="shared" si="37"/>
        <v>0</v>
      </c>
      <c r="AB31" s="271">
        <f>'kiadási tábla 5.sz'!CT31</f>
        <v>0</v>
      </c>
      <c r="AC31" s="271">
        <f>'kiadási tábla 5.sz'!CU31</f>
        <v>0</v>
      </c>
      <c r="AD31" s="271">
        <f>'kiadási tábla 5.sz'!CV31</f>
        <v>0</v>
      </c>
      <c r="AE31" s="273">
        <f t="shared" si="38"/>
        <v>0</v>
      </c>
      <c r="AF31" s="271">
        <f>'kiadási tábla 5.sz'!MO31</f>
        <v>0</v>
      </c>
      <c r="AG31" s="271">
        <f>'kiadási tábla 5.sz'!MP31</f>
        <v>3060000</v>
      </c>
      <c r="AH31" s="271">
        <f>'kiadási tábla 5.sz'!MQ31</f>
        <v>0</v>
      </c>
      <c r="AI31" s="273">
        <f t="shared" si="39"/>
        <v>3060000</v>
      </c>
      <c r="AJ31" s="271">
        <f>'kiadási tábla 5.sz'!MR31</f>
        <v>5750000</v>
      </c>
      <c r="AK31" s="271">
        <f>'kiadási tábla 5.sz'!MS31</f>
        <v>3060000</v>
      </c>
      <c r="AL31" s="271">
        <f>'kiadási tábla 5.sz'!MT31</f>
        <v>0</v>
      </c>
      <c r="AM31" s="273">
        <f t="shared" si="40"/>
        <v>8810000</v>
      </c>
      <c r="AN31" s="271">
        <f>'kiadási tábla 5.sz'!MU31</f>
        <v>5750000</v>
      </c>
      <c r="AO31" s="271">
        <f>'kiadási tábla 5.sz'!MV31</f>
        <v>3060000</v>
      </c>
      <c r="AP31" s="271">
        <f>'kiadási tábla 5.sz'!MW31</f>
        <v>0</v>
      </c>
      <c r="AQ31" s="273">
        <f t="shared" si="41"/>
        <v>8810000</v>
      </c>
      <c r="AR31" s="274">
        <f t="shared" si="21"/>
        <v>0</v>
      </c>
      <c r="AS31" s="274">
        <f t="shared" si="22"/>
        <v>3060000</v>
      </c>
      <c r="AT31" s="274">
        <f t="shared" si="23"/>
        <v>0</v>
      </c>
      <c r="AU31" s="273">
        <f t="shared" si="24"/>
        <v>3060000</v>
      </c>
      <c r="AV31" s="274">
        <f t="shared" si="25"/>
        <v>5750000</v>
      </c>
      <c r="AW31" s="274">
        <f t="shared" si="26"/>
        <v>3060000</v>
      </c>
      <c r="AX31" s="274">
        <f t="shared" si="27"/>
        <v>0</v>
      </c>
      <c r="AY31" s="273">
        <f t="shared" si="28"/>
        <v>8810000</v>
      </c>
      <c r="AZ31" s="274">
        <f t="shared" si="29"/>
        <v>5750000</v>
      </c>
      <c r="BA31" s="274">
        <f t="shared" si="30"/>
        <v>3060000</v>
      </c>
      <c r="BB31" s="274">
        <f t="shared" si="31"/>
        <v>0</v>
      </c>
      <c r="BC31" s="273">
        <f t="shared" si="32"/>
        <v>8810000</v>
      </c>
    </row>
    <row r="32" spans="1:55">
      <c r="A32" s="58"/>
      <c r="B32" s="63"/>
      <c r="C32" s="64"/>
      <c r="D32" s="104">
        <v>1</v>
      </c>
      <c r="E32" s="45" t="s">
        <v>171</v>
      </c>
      <c r="F32" s="100"/>
      <c r="G32" s="183" t="s">
        <v>172</v>
      </c>
      <c r="H32" s="269">
        <f>'kiadási tábla 5.sz'!AU32</f>
        <v>0</v>
      </c>
      <c r="I32" s="269">
        <f>'kiadási tábla 5.sz'!AV32</f>
        <v>0</v>
      </c>
      <c r="J32" s="269">
        <f>'kiadási tábla 5.sz'!AW32</f>
        <v>0</v>
      </c>
      <c r="K32" s="102">
        <f t="shared" si="33"/>
        <v>0</v>
      </c>
      <c r="L32" s="263">
        <f>'kiadási tábla 5.sz'!AX32</f>
        <v>0</v>
      </c>
      <c r="M32" s="263">
        <f>'kiadási tábla 5.sz'!AY32</f>
        <v>0</v>
      </c>
      <c r="N32" s="263">
        <f>'kiadási tábla 5.sz'!AZ32</f>
        <v>0</v>
      </c>
      <c r="O32" s="102">
        <f t="shared" si="34"/>
        <v>0</v>
      </c>
      <c r="P32" s="263">
        <f>'kiadási tábla 5.sz'!BA32</f>
        <v>0</v>
      </c>
      <c r="Q32" s="263">
        <f>'kiadási tábla 5.sz'!BB32</f>
        <v>0</v>
      </c>
      <c r="R32" s="263">
        <f>'kiadási tábla 5.sz'!BC32</f>
        <v>0</v>
      </c>
      <c r="S32" s="102">
        <f t="shared" si="35"/>
        <v>0</v>
      </c>
      <c r="T32" s="263">
        <f>'kiadási tábla 5.sz'!CN32</f>
        <v>0</v>
      </c>
      <c r="U32" s="263">
        <f>'kiadási tábla 5.sz'!CO32</f>
        <v>0</v>
      </c>
      <c r="V32" s="263">
        <f>'kiadási tábla 5.sz'!CP32</f>
        <v>0</v>
      </c>
      <c r="W32" s="102">
        <f t="shared" si="36"/>
        <v>0</v>
      </c>
      <c r="X32" s="263">
        <f>'kiadási tábla 5.sz'!CQ32</f>
        <v>0</v>
      </c>
      <c r="Y32" s="263">
        <f>'kiadási tábla 5.sz'!CR32</f>
        <v>0</v>
      </c>
      <c r="Z32" s="263">
        <f>'kiadási tábla 5.sz'!CS32</f>
        <v>0</v>
      </c>
      <c r="AA32" s="102">
        <f t="shared" si="37"/>
        <v>0</v>
      </c>
      <c r="AB32" s="263">
        <f>'kiadási tábla 5.sz'!CT32</f>
        <v>0</v>
      </c>
      <c r="AC32" s="263">
        <f>'kiadási tábla 5.sz'!CU32</f>
        <v>0</v>
      </c>
      <c r="AD32" s="263">
        <f>'kiadási tábla 5.sz'!CV32</f>
        <v>0</v>
      </c>
      <c r="AE32" s="102">
        <f t="shared" si="38"/>
        <v>0</v>
      </c>
      <c r="AF32" s="263">
        <f>'kiadási tábla 5.sz'!MO32</f>
        <v>0</v>
      </c>
      <c r="AG32" s="263">
        <f>'kiadási tábla 5.sz'!MP32</f>
        <v>0</v>
      </c>
      <c r="AH32" s="263">
        <f>'kiadási tábla 5.sz'!MQ32</f>
        <v>0</v>
      </c>
      <c r="AI32" s="102">
        <f t="shared" si="39"/>
        <v>0</v>
      </c>
      <c r="AJ32" s="263">
        <f>'kiadási tábla 5.sz'!MR32</f>
        <v>0</v>
      </c>
      <c r="AK32" s="263">
        <f>'kiadási tábla 5.sz'!MS32</f>
        <v>0</v>
      </c>
      <c r="AL32" s="263">
        <f>'kiadási tábla 5.sz'!MT32</f>
        <v>0</v>
      </c>
      <c r="AM32" s="102">
        <f t="shared" si="40"/>
        <v>0</v>
      </c>
      <c r="AN32" s="263">
        <f>'kiadási tábla 5.sz'!MU32</f>
        <v>0</v>
      </c>
      <c r="AO32" s="263">
        <f>'kiadási tábla 5.sz'!MV32</f>
        <v>0</v>
      </c>
      <c r="AP32" s="263">
        <f>'kiadási tábla 5.sz'!MW32</f>
        <v>0</v>
      </c>
      <c r="AQ32" s="102">
        <f t="shared" si="41"/>
        <v>0</v>
      </c>
      <c r="AR32" s="270">
        <f t="shared" si="21"/>
        <v>0</v>
      </c>
      <c r="AS32" s="270">
        <f t="shared" si="22"/>
        <v>0</v>
      </c>
      <c r="AT32" s="270">
        <f t="shared" si="23"/>
        <v>0</v>
      </c>
      <c r="AU32" s="102">
        <f t="shared" si="24"/>
        <v>0</v>
      </c>
      <c r="AV32" s="270">
        <f t="shared" si="25"/>
        <v>0</v>
      </c>
      <c r="AW32" s="270">
        <f t="shared" si="26"/>
        <v>0</v>
      </c>
      <c r="AX32" s="270">
        <f t="shared" si="27"/>
        <v>0</v>
      </c>
      <c r="AY32" s="102">
        <f t="shared" si="28"/>
        <v>0</v>
      </c>
      <c r="AZ32" s="270">
        <f t="shared" si="29"/>
        <v>0</v>
      </c>
      <c r="BA32" s="270">
        <f t="shared" si="30"/>
        <v>0</v>
      </c>
      <c r="BB32" s="270">
        <f t="shared" si="31"/>
        <v>0</v>
      </c>
      <c r="BC32" s="102">
        <f t="shared" si="32"/>
        <v>0</v>
      </c>
    </row>
    <row r="33" spans="1:55">
      <c r="A33" s="58"/>
      <c r="B33" s="63"/>
      <c r="C33" s="64"/>
      <c r="D33" s="104">
        <v>2</v>
      </c>
      <c r="E33" s="45" t="s">
        <v>173</v>
      </c>
      <c r="F33" s="100"/>
      <c r="G33" s="183" t="s">
        <v>174</v>
      </c>
      <c r="H33" s="269">
        <f>'kiadási tábla 5.sz'!AU33</f>
        <v>0</v>
      </c>
      <c r="I33" s="269">
        <f>'kiadási tábla 5.sz'!AV33</f>
        <v>0</v>
      </c>
      <c r="J33" s="269">
        <f>'kiadási tábla 5.sz'!AW33</f>
        <v>0</v>
      </c>
      <c r="K33" s="102">
        <f t="shared" si="33"/>
        <v>0</v>
      </c>
      <c r="L33" s="263">
        <f>'kiadási tábla 5.sz'!AX33</f>
        <v>0</v>
      </c>
      <c r="M33" s="263">
        <f>'kiadási tábla 5.sz'!AY33</f>
        <v>0</v>
      </c>
      <c r="N33" s="263">
        <f>'kiadási tábla 5.sz'!AZ33</f>
        <v>0</v>
      </c>
      <c r="O33" s="102">
        <f t="shared" si="34"/>
        <v>0</v>
      </c>
      <c r="P33" s="263">
        <f>'kiadási tábla 5.sz'!BA33</f>
        <v>0</v>
      </c>
      <c r="Q33" s="263">
        <f>'kiadási tábla 5.sz'!BB33</f>
        <v>0</v>
      </c>
      <c r="R33" s="263">
        <f>'kiadási tábla 5.sz'!BC33</f>
        <v>0</v>
      </c>
      <c r="S33" s="102">
        <f t="shared" si="35"/>
        <v>0</v>
      </c>
      <c r="T33" s="263">
        <f>'kiadási tábla 5.sz'!CN33</f>
        <v>0</v>
      </c>
      <c r="U33" s="263">
        <f>'kiadási tábla 5.sz'!CO33</f>
        <v>0</v>
      </c>
      <c r="V33" s="263">
        <f>'kiadási tábla 5.sz'!CP33</f>
        <v>0</v>
      </c>
      <c r="W33" s="102">
        <f t="shared" si="36"/>
        <v>0</v>
      </c>
      <c r="X33" s="263">
        <f>'kiadási tábla 5.sz'!CQ33</f>
        <v>0</v>
      </c>
      <c r="Y33" s="263">
        <f>'kiadási tábla 5.sz'!CR33</f>
        <v>0</v>
      </c>
      <c r="Z33" s="263">
        <f>'kiadási tábla 5.sz'!CS33</f>
        <v>0</v>
      </c>
      <c r="AA33" s="102">
        <f t="shared" si="37"/>
        <v>0</v>
      </c>
      <c r="AB33" s="263">
        <f>'kiadási tábla 5.sz'!CT33</f>
        <v>0</v>
      </c>
      <c r="AC33" s="263">
        <f>'kiadási tábla 5.sz'!CU33</f>
        <v>0</v>
      </c>
      <c r="AD33" s="263">
        <f>'kiadási tábla 5.sz'!CV33</f>
        <v>0</v>
      </c>
      <c r="AE33" s="102">
        <f t="shared" si="38"/>
        <v>0</v>
      </c>
      <c r="AF33" s="263">
        <f>'kiadási tábla 5.sz'!MO33</f>
        <v>0</v>
      </c>
      <c r="AG33" s="263">
        <f>'kiadási tábla 5.sz'!MP33</f>
        <v>0</v>
      </c>
      <c r="AH33" s="263">
        <f>'kiadási tábla 5.sz'!MQ33</f>
        <v>0</v>
      </c>
      <c r="AI33" s="102">
        <f t="shared" si="39"/>
        <v>0</v>
      </c>
      <c r="AJ33" s="263">
        <f>'kiadási tábla 5.sz'!MR33</f>
        <v>0</v>
      </c>
      <c r="AK33" s="263">
        <f>'kiadási tábla 5.sz'!MS33</f>
        <v>0</v>
      </c>
      <c r="AL33" s="263">
        <f>'kiadási tábla 5.sz'!MT33</f>
        <v>0</v>
      </c>
      <c r="AM33" s="102">
        <f t="shared" si="40"/>
        <v>0</v>
      </c>
      <c r="AN33" s="263">
        <f>'kiadási tábla 5.sz'!MU33</f>
        <v>0</v>
      </c>
      <c r="AO33" s="263">
        <f>'kiadási tábla 5.sz'!MV33</f>
        <v>0</v>
      </c>
      <c r="AP33" s="263">
        <f>'kiadási tábla 5.sz'!MW33</f>
        <v>0</v>
      </c>
      <c r="AQ33" s="102">
        <f t="shared" si="41"/>
        <v>0</v>
      </c>
      <c r="AR33" s="270">
        <f t="shared" si="21"/>
        <v>0</v>
      </c>
      <c r="AS33" s="270">
        <f t="shared" si="22"/>
        <v>0</v>
      </c>
      <c r="AT33" s="270">
        <f t="shared" si="23"/>
        <v>0</v>
      </c>
      <c r="AU33" s="102">
        <f t="shared" si="24"/>
        <v>0</v>
      </c>
      <c r="AV33" s="270">
        <f t="shared" si="25"/>
        <v>0</v>
      </c>
      <c r="AW33" s="270">
        <f t="shared" si="26"/>
        <v>0</v>
      </c>
      <c r="AX33" s="270">
        <f t="shared" si="27"/>
        <v>0</v>
      </c>
      <c r="AY33" s="102">
        <f t="shared" si="28"/>
        <v>0</v>
      </c>
      <c r="AZ33" s="270">
        <f t="shared" si="29"/>
        <v>0</v>
      </c>
      <c r="BA33" s="270">
        <f t="shared" si="30"/>
        <v>0</v>
      </c>
      <c r="BB33" s="270">
        <f t="shared" si="31"/>
        <v>0</v>
      </c>
      <c r="BC33" s="102">
        <f t="shared" si="32"/>
        <v>0</v>
      </c>
    </row>
    <row r="34" spans="1:55">
      <c r="A34" s="58"/>
      <c r="B34" s="63"/>
      <c r="C34" s="64"/>
      <c r="D34" s="104">
        <v>3</v>
      </c>
      <c r="E34" s="45" t="s">
        <v>175</v>
      </c>
      <c r="F34" s="100"/>
      <c r="G34" s="183" t="s">
        <v>176</v>
      </c>
      <c r="H34" s="269">
        <f>'kiadási tábla 5.sz'!AU34</f>
        <v>0</v>
      </c>
      <c r="I34" s="269">
        <f>'kiadási tábla 5.sz'!AV34</f>
        <v>0</v>
      </c>
      <c r="J34" s="269">
        <f>'kiadási tábla 5.sz'!AW34</f>
        <v>0</v>
      </c>
      <c r="K34" s="102">
        <f t="shared" si="33"/>
        <v>0</v>
      </c>
      <c r="L34" s="263">
        <f>'kiadási tábla 5.sz'!AX34</f>
        <v>0</v>
      </c>
      <c r="M34" s="263">
        <f>'kiadási tábla 5.sz'!AY34</f>
        <v>0</v>
      </c>
      <c r="N34" s="263">
        <f>'kiadási tábla 5.sz'!AZ34</f>
        <v>0</v>
      </c>
      <c r="O34" s="102">
        <f t="shared" si="34"/>
        <v>0</v>
      </c>
      <c r="P34" s="263">
        <f>'kiadási tábla 5.sz'!BA34</f>
        <v>0</v>
      </c>
      <c r="Q34" s="263">
        <f>'kiadási tábla 5.sz'!BB34</f>
        <v>0</v>
      </c>
      <c r="R34" s="263">
        <f>'kiadási tábla 5.sz'!BC34</f>
        <v>0</v>
      </c>
      <c r="S34" s="102">
        <f t="shared" si="35"/>
        <v>0</v>
      </c>
      <c r="T34" s="263">
        <f>'kiadási tábla 5.sz'!CN34</f>
        <v>0</v>
      </c>
      <c r="U34" s="263">
        <f>'kiadási tábla 5.sz'!CO34</f>
        <v>0</v>
      </c>
      <c r="V34" s="263">
        <f>'kiadási tábla 5.sz'!CP34</f>
        <v>0</v>
      </c>
      <c r="W34" s="102">
        <f t="shared" si="36"/>
        <v>0</v>
      </c>
      <c r="X34" s="263">
        <f>'kiadási tábla 5.sz'!CQ34</f>
        <v>0</v>
      </c>
      <c r="Y34" s="263">
        <f>'kiadási tábla 5.sz'!CR34</f>
        <v>0</v>
      </c>
      <c r="Z34" s="263">
        <f>'kiadási tábla 5.sz'!CS34</f>
        <v>0</v>
      </c>
      <c r="AA34" s="102">
        <f t="shared" si="37"/>
        <v>0</v>
      </c>
      <c r="AB34" s="263">
        <f>'kiadási tábla 5.sz'!CT34</f>
        <v>0</v>
      </c>
      <c r="AC34" s="263">
        <f>'kiadási tábla 5.sz'!CU34</f>
        <v>0</v>
      </c>
      <c r="AD34" s="263">
        <f>'kiadási tábla 5.sz'!CV34</f>
        <v>0</v>
      </c>
      <c r="AE34" s="102">
        <f t="shared" si="38"/>
        <v>0</v>
      </c>
      <c r="AF34" s="263">
        <f>'kiadási tábla 5.sz'!MO34</f>
        <v>0</v>
      </c>
      <c r="AG34" s="263">
        <f>'kiadási tábla 5.sz'!MP34</f>
        <v>0</v>
      </c>
      <c r="AH34" s="263">
        <f>'kiadási tábla 5.sz'!MQ34</f>
        <v>0</v>
      </c>
      <c r="AI34" s="102">
        <f t="shared" si="39"/>
        <v>0</v>
      </c>
      <c r="AJ34" s="263">
        <f>'kiadási tábla 5.sz'!MR34</f>
        <v>0</v>
      </c>
      <c r="AK34" s="263">
        <f>'kiadási tábla 5.sz'!MS34</f>
        <v>0</v>
      </c>
      <c r="AL34" s="263">
        <f>'kiadási tábla 5.sz'!MT34</f>
        <v>0</v>
      </c>
      <c r="AM34" s="102">
        <f t="shared" si="40"/>
        <v>0</v>
      </c>
      <c r="AN34" s="263">
        <f>'kiadási tábla 5.sz'!MU34</f>
        <v>0</v>
      </c>
      <c r="AO34" s="263">
        <f>'kiadási tábla 5.sz'!MV34</f>
        <v>0</v>
      </c>
      <c r="AP34" s="263">
        <f>'kiadási tábla 5.sz'!MW34</f>
        <v>0</v>
      </c>
      <c r="AQ34" s="102">
        <f t="shared" si="41"/>
        <v>0</v>
      </c>
      <c r="AR34" s="270">
        <f t="shared" si="21"/>
        <v>0</v>
      </c>
      <c r="AS34" s="270">
        <f t="shared" si="22"/>
        <v>0</v>
      </c>
      <c r="AT34" s="270">
        <f t="shared" si="23"/>
        <v>0</v>
      </c>
      <c r="AU34" s="102">
        <f t="shared" si="24"/>
        <v>0</v>
      </c>
      <c r="AV34" s="270">
        <f t="shared" si="25"/>
        <v>0</v>
      </c>
      <c r="AW34" s="270">
        <f t="shared" si="26"/>
        <v>0</v>
      </c>
      <c r="AX34" s="270">
        <f t="shared" si="27"/>
        <v>0</v>
      </c>
      <c r="AY34" s="102">
        <f t="shared" si="28"/>
        <v>0</v>
      </c>
      <c r="AZ34" s="270">
        <f t="shared" si="29"/>
        <v>0</v>
      </c>
      <c r="BA34" s="270">
        <f t="shared" si="30"/>
        <v>0</v>
      </c>
      <c r="BB34" s="270">
        <f t="shared" si="31"/>
        <v>0</v>
      </c>
      <c r="BC34" s="102">
        <f t="shared" si="32"/>
        <v>0</v>
      </c>
    </row>
    <row r="35" spans="1:55">
      <c r="A35" s="58"/>
      <c r="B35" s="63"/>
      <c r="C35" s="64"/>
      <c r="D35" s="104">
        <v>4</v>
      </c>
      <c r="E35" s="45" t="s">
        <v>177</v>
      </c>
      <c r="F35" s="100"/>
      <c r="G35" s="183" t="s">
        <v>178</v>
      </c>
      <c r="H35" s="269">
        <f>'kiadási tábla 5.sz'!AU35</f>
        <v>0</v>
      </c>
      <c r="I35" s="269">
        <f>'kiadási tábla 5.sz'!AV35</f>
        <v>0</v>
      </c>
      <c r="J35" s="269">
        <f>'kiadási tábla 5.sz'!AW35</f>
        <v>0</v>
      </c>
      <c r="K35" s="102">
        <f t="shared" si="33"/>
        <v>0</v>
      </c>
      <c r="L35" s="263">
        <f>'kiadási tábla 5.sz'!AX35</f>
        <v>0</v>
      </c>
      <c r="M35" s="263">
        <f>'kiadási tábla 5.sz'!AY35</f>
        <v>0</v>
      </c>
      <c r="N35" s="263">
        <f>'kiadási tábla 5.sz'!AZ35</f>
        <v>0</v>
      </c>
      <c r="O35" s="102">
        <f t="shared" si="34"/>
        <v>0</v>
      </c>
      <c r="P35" s="263">
        <f>'kiadási tábla 5.sz'!BA35</f>
        <v>0</v>
      </c>
      <c r="Q35" s="263">
        <f>'kiadási tábla 5.sz'!BB35</f>
        <v>0</v>
      </c>
      <c r="R35" s="263">
        <f>'kiadási tábla 5.sz'!BC35</f>
        <v>0</v>
      </c>
      <c r="S35" s="102">
        <f t="shared" si="35"/>
        <v>0</v>
      </c>
      <c r="T35" s="263">
        <f>'kiadási tábla 5.sz'!CN35</f>
        <v>0</v>
      </c>
      <c r="U35" s="263">
        <f>'kiadási tábla 5.sz'!CO35</f>
        <v>0</v>
      </c>
      <c r="V35" s="263">
        <f>'kiadási tábla 5.sz'!CP35</f>
        <v>0</v>
      </c>
      <c r="W35" s="102">
        <f t="shared" si="36"/>
        <v>0</v>
      </c>
      <c r="X35" s="263">
        <f>'kiadási tábla 5.sz'!CQ35</f>
        <v>0</v>
      </c>
      <c r="Y35" s="263">
        <f>'kiadási tábla 5.sz'!CR35</f>
        <v>0</v>
      </c>
      <c r="Z35" s="263">
        <f>'kiadási tábla 5.sz'!CS35</f>
        <v>0</v>
      </c>
      <c r="AA35" s="102">
        <f t="shared" si="37"/>
        <v>0</v>
      </c>
      <c r="AB35" s="263">
        <f>'kiadási tábla 5.sz'!CT35</f>
        <v>0</v>
      </c>
      <c r="AC35" s="263">
        <f>'kiadási tábla 5.sz'!CU35</f>
        <v>0</v>
      </c>
      <c r="AD35" s="263">
        <f>'kiadási tábla 5.sz'!CV35</f>
        <v>0</v>
      </c>
      <c r="AE35" s="102">
        <f t="shared" si="38"/>
        <v>0</v>
      </c>
      <c r="AF35" s="263">
        <f>'kiadási tábla 5.sz'!MO35</f>
        <v>0</v>
      </c>
      <c r="AG35" s="263">
        <f>'kiadási tábla 5.sz'!MP35</f>
        <v>0</v>
      </c>
      <c r="AH35" s="263">
        <f>'kiadási tábla 5.sz'!MQ35</f>
        <v>0</v>
      </c>
      <c r="AI35" s="102">
        <f t="shared" si="39"/>
        <v>0</v>
      </c>
      <c r="AJ35" s="263">
        <f>'kiadási tábla 5.sz'!MR35</f>
        <v>0</v>
      </c>
      <c r="AK35" s="263">
        <f>'kiadási tábla 5.sz'!MS35</f>
        <v>0</v>
      </c>
      <c r="AL35" s="263">
        <f>'kiadási tábla 5.sz'!MT35</f>
        <v>0</v>
      </c>
      <c r="AM35" s="102">
        <f t="shared" si="40"/>
        <v>0</v>
      </c>
      <c r="AN35" s="263">
        <f>'kiadási tábla 5.sz'!MU35</f>
        <v>0</v>
      </c>
      <c r="AO35" s="263">
        <f>'kiadási tábla 5.sz'!MV35</f>
        <v>0</v>
      </c>
      <c r="AP35" s="263">
        <f>'kiadási tábla 5.sz'!MW35</f>
        <v>0</v>
      </c>
      <c r="AQ35" s="102">
        <f t="shared" si="41"/>
        <v>0</v>
      </c>
      <c r="AR35" s="270">
        <f t="shared" si="21"/>
        <v>0</v>
      </c>
      <c r="AS35" s="270">
        <f t="shared" si="22"/>
        <v>0</v>
      </c>
      <c r="AT35" s="270">
        <f t="shared" si="23"/>
        <v>0</v>
      </c>
      <c r="AU35" s="102">
        <f t="shared" si="24"/>
        <v>0</v>
      </c>
      <c r="AV35" s="270">
        <f t="shared" si="25"/>
        <v>0</v>
      </c>
      <c r="AW35" s="270">
        <f t="shared" si="26"/>
        <v>0</v>
      </c>
      <c r="AX35" s="270">
        <f t="shared" si="27"/>
        <v>0</v>
      </c>
      <c r="AY35" s="102">
        <f t="shared" si="28"/>
        <v>0</v>
      </c>
      <c r="AZ35" s="270">
        <f t="shared" si="29"/>
        <v>0</v>
      </c>
      <c r="BA35" s="270">
        <f t="shared" si="30"/>
        <v>0</v>
      </c>
      <c r="BB35" s="270">
        <f t="shared" si="31"/>
        <v>0</v>
      </c>
      <c r="BC35" s="102">
        <f t="shared" si="32"/>
        <v>0</v>
      </c>
    </row>
    <row r="36" spans="1:55">
      <c r="A36" s="58"/>
      <c r="B36" s="63"/>
      <c r="C36" s="64"/>
      <c r="D36" s="104">
        <v>5</v>
      </c>
      <c r="E36" s="45" t="s">
        <v>179</v>
      </c>
      <c r="F36" s="100"/>
      <c r="G36" s="183" t="s">
        <v>180</v>
      </c>
      <c r="H36" s="269">
        <f>'kiadási tábla 5.sz'!AU36</f>
        <v>0</v>
      </c>
      <c r="I36" s="269">
        <f>'kiadási tábla 5.sz'!AV36</f>
        <v>0</v>
      </c>
      <c r="J36" s="269">
        <f>'kiadási tábla 5.sz'!AW36</f>
        <v>0</v>
      </c>
      <c r="K36" s="102">
        <f t="shared" si="33"/>
        <v>0</v>
      </c>
      <c r="L36" s="263">
        <f>'kiadási tábla 5.sz'!AX36</f>
        <v>0</v>
      </c>
      <c r="M36" s="263">
        <f>'kiadási tábla 5.sz'!AY36</f>
        <v>0</v>
      </c>
      <c r="N36" s="263">
        <f>'kiadási tábla 5.sz'!AZ36</f>
        <v>0</v>
      </c>
      <c r="O36" s="102">
        <f t="shared" si="34"/>
        <v>0</v>
      </c>
      <c r="P36" s="263">
        <f>'kiadási tábla 5.sz'!BA36</f>
        <v>0</v>
      </c>
      <c r="Q36" s="263">
        <f>'kiadási tábla 5.sz'!BB36</f>
        <v>0</v>
      </c>
      <c r="R36" s="263">
        <f>'kiadási tábla 5.sz'!BC36</f>
        <v>0</v>
      </c>
      <c r="S36" s="102">
        <f t="shared" si="35"/>
        <v>0</v>
      </c>
      <c r="T36" s="263">
        <f>'kiadási tábla 5.sz'!CN36</f>
        <v>0</v>
      </c>
      <c r="U36" s="263">
        <f>'kiadási tábla 5.sz'!CO36</f>
        <v>0</v>
      </c>
      <c r="V36" s="263">
        <f>'kiadási tábla 5.sz'!CP36</f>
        <v>0</v>
      </c>
      <c r="W36" s="102">
        <f t="shared" si="36"/>
        <v>0</v>
      </c>
      <c r="X36" s="263">
        <f>'kiadási tábla 5.sz'!CQ36</f>
        <v>0</v>
      </c>
      <c r="Y36" s="263">
        <f>'kiadási tábla 5.sz'!CR36</f>
        <v>0</v>
      </c>
      <c r="Z36" s="263">
        <f>'kiadási tábla 5.sz'!CS36</f>
        <v>0</v>
      </c>
      <c r="AA36" s="102">
        <f t="shared" si="37"/>
        <v>0</v>
      </c>
      <c r="AB36" s="263">
        <f>'kiadási tábla 5.sz'!CT36</f>
        <v>0</v>
      </c>
      <c r="AC36" s="263">
        <f>'kiadási tábla 5.sz'!CU36</f>
        <v>0</v>
      </c>
      <c r="AD36" s="263">
        <f>'kiadási tábla 5.sz'!CV36</f>
        <v>0</v>
      </c>
      <c r="AE36" s="102">
        <f t="shared" si="38"/>
        <v>0</v>
      </c>
      <c r="AF36" s="263">
        <f>'kiadási tábla 5.sz'!MO36</f>
        <v>0</v>
      </c>
      <c r="AG36" s="263">
        <f>'kiadási tábla 5.sz'!MP36</f>
        <v>0</v>
      </c>
      <c r="AH36" s="263">
        <f>'kiadási tábla 5.sz'!MQ36</f>
        <v>0</v>
      </c>
      <c r="AI36" s="102">
        <f t="shared" si="39"/>
        <v>0</v>
      </c>
      <c r="AJ36" s="263">
        <f>'kiadási tábla 5.sz'!MR36</f>
        <v>0</v>
      </c>
      <c r="AK36" s="263">
        <f>'kiadási tábla 5.sz'!MS36</f>
        <v>0</v>
      </c>
      <c r="AL36" s="263">
        <f>'kiadási tábla 5.sz'!MT36</f>
        <v>0</v>
      </c>
      <c r="AM36" s="102">
        <f t="shared" si="40"/>
        <v>0</v>
      </c>
      <c r="AN36" s="263">
        <f>'kiadási tábla 5.sz'!MU36</f>
        <v>0</v>
      </c>
      <c r="AO36" s="263">
        <f>'kiadási tábla 5.sz'!MV36</f>
        <v>0</v>
      </c>
      <c r="AP36" s="263">
        <f>'kiadási tábla 5.sz'!MW36</f>
        <v>0</v>
      </c>
      <c r="AQ36" s="102">
        <f t="shared" si="41"/>
        <v>0</v>
      </c>
      <c r="AR36" s="270">
        <f t="shared" si="21"/>
        <v>0</v>
      </c>
      <c r="AS36" s="270">
        <f t="shared" si="22"/>
        <v>0</v>
      </c>
      <c r="AT36" s="270">
        <f t="shared" si="23"/>
        <v>0</v>
      </c>
      <c r="AU36" s="102">
        <f t="shared" si="24"/>
        <v>0</v>
      </c>
      <c r="AV36" s="270">
        <f t="shared" si="25"/>
        <v>0</v>
      </c>
      <c r="AW36" s="270">
        <f t="shared" si="26"/>
        <v>0</v>
      </c>
      <c r="AX36" s="270">
        <f t="shared" si="27"/>
        <v>0</v>
      </c>
      <c r="AY36" s="102">
        <f t="shared" si="28"/>
        <v>0</v>
      </c>
      <c r="AZ36" s="270">
        <f t="shared" si="29"/>
        <v>0</v>
      </c>
      <c r="BA36" s="270">
        <f t="shared" si="30"/>
        <v>0</v>
      </c>
      <c r="BB36" s="270">
        <f t="shared" si="31"/>
        <v>0</v>
      </c>
      <c r="BC36" s="102">
        <f t="shared" si="32"/>
        <v>0</v>
      </c>
    </row>
    <row r="37" spans="1:55">
      <c r="A37" s="58"/>
      <c r="B37" s="63"/>
      <c r="C37" s="64"/>
      <c r="D37" s="104">
        <v>6</v>
      </c>
      <c r="E37" s="45" t="s">
        <v>181</v>
      </c>
      <c r="F37" s="100"/>
      <c r="G37" s="183" t="s">
        <v>182</v>
      </c>
      <c r="H37" s="269">
        <f>'kiadási tábla 5.sz'!AU37</f>
        <v>0</v>
      </c>
      <c r="I37" s="269">
        <f>'kiadási tábla 5.sz'!AV37</f>
        <v>0</v>
      </c>
      <c r="J37" s="269">
        <f>'kiadási tábla 5.sz'!AW37</f>
        <v>0</v>
      </c>
      <c r="K37" s="102">
        <f t="shared" si="33"/>
        <v>0</v>
      </c>
      <c r="L37" s="263">
        <f>'kiadási tábla 5.sz'!AX37</f>
        <v>0</v>
      </c>
      <c r="M37" s="263">
        <f>'kiadási tábla 5.sz'!AY37</f>
        <v>0</v>
      </c>
      <c r="N37" s="263">
        <f>'kiadási tábla 5.sz'!AZ37</f>
        <v>0</v>
      </c>
      <c r="O37" s="102">
        <f t="shared" si="34"/>
        <v>0</v>
      </c>
      <c r="P37" s="263">
        <f>'kiadási tábla 5.sz'!BA37</f>
        <v>0</v>
      </c>
      <c r="Q37" s="263">
        <f>'kiadási tábla 5.sz'!BB37</f>
        <v>0</v>
      </c>
      <c r="R37" s="263">
        <f>'kiadási tábla 5.sz'!BC37</f>
        <v>0</v>
      </c>
      <c r="S37" s="102">
        <f t="shared" si="35"/>
        <v>0</v>
      </c>
      <c r="T37" s="263">
        <f>'kiadási tábla 5.sz'!CN37</f>
        <v>0</v>
      </c>
      <c r="U37" s="263">
        <f>'kiadási tábla 5.sz'!CO37</f>
        <v>0</v>
      </c>
      <c r="V37" s="263">
        <f>'kiadási tábla 5.sz'!CP37</f>
        <v>0</v>
      </c>
      <c r="W37" s="102">
        <f t="shared" si="36"/>
        <v>0</v>
      </c>
      <c r="X37" s="263">
        <f>'kiadási tábla 5.sz'!CQ37</f>
        <v>0</v>
      </c>
      <c r="Y37" s="263">
        <f>'kiadási tábla 5.sz'!CR37</f>
        <v>0</v>
      </c>
      <c r="Z37" s="263">
        <f>'kiadási tábla 5.sz'!CS37</f>
        <v>0</v>
      </c>
      <c r="AA37" s="102">
        <f t="shared" si="37"/>
        <v>0</v>
      </c>
      <c r="AB37" s="263">
        <f>'kiadási tábla 5.sz'!CT37</f>
        <v>0</v>
      </c>
      <c r="AC37" s="263">
        <f>'kiadási tábla 5.sz'!CU37</f>
        <v>0</v>
      </c>
      <c r="AD37" s="263">
        <f>'kiadási tábla 5.sz'!CV37</f>
        <v>0</v>
      </c>
      <c r="AE37" s="102">
        <f t="shared" si="38"/>
        <v>0</v>
      </c>
      <c r="AF37" s="263">
        <f>'kiadási tábla 5.sz'!MO37</f>
        <v>0</v>
      </c>
      <c r="AG37" s="263">
        <f>'kiadási tábla 5.sz'!MP37</f>
        <v>0</v>
      </c>
      <c r="AH37" s="263">
        <f>'kiadási tábla 5.sz'!MQ37</f>
        <v>0</v>
      </c>
      <c r="AI37" s="102">
        <f t="shared" si="39"/>
        <v>0</v>
      </c>
      <c r="AJ37" s="263">
        <f>'kiadási tábla 5.sz'!MR37</f>
        <v>0</v>
      </c>
      <c r="AK37" s="263">
        <f>'kiadási tábla 5.sz'!MS37</f>
        <v>0</v>
      </c>
      <c r="AL37" s="263">
        <f>'kiadási tábla 5.sz'!MT37</f>
        <v>0</v>
      </c>
      <c r="AM37" s="102">
        <f t="shared" si="40"/>
        <v>0</v>
      </c>
      <c r="AN37" s="263">
        <f>'kiadási tábla 5.sz'!MU37</f>
        <v>0</v>
      </c>
      <c r="AO37" s="263">
        <f>'kiadási tábla 5.sz'!MV37</f>
        <v>0</v>
      </c>
      <c r="AP37" s="263">
        <f>'kiadási tábla 5.sz'!MW37</f>
        <v>0</v>
      </c>
      <c r="AQ37" s="102">
        <f t="shared" si="41"/>
        <v>0</v>
      </c>
      <c r="AR37" s="270">
        <f t="shared" si="21"/>
        <v>0</v>
      </c>
      <c r="AS37" s="270">
        <f t="shared" si="22"/>
        <v>0</v>
      </c>
      <c r="AT37" s="270">
        <f t="shared" si="23"/>
        <v>0</v>
      </c>
      <c r="AU37" s="102">
        <f t="shared" si="24"/>
        <v>0</v>
      </c>
      <c r="AV37" s="270">
        <f t="shared" si="25"/>
        <v>0</v>
      </c>
      <c r="AW37" s="270">
        <f t="shared" si="26"/>
        <v>0</v>
      </c>
      <c r="AX37" s="270">
        <f t="shared" si="27"/>
        <v>0</v>
      </c>
      <c r="AY37" s="102">
        <f t="shared" si="28"/>
        <v>0</v>
      </c>
      <c r="AZ37" s="270">
        <f t="shared" si="29"/>
        <v>0</v>
      </c>
      <c r="BA37" s="270">
        <f t="shared" si="30"/>
        <v>0</v>
      </c>
      <c r="BB37" s="270">
        <f t="shared" si="31"/>
        <v>0</v>
      </c>
      <c r="BC37" s="102">
        <f t="shared" si="32"/>
        <v>0</v>
      </c>
    </row>
    <row r="38" spans="1:55">
      <c r="A38" s="58"/>
      <c r="B38" s="63"/>
      <c r="C38" s="64"/>
      <c r="D38" s="104">
        <v>7</v>
      </c>
      <c r="E38" s="45" t="s">
        <v>183</v>
      </c>
      <c r="F38" s="100"/>
      <c r="G38" s="183" t="s">
        <v>184</v>
      </c>
      <c r="H38" s="269">
        <f>'kiadási tábla 5.sz'!AU38</f>
        <v>0</v>
      </c>
      <c r="I38" s="269">
        <f>'kiadási tábla 5.sz'!AV38</f>
        <v>0</v>
      </c>
      <c r="J38" s="269">
        <f>'kiadási tábla 5.sz'!AW38</f>
        <v>0</v>
      </c>
      <c r="K38" s="102">
        <f t="shared" si="33"/>
        <v>0</v>
      </c>
      <c r="L38" s="263">
        <f>'kiadási tábla 5.sz'!AX38</f>
        <v>0</v>
      </c>
      <c r="M38" s="263">
        <f>'kiadási tábla 5.sz'!AY38</f>
        <v>0</v>
      </c>
      <c r="N38" s="263">
        <f>'kiadási tábla 5.sz'!AZ38</f>
        <v>0</v>
      </c>
      <c r="O38" s="102">
        <f t="shared" si="34"/>
        <v>0</v>
      </c>
      <c r="P38" s="263">
        <f>'kiadási tábla 5.sz'!BA38</f>
        <v>0</v>
      </c>
      <c r="Q38" s="263">
        <f>'kiadási tábla 5.sz'!BB38</f>
        <v>0</v>
      </c>
      <c r="R38" s="263">
        <f>'kiadási tábla 5.sz'!BC38</f>
        <v>0</v>
      </c>
      <c r="S38" s="102">
        <f t="shared" si="35"/>
        <v>0</v>
      </c>
      <c r="T38" s="263">
        <f>'kiadási tábla 5.sz'!CN38</f>
        <v>0</v>
      </c>
      <c r="U38" s="263">
        <f>'kiadási tábla 5.sz'!CO38</f>
        <v>0</v>
      </c>
      <c r="V38" s="263">
        <f>'kiadási tábla 5.sz'!CP38</f>
        <v>0</v>
      </c>
      <c r="W38" s="102">
        <f t="shared" si="36"/>
        <v>0</v>
      </c>
      <c r="X38" s="263">
        <f>'kiadási tábla 5.sz'!CQ38</f>
        <v>0</v>
      </c>
      <c r="Y38" s="263">
        <f>'kiadási tábla 5.sz'!CR38</f>
        <v>0</v>
      </c>
      <c r="Z38" s="263">
        <f>'kiadási tábla 5.sz'!CS38</f>
        <v>0</v>
      </c>
      <c r="AA38" s="102">
        <f t="shared" si="37"/>
        <v>0</v>
      </c>
      <c r="AB38" s="263">
        <f>'kiadási tábla 5.sz'!CT38</f>
        <v>0</v>
      </c>
      <c r="AC38" s="263">
        <f>'kiadási tábla 5.sz'!CU38</f>
        <v>0</v>
      </c>
      <c r="AD38" s="263">
        <f>'kiadási tábla 5.sz'!CV38</f>
        <v>0</v>
      </c>
      <c r="AE38" s="102">
        <f t="shared" si="38"/>
        <v>0</v>
      </c>
      <c r="AF38" s="263">
        <f>'kiadási tábla 5.sz'!MO38</f>
        <v>0</v>
      </c>
      <c r="AG38" s="263">
        <f>'kiadási tábla 5.sz'!MP38</f>
        <v>0</v>
      </c>
      <c r="AH38" s="263">
        <f>'kiadási tábla 5.sz'!MQ38</f>
        <v>0</v>
      </c>
      <c r="AI38" s="102">
        <f t="shared" si="39"/>
        <v>0</v>
      </c>
      <c r="AJ38" s="263">
        <f>'kiadási tábla 5.sz'!MR38</f>
        <v>0</v>
      </c>
      <c r="AK38" s="263">
        <f>'kiadási tábla 5.sz'!MS38</f>
        <v>0</v>
      </c>
      <c r="AL38" s="263">
        <f>'kiadási tábla 5.sz'!MT38</f>
        <v>0</v>
      </c>
      <c r="AM38" s="102">
        <f t="shared" si="40"/>
        <v>0</v>
      </c>
      <c r="AN38" s="263">
        <f>'kiadási tábla 5.sz'!MU38</f>
        <v>0</v>
      </c>
      <c r="AO38" s="263">
        <f>'kiadási tábla 5.sz'!MV38</f>
        <v>0</v>
      </c>
      <c r="AP38" s="263">
        <f>'kiadási tábla 5.sz'!MW38</f>
        <v>0</v>
      </c>
      <c r="AQ38" s="102">
        <f t="shared" si="41"/>
        <v>0</v>
      </c>
      <c r="AR38" s="270">
        <f t="shared" si="21"/>
        <v>0</v>
      </c>
      <c r="AS38" s="270">
        <f t="shared" si="22"/>
        <v>0</v>
      </c>
      <c r="AT38" s="270">
        <f t="shared" si="23"/>
        <v>0</v>
      </c>
      <c r="AU38" s="102">
        <f t="shared" si="24"/>
        <v>0</v>
      </c>
      <c r="AV38" s="270">
        <f t="shared" si="25"/>
        <v>0</v>
      </c>
      <c r="AW38" s="270">
        <f t="shared" si="26"/>
        <v>0</v>
      </c>
      <c r="AX38" s="270">
        <f t="shared" si="27"/>
        <v>0</v>
      </c>
      <c r="AY38" s="102">
        <f t="shared" si="28"/>
        <v>0</v>
      </c>
      <c r="AZ38" s="270">
        <f t="shared" si="29"/>
        <v>0</v>
      </c>
      <c r="BA38" s="270">
        <f t="shared" si="30"/>
        <v>0</v>
      </c>
      <c r="BB38" s="270">
        <f t="shared" si="31"/>
        <v>0</v>
      </c>
      <c r="BC38" s="102">
        <f t="shared" si="32"/>
        <v>0</v>
      </c>
    </row>
    <row r="39" spans="1:55">
      <c r="A39" s="58"/>
      <c r="B39" s="63"/>
      <c r="C39" s="64"/>
      <c r="D39" s="104">
        <v>8</v>
      </c>
      <c r="E39" s="45" t="s">
        <v>185</v>
      </c>
      <c r="F39" s="100"/>
      <c r="G39" s="183" t="s">
        <v>186</v>
      </c>
      <c r="H39" s="269">
        <f>'kiadási tábla 5.sz'!AU39</f>
        <v>0</v>
      </c>
      <c r="I39" s="269">
        <f>'kiadási tábla 5.sz'!AV39</f>
        <v>0</v>
      </c>
      <c r="J39" s="269">
        <f>'kiadási tábla 5.sz'!AW39</f>
        <v>0</v>
      </c>
      <c r="K39" s="102">
        <f t="shared" si="33"/>
        <v>0</v>
      </c>
      <c r="L39" s="263">
        <f>'kiadási tábla 5.sz'!AX39</f>
        <v>0</v>
      </c>
      <c r="M39" s="263">
        <f>'kiadási tábla 5.sz'!AY39</f>
        <v>0</v>
      </c>
      <c r="N39" s="263">
        <f>'kiadási tábla 5.sz'!AZ39</f>
        <v>0</v>
      </c>
      <c r="O39" s="102">
        <f t="shared" si="34"/>
        <v>0</v>
      </c>
      <c r="P39" s="263">
        <f>'kiadási tábla 5.sz'!BA39</f>
        <v>0</v>
      </c>
      <c r="Q39" s="263">
        <f>'kiadási tábla 5.sz'!BB39</f>
        <v>0</v>
      </c>
      <c r="R39" s="263">
        <f>'kiadási tábla 5.sz'!BC39</f>
        <v>0</v>
      </c>
      <c r="S39" s="102">
        <f t="shared" si="35"/>
        <v>0</v>
      </c>
      <c r="T39" s="263">
        <f>'kiadási tábla 5.sz'!CN39</f>
        <v>0</v>
      </c>
      <c r="U39" s="263">
        <f>'kiadási tábla 5.sz'!CO39</f>
        <v>0</v>
      </c>
      <c r="V39" s="263">
        <f>'kiadási tábla 5.sz'!CP39</f>
        <v>0</v>
      </c>
      <c r="W39" s="102">
        <f t="shared" si="36"/>
        <v>0</v>
      </c>
      <c r="X39" s="263">
        <f>'kiadási tábla 5.sz'!CQ39</f>
        <v>0</v>
      </c>
      <c r="Y39" s="263">
        <f>'kiadási tábla 5.sz'!CR39</f>
        <v>0</v>
      </c>
      <c r="Z39" s="263">
        <f>'kiadási tábla 5.sz'!CS39</f>
        <v>0</v>
      </c>
      <c r="AA39" s="102">
        <f t="shared" si="37"/>
        <v>0</v>
      </c>
      <c r="AB39" s="263">
        <f>'kiadási tábla 5.sz'!CT39</f>
        <v>0</v>
      </c>
      <c r="AC39" s="263">
        <f>'kiadási tábla 5.sz'!CU39</f>
        <v>0</v>
      </c>
      <c r="AD39" s="263">
        <f>'kiadási tábla 5.sz'!CV39</f>
        <v>0</v>
      </c>
      <c r="AE39" s="102">
        <f t="shared" si="38"/>
        <v>0</v>
      </c>
      <c r="AF39" s="263">
        <f>'kiadási tábla 5.sz'!MO39</f>
        <v>0</v>
      </c>
      <c r="AG39" s="263">
        <f>'kiadási tábla 5.sz'!MP39</f>
        <v>3060000</v>
      </c>
      <c r="AH39" s="263">
        <f>'kiadási tábla 5.sz'!MQ39</f>
        <v>0</v>
      </c>
      <c r="AI39" s="102">
        <f t="shared" si="39"/>
        <v>3060000</v>
      </c>
      <c r="AJ39" s="263">
        <f>'kiadási tábla 5.sz'!MR39</f>
        <v>5750000</v>
      </c>
      <c r="AK39" s="263">
        <f>'kiadási tábla 5.sz'!MS39</f>
        <v>3060000</v>
      </c>
      <c r="AL39" s="263">
        <f>'kiadási tábla 5.sz'!MT39</f>
        <v>0</v>
      </c>
      <c r="AM39" s="102">
        <f t="shared" si="40"/>
        <v>8810000</v>
      </c>
      <c r="AN39" s="263">
        <f>'kiadási tábla 5.sz'!MU39</f>
        <v>5750000</v>
      </c>
      <c r="AO39" s="263">
        <f>'kiadási tábla 5.sz'!MV39</f>
        <v>3060000</v>
      </c>
      <c r="AP39" s="263">
        <f>'kiadási tábla 5.sz'!MW39</f>
        <v>0</v>
      </c>
      <c r="AQ39" s="102">
        <f t="shared" si="41"/>
        <v>8810000</v>
      </c>
      <c r="AR39" s="270">
        <f t="shared" si="21"/>
        <v>0</v>
      </c>
      <c r="AS39" s="270">
        <f t="shared" si="22"/>
        <v>3060000</v>
      </c>
      <c r="AT39" s="270">
        <f t="shared" si="23"/>
        <v>0</v>
      </c>
      <c r="AU39" s="102">
        <f t="shared" si="24"/>
        <v>3060000</v>
      </c>
      <c r="AV39" s="270">
        <f t="shared" si="25"/>
        <v>5750000</v>
      </c>
      <c r="AW39" s="270">
        <f t="shared" si="26"/>
        <v>3060000</v>
      </c>
      <c r="AX39" s="270">
        <f t="shared" si="27"/>
        <v>0</v>
      </c>
      <c r="AY39" s="102">
        <f t="shared" si="28"/>
        <v>8810000</v>
      </c>
      <c r="AZ39" s="270">
        <f t="shared" si="29"/>
        <v>5750000</v>
      </c>
      <c r="BA39" s="270">
        <f t="shared" si="30"/>
        <v>3060000</v>
      </c>
      <c r="BB39" s="270">
        <f t="shared" si="31"/>
        <v>0</v>
      </c>
      <c r="BC39" s="102">
        <f t="shared" si="32"/>
        <v>8810000</v>
      </c>
    </row>
    <row r="40" spans="1:55">
      <c r="A40" s="994" t="s">
        <v>187</v>
      </c>
      <c r="B40" s="995"/>
      <c r="C40" s="995"/>
      <c r="D40" s="995"/>
      <c r="E40" s="995"/>
      <c r="F40" s="995"/>
      <c r="G40" s="996"/>
      <c r="H40" s="272">
        <f>'kiadási tábla 5.sz'!AU40</f>
        <v>189612436</v>
      </c>
      <c r="I40" s="272">
        <f>'kiadási tábla 5.sz'!AV40</f>
        <v>0</v>
      </c>
      <c r="J40" s="272">
        <f>'kiadási tábla 5.sz'!AW40</f>
        <v>0</v>
      </c>
      <c r="K40" s="273">
        <f t="shared" si="33"/>
        <v>189612436</v>
      </c>
      <c r="L40" s="271">
        <f>'kiadási tábla 5.sz'!AX40</f>
        <v>203131214</v>
      </c>
      <c r="M40" s="271">
        <f>'kiadási tábla 5.sz'!AY40</f>
        <v>0</v>
      </c>
      <c r="N40" s="271">
        <f>'kiadási tábla 5.sz'!AZ40</f>
        <v>0</v>
      </c>
      <c r="O40" s="273">
        <f t="shared" si="34"/>
        <v>203131214</v>
      </c>
      <c r="P40" s="271">
        <f>'kiadási tábla 5.sz'!BA40</f>
        <v>168973404</v>
      </c>
      <c r="Q40" s="271">
        <f>'kiadási tábla 5.sz'!BB40</f>
        <v>0</v>
      </c>
      <c r="R40" s="271">
        <f>'kiadási tábla 5.sz'!BC40</f>
        <v>0</v>
      </c>
      <c r="S40" s="273">
        <f t="shared" si="35"/>
        <v>168973404</v>
      </c>
      <c r="T40" s="271">
        <f>'kiadási tábla 5.sz'!CN40</f>
        <v>78173961</v>
      </c>
      <c r="U40" s="271">
        <f>'kiadási tábla 5.sz'!CO40</f>
        <v>0</v>
      </c>
      <c r="V40" s="271">
        <f>'kiadási tábla 5.sz'!CP40</f>
        <v>0</v>
      </c>
      <c r="W40" s="273">
        <f t="shared" si="36"/>
        <v>78173961</v>
      </c>
      <c r="X40" s="271">
        <f>'kiadási tábla 5.sz'!CQ40</f>
        <v>93128123</v>
      </c>
      <c r="Y40" s="271">
        <f>'kiadási tábla 5.sz'!CR40</f>
        <v>0</v>
      </c>
      <c r="Z40" s="271">
        <f>'kiadási tábla 5.sz'!CS40</f>
        <v>0</v>
      </c>
      <c r="AA40" s="273">
        <f t="shared" si="37"/>
        <v>93128123</v>
      </c>
      <c r="AB40" s="271">
        <f>'kiadási tábla 5.sz'!CT40</f>
        <v>90255318</v>
      </c>
      <c r="AC40" s="271">
        <f>'kiadási tábla 5.sz'!CU40</f>
        <v>0</v>
      </c>
      <c r="AD40" s="271">
        <f>'kiadási tábla 5.sz'!CV40</f>
        <v>0</v>
      </c>
      <c r="AE40" s="273">
        <f t="shared" si="38"/>
        <v>90255318</v>
      </c>
      <c r="AF40" s="271">
        <f>'kiadási tábla 5.sz'!MO40</f>
        <v>4335201338</v>
      </c>
      <c r="AG40" s="271">
        <f>'kiadási tábla 5.sz'!MP40</f>
        <v>13160000</v>
      </c>
      <c r="AH40" s="271">
        <f>'kiadási tábla 5.sz'!MQ40</f>
        <v>0</v>
      </c>
      <c r="AI40" s="273">
        <f t="shared" si="39"/>
        <v>4348361338</v>
      </c>
      <c r="AJ40" s="271">
        <f>'kiadási tábla 5.sz'!MR40</f>
        <v>4285383295</v>
      </c>
      <c r="AK40" s="271">
        <f>'kiadási tábla 5.sz'!MS40</f>
        <v>14610000</v>
      </c>
      <c r="AL40" s="271">
        <f>'kiadási tábla 5.sz'!MT40</f>
        <v>0</v>
      </c>
      <c r="AM40" s="273">
        <f t="shared" si="40"/>
        <v>4299993295</v>
      </c>
      <c r="AN40" s="271">
        <f>'kiadási tábla 5.sz'!MU40</f>
        <v>1651276466</v>
      </c>
      <c r="AO40" s="271">
        <f>'kiadási tábla 5.sz'!MV40</f>
        <v>14590000</v>
      </c>
      <c r="AP40" s="271">
        <f>'kiadási tábla 5.sz'!MW40</f>
        <v>0</v>
      </c>
      <c r="AQ40" s="273">
        <f t="shared" si="41"/>
        <v>1665866466</v>
      </c>
      <c r="AR40" s="274">
        <f t="shared" si="21"/>
        <v>4602987735</v>
      </c>
      <c r="AS40" s="274">
        <f t="shared" si="22"/>
        <v>13160000</v>
      </c>
      <c r="AT40" s="274">
        <f t="shared" si="23"/>
        <v>0</v>
      </c>
      <c r="AU40" s="273">
        <f t="shared" si="24"/>
        <v>4616147735</v>
      </c>
      <c r="AV40" s="274">
        <f t="shared" si="25"/>
        <v>4581642632</v>
      </c>
      <c r="AW40" s="274">
        <f t="shared" si="26"/>
        <v>14610000</v>
      </c>
      <c r="AX40" s="274">
        <f t="shared" si="27"/>
        <v>0</v>
      </c>
      <c r="AY40" s="273">
        <f t="shared" si="28"/>
        <v>4596252632</v>
      </c>
      <c r="AZ40" s="274">
        <f t="shared" si="29"/>
        <v>1910505188</v>
      </c>
      <c r="BA40" s="274">
        <f t="shared" si="30"/>
        <v>14590000</v>
      </c>
      <c r="BB40" s="274">
        <f t="shared" si="31"/>
        <v>0</v>
      </c>
      <c r="BC40" s="273">
        <f t="shared" si="32"/>
        <v>1925095188</v>
      </c>
    </row>
    <row r="41" spans="1:55">
      <c r="A41" s="58"/>
      <c r="B41" s="6">
        <v>3</v>
      </c>
      <c r="C41" s="991" t="s">
        <v>188</v>
      </c>
      <c r="D41" s="992"/>
      <c r="E41" s="992"/>
      <c r="F41" s="992"/>
      <c r="G41" s="993"/>
      <c r="H41" s="272">
        <f>'kiadási tábla 5.sz'!AU41</f>
        <v>0</v>
      </c>
      <c r="I41" s="272">
        <f>'kiadási tábla 5.sz'!AV41</f>
        <v>0</v>
      </c>
      <c r="J41" s="272">
        <f>'kiadási tábla 5.sz'!AW41</f>
        <v>0</v>
      </c>
      <c r="K41" s="273">
        <f t="shared" si="33"/>
        <v>0</v>
      </c>
      <c r="L41" s="271">
        <f>'kiadási tábla 5.sz'!AX41</f>
        <v>0</v>
      </c>
      <c r="M41" s="271">
        <f>'kiadási tábla 5.sz'!AY41</f>
        <v>0</v>
      </c>
      <c r="N41" s="271">
        <f>'kiadási tábla 5.sz'!AZ41</f>
        <v>0</v>
      </c>
      <c r="O41" s="273">
        <f t="shared" si="34"/>
        <v>0</v>
      </c>
      <c r="P41" s="271">
        <f>'kiadási tábla 5.sz'!BA41</f>
        <v>0</v>
      </c>
      <c r="Q41" s="271">
        <f>'kiadási tábla 5.sz'!BB41</f>
        <v>0</v>
      </c>
      <c r="R41" s="271">
        <f>'kiadási tábla 5.sz'!BC41</f>
        <v>0</v>
      </c>
      <c r="S41" s="273">
        <f t="shared" si="35"/>
        <v>0</v>
      </c>
      <c r="T41" s="271">
        <f>'kiadási tábla 5.sz'!CN41</f>
        <v>0</v>
      </c>
      <c r="U41" s="271">
        <f>'kiadási tábla 5.sz'!CO41</f>
        <v>0</v>
      </c>
      <c r="V41" s="271">
        <f>'kiadási tábla 5.sz'!CP41</f>
        <v>0</v>
      </c>
      <c r="W41" s="273">
        <f t="shared" si="36"/>
        <v>0</v>
      </c>
      <c r="X41" s="271">
        <f>'kiadási tábla 5.sz'!CQ41</f>
        <v>0</v>
      </c>
      <c r="Y41" s="271">
        <f>'kiadási tábla 5.sz'!CR41</f>
        <v>0</v>
      </c>
      <c r="Z41" s="271">
        <f>'kiadási tábla 5.sz'!CS41</f>
        <v>0</v>
      </c>
      <c r="AA41" s="273">
        <f t="shared" si="37"/>
        <v>0</v>
      </c>
      <c r="AB41" s="271">
        <f>'kiadási tábla 5.sz'!CT41</f>
        <v>0</v>
      </c>
      <c r="AC41" s="271">
        <f>'kiadási tábla 5.sz'!CU41</f>
        <v>0</v>
      </c>
      <c r="AD41" s="271">
        <f>'kiadási tábla 5.sz'!CV41</f>
        <v>0</v>
      </c>
      <c r="AE41" s="273">
        <f t="shared" si="38"/>
        <v>0</v>
      </c>
      <c r="AF41" s="271">
        <f>'kiadási tábla 5.sz'!MO41</f>
        <v>14573857</v>
      </c>
      <c r="AG41" s="271">
        <f>'kiadási tábla 5.sz'!MP41</f>
        <v>0</v>
      </c>
      <c r="AH41" s="271">
        <f>'kiadási tábla 5.sz'!MQ41</f>
        <v>0</v>
      </c>
      <c r="AI41" s="273">
        <f t="shared" si="39"/>
        <v>14573857</v>
      </c>
      <c r="AJ41" s="271">
        <f>'kiadási tábla 5.sz'!MR41</f>
        <v>14573857</v>
      </c>
      <c r="AK41" s="271">
        <f>'kiadási tábla 5.sz'!MS41</f>
        <v>0</v>
      </c>
      <c r="AL41" s="271">
        <f>'kiadási tábla 5.sz'!MT41</f>
        <v>0</v>
      </c>
      <c r="AM41" s="273">
        <f t="shared" si="40"/>
        <v>14573857</v>
      </c>
      <c r="AN41" s="271">
        <f>'kiadási tábla 5.sz'!MU41</f>
        <v>242001053</v>
      </c>
      <c r="AO41" s="271">
        <f>'kiadási tábla 5.sz'!MV41</f>
        <v>0</v>
      </c>
      <c r="AP41" s="271">
        <f>'kiadási tábla 5.sz'!MW41</f>
        <v>0</v>
      </c>
      <c r="AQ41" s="273">
        <f t="shared" si="41"/>
        <v>242001053</v>
      </c>
      <c r="AR41" s="274">
        <f t="shared" si="21"/>
        <v>14573857</v>
      </c>
      <c r="AS41" s="274">
        <f t="shared" si="22"/>
        <v>0</v>
      </c>
      <c r="AT41" s="274">
        <f t="shared" si="23"/>
        <v>0</v>
      </c>
      <c r="AU41" s="273">
        <f t="shared" si="24"/>
        <v>14573857</v>
      </c>
      <c r="AV41" s="274">
        <f t="shared" si="25"/>
        <v>14573857</v>
      </c>
      <c r="AW41" s="274">
        <f t="shared" si="26"/>
        <v>0</v>
      </c>
      <c r="AX41" s="274">
        <f t="shared" si="27"/>
        <v>0</v>
      </c>
      <c r="AY41" s="273">
        <f t="shared" si="28"/>
        <v>14573857</v>
      </c>
      <c r="AZ41" s="274">
        <f t="shared" si="29"/>
        <v>242001053</v>
      </c>
      <c r="BA41" s="274">
        <f t="shared" si="30"/>
        <v>0</v>
      </c>
      <c r="BB41" s="274">
        <f t="shared" si="31"/>
        <v>0</v>
      </c>
      <c r="BC41" s="273">
        <f t="shared" si="32"/>
        <v>242001053</v>
      </c>
    </row>
    <row r="42" spans="1:55">
      <c r="A42" s="58"/>
      <c r="B42" s="63"/>
      <c r="C42" s="11">
        <v>1</v>
      </c>
      <c r="D42" s="12" t="s">
        <v>189</v>
      </c>
      <c r="E42" s="76"/>
      <c r="F42" s="76"/>
      <c r="G42" s="182" t="s">
        <v>190</v>
      </c>
      <c r="H42" s="272">
        <f>'kiadási tábla 5.sz'!AU42</f>
        <v>0</v>
      </c>
      <c r="I42" s="272">
        <f>'kiadási tábla 5.sz'!AV42</f>
        <v>0</v>
      </c>
      <c r="J42" s="272">
        <f>'kiadási tábla 5.sz'!AW42</f>
        <v>0</v>
      </c>
      <c r="K42" s="273">
        <f t="shared" si="33"/>
        <v>0</v>
      </c>
      <c r="L42" s="271">
        <f>'kiadási tábla 5.sz'!AX42</f>
        <v>0</v>
      </c>
      <c r="M42" s="271">
        <f>'kiadási tábla 5.sz'!AY42</f>
        <v>0</v>
      </c>
      <c r="N42" s="271">
        <f>'kiadási tábla 5.sz'!AZ42</f>
        <v>0</v>
      </c>
      <c r="O42" s="273">
        <f t="shared" si="34"/>
        <v>0</v>
      </c>
      <c r="P42" s="271">
        <f>'kiadási tábla 5.sz'!BA42</f>
        <v>0</v>
      </c>
      <c r="Q42" s="271">
        <f>'kiadási tábla 5.sz'!BB42</f>
        <v>0</v>
      </c>
      <c r="R42" s="271">
        <f>'kiadási tábla 5.sz'!BC42</f>
        <v>0</v>
      </c>
      <c r="S42" s="273">
        <f t="shared" si="35"/>
        <v>0</v>
      </c>
      <c r="T42" s="271">
        <f>'kiadási tábla 5.sz'!CN42</f>
        <v>0</v>
      </c>
      <c r="U42" s="271">
        <f>'kiadási tábla 5.sz'!CO42</f>
        <v>0</v>
      </c>
      <c r="V42" s="271">
        <f>'kiadási tábla 5.sz'!CP42</f>
        <v>0</v>
      </c>
      <c r="W42" s="273">
        <f t="shared" si="36"/>
        <v>0</v>
      </c>
      <c r="X42" s="271">
        <f>'kiadási tábla 5.sz'!CQ42</f>
        <v>0</v>
      </c>
      <c r="Y42" s="271">
        <f>'kiadási tábla 5.sz'!CR42</f>
        <v>0</v>
      </c>
      <c r="Z42" s="271">
        <f>'kiadási tábla 5.sz'!CS42</f>
        <v>0</v>
      </c>
      <c r="AA42" s="273">
        <f t="shared" si="37"/>
        <v>0</v>
      </c>
      <c r="AB42" s="271">
        <f>'kiadási tábla 5.sz'!CT42</f>
        <v>0</v>
      </c>
      <c r="AC42" s="271">
        <f>'kiadási tábla 5.sz'!CU42</f>
        <v>0</v>
      </c>
      <c r="AD42" s="271">
        <f>'kiadási tábla 5.sz'!CV42</f>
        <v>0</v>
      </c>
      <c r="AE42" s="273">
        <f t="shared" si="38"/>
        <v>0</v>
      </c>
      <c r="AF42" s="271">
        <f>'kiadási tábla 5.sz'!MO42</f>
        <v>14573857</v>
      </c>
      <c r="AG42" s="271">
        <f>'kiadási tábla 5.sz'!MP42</f>
        <v>0</v>
      </c>
      <c r="AH42" s="271">
        <f>'kiadási tábla 5.sz'!MQ42</f>
        <v>0</v>
      </c>
      <c r="AI42" s="273">
        <f t="shared" si="39"/>
        <v>14573857</v>
      </c>
      <c r="AJ42" s="271">
        <f>'kiadási tábla 5.sz'!MR42</f>
        <v>14573857</v>
      </c>
      <c r="AK42" s="271">
        <f>'kiadási tábla 5.sz'!MS42</f>
        <v>0</v>
      </c>
      <c r="AL42" s="271">
        <f>'kiadási tábla 5.sz'!MT42</f>
        <v>0</v>
      </c>
      <c r="AM42" s="273">
        <f t="shared" si="40"/>
        <v>14573857</v>
      </c>
      <c r="AN42" s="271">
        <f>'kiadási tábla 5.sz'!MU42</f>
        <v>252735771</v>
      </c>
      <c r="AO42" s="271">
        <f>'kiadási tábla 5.sz'!MV42</f>
        <v>0</v>
      </c>
      <c r="AP42" s="271">
        <f>'kiadási tábla 5.sz'!MW42</f>
        <v>0</v>
      </c>
      <c r="AQ42" s="273">
        <f t="shared" si="41"/>
        <v>252735771</v>
      </c>
      <c r="AR42" s="274">
        <f t="shared" si="21"/>
        <v>14573857</v>
      </c>
      <c r="AS42" s="274">
        <f t="shared" si="22"/>
        <v>0</v>
      </c>
      <c r="AT42" s="274">
        <f t="shared" si="23"/>
        <v>0</v>
      </c>
      <c r="AU42" s="273">
        <f t="shared" si="24"/>
        <v>14573857</v>
      </c>
      <c r="AV42" s="274">
        <f t="shared" si="25"/>
        <v>14573857</v>
      </c>
      <c r="AW42" s="274">
        <f t="shared" si="26"/>
        <v>0</v>
      </c>
      <c r="AX42" s="274">
        <f t="shared" si="27"/>
        <v>0</v>
      </c>
      <c r="AY42" s="273">
        <f t="shared" si="28"/>
        <v>14573857</v>
      </c>
      <c r="AZ42" s="274">
        <f t="shared" si="29"/>
        <v>252735771</v>
      </c>
      <c r="BA42" s="274">
        <f t="shared" si="30"/>
        <v>0</v>
      </c>
      <c r="BB42" s="274">
        <f t="shared" si="31"/>
        <v>0</v>
      </c>
      <c r="BC42" s="273">
        <f t="shared" si="32"/>
        <v>252735771</v>
      </c>
    </row>
    <row r="43" spans="1:55">
      <c r="A43" s="58"/>
      <c r="B43" s="63"/>
      <c r="C43" s="64"/>
      <c r="D43" s="100">
        <v>1</v>
      </c>
      <c r="E43" s="45" t="s">
        <v>191</v>
      </c>
      <c r="F43" s="45"/>
      <c r="G43" s="185" t="s">
        <v>192</v>
      </c>
      <c r="H43" s="269">
        <f>'kiadási tábla 5.sz'!AU43</f>
        <v>0</v>
      </c>
      <c r="I43" s="269">
        <f>'kiadási tábla 5.sz'!AV43</f>
        <v>0</v>
      </c>
      <c r="J43" s="269">
        <f>'kiadási tábla 5.sz'!AW43</f>
        <v>0</v>
      </c>
      <c r="K43" s="102">
        <f t="shared" si="33"/>
        <v>0</v>
      </c>
      <c r="L43" s="263">
        <f>'kiadási tábla 5.sz'!AX43</f>
        <v>0</v>
      </c>
      <c r="M43" s="263">
        <f>'kiadási tábla 5.sz'!AY43</f>
        <v>0</v>
      </c>
      <c r="N43" s="263">
        <f>'kiadási tábla 5.sz'!AZ43</f>
        <v>0</v>
      </c>
      <c r="O43" s="102">
        <f t="shared" si="34"/>
        <v>0</v>
      </c>
      <c r="P43" s="263">
        <f>'kiadási tábla 5.sz'!BA43</f>
        <v>0</v>
      </c>
      <c r="Q43" s="263">
        <f>'kiadási tábla 5.sz'!BB43</f>
        <v>0</v>
      </c>
      <c r="R43" s="263">
        <f>'kiadási tábla 5.sz'!BC43</f>
        <v>0</v>
      </c>
      <c r="S43" s="102">
        <f t="shared" si="35"/>
        <v>0</v>
      </c>
      <c r="T43" s="263">
        <f>'kiadási tábla 5.sz'!CN43</f>
        <v>0</v>
      </c>
      <c r="U43" s="263">
        <f>'kiadási tábla 5.sz'!CO43</f>
        <v>0</v>
      </c>
      <c r="V43" s="263">
        <f>'kiadási tábla 5.sz'!CP43</f>
        <v>0</v>
      </c>
      <c r="W43" s="102">
        <f t="shared" si="36"/>
        <v>0</v>
      </c>
      <c r="X43" s="263">
        <f>'kiadási tábla 5.sz'!CQ43</f>
        <v>0</v>
      </c>
      <c r="Y43" s="263">
        <f>'kiadási tábla 5.sz'!CR43</f>
        <v>0</v>
      </c>
      <c r="Z43" s="263">
        <f>'kiadási tábla 5.sz'!CS43</f>
        <v>0</v>
      </c>
      <c r="AA43" s="102">
        <f t="shared" si="37"/>
        <v>0</v>
      </c>
      <c r="AB43" s="263">
        <f>'kiadási tábla 5.sz'!CT43</f>
        <v>0</v>
      </c>
      <c r="AC43" s="263">
        <f>'kiadási tábla 5.sz'!CU43</f>
        <v>0</v>
      </c>
      <c r="AD43" s="263">
        <f>'kiadási tábla 5.sz'!CV43</f>
        <v>0</v>
      </c>
      <c r="AE43" s="102">
        <f t="shared" si="38"/>
        <v>0</v>
      </c>
      <c r="AF43" s="263">
        <f>'kiadási tábla 5.sz'!MO43</f>
        <v>0</v>
      </c>
      <c r="AG43" s="263">
        <f>'kiadási tábla 5.sz'!MP43</f>
        <v>0</v>
      </c>
      <c r="AH43" s="263">
        <f>'kiadási tábla 5.sz'!MQ43</f>
        <v>0</v>
      </c>
      <c r="AI43" s="102">
        <f t="shared" si="39"/>
        <v>0</v>
      </c>
      <c r="AJ43" s="263">
        <f>'kiadási tábla 5.sz'!MR43</f>
        <v>0</v>
      </c>
      <c r="AK43" s="263">
        <f>'kiadási tábla 5.sz'!MS43</f>
        <v>0</v>
      </c>
      <c r="AL43" s="263">
        <f>'kiadási tábla 5.sz'!MT43</f>
        <v>0</v>
      </c>
      <c r="AM43" s="102">
        <f t="shared" si="40"/>
        <v>0</v>
      </c>
      <c r="AN43" s="263">
        <f>'kiadási tábla 5.sz'!MU43</f>
        <v>0</v>
      </c>
      <c r="AO43" s="263">
        <f>'kiadási tábla 5.sz'!MV43</f>
        <v>0</v>
      </c>
      <c r="AP43" s="263">
        <f>'kiadási tábla 5.sz'!MW43</f>
        <v>0</v>
      </c>
      <c r="AQ43" s="102">
        <f t="shared" si="41"/>
        <v>0</v>
      </c>
      <c r="AR43" s="270">
        <f t="shared" si="21"/>
        <v>0</v>
      </c>
      <c r="AS43" s="270">
        <f t="shared" si="22"/>
        <v>0</v>
      </c>
      <c r="AT43" s="270">
        <f t="shared" si="23"/>
        <v>0</v>
      </c>
      <c r="AU43" s="102">
        <f t="shared" si="24"/>
        <v>0</v>
      </c>
      <c r="AV43" s="270">
        <f t="shared" si="25"/>
        <v>0</v>
      </c>
      <c r="AW43" s="270">
        <f t="shared" si="26"/>
        <v>0</v>
      </c>
      <c r="AX43" s="270">
        <f t="shared" si="27"/>
        <v>0</v>
      </c>
      <c r="AY43" s="102">
        <f t="shared" si="28"/>
        <v>0</v>
      </c>
      <c r="AZ43" s="270">
        <f t="shared" si="29"/>
        <v>0</v>
      </c>
      <c r="BA43" s="270">
        <f t="shared" si="30"/>
        <v>0</v>
      </c>
      <c r="BB43" s="270">
        <f t="shared" si="31"/>
        <v>0</v>
      </c>
      <c r="BC43" s="102">
        <f t="shared" si="32"/>
        <v>0</v>
      </c>
    </row>
    <row r="44" spans="1:55">
      <c r="A44" s="58"/>
      <c r="B44" s="63"/>
      <c r="C44" s="64"/>
      <c r="D44" s="69"/>
      <c r="E44" s="100">
        <v>1</v>
      </c>
      <c r="F44" s="45" t="s">
        <v>193</v>
      </c>
      <c r="G44" s="185" t="s">
        <v>194</v>
      </c>
      <c r="H44" s="269">
        <f>'kiadási tábla 5.sz'!AU44</f>
        <v>0</v>
      </c>
      <c r="I44" s="269">
        <f>'kiadási tábla 5.sz'!AV44</f>
        <v>0</v>
      </c>
      <c r="J44" s="269">
        <f>'kiadási tábla 5.sz'!AW44</f>
        <v>0</v>
      </c>
      <c r="K44" s="102">
        <f t="shared" si="33"/>
        <v>0</v>
      </c>
      <c r="L44" s="263">
        <f>'kiadási tábla 5.sz'!AX44</f>
        <v>0</v>
      </c>
      <c r="M44" s="263">
        <f>'kiadási tábla 5.sz'!AY44</f>
        <v>0</v>
      </c>
      <c r="N44" s="263">
        <f>'kiadási tábla 5.sz'!AZ44</f>
        <v>0</v>
      </c>
      <c r="O44" s="102">
        <f t="shared" si="34"/>
        <v>0</v>
      </c>
      <c r="P44" s="263">
        <f>'kiadási tábla 5.sz'!BA44</f>
        <v>0</v>
      </c>
      <c r="Q44" s="263">
        <f>'kiadási tábla 5.sz'!BB44</f>
        <v>0</v>
      </c>
      <c r="R44" s="263">
        <f>'kiadási tábla 5.sz'!BC44</f>
        <v>0</v>
      </c>
      <c r="S44" s="102">
        <f t="shared" si="35"/>
        <v>0</v>
      </c>
      <c r="T44" s="263">
        <f>'kiadási tábla 5.sz'!CN44</f>
        <v>0</v>
      </c>
      <c r="U44" s="263">
        <f>'kiadási tábla 5.sz'!CO44</f>
        <v>0</v>
      </c>
      <c r="V44" s="263">
        <f>'kiadási tábla 5.sz'!CP44</f>
        <v>0</v>
      </c>
      <c r="W44" s="102">
        <f t="shared" si="36"/>
        <v>0</v>
      </c>
      <c r="X44" s="263">
        <f>'kiadási tábla 5.sz'!CQ44</f>
        <v>0</v>
      </c>
      <c r="Y44" s="263">
        <f>'kiadási tábla 5.sz'!CR44</f>
        <v>0</v>
      </c>
      <c r="Z44" s="263">
        <f>'kiadási tábla 5.sz'!CS44</f>
        <v>0</v>
      </c>
      <c r="AA44" s="102">
        <f t="shared" si="37"/>
        <v>0</v>
      </c>
      <c r="AB44" s="263">
        <f>'kiadási tábla 5.sz'!CT44</f>
        <v>0</v>
      </c>
      <c r="AC44" s="263">
        <f>'kiadási tábla 5.sz'!CU44</f>
        <v>0</v>
      </c>
      <c r="AD44" s="263">
        <f>'kiadási tábla 5.sz'!CV44</f>
        <v>0</v>
      </c>
      <c r="AE44" s="102">
        <f t="shared" si="38"/>
        <v>0</v>
      </c>
      <c r="AF44" s="263">
        <f>'kiadási tábla 5.sz'!MO44</f>
        <v>0</v>
      </c>
      <c r="AG44" s="263">
        <f>'kiadási tábla 5.sz'!MP44</f>
        <v>0</v>
      </c>
      <c r="AH44" s="263">
        <f>'kiadási tábla 5.sz'!MQ44</f>
        <v>0</v>
      </c>
      <c r="AI44" s="102">
        <f t="shared" si="39"/>
        <v>0</v>
      </c>
      <c r="AJ44" s="263">
        <f>'kiadási tábla 5.sz'!MR44</f>
        <v>0</v>
      </c>
      <c r="AK44" s="263">
        <f>'kiadási tábla 5.sz'!MS44</f>
        <v>0</v>
      </c>
      <c r="AL44" s="263">
        <f>'kiadási tábla 5.sz'!MT44</f>
        <v>0</v>
      </c>
      <c r="AM44" s="102">
        <f t="shared" si="40"/>
        <v>0</v>
      </c>
      <c r="AN44" s="263">
        <f>'kiadási tábla 5.sz'!MU44</f>
        <v>0</v>
      </c>
      <c r="AO44" s="263">
        <f>'kiadási tábla 5.sz'!MV44</f>
        <v>0</v>
      </c>
      <c r="AP44" s="263">
        <f>'kiadási tábla 5.sz'!MW44</f>
        <v>0</v>
      </c>
      <c r="AQ44" s="102">
        <f t="shared" si="41"/>
        <v>0</v>
      </c>
      <c r="AR44" s="270">
        <f t="shared" si="21"/>
        <v>0</v>
      </c>
      <c r="AS44" s="270">
        <f t="shared" si="22"/>
        <v>0</v>
      </c>
      <c r="AT44" s="270">
        <f t="shared" si="23"/>
        <v>0</v>
      </c>
      <c r="AU44" s="102">
        <f t="shared" si="24"/>
        <v>0</v>
      </c>
      <c r="AV44" s="270">
        <f t="shared" si="25"/>
        <v>0</v>
      </c>
      <c r="AW44" s="270">
        <f t="shared" si="26"/>
        <v>0</v>
      </c>
      <c r="AX44" s="270">
        <f t="shared" si="27"/>
        <v>0</v>
      </c>
      <c r="AY44" s="102">
        <f t="shared" si="28"/>
        <v>0</v>
      </c>
      <c r="AZ44" s="270">
        <f t="shared" si="29"/>
        <v>0</v>
      </c>
      <c r="BA44" s="270">
        <f t="shared" si="30"/>
        <v>0</v>
      </c>
      <c r="BB44" s="270">
        <f t="shared" si="31"/>
        <v>0</v>
      </c>
      <c r="BC44" s="102">
        <f t="shared" si="32"/>
        <v>0</v>
      </c>
    </row>
    <row r="45" spans="1:55">
      <c r="A45" s="58"/>
      <c r="B45" s="63"/>
      <c r="C45" s="64"/>
      <c r="D45" s="69"/>
      <c r="E45" s="100">
        <v>2</v>
      </c>
      <c r="F45" s="45" t="s">
        <v>195</v>
      </c>
      <c r="G45" s="185" t="s">
        <v>196</v>
      </c>
      <c r="H45" s="269">
        <f>'kiadási tábla 5.sz'!AU45</f>
        <v>0</v>
      </c>
      <c r="I45" s="269">
        <f>'kiadási tábla 5.sz'!AV45</f>
        <v>0</v>
      </c>
      <c r="J45" s="269">
        <f>'kiadási tábla 5.sz'!AW45</f>
        <v>0</v>
      </c>
      <c r="K45" s="102">
        <f t="shared" si="33"/>
        <v>0</v>
      </c>
      <c r="L45" s="263">
        <f>'kiadási tábla 5.sz'!AX45</f>
        <v>0</v>
      </c>
      <c r="M45" s="263">
        <f>'kiadási tábla 5.sz'!AY45</f>
        <v>0</v>
      </c>
      <c r="N45" s="263">
        <f>'kiadási tábla 5.sz'!AZ45</f>
        <v>0</v>
      </c>
      <c r="O45" s="102">
        <f t="shared" si="34"/>
        <v>0</v>
      </c>
      <c r="P45" s="263">
        <f>'kiadási tábla 5.sz'!BA45</f>
        <v>0</v>
      </c>
      <c r="Q45" s="263">
        <f>'kiadási tábla 5.sz'!BB45</f>
        <v>0</v>
      </c>
      <c r="R45" s="263">
        <f>'kiadási tábla 5.sz'!BC45</f>
        <v>0</v>
      </c>
      <c r="S45" s="102">
        <f t="shared" si="35"/>
        <v>0</v>
      </c>
      <c r="T45" s="263">
        <f>'kiadási tábla 5.sz'!CN45</f>
        <v>0</v>
      </c>
      <c r="U45" s="263">
        <f>'kiadási tábla 5.sz'!CO45</f>
        <v>0</v>
      </c>
      <c r="V45" s="263">
        <f>'kiadási tábla 5.sz'!CP45</f>
        <v>0</v>
      </c>
      <c r="W45" s="102">
        <f t="shared" si="36"/>
        <v>0</v>
      </c>
      <c r="X45" s="263">
        <f>'kiadási tábla 5.sz'!CQ45</f>
        <v>0</v>
      </c>
      <c r="Y45" s="263">
        <f>'kiadási tábla 5.sz'!CR45</f>
        <v>0</v>
      </c>
      <c r="Z45" s="263">
        <f>'kiadási tábla 5.sz'!CS45</f>
        <v>0</v>
      </c>
      <c r="AA45" s="102">
        <f t="shared" si="37"/>
        <v>0</v>
      </c>
      <c r="AB45" s="263">
        <f>'kiadási tábla 5.sz'!CT45</f>
        <v>0</v>
      </c>
      <c r="AC45" s="263">
        <f>'kiadási tábla 5.sz'!CU45</f>
        <v>0</v>
      </c>
      <c r="AD45" s="263">
        <f>'kiadási tábla 5.sz'!CV45</f>
        <v>0</v>
      </c>
      <c r="AE45" s="102">
        <f t="shared" si="38"/>
        <v>0</v>
      </c>
      <c r="AF45" s="263">
        <f>'kiadási tábla 5.sz'!MO45</f>
        <v>0</v>
      </c>
      <c r="AG45" s="263">
        <f>'kiadási tábla 5.sz'!MP45</f>
        <v>0</v>
      </c>
      <c r="AH45" s="263">
        <f>'kiadási tábla 5.sz'!MQ45</f>
        <v>0</v>
      </c>
      <c r="AI45" s="102">
        <f t="shared" si="39"/>
        <v>0</v>
      </c>
      <c r="AJ45" s="263">
        <f>'kiadási tábla 5.sz'!MR45</f>
        <v>0</v>
      </c>
      <c r="AK45" s="263">
        <f>'kiadási tábla 5.sz'!MS45</f>
        <v>0</v>
      </c>
      <c r="AL45" s="263">
        <f>'kiadási tábla 5.sz'!MT45</f>
        <v>0</v>
      </c>
      <c r="AM45" s="102">
        <f t="shared" si="40"/>
        <v>0</v>
      </c>
      <c r="AN45" s="263">
        <f>'kiadási tábla 5.sz'!MU45</f>
        <v>0</v>
      </c>
      <c r="AO45" s="263">
        <f>'kiadási tábla 5.sz'!MV45</f>
        <v>0</v>
      </c>
      <c r="AP45" s="263">
        <f>'kiadási tábla 5.sz'!MW45</f>
        <v>0</v>
      </c>
      <c r="AQ45" s="102">
        <f t="shared" si="41"/>
        <v>0</v>
      </c>
      <c r="AR45" s="270">
        <f t="shared" si="21"/>
        <v>0</v>
      </c>
      <c r="AS45" s="270">
        <f t="shared" si="22"/>
        <v>0</v>
      </c>
      <c r="AT45" s="270">
        <f t="shared" si="23"/>
        <v>0</v>
      </c>
      <c r="AU45" s="102">
        <f t="shared" si="24"/>
        <v>0</v>
      </c>
      <c r="AV45" s="270">
        <f t="shared" si="25"/>
        <v>0</v>
      </c>
      <c r="AW45" s="270">
        <f t="shared" si="26"/>
        <v>0</v>
      </c>
      <c r="AX45" s="270">
        <f t="shared" si="27"/>
        <v>0</v>
      </c>
      <c r="AY45" s="102">
        <f t="shared" si="28"/>
        <v>0</v>
      </c>
      <c r="AZ45" s="270">
        <f t="shared" si="29"/>
        <v>0</v>
      </c>
      <c r="BA45" s="270">
        <f t="shared" si="30"/>
        <v>0</v>
      </c>
      <c r="BB45" s="270">
        <f t="shared" si="31"/>
        <v>0</v>
      </c>
      <c r="BC45" s="102">
        <f t="shared" si="32"/>
        <v>0</v>
      </c>
    </row>
    <row r="46" spans="1:55">
      <c r="A46" s="58"/>
      <c r="B46" s="63"/>
      <c r="C46" s="64"/>
      <c r="D46" s="69"/>
      <c r="E46" s="79"/>
      <c r="F46" s="108" t="s">
        <v>197</v>
      </c>
      <c r="G46" s="186"/>
      <c r="H46" s="269">
        <f>'kiadási tábla 5.sz'!AU46</f>
        <v>0</v>
      </c>
      <c r="I46" s="269">
        <f>'kiadási tábla 5.sz'!AV46</f>
        <v>0</v>
      </c>
      <c r="J46" s="269">
        <f>'kiadási tábla 5.sz'!AW46</f>
        <v>0</v>
      </c>
      <c r="K46" s="102">
        <f t="shared" si="33"/>
        <v>0</v>
      </c>
      <c r="L46" s="263">
        <f>'kiadási tábla 5.sz'!AX46</f>
        <v>0</v>
      </c>
      <c r="M46" s="263">
        <f>'kiadási tábla 5.sz'!AY46</f>
        <v>0</v>
      </c>
      <c r="N46" s="263">
        <f>'kiadási tábla 5.sz'!AZ46</f>
        <v>0</v>
      </c>
      <c r="O46" s="102">
        <f t="shared" si="34"/>
        <v>0</v>
      </c>
      <c r="P46" s="263">
        <f>'kiadási tábla 5.sz'!BA46</f>
        <v>0</v>
      </c>
      <c r="Q46" s="263">
        <f>'kiadási tábla 5.sz'!BB46</f>
        <v>0</v>
      </c>
      <c r="R46" s="263">
        <f>'kiadási tábla 5.sz'!BC46</f>
        <v>0</v>
      </c>
      <c r="S46" s="102">
        <f t="shared" si="35"/>
        <v>0</v>
      </c>
      <c r="T46" s="263">
        <f>'kiadási tábla 5.sz'!CN46</f>
        <v>0</v>
      </c>
      <c r="U46" s="263">
        <f>'kiadási tábla 5.sz'!CO46</f>
        <v>0</v>
      </c>
      <c r="V46" s="263">
        <f>'kiadási tábla 5.sz'!CP46</f>
        <v>0</v>
      </c>
      <c r="W46" s="102">
        <f t="shared" si="36"/>
        <v>0</v>
      </c>
      <c r="X46" s="263">
        <f>'kiadási tábla 5.sz'!CQ46</f>
        <v>0</v>
      </c>
      <c r="Y46" s="263">
        <f>'kiadási tábla 5.sz'!CR46</f>
        <v>0</v>
      </c>
      <c r="Z46" s="263">
        <f>'kiadási tábla 5.sz'!CS46</f>
        <v>0</v>
      </c>
      <c r="AA46" s="102">
        <f t="shared" si="37"/>
        <v>0</v>
      </c>
      <c r="AB46" s="263">
        <f>'kiadási tábla 5.sz'!CT46</f>
        <v>0</v>
      </c>
      <c r="AC46" s="263">
        <f>'kiadási tábla 5.sz'!CU46</f>
        <v>0</v>
      </c>
      <c r="AD46" s="263">
        <f>'kiadási tábla 5.sz'!CV46</f>
        <v>0</v>
      </c>
      <c r="AE46" s="102">
        <f t="shared" si="38"/>
        <v>0</v>
      </c>
      <c r="AF46" s="263">
        <f>'kiadási tábla 5.sz'!MO46</f>
        <v>0</v>
      </c>
      <c r="AG46" s="263">
        <f>'kiadási tábla 5.sz'!MP46</f>
        <v>0</v>
      </c>
      <c r="AH46" s="263">
        <f>'kiadási tábla 5.sz'!MQ46</f>
        <v>0</v>
      </c>
      <c r="AI46" s="102">
        <f t="shared" si="39"/>
        <v>0</v>
      </c>
      <c r="AJ46" s="263">
        <f>'kiadási tábla 5.sz'!MR46</f>
        <v>0</v>
      </c>
      <c r="AK46" s="263">
        <f>'kiadási tábla 5.sz'!MS46</f>
        <v>0</v>
      </c>
      <c r="AL46" s="263">
        <f>'kiadási tábla 5.sz'!MT46</f>
        <v>0</v>
      </c>
      <c r="AM46" s="102">
        <f t="shared" si="40"/>
        <v>0</v>
      </c>
      <c r="AN46" s="263">
        <f>'kiadási tábla 5.sz'!MU46</f>
        <v>0</v>
      </c>
      <c r="AO46" s="263">
        <f>'kiadási tábla 5.sz'!MV46</f>
        <v>0</v>
      </c>
      <c r="AP46" s="263">
        <f>'kiadási tábla 5.sz'!MW46</f>
        <v>0</v>
      </c>
      <c r="AQ46" s="102">
        <f t="shared" si="41"/>
        <v>0</v>
      </c>
      <c r="AR46" s="270">
        <f t="shared" si="21"/>
        <v>0</v>
      </c>
      <c r="AS46" s="270">
        <f t="shared" si="22"/>
        <v>0</v>
      </c>
      <c r="AT46" s="270">
        <f t="shared" si="23"/>
        <v>0</v>
      </c>
      <c r="AU46" s="102">
        <f t="shared" si="24"/>
        <v>0</v>
      </c>
      <c r="AV46" s="270">
        <f t="shared" si="25"/>
        <v>0</v>
      </c>
      <c r="AW46" s="270">
        <f t="shared" si="26"/>
        <v>0</v>
      </c>
      <c r="AX46" s="270">
        <f t="shared" si="27"/>
        <v>0</v>
      </c>
      <c r="AY46" s="102">
        <f t="shared" si="28"/>
        <v>0</v>
      </c>
      <c r="AZ46" s="270">
        <f t="shared" si="29"/>
        <v>0</v>
      </c>
      <c r="BA46" s="270">
        <f t="shared" si="30"/>
        <v>0</v>
      </c>
      <c r="BB46" s="270">
        <f t="shared" si="31"/>
        <v>0</v>
      </c>
      <c r="BC46" s="102">
        <f t="shared" si="32"/>
        <v>0</v>
      </c>
    </row>
    <row r="47" spans="1:55" ht="15" customHeight="1">
      <c r="A47" s="58"/>
      <c r="B47" s="63"/>
      <c r="C47" s="64"/>
      <c r="D47" s="69"/>
      <c r="E47" s="79"/>
      <c r="F47" s="63"/>
      <c r="G47" s="187"/>
      <c r="H47" s="269">
        <f>'kiadási tábla 5.sz'!AU47</f>
        <v>0</v>
      </c>
      <c r="I47" s="269">
        <f>'kiadási tábla 5.sz'!AV47</f>
        <v>0</v>
      </c>
      <c r="J47" s="269">
        <f>'kiadási tábla 5.sz'!AW47</f>
        <v>0</v>
      </c>
      <c r="K47" s="102">
        <f t="shared" si="33"/>
        <v>0</v>
      </c>
      <c r="L47" s="263">
        <f>'kiadási tábla 5.sz'!AX47</f>
        <v>0</v>
      </c>
      <c r="M47" s="263">
        <f>'kiadási tábla 5.sz'!AY47</f>
        <v>0</v>
      </c>
      <c r="N47" s="263">
        <f>'kiadási tábla 5.sz'!AZ47</f>
        <v>0</v>
      </c>
      <c r="O47" s="102">
        <f t="shared" si="34"/>
        <v>0</v>
      </c>
      <c r="P47" s="263">
        <f>'kiadási tábla 5.sz'!BA47</f>
        <v>0</v>
      </c>
      <c r="Q47" s="263">
        <f>'kiadási tábla 5.sz'!BB47</f>
        <v>0</v>
      </c>
      <c r="R47" s="263">
        <f>'kiadási tábla 5.sz'!BC47</f>
        <v>0</v>
      </c>
      <c r="S47" s="102">
        <f t="shared" si="35"/>
        <v>0</v>
      </c>
      <c r="T47" s="263">
        <f>'kiadási tábla 5.sz'!CN47</f>
        <v>0</v>
      </c>
      <c r="U47" s="263">
        <f>'kiadási tábla 5.sz'!CO47</f>
        <v>0</v>
      </c>
      <c r="V47" s="263">
        <f>'kiadási tábla 5.sz'!CP47</f>
        <v>0</v>
      </c>
      <c r="W47" s="102">
        <f t="shared" si="36"/>
        <v>0</v>
      </c>
      <c r="X47" s="263">
        <f>'kiadási tábla 5.sz'!CQ47</f>
        <v>0</v>
      </c>
      <c r="Y47" s="263">
        <f>'kiadási tábla 5.sz'!CR47</f>
        <v>0</v>
      </c>
      <c r="Z47" s="263">
        <f>'kiadási tábla 5.sz'!CS47</f>
        <v>0</v>
      </c>
      <c r="AA47" s="102">
        <f t="shared" si="37"/>
        <v>0</v>
      </c>
      <c r="AB47" s="263">
        <f>'kiadási tábla 5.sz'!CT47</f>
        <v>0</v>
      </c>
      <c r="AC47" s="263">
        <f>'kiadási tábla 5.sz'!CU47</f>
        <v>0</v>
      </c>
      <c r="AD47" s="263">
        <f>'kiadási tábla 5.sz'!CV47</f>
        <v>0</v>
      </c>
      <c r="AE47" s="102">
        <f t="shared" si="38"/>
        <v>0</v>
      </c>
      <c r="AF47" s="263">
        <f>'kiadási tábla 5.sz'!MO47</f>
        <v>0</v>
      </c>
      <c r="AG47" s="263">
        <f>'kiadási tábla 5.sz'!MP47</f>
        <v>0</v>
      </c>
      <c r="AH47" s="263">
        <f>'kiadási tábla 5.sz'!MQ47</f>
        <v>0</v>
      </c>
      <c r="AI47" s="102">
        <f t="shared" si="39"/>
        <v>0</v>
      </c>
      <c r="AJ47" s="263">
        <f>'kiadási tábla 5.sz'!MR47</f>
        <v>0</v>
      </c>
      <c r="AK47" s="263">
        <f>'kiadási tábla 5.sz'!MS47</f>
        <v>0</v>
      </c>
      <c r="AL47" s="263">
        <f>'kiadási tábla 5.sz'!MT47</f>
        <v>0</v>
      </c>
      <c r="AM47" s="102">
        <f t="shared" si="40"/>
        <v>0</v>
      </c>
      <c r="AN47" s="263">
        <f>'kiadási tábla 5.sz'!MU47</f>
        <v>0</v>
      </c>
      <c r="AO47" s="263">
        <f>'kiadási tábla 5.sz'!MV47</f>
        <v>0</v>
      </c>
      <c r="AP47" s="263">
        <f>'kiadási tábla 5.sz'!MW47</f>
        <v>0</v>
      </c>
      <c r="AQ47" s="102">
        <f t="shared" si="41"/>
        <v>0</v>
      </c>
      <c r="AR47" s="270">
        <f t="shared" si="21"/>
        <v>0</v>
      </c>
      <c r="AS47" s="270">
        <f t="shared" si="22"/>
        <v>0</v>
      </c>
      <c r="AT47" s="270">
        <f t="shared" si="23"/>
        <v>0</v>
      </c>
      <c r="AU47" s="102">
        <f t="shared" si="24"/>
        <v>0</v>
      </c>
      <c r="AV47" s="270">
        <f t="shared" si="25"/>
        <v>0</v>
      </c>
      <c r="AW47" s="270">
        <f t="shared" si="26"/>
        <v>0</v>
      </c>
      <c r="AX47" s="270">
        <f t="shared" si="27"/>
        <v>0</v>
      </c>
      <c r="AY47" s="102">
        <f t="shared" si="28"/>
        <v>0</v>
      </c>
      <c r="AZ47" s="270">
        <f t="shared" si="29"/>
        <v>0</v>
      </c>
      <c r="BA47" s="270">
        <f t="shared" si="30"/>
        <v>0</v>
      </c>
      <c r="BB47" s="270">
        <f t="shared" si="31"/>
        <v>0</v>
      </c>
      <c r="BC47" s="102">
        <f t="shared" si="32"/>
        <v>0</v>
      </c>
    </row>
    <row r="48" spans="1:55" ht="15" customHeight="1">
      <c r="A48" s="58"/>
      <c r="B48" s="63"/>
      <c r="C48" s="64"/>
      <c r="D48" s="69"/>
      <c r="E48" s="79"/>
      <c r="F48" s="63"/>
      <c r="G48" s="187"/>
      <c r="H48" s="269">
        <f>'kiadási tábla 5.sz'!AU48</f>
        <v>0</v>
      </c>
      <c r="I48" s="269">
        <f>'kiadási tábla 5.sz'!AV48</f>
        <v>0</v>
      </c>
      <c r="J48" s="269">
        <f>'kiadási tábla 5.sz'!AW48</f>
        <v>0</v>
      </c>
      <c r="K48" s="102">
        <f t="shared" si="33"/>
        <v>0</v>
      </c>
      <c r="L48" s="263">
        <f>'kiadási tábla 5.sz'!AX48</f>
        <v>0</v>
      </c>
      <c r="M48" s="263">
        <f>'kiadási tábla 5.sz'!AY48</f>
        <v>0</v>
      </c>
      <c r="N48" s="263">
        <f>'kiadási tábla 5.sz'!AZ48</f>
        <v>0</v>
      </c>
      <c r="O48" s="102">
        <f t="shared" si="34"/>
        <v>0</v>
      </c>
      <c r="P48" s="263">
        <f>'kiadási tábla 5.sz'!BA48</f>
        <v>0</v>
      </c>
      <c r="Q48" s="263">
        <f>'kiadási tábla 5.sz'!BB48</f>
        <v>0</v>
      </c>
      <c r="R48" s="263">
        <f>'kiadási tábla 5.sz'!BC48</f>
        <v>0</v>
      </c>
      <c r="S48" s="102">
        <f t="shared" si="35"/>
        <v>0</v>
      </c>
      <c r="T48" s="263">
        <f>'kiadási tábla 5.sz'!CN48</f>
        <v>0</v>
      </c>
      <c r="U48" s="263">
        <f>'kiadási tábla 5.sz'!CO48</f>
        <v>0</v>
      </c>
      <c r="V48" s="263">
        <f>'kiadási tábla 5.sz'!CP48</f>
        <v>0</v>
      </c>
      <c r="W48" s="102">
        <f t="shared" si="36"/>
        <v>0</v>
      </c>
      <c r="X48" s="263">
        <f>'kiadási tábla 5.sz'!CQ48</f>
        <v>0</v>
      </c>
      <c r="Y48" s="263">
        <f>'kiadási tábla 5.sz'!CR48</f>
        <v>0</v>
      </c>
      <c r="Z48" s="263">
        <f>'kiadási tábla 5.sz'!CS48</f>
        <v>0</v>
      </c>
      <c r="AA48" s="102">
        <f t="shared" si="37"/>
        <v>0</v>
      </c>
      <c r="AB48" s="263">
        <f>'kiadási tábla 5.sz'!CT48</f>
        <v>0</v>
      </c>
      <c r="AC48" s="263">
        <f>'kiadási tábla 5.sz'!CU48</f>
        <v>0</v>
      </c>
      <c r="AD48" s="263">
        <f>'kiadási tábla 5.sz'!CV48</f>
        <v>0</v>
      </c>
      <c r="AE48" s="102">
        <f t="shared" si="38"/>
        <v>0</v>
      </c>
      <c r="AF48" s="263">
        <f>'kiadási tábla 5.sz'!MO48</f>
        <v>0</v>
      </c>
      <c r="AG48" s="263">
        <f>'kiadási tábla 5.sz'!MP48</f>
        <v>0</v>
      </c>
      <c r="AH48" s="263">
        <f>'kiadási tábla 5.sz'!MQ48</f>
        <v>0</v>
      </c>
      <c r="AI48" s="102">
        <f t="shared" si="39"/>
        <v>0</v>
      </c>
      <c r="AJ48" s="263">
        <f>'kiadási tábla 5.sz'!MR48</f>
        <v>0</v>
      </c>
      <c r="AK48" s="263">
        <f>'kiadási tábla 5.sz'!MS48</f>
        <v>0</v>
      </c>
      <c r="AL48" s="263">
        <f>'kiadási tábla 5.sz'!MT48</f>
        <v>0</v>
      </c>
      <c r="AM48" s="102">
        <f t="shared" si="40"/>
        <v>0</v>
      </c>
      <c r="AN48" s="263">
        <f>'kiadási tábla 5.sz'!MU48</f>
        <v>0</v>
      </c>
      <c r="AO48" s="263">
        <f>'kiadási tábla 5.sz'!MV48</f>
        <v>0</v>
      </c>
      <c r="AP48" s="263">
        <f>'kiadási tábla 5.sz'!MW48</f>
        <v>0</v>
      </c>
      <c r="AQ48" s="102">
        <f t="shared" si="41"/>
        <v>0</v>
      </c>
      <c r="AR48" s="270">
        <f t="shared" si="21"/>
        <v>0</v>
      </c>
      <c r="AS48" s="270">
        <f t="shared" si="22"/>
        <v>0</v>
      </c>
      <c r="AT48" s="270">
        <f t="shared" si="23"/>
        <v>0</v>
      </c>
      <c r="AU48" s="102">
        <f t="shared" si="24"/>
        <v>0</v>
      </c>
      <c r="AV48" s="270">
        <f t="shared" si="25"/>
        <v>0</v>
      </c>
      <c r="AW48" s="270">
        <f t="shared" si="26"/>
        <v>0</v>
      </c>
      <c r="AX48" s="270">
        <f t="shared" si="27"/>
        <v>0</v>
      </c>
      <c r="AY48" s="102">
        <f t="shared" si="28"/>
        <v>0</v>
      </c>
      <c r="AZ48" s="270">
        <f t="shared" si="29"/>
        <v>0</v>
      </c>
      <c r="BA48" s="270">
        <f t="shared" si="30"/>
        <v>0</v>
      </c>
      <c r="BB48" s="270">
        <f t="shared" si="31"/>
        <v>0</v>
      </c>
      <c r="BC48" s="102">
        <f t="shared" si="32"/>
        <v>0</v>
      </c>
    </row>
    <row r="49" spans="1:55" ht="15" customHeight="1">
      <c r="A49" s="58"/>
      <c r="B49" s="63"/>
      <c r="C49" s="64"/>
      <c r="D49" s="69"/>
      <c r="E49" s="79"/>
      <c r="F49" s="63"/>
      <c r="G49" s="187"/>
      <c r="H49" s="269">
        <f>'kiadási tábla 5.sz'!AU49</f>
        <v>0</v>
      </c>
      <c r="I49" s="269">
        <f>'kiadási tábla 5.sz'!AV49</f>
        <v>0</v>
      </c>
      <c r="J49" s="269">
        <f>'kiadási tábla 5.sz'!AW49</f>
        <v>0</v>
      </c>
      <c r="K49" s="102">
        <f t="shared" si="33"/>
        <v>0</v>
      </c>
      <c r="L49" s="263">
        <f>'kiadási tábla 5.sz'!AX49</f>
        <v>0</v>
      </c>
      <c r="M49" s="263">
        <f>'kiadási tábla 5.sz'!AY49</f>
        <v>0</v>
      </c>
      <c r="N49" s="263">
        <f>'kiadási tábla 5.sz'!AZ49</f>
        <v>0</v>
      </c>
      <c r="O49" s="102">
        <f t="shared" si="34"/>
        <v>0</v>
      </c>
      <c r="P49" s="263">
        <f>'kiadási tábla 5.sz'!BA49</f>
        <v>0</v>
      </c>
      <c r="Q49" s="263">
        <f>'kiadási tábla 5.sz'!BB49</f>
        <v>0</v>
      </c>
      <c r="R49" s="263">
        <f>'kiadási tábla 5.sz'!BC49</f>
        <v>0</v>
      </c>
      <c r="S49" s="102">
        <f t="shared" si="35"/>
        <v>0</v>
      </c>
      <c r="T49" s="263">
        <f>'kiadási tábla 5.sz'!CN49</f>
        <v>0</v>
      </c>
      <c r="U49" s="263">
        <f>'kiadási tábla 5.sz'!CO49</f>
        <v>0</v>
      </c>
      <c r="V49" s="263">
        <f>'kiadási tábla 5.sz'!CP49</f>
        <v>0</v>
      </c>
      <c r="W49" s="102">
        <f t="shared" si="36"/>
        <v>0</v>
      </c>
      <c r="X49" s="263">
        <f>'kiadási tábla 5.sz'!CQ49</f>
        <v>0</v>
      </c>
      <c r="Y49" s="263">
        <f>'kiadási tábla 5.sz'!CR49</f>
        <v>0</v>
      </c>
      <c r="Z49" s="263">
        <f>'kiadási tábla 5.sz'!CS49</f>
        <v>0</v>
      </c>
      <c r="AA49" s="102">
        <f t="shared" si="37"/>
        <v>0</v>
      </c>
      <c r="AB49" s="263">
        <f>'kiadási tábla 5.sz'!CT49</f>
        <v>0</v>
      </c>
      <c r="AC49" s="263">
        <f>'kiadási tábla 5.sz'!CU49</f>
        <v>0</v>
      </c>
      <c r="AD49" s="263">
        <f>'kiadási tábla 5.sz'!CV49</f>
        <v>0</v>
      </c>
      <c r="AE49" s="102">
        <f t="shared" si="38"/>
        <v>0</v>
      </c>
      <c r="AF49" s="263">
        <f>'kiadási tábla 5.sz'!MO49</f>
        <v>0</v>
      </c>
      <c r="AG49" s="263">
        <f>'kiadási tábla 5.sz'!MP49</f>
        <v>0</v>
      </c>
      <c r="AH49" s="263">
        <f>'kiadási tábla 5.sz'!MQ49</f>
        <v>0</v>
      </c>
      <c r="AI49" s="102">
        <f t="shared" si="39"/>
        <v>0</v>
      </c>
      <c r="AJ49" s="263">
        <f>'kiadási tábla 5.sz'!MR49</f>
        <v>0</v>
      </c>
      <c r="AK49" s="263">
        <f>'kiadási tábla 5.sz'!MS49</f>
        <v>0</v>
      </c>
      <c r="AL49" s="263">
        <f>'kiadási tábla 5.sz'!MT49</f>
        <v>0</v>
      </c>
      <c r="AM49" s="102">
        <f t="shared" si="40"/>
        <v>0</v>
      </c>
      <c r="AN49" s="263">
        <f>'kiadási tábla 5.sz'!MU49</f>
        <v>0</v>
      </c>
      <c r="AO49" s="263">
        <f>'kiadási tábla 5.sz'!MV49</f>
        <v>0</v>
      </c>
      <c r="AP49" s="263">
        <f>'kiadási tábla 5.sz'!MW49</f>
        <v>0</v>
      </c>
      <c r="AQ49" s="102">
        <f t="shared" si="41"/>
        <v>0</v>
      </c>
      <c r="AR49" s="270">
        <f t="shared" si="21"/>
        <v>0</v>
      </c>
      <c r="AS49" s="270">
        <f t="shared" si="22"/>
        <v>0</v>
      </c>
      <c r="AT49" s="270">
        <f t="shared" si="23"/>
        <v>0</v>
      </c>
      <c r="AU49" s="102">
        <f t="shared" si="24"/>
        <v>0</v>
      </c>
      <c r="AV49" s="270">
        <f t="shared" si="25"/>
        <v>0</v>
      </c>
      <c r="AW49" s="270">
        <f t="shared" si="26"/>
        <v>0</v>
      </c>
      <c r="AX49" s="270">
        <f t="shared" si="27"/>
        <v>0</v>
      </c>
      <c r="AY49" s="102">
        <f t="shared" si="28"/>
        <v>0</v>
      </c>
      <c r="AZ49" s="270">
        <f t="shared" si="29"/>
        <v>0</v>
      </c>
      <c r="BA49" s="270">
        <f t="shared" si="30"/>
        <v>0</v>
      </c>
      <c r="BB49" s="270">
        <f t="shared" si="31"/>
        <v>0</v>
      </c>
      <c r="BC49" s="102">
        <f t="shared" si="32"/>
        <v>0</v>
      </c>
    </row>
    <row r="50" spans="1:55" ht="15" customHeight="1">
      <c r="A50" s="58"/>
      <c r="B50" s="63"/>
      <c r="C50" s="64"/>
      <c r="D50" s="69"/>
      <c r="E50" s="79"/>
      <c r="F50" s="63"/>
      <c r="G50" s="187"/>
      <c r="H50" s="269">
        <f>'kiadási tábla 5.sz'!AU50</f>
        <v>0</v>
      </c>
      <c r="I50" s="269">
        <f>'kiadási tábla 5.sz'!AV50</f>
        <v>0</v>
      </c>
      <c r="J50" s="269">
        <f>'kiadási tábla 5.sz'!AW50</f>
        <v>0</v>
      </c>
      <c r="K50" s="102">
        <f t="shared" si="33"/>
        <v>0</v>
      </c>
      <c r="L50" s="263">
        <f>'kiadási tábla 5.sz'!AX50</f>
        <v>0</v>
      </c>
      <c r="M50" s="263">
        <f>'kiadási tábla 5.sz'!AY50</f>
        <v>0</v>
      </c>
      <c r="N50" s="263">
        <f>'kiadási tábla 5.sz'!AZ50</f>
        <v>0</v>
      </c>
      <c r="O50" s="102">
        <f t="shared" si="34"/>
        <v>0</v>
      </c>
      <c r="P50" s="263">
        <f>'kiadási tábla 5.sz'!BA50</f>
        <v>0</v>
      </c>
      <c r="Q50" s="263">
        <f>'kiadási tábla 5.sz'!BB50</f>
        <v>0</v>
      </c>
      <c r="R50" s="263">
        <f>'kiadási tábla 5.sz'!BC50</f>
        <v>0</v>
      </c>
      <c r="S50" s="102">
        <f t="shared" si="35"/>
        <v>0</v>
      </c>
      <c r="T50" s="263">
        <f>'kiadási tábla 5.sz'!CN50</f>
        <v>0</v>
      </c>
      <c r="U50" s="263">
        <f>'kiadási tábla 5.sz'!CO50</f>
        <v>0</v>
      </c>
      <c r="V50" s="263">
        <f>'kiadási tábla 5.sz'!CP50</f>
        <v>0</v>
      </c>
      <c r="W50" s="102">
        <f t="shared" si="36"/>
        <v>0</v>
      </c>
      <c r="X50" s="263">
        <f>'kiadási tábla 5.sz'!CQ50</f>
        <v>0</v>
      </c>
      <c r="Y50" s="263">
        <f>'kiadási tábla 5.sz'!CR50</f>
        <v>0</v>
      </c>
      <c r="Z50" s="263">
        <f>'kiadási tábla 5.sz'!CS50</f>
        <v>0</v>
      </c>
      <c r="AA50" s="102">
        <f t="shared" si="37"/>
        <v>0</v>
      </c>
      <c r="AB50" s="263">
        <f>'kiadási tábla 5.sz'!CT50</f>
        <v>0</v>
      </c>
      <c r="AC50" s="263">
        <f>'kiadási tábla 5.sz'!CU50</f>
        <v>0</v>
      </c>
      <c r="AD50" s="263">
        <f>'kiadási tábla 5.sz'!CV50</f>
        <v>0</v>
      </c>
      <c r="AE50" s="102">
        <f t="shared" si="38"/>
        <v>0</v>
      </c>
      <c r="AF50" s="263">
        <f>'kiadási tábla 5.sz'!MO50</f>
        <v>0</v>
      </c>
      <c r="AG50" s="263">
        <f>'kiadási tábla 5.sz'!MP50</f>
        <v>0</v>
      </c>
      <c r="AH50" s="263">
        <f>'kiadási tábla 5.sz'!MQ50</f>
        <v>0</v>
      </c>
      <c r="AI50" s="102">
        <f t="shared" si="39"/>
        <v>0</v>
      </c>
      <c r="AJ50" s="263">
        <f>'kiadási tábla 5.sz'!MR50</f>
        <v>0</v>
      </c>
      <c r="AK50" s="263">
        <f>'kiadási tábla 5.sz'!MS50</f>
        <v>0</v>
      </c>
      <c r="AL50" s="263">
        <f>'kiadási tábla 5.sz'!MT50</f>
        <v>0</v>
      </c>
      <c r="AM50" s="102">
        <f t="shared" si="40"/>
        <v>0</v>
      </c>
      <c r="AN50" s="263">
        <f>'kiadási tábla 5.sz'!MU50</f>
        <v>0</v>
      </c>
      <c r="AO50" s="263">
        <f>'kiadási tábla 5.sz'!MV50</f>
        <v>0</v>
      </c>
      <c r="AP50" s="263">
        <f>'kiadási tábla 5.sz'!MW50</f>
        <v>0</v>
      </c>
      <c r="AQ50" s="102">
        <f t="shared" si="41"/>
        <v>0</v>
      </c>
      <c r="AR50" s="270">
        <f t="shared" si="21"/>
        <v>0</v>
      </c>
      <c r="AS50" s="270">
        <f t="shared" si="22"/>
        <v>0</v>
      </c>
      <c r="AT50" s="270">
        <f t="shared" si="23"/>
        <v>0</v>
      </c>
      <c r="AU50" s="102">
        <f t="shared" si="24"/>
        <v>0</v>
      </c>
      <c r="AV50" s="270">
        <f t="shared" si="25"/>
        <v>0</v>
      </c>
      <c r="AW50" s="270">
        <f t="shared" si="26"/>
        <v>0</v>
      </c>
      <c r="AX50" s="270">
        <f t="shared" si="27"/>
        <v>0</v>
      </c>
      <c r="AY50" s="102">
        <f t="shared" si="28"/>
        <v>0</v>
      </c>
      <c r="AZ50" s="270">
        <f t="shared" si="29"/>
        <v>0</v>
      </c>
      <c r="BA50" s="270">
        <f t="shared" si="30"/>
        <v>0</v>
      </c>
      <c r="BB50" s="270">
        <f t="shared" si="31"/>
        <v>0</v>
      </c>
      <c r="BC50" s="102">
        <f t="shared" si="32"/>
        <v>0</v>
      </c>
    </row>
    <row r="51" spans="1:55" ht="15" customHeight="1">
      <c r="A51" s="58"/>
      <c r="B51" s="63"/>
      <c r="C51" s="64"/>
      <c r="D51" s="69"/>
      <c r="E51" s="79"/>
      <c r="F51" s="63"/>
      <c r="G51" s="187"/>
      <c r="H51" s="269">
        <f>'kiadási tábla 5.sz'!AU51</f>
        <v>0</v>
      </c>
      <c r="I51" s="269">
        <f>'kiadási tábla 5.sz'!AV51</f>
        <v>0</v>
      </c>
      <c r="J51" s="269">
        <f>'kiadási tábla 5.sz'!AW51</f>
        <v>0</v>
      </c>
      <c r="K51" s="102">
        <f t="shared" si="33"/>
        <v>0</v>
      </c>
      <c r="L51" s="263">
        <f>'kiadási tábla 5.sz'!AX51</f>
        <v>0</v>
      </c>
      <c r="M51" s="263">
        <f>'kiadási tábla 5.sz'!AY51</f>
        <v>0</v>
      </c>
      <c r="N51" s="263">
        <f>'kiadási tábla 5.sz'!AZ51</f>
        <v>0</v>
      </c>
      <c r="O51" s="102">
        <f t="shared" si="34"/>
        <v>0</v>
      </c>
      <c r="P51" s="263">
        <f>'kiadási tábla 5.sz'!BA51</f>
        <v>0</v>
      </c>
      <c r="Q51" s="263">
        <f>'kiadási tábla 5.sz'!BB51</f>
        <v>0</v>
      </c>
      <c r="R51" s="263">
        <f>'kiadási tábla 5.sz'!BC51</f>
        <v>0</v>
      </c>
      <c r="S51" s="102">
        <f t="shared" si="35"/>
        <v>0</v>
      </c>
      <c r="T51" s="263">
        <f>'kiadási tábla 5.sz'!CN51</f>
        <v>0</v>
      </c>
      <c r="U51" s="263">
        <f>'kiadási tábla 5.sz'!CO51</f>
        <v>0</v>
      </c>
      <c r="V51" s="263">
        <f>'kiadási tábla 5.sz'!CP51</f>
        <v>0</v>
      </c>
      <c r="W51" s="102">
        <f t="shared" si="36"/>
        <v>0</v>
      </c>
      <c r="X51" s="263">
        <f>'kiadási tábla 5.sz'!CQ51</f>
        <v>0</v>
      </c>
      <c r="Y51" s="263">
        <f>'kiadási tábla 5.sz'!CR51</f>
        <v>0</v>
      </c>
      <c r="Z51" s="263">
        <f>'kiadási tábla 5.sz'!CS51</f>
        <v>0</v>
      </c>
      <c r="AA51" s="102">
        <f t="shared" si="37"/>
        <v>0</v>
      </c>
      <c r="AB51" s="263">
        <f>'kiadási tábla 5.sz'!CT51</f>
        <v>0</v>
      </c>
      <c r="AC51" s="263">
        <f>'kiadási tábla 5.sz'!CU51</f>
        <v>0</v>
      </c>
      <c r="AD51" s="263">
        <f>'kiadási tábla 5.sz'!CV51</f>
        <v>0</v>
      </c>
      <c r="AE51" s="102">
        <f t="shared" si="38"/>
        <v>0</v>
      </c>
      <c r="AF51" s="263">
        <f>'kiadási tábla 5.sz'!MO51</f>
        <v>0</v>
      </c>
      <c r="AG51" s="263">
        <f>'kiadási tábla 5.sz'!MP51</f>
        <v>0</v>
      </c>
      <c r="AH51" s="263">
        <f>'kiadási tábla 5.sz'!MQ51</f>
        <v>0</v>
      </c>
      <c r="AI51" s="102">
        <f t="shared" si="39"/>
        <v>0</v>
      </c>
      <c r="AJ51" s="263">
        <f>'kiadási tábla 5.sz'!MR51</f>
        <v>0</v>
      </c>
      <c r="AK51" s="263">
        <f>'kiadási tábla 5.sz'!MS51</f>
        <v>0</v>
      </c>
      <c r="AL51" s="263">
        <f>'kiadási tábla 5.sz'!MT51</f>
        <v>0</v>
      </c>
      <c r="AM51" s="102">
        <f t="shared" si="40"/>
        <v>0</v>
      </c>
      <c r="AN51" s="263">
        <f>'kiadási tábla 5.sz'!MU51</f>
        <v>0</v>
      </c>
      <c r="AO51" s="263">
        <f>'kiadási tábla 5.sz'!MV51</f>
        <v>0</v>
      </c>
      <c r="AP51" s="263">
        <f>'kiadási tábla 5.sz'!MW51</f>
        <v>0</v>
      </c>
      <c r="AQ51" s="102">
        <f t="shared" si="41"/>
        <v>0</v>
      </c>
      <c r="AR51" s="270">
        <f t="shared" si="21"/>
        <v>0</v>
      </c>
      <c r="AS51" s="270">
        <f t="shared" si="22"/>
        <v>0</v>
      </c>
      <c r="AT51" s="270">
        <f t="shared" si="23"/>
        <v>0</v>
      </c>
      <c r="AU51" s="102">
        <f t="shared" si="24"/>
        <v>0</v>
      </c>
      <c r="AV51" s="270">
        <f t="shared" si="25"/>
        <v>0</v>
      </c>
      <c r="AW51" s="270">
        <f t="shared" si="26"/>
        <v>0</v>
      </c>
      <c r="AX51" s="270">
        <f t="shared" si="27"/>
        <v>0</v>
      </c>
      <c r="AY51" s="102">
        <f t="shared" si="28"/>
        <v>0</v>
      </c>
      <c r="AZ51" s="270">
        <f t="shared" si="29"/>
        <v>0</v>
      </c>
      <c r="BA51" s="270">
        <f t="shared" si="30"/>
        <v>0</v>
      </c>
      <c r="BB51" s="270">
        <f t="shared" si="31"/>
        <v>0</v>
      </c>
      <c r="BC51" s="102">
        <f t="shared" si="32"/>
        <v>0</v>
      </c>
    </row>
    <row r="52" spans="1:55" ht="15" customHeight="1">
      <c r="A52" s="58"/>
      <c r="B52" s="63"/>
      <c r="C52" s="64"/>
      <c r="D52" s="69"/>
      <c r="E52" s="79"/>
      <c r="F52" s="63"/>
      <c r="G52" s="187"/>
      <c r="H52" s="269">
        <f>'kiadási tábla 5.sz'!AU52</f>
        <v>0</v>
      </c>
      <c r="I52" s="269">
        <f>'kiadási tábla 5.sz'!AV52</f>
        <v>0</v>
      </c>
      <c r="J52" s="269">
        <f>'kiadási tábla 5.sz'!AW52</f>
        <v>0</v>
      </c>
      <c r="K52" s="102">
        <f t="shared" si="33"/>
        <v>0</v>
      </c>
      <c r="L52" s="263">
        <f>'kiadási tábla 5.sz'!AX52</f>
        <v>0</v>
      </c>
      <c r="M52" s="263">
        <f>'kiadási tábla 5.sz'!AY52</f>
        <v>0</v>
      </c>
      <c r="N52" s="263">
        <f>'kiadási tábla 5.sz'!AZ52</f>
        <v>0</v>
      </c>
      <c r="O52" s="102">
        <f t="shared" si="34"/>
        <v>0</v>
      </c>
      <c r="P52" s="263">
        <f>'kiadási tábla 5.sz'!BA52</f>
        <v>0</v>
      </c>
      <c r="Q52" s="263">
        <f>'kiadási tábla 5.sz'!BB52</f>
        <v>0</v>
      </c>
      <c r="R52" s="263">
        <f>'kiadási tábla 5.sz'!BC52</f>
        <v>0</v>
      </c>
      <c r="S52" s="102">
        <f t="shared" si="35"/>
        <v>0</v>
      </c>
      <c r="T52" s="263">
        <f>'kiadási tábla 5.sz'!CN52</f>
        <v>0</v>
      </c>
      <c r="U52" s="263">
        <f>'kiadási tábla 5.sz'!CO52</f>
        <v>0</v>
      </c>
      <c r="V52" s="263">
        <f>'kiadási tábla 5.sz'!CP52</f>
        <v>0</v>
      </c>
      <c r="W52" s="102">
        <f t="shared" si="36"/>
        <v>0</v>
      </c>
      <c r="X52" s="263">
        <f>'kiadási tábla 5.sz'!CQ52</f>
        <v>0</v>
      </c>
      <c r="Y52" s="263">
        <f>'kiadási tábla 5.sz'!CR52</f>
        <v>0</v>
      </c>
      <c r="Z52" s="263">
        <f>'kiadási tábla 5.sz'!CS52</f>
        <v>0</v>
      </c>
      <c r="AA52" s="102">
        <f t="shared" si="37"/>
        <v>0</v>
      </c>
      <c r="AB52" s="263">
        <f>'kiadási tábla 5.sz'!CT52</f>
        <v>0</v>
      </c>
      <c r="AC52" s="263">
        <f>'kiadási tábla 5.sz'!CU52</f>
        <v>0</v>
      </c>
      <c r="AD52" s="263">
        <f>'kiadási tábla 5.sz'!CV52</f>
        <v>0</v>
      </c>
      <c r="AE52" s="102">
        <f t="shared" si="38"/>
        <v>0</v>
      </c>
      <c r="AF52" s="263">
        <f>'kiadási tábla 5.sz'!MO52</f>
        <v>0</v>
      </c>
      <c r="AG52" s="263">
        <f>'kiadási tábla 5.sz'!MP52</f>
        <v>0</v>
      </c>
      <c r="AH52" s="263">
        <f>'kiadási tábla 5.sz'!MQ52</f>
        <v>0</v>
      </c>
      <c r="AI52" s="102">
        <f t="shared" si="39"/>
        <v>0</v>
      </c>
      <c r="AJ52" s="263">
        <f>'kiadási tábla 5.sz'!MR52</f>
        <v>0</v>
      </c>
      <c r="AK52" s="263">
        <f>'kiadási tábla 5.sz'!MS52</f>
        <v>0</v>
      </c>
      <c r="AL52" s="263">
        <f>'kiadási tábla 5.sz'!MT52</f>
        <v>0</v>
      </c>
      <c r="AM52" s="102">
        <f t="shared" si="40"/>
        <v>0</v>
      </c>
      <c r="AN52" s="263">
        <f>'kiadási tábla 5.sz'!MU52</f>
        <v>0</v>
      </c>
      <c r="AO52" s="263">
        <f>'kiadási tábla 5.sz'!MV52</f>
        <v>0</v>
      </c>
      <c r="AP52" s="263">
        <f>'kiadási tábla 5.sz'!MW52</f>
        <v>0</v>
      </c>
      <c r="AQ52" s="102">
        <f t="shared" si="41"/>
        <v>0</v>
      </c>
      <c r="AR52" s="270">
        <f t="shared" si="21"/>
        <v>0</v>
      </c>
      <c r="AS52" s="270">
        <f t="shared" si="22"/>
        <v>0</v>
      </c>
      <c r="AT52" s="270">
        <f t="shared" si="23"/>
        <v>0</v>
      </c>
      <c r="AU52" s="102">
        <f t="shared" si="24"/>
        <v>0</v>
      </c>
      <c r="AV52" s="270">
        <f t="shared" si="25"/>
        <v>0</v>
      </c>
      <c r="AW52" s="270">
        <f t="shared" si="26"/>
        <v>0</v>
      </c>
      <c r="AX52" s="270">
        <f t="shared" si="27"/>
        <v>0</v>
      </c>
      <c r="AY52" s="102">
        <f t="shared" si="28"/>
        <v>0</v>
      </c>
      <c r="AZ52" s="270">
        <f t="shared" si="29"/>
        <v>0</v>
      </c>
      <c r="BA52" s="270">
        <f t="shared" si="30"/>
        <v>0</v>
      </c>
      <c r="BB52" s="270">
        <f t="shared" si="31"/>
        <v>0</v>
      </c>
      <c r="BC52" s="102">
        <f t="shared" si="32"/>
        <v>0</v>
      </c>
    </row>
    <row r="53" spans="1:55" ht="15" customHeight="1">
      <c r="A53" s="58"/>
      <c r="B53" s="63"/>
      <c r="C53" s="64"/>
      <c r="D53" s="69"/>
      <c r="E53" s="79"/>
      <c r="F53" s="63"/>
      <c r="G53" s="187"/>
      <c r="H53" s="269">
        <f>'kiadási tábla 5.sz'!AU53</f>
        <v>0</v>
      </c>
      <c r="I53" s="269">
        <f>'kiadási tábla 5.sz'!AV53</f>
        <v>0</v>
      </c>
      <c r="J53" s="269">
        <f>'kiadási tábla 5.sz'!AW53</f>
        <v>0</v>
      </c>
      <c r="K53" s="102">
        <f t="shared" si="33"/>
        <v>0</v>
      </c>
      <c r="L53" s="263">
        <f>'kiadási tábla 5.sz'!AX53</f>
        <v>0</v>
      </c>
      <c r="M53" s="263">
        <f>'kiadási tábla 5.sz'!AY53</f>
        <v>0</v>
      </c>
      <c r="N53" s="263">
        <f>'kiadási tábla 5.sz'!AZ53</f>
        <v>0</v>
      </c>
      <c r="O53" s="102">
        <f t="shared" si="34"/>
        <v>0</v>
      </c>
      <c r="P53" s="263">
        <f>'kiadási tábla 5.sz'!BA53</f>
        <v>0</v>
      </c>
      <c r="Q53" s="263">
        <f>'kiadási tábla 5.sz'!BB53</f>
        <v>0</v>
      </c>
      <c r="R53" s="263">
        <f>'kiadási tábla 5.sz'!BC53</f>
        <v>0</v>
      </c>
      <c r="S53" s="102">
        <f t="shared" si="35"/>
        <v>0</v>
      </c>
      <c r="T53" s="263">
        <f>'kiadási tábla 5.sz'!CN53</f>
        <v>0</v>
      </c>
      <c r="U53" s="263">
        <f>'kiadási tábla 5.sz'!CO53</f>
        <v>0</v>
      </c>
      <c r="V53" s="263">
        <f>'kiadási tábla 5.sz'!CP53</f>
        <v>0</v>
      </c>
      <c r="W53" s="102">
        <f t="shared" si="36"/>
        <v>0</v>
      </c>
      <c r="X53" s="263">
        <f>'kiadási tábla 5.sz'!CQ53</f>
        <v>0</v>
      </c>
      <c r="Y53" s="263">
        <f>'kiadási tábla 5.sz'!CR53</f>
        <v>0</v>
      </c>
      <c r="Z53" s="263">
        <f>'kiadási tábla 5.sz'!CS53</f>
        <v>0</v>
      </c>
      <c r="AA53" s="102">
        <f t="shared" si="37"/>
        <v>0</v>
      </c>
      <c r="AB53" s="263">
        <f>'kiadási tábla 5.sz'!CT53</f>
        <v>0</v>
      </c>
      <c r="AC53" s="263">
        <f>'kiadási tábla 5.sz'!CU53</f>
        <v>0</v>
      </c>
      <c r="AD53" s="263">
        <f>'kiadási tábla 5.sz'!CV53</f>
        <v>0</v>
      </c>
      <c r="AE53" s="102">
        <f t="shared" si="38"/>
        <v>0</v>
      </c>
      <c r="AF53" s="263">
        <f>'kiadási tábla 5.sz'!MO53</f>
        <v>0</v>
      </c>
      <c r="AG53" s="263">
        <f>'kiadási tábla 5.sz'!MP53</f>
        <v>0</v>
      </c>
      <c r="AH53" s="263">
        <f>'kiadási tábla 5.sz'!MQ53</f>
        <v>0</v>
      </c>
      <c r="AI53" s="102">
        <f t="shared" si="39"/>
        <v>0</v>
      </c>
      <c r="AJ53" s="263">
        <f>'kiadási tábla 5.sz'!MR53</f>
        <v>0</v>
      </c>
      <c r="AK53" s="263">
        <f>'kiadási tábla 5.sz'!MS53</f>
        <v>0</v>
      </c>
      <c r="AL53" s="263">
        <f>'kiadási tábla 5.sz'!MT53</f>
        <v>0</v>
      </c>
      <c r="AM53" s="102">
        <f t="shared" si="40"/>
        <v>0</v>
      </c>
      <c r="AN53" s="263">
        <f>'kiadási tábla 5.sz'!MU53</f>
        <v>0</v>
      </c>
      <c r="AO53" s="263">
        <f>'kiadási tábla 5.sz'!MV53</f>
        <v>0</v>
      </c>
      <c r="AP53" s="263">
        <f>'kiadási tábla 5.sz'!MW53</f>
        <v>0</v>
      </c>
      <c r="AQ53" s="102">
        <f t="shared" si="41"/>
        <v>0</v>
      </c>
      <c r="AR53" s="270">
        <f t="shared" si="21"/>
        <v>0</v>
      </c>
      <c r="AS53" s="270">
        <f t="shared" si="22"/>
        <v>0</v>
      </c>
      <c r="AT53" s="270">
        <f t="shared" si="23"/>
        <v>0</v>
      </c>
      <c r="AU53" s="102">
        <f t="shared" si="24"/>
        <v>0</v>
      </c>
      <c r="AV53" s="270">
        <f t="shared" si="25"/>
        <v>0</v>
      </c>
      <c r="AW53" s="270">
        <f t="shared" si="26"/>
        <v>0</v>
      </c>
      <c r="AX53" s="270">
        <f t="shared" si="27"/>
        <v>0</v>
      </c>
      <c r="AY53" s="102">
        <f t="shared" si="28"/>
        <v>0</v>
      </c>
      <c r="AZ53" s="270">
        <f t="shared" si="29"/>
        <v>0</v>
      </c>
      <c r="BA53" s="270">
        <f t="shared" si="30"/>
        <v>0</v>
      </c>
      <c r="BB53" s="270">
        <f t="shared" si="31"/>
        <v>0</v>
      </c>
      <c r="BC53" s="102">
        <f t="shared" si="32"/>
        <v>0</v>
      </c>
    </row>
    <row r="54" spans="1:55" ht="15" customHeight="1">
      <c r="A54" s="58"/>
      <c r="B54" s="63"/>
      <c r="C54" s="64"/>
      <c r="D54" s="69"/>
      <c r="E54" s="79"/>
      <c r="F54" s="63"/>
      <c r="G54" s="187"/>
      <c r="H54" s="269">
        <f>'kiadási tábla 5.sz'!AU54</f>
        <v>0</v>
      </c>
      <c r="I54" s="269">
        <f>'kiadási tábla 5.sz'!AV54</f>
        <v>0</v>
      </c>
      <c r="J54" s="269">
        <f>'kiadási tábla 5.sz'!AW54</f>
        <v>0</v>
      </c>
      <c r="K54" s="102">
        <f t="shared" si="33"/>
        <v>0</v>
      </c>
      <c r="L54" s="263">
        <f>'kiadási tábla 5.sz'!AX54</f>
        <v>0</v>
      </c>
      <c r="M54" s="263">
        <f>'kiadási tábla 5.sz'!AY54</f>
        <v>0</v>
      </c>
      <c r="N54" s="263">
        <f>'kiadási tábla 5.sz'!AZ54</f>
        <v>0</v>
      </c>
      <c r="O54" s="102">
        <f t="shared" si="34"/>
        <v>0</v>
      </c>
      <c r="P54" s="263">
        <f>'kiadási tábla 5.sz'!BA54</f>
        <v>0</v>
      </c>
      <c r="Q54" s="263">
        <f>'kiadási tábla 5.sz'!BB54</f>
        <v>0</v>
      </c>
      <c r="R54" s="263">
        <f>'kiadási tábla 5.sz'!BC54</f>
        <v>0</v>
      </c>
      <c r="S54" s="102">
        <f t="shared" si="35"/>
        <v>0</v>
      </c>
      <c r="T54" s="263">
        <f>'kiadási tábla 5.sz'!CN54</f>
        <v>0</v>
      </c>
      <c r="U54" s="263">
        <f>'kiadási tábla 5.sz'!CO54</f>
        <v>0</v>
      </c>
      <c r="V54" s="263">
        <f>'kiadási tábla 5.sz'!CP54</f>
        <v>0</v>
      </c>
      <c r="W54" s="102">
        <f t="shared" si="36"/>
        <v>0</v>
      </c>
      <c r="X54" s="263">
        <f>'kiadási tábla 5.sz'!CQ54</f>
        <v>0</v>
      </c>
      <c r="Y54" s="263">
        <f>'kiadási tábla 5.sz'!CR54</f>
        <v>0</v>
      </c>
      <c r="Z54" s="263">
        <f>'kiadási tábla 5.sz'!CS54</f>
        <v>0</v>
      </c>
      <c r="AA54" s="102">
        <f t="shared" si="37"/>
        <v>0</v>
      </c>
      <c r="AB54" s="263">
        <f>'kiadási tábla 5.sz'!CT54</f>
        <v>0</v>
      </c>
      <c r="AC54" s="263">
        <f>'kiadási tábla 5.sz'!CU54</f>
        <v>0</v>
      </c>
      <c r="AD54" s="263">
        <f>'kiadási tábla 5.sz'!CV54</f>
        <v>0</v>
      </c>
      <c r="AE54" s="102">
        <f t="shared" si="38"/>
        <v>0</v>
      </c>
      <c r="AF54" s="263">
        <f>'kiadási tábla 5.sz'!MO54</f>
        <v>0</v>
      </c>
      <c r="AG54" s="263">
        <f>'kiadási tábla 5.sz'!MP54</f>
        <v>0</v>
      </c>
      <c r="AH54" s="263">
        <f>'kiadási tábla 5.sz'!MQ54</f>
        <v>0</v>
      </c>
      <c r="AI54" s="102">
        <f t="shared" si="39"/>
        <v>0</v>
      </c>
      <c r="AJ54" s="263">
        <f>'kiadási tábla 5.sz'!MR54</f>
        <v>0</v>
      </c>
      <c r="AK54" s="263">
        <f>'kiadási tábla 5.sz'!MS54</f>
        <v>0</v>
      </c>
      <c r="AL54" s="263">
        <f>'kiadási tábla 5.sz'!MT54</f>
        <v>0</v>
      </c>
      <c r="AM54" s="102">
        <f t="shared" si="40"/>
        <v>0</v>
      </c>
      <c r="AN54" s="263">
        <f>'kiadási tábla 5.sz'!MU54</f>
        <v>0</v>
      </c>
      <c r="AO54" s="263">
        <f>'kiadási tábla 5.sz'!MV54</f>
        <v>0</v>
      </c>
      <c r="AP54" s="263">
        <f>'kiadási tábla 5.sz'!MW54</f>
        <v>0</v>
      </c>
      <c r="AQ54" s="102">
        <f t="shared" si="41"/>
        <v>0</v>
      </c>
      <c r="AR54" s="270">
        <f t="shared" si="21"/>
        <v>0</v>
      </c>
      <c r="AS54" s="270">
        <f t="shared" si="22"/>
        <v>0</v>
      </c>
      <c r="AT54" s="270">
        <f t="shared" si="23"/>
        <v>0</v>
      </c>
      <c r="AU54" s="102">
        <f t="shared" si="24"/>
        <v>0</v>
      </c>
      <c r="AV54" s="270">
        <f t="shared" si="25"/>
        <v>0</v>
      </c>
      <c r="AW54" s="270">
        <f t="shared" si="26"/>
        <v>0</v>
      </c>
      <c r="AX54" s="270">
        <f t="shared" si="27"/>
        <v>0</v>
      </c>
      <c r="AY54" s="102">
        <f t="shared" si="28"/>
        <v>0</v>
      </c>
      <c r="AZ54" s="270">
        <f t="shared" si="29"/>
        <v>0</v>
      </c>
      <c r="BA54" s="270">
        <f t="shared" si="30"/>
        <v>0</v>
      </c>
      <c r="BB54" s="270">
        <f t="shared" si="31"/>
        <v>0</v>
      </c>
      <c r="BC54" s="102">
        <f t="shared" si="32"/>
        <v>0</v>
      </c>
    </row>
    <row r="55" spans="1:55">
      <c r="A55" s="58"/>
      <c r="B55" s="63"/>
      <c r="C55" s="64"/>
      <c r="D55" s="69"/>
      <c r="E55" s="100">
        <v>3</v>
      </c>
      <c r="F55" s="65" t="s">
        <v>198</v>
      </c>
      <c r="G55" s="185" t="s">
        <v>199</v>
      </c>
      <c r="H55" s="269">
        <f>'kiadási tábla 5.sz'!AU55</f>
        <v>0</v>
      </c>
      <c r="I55" s="269">
        <f>'kiadási tábla 5.sz'!AV55</f>
        <v>0</v>
      </c>
      <c r="J55" s="269">
        <f>'kiadási tábla 5.sz'!AW55</f>
        <v>0</v>
      </c>
      <c r="K55" s="102">
        <f t="shared" si="33"/>
        <v>0</v>
      </c>
      <c r="L55" s="263">
        <f>'kiadási tábla 5.sz'!AX55</f>
        <v>0</v>
      </c>
      <c r="M55" s="263">
        <f>'kiadási tábla 5.sz'!AY55</f>
        <v>0</v>
      </c>
      <c r="N55" s="263">
        <f>'kiadási tábla 5.sz'!AZ55</f>
        <v>0</v>
      </c>
      <c r="O55" s="102">
        <f t="shared" si="34"/>
        <v>0</v>
      </c>
      <c r="P55" s="263">
        <f>'kiadási tábla 5.sz'!BA55</f>
        <v>0</v>
      </c>
      <c r="Q55" s="263">
        <f>'kiadási tábla 5.sz'!BB55</f>
        <v>0</v>
      </c>
      <c r="R55" s="263">
        <f>'kiadási tábla 5.sz'!BC55</f>
        <v>0</v>
      </c>
      <c r="S55" s="102">
        <f t="shared" si="35"/>
        <v>0</v>
      </c>
      <c r="T55" s="263">
        <f>'kiadási tábla 5.sz'!CN55</f>
        <v>0</v>
      </c>
      <c r="U55" s="263">
        <f>'kiadási tábla 5.sz'!CO55</f>
        <v>0</v>
      </c>
      <c r="V55" s="263">
        <f>'kiadási tábla 5.sz'!CP55</f>
        <v>0</v>
      </c>
      <c r="W55" s="102">
        <f t="shared" si="36"/>
        <v>0</v>
      </c>
      <c r="X55" s="263">
        <f>'kiadási tábla 5.sz'!CQ55</f>
        <v>0</v>
      </c>
      <c r="Y55" s="263">
        <f>'kiadási tábla 5.sz'!CR55</f>
        <v>0</v>
      </c>
      <c r="Z55" s="263">
        <f>'kiadási tábla 5.sz'!CS55</f>
        <v>0</v>
      </c>
      <c r="AA55" s="102">
        <f t="shared" si="37"/>
        <v>0</v>
      </c>
      <c r="AB55" s="263">
        <f>'kiadási tábla 5.sz'!CT55</f>
        <v>0</v>
      </c>
      <c r="AC55" s="263">
        <f>'kiadási tábla 5.sz'!CU55</f>
        <v>0</v>
      </c>
      <c r="AD55" s="263">
        <f>'kiadási tábla 5.sz'!CV55</f>
        <v>0</v>
      </c>
      <c r="AE55" s="102">
        <f t="shared" si="38"/>
        <v>0</v>
      </c>
      <c r="AF55" s="263">
        <f>'kiadási tábla 5.sz'!MO55</f>
        <v>0</v>
      </c>
      <c r="AG55" s="263">
        <f>'kiadási tábla 5.sz'!MP55</f>
        <v>0</v>
      </c>
      <c r="AH55" s="263">
        <f>'kiadási tábla 5.sz'!MQ55</f>
        <v>0</v>
      </c>
      <c r="AI55" s="102">
        <f t="shared" si="39"/>
        <v>0</v>
      </c>
      <c r="AJ55" s="263">
        <f>'kiadási tábla 5.sz'!MR55</f>
        <v>0</v>
      </c>
      <c r="AK55" s="263">
        <f>'kiadási tábla 5.sz'!MS55</f>
        <v>0</v>
      </c>
      <c r="AL55" s="263">
        <f>'kiadási tábla 5.sz'!MT55</f>
        <v>0</v>
      </c>
      <c r="AM55" s="102">
        <f t="shared" si="40"/>
        <v>0</v>
      </c>
      <c r="AN55" s="263">
        <f>'kiadási tábla 5.sz'!MU55</f>
        <v>0</v>
      </c>
      <c r="AO55" s="263">
        <f>'kiadási tábla 5.sz'!MV55</f>
        <v>0</v>
      </c>
      <c r="AP55" s="263">
        <f>'kiadási tábla 5.sz'!MW55</f>
        <v>0</v>
      </c>
      <c r="AQ55" s="102">
        <f t="shared" si="41"/>
        <v>0</v>
      </c>
      <c r="AR55" s="270">
        <f t="shared" si="21"/>
        <v>0</v>
      </c>
      <c r="AS55" s="270">
        <f t="shared" si="22"/>
        <v>0</v>
      </c>
      <c r="AT55" s="270">
        <f t="shared" si="23"/>
        <v>0</v>
      </c>
      <c r="AU55" s="102">
        <f t="shared" si="24"/>
        <v>0</v>
      </c>
      <c r="AV55" s="270">
        <f t="shared" si="25"/>
        <v>0</v>
      </c>
      <c r="AW55" s="270">
        <f t="shared" si="26"/>
        <v>0</v>
      </c>
      <c r="AX55" s="270">
        <f t="shared" si="27"/>
        <v>0</v>
      </c>
      <c r="AY55" s="102">
        <f t="shared" si="28"/>
        <v>0</v>
      </c>
      <c r="AZ55" s="270">
        <f t="shared" si="29"/>
        <v>0</v>
      </c>
      <c r="BA55" s="270">
        <f t="shared" si="30"/>
        <v>0</v>
      </c>
      <c r="BB55" s="270">
        <f t="shared" si="31"/>
        <v>0</v>
      </c>
      <c r="BC55" s="102">
        <f t="shared" si="32"/>
        <v>0</v>
      </c>
    </row>
    <row r="56" spans="1:55">
      <c r="A56" s="58"/>
      <c r="B56" s="63"/>
      <c r="C56" s="64"/>
      <c r="D56" s="69">
        <v>2</v>
      </c>
      <c r="E56" s="45" t="s">
        <v>200</v>
      </c>
      <c r="F56" s="108"/>
      <c r="G56" s="186" t="s">
        <v>201</v>
      </c>
      <c r="H56" s="269">
        <f>'kiadási tábla 5.sz'!AU56</f>
        <v>0</v>
      </c>
      <c r="I56" s="269">
        <f>'kiadási tábla 5.sz'!AV56</f>
        <v>0</v>
      </c>
      <c r="J56" s="269">
        <f>'kiadási tábla 5.sz'!AW56</f>
        <v>0</v>
      </c>
      <c r="K56" s="102">
        <f t="shared" si="33"/>
        <v>0</v>
      </c>
      <c r="L56" s="263">
        <f>'kiadási tábla 5.sz'!AX56</f>
        <v>0</v>
      </c>
      <c r="M56" s="263">
        <f>'kiadási tábla 5.sz'!AY56</f>
        <v>0</v>
      </c>
      <c r="N56" s="263">
        <f>'kiadási tábla 5.sz'!AZ56</f>
        <v>0</v>
      </c>
      <c r="O56" s="102">
        <f t="shared" si="34"/>
        <v>0</v>
      </c>
      <c r="P56" s="263">
        <f>'kiadási tábla 5.sz'!BA56</f>
        <v>0</v>
      </c>
      <c r="Q56" s="263">
        <f>'kiadási tábla 5.sz'!BB56</f>
        <v>0</v>
      </c>
      <c r="R56" s="263">
        <f>'kiadási tábla 5.sz'!BC56</f>
        <v>0</v>
      </c>
      <c r="S56" s="102">
        <f t="shared" si="35"/>
        <v>0</v>
      </c>
      <c r="T56" s="263">
        <f>'kiadási tábla 5.sz'!CN56</f>
        <v>0</v>
      </c>
      <c r="U56" s="263">
        <f>'kiadási tábla 5.sz'!CO56</f>
        <v>0</v>
      </c>
      <c r="V56" s="263">
        <f>'kiadási tábla 5.sz'!CP56</f>
        <v>0</v>
      </c>
      <c r="W56" s="102">
        <f t="shared" si="36"/>
        <v>0</v>
      </c>
      <c r="X56" s="263">
        <f>'kiadási tábla 5.sz'!CQ56</f>
        <v>0</v>
      </c>
      <c r="Y56" s="263">
        <f>'kiadási tábla 5.sz'!CR56</f>
        <v>0</v>
      </c>
      <c r="Z56" s="263">
        <f>'kiadási tábla 5.sz'!CS56</f>
        <v>0</v>
      </c>
      <c r="AA56" s="102">
        <f t="shared" si="37"/>
        <v>0</v>
      </c>
      <c r="AB56" s="263">
        <f>'kiadási tábla 5.sz'!CT56</f>
        <v>0</v>
      </c>
      <c r="AC56" s="263">
        <f>'kiadási tábla 5.sz'!CU56</f>
        <v>0</v>
      </c>
      <c r="AD56" s="263">
        <f>'kiadási tábla 5.sz'!CV56</f>
        <v>0</v>
      </c>
      <c r="AE56" s="102">
        <f t="shared" si="38"/>
        <v>0</v>
      </c>
      <c r="AF56" s="263">
        <f>'kiadási tábla 5.sz'!MO56</f>
        <v>14573857</v>
      </c>
      <c r="AG56" s="263">
        <f>'kiadási tábla 5.sz'!MP56</f>
        <v>0</v>
      </c>
      <c r="AH56" s="263">
        <f>'kiadási tábla 5.sz'!MQ56</f>
        <v>0</v>
      </c>
      <c r="AI56" s="102">
        <f t="shared" si="39"/>
        <v>14573857</v>
      </c>
      <c r="AJ56" s="263">
        <f>'kiadási tábla 5.sz'!MR56</f>
        <v>14573857</v>
      </c>
      <c r="AK56" s="263">
        <f>'kiadási tábla 5.sz'!MS56</f>
        <v>0</v>
      </c>
      <c r="AL56" s="263">
        <f>'kiadási tábla 5.sz'!MT56</f>
        <v>0</v>
      </c>
      <c r="AM56" s="102">
        <f t="shared" si="40"/>
        <v>14573857</v>
      </c>
      <c r="AN56" s="263">
        <f>'kiadási tábla 5.sz'!MU56</f>
        <v>14573857</v>
      </c>
      <c r="AO56" s="263">
        <f>'kiadási tábla 5.sz'!MV56</f>
        <v>0</v>
      </c>
      <c r="AP56" s="263">
        <f>'kiadási tábla 5.sz'!MW56</f>
        <v>0</v>
      </c>
      <c r="AQ56" s="102">
        <f t="shared" si="41"/>
        <v>14573857</v>
      </c>
      <c r="AR56" s="270">
        <f t="shared" si="21"/>
        <v>14573857</v>
      </c>
      <c r="AS56" s="270">
        <f t="shared" si="22"/>
        <v>0</v>
      </c>
      <c r="AT56" s="270">
        <f t="shared" si="23"/>
        <v>0</v>
      </c>
      <c r="AU56" s="102">
        <f t="shared" si="24"/>
        <v>14573857</v>
      </c>
      <c r="AV56" s="270">
        <f t="shared" si="25"/>
        <v>14573857</v>
      </c>
      <c r="AW56" s="270">
        <f t="shared" si="26"/>
        <v>0</v>
      </c>
      <c r="AX56" s="270">
        <f t="shared" si="27"/>
        <v>0</v>
      </c>
      <c r="AY56" s="102">
        <f t="shared" si="28"/>
        <v>14573857</v>
      </c>
      <c r="AZ56" s="270">
        <f t="shared" si="29"/>
        <v>14573857</v>
      </c>
      <c r="BA56" s="270">
        <f t="shared" si="30"/>
        <v>0</v>
      </c>
      <c r="BB56" s="270">
        <f t="shared" si="31"/>
        <v>0</v>
      </c>
      <c r="BC56" s="102">
        <f t="shared" si="32"/>
        <v>14573857</v>
      </c>
    </row>
    <row r="57" spans="1:55">
      <c r="A57" s="58"/>
      <c r="B57" s="63"/>
      <c r="C57" s="64"/>
      <c r="D57" s="69">
        <v>3</v>
      </c>
      <c r="E57" s="45" t="s">
        <v>202</v>
      </c>
      <c r="F57" s="108"/>
      <c r="G57" s="186" t="s">
        <v>203</v>
      </c>
      <c r="H57" s="269">
        <f>'kiadási tábla 5.sz'!AU57</f>
        <v>0</v>
      </c>
      <c r="I57" s="269">
        <f>'kiadási tábla 5.sz'!AV57</f>
        <v>0</v>
      </c>
      <c r="J57" s="269">
        <f>'kiadási tábla 5.sz'!AW57</f>
        <v>0</v>
      </c>
      <c r="K57" s="102">
        <f t="shared" si="33"/>
        <v>0</v>
      </c>
      <c r="L57" s="263">
        <f>'kiadási tábla 5.sz'!AX57</f>
        <v>0</v>
      </c>
      <c r="M57" s="263">
        <f>'kiadási tábla 5.sz'!AY57</f>
        <v>0</v>
      </c>
      <c r="N57" s="263">
        <f>'kiadási tábla 5.sz'!AZ57</f>
        <v>0</v>
      </c>
      <c r="O57" s="102">
        <f t="shared" si="34"/>
        <v>0</v>
      </c>
      <c r="P57" s="263">
        <f>'kiadási tábla 5.sz'!BA57</f>
        <v>0</v>
      </c>
      <c r="Q57" s="263">
        <f>'kiadási tábla 5.sz'!BB57</f>
        <v>0</v>
      </c>
      <c r="R57" s="263">
        <f>'kiadási tábla 5.sz'!BC57</f>
        <v>0</v>
      </c>
      <c r="S57" s="102">
        <f t="shared" si="35"/>
        <v>0</v>
      </c>
      <c r="T57" s="263">
        <f>'kiadási tábla 5.sz'!CN57</f>
        <v>0</v>
      </c>
      <c r="U57" s="263">
        <f>'kiadási tábla 5.sz'!CO57</f>
        <v>0</v>
      </c>
      <c r="V57" s="263">
        <f>'kiadási tábla 5.sz'!CP57</f>
        <v>0</v>
      </c>
      <c r="W57" s="102">
        <f t="shared" si="36"/>
        <v>0</v>
      </c>
      <c r="X57" s="263">
        <f>'kiadási tábla 5.sz'!CQ57</f>
        <v>0</v>
      </c>
      <c r="Y57" s="263">
        <f>'kiadási tábla 5.sz'!CR57</f>
        <v>0</v>
      </c>
      <c r="Z57" s="263">
        <f>'kiadási tábla 5.sz'!CS57</f>
        <v>0</v>
      </c>
      <c r="AA57" s="102">
        <f t="shared" si="37"/>
        <v>0</v>
      </c>
      <c r="AB57" s="263">
        <f>'kiadási tábla 5.sz'!CT57</f>
        <v>0</v>
      </c>
      <c r="AC57" s="263">
        <f>'kiadási tábla 5.sz'!CU57</f>
        <v>0</v>
      </c>
      <c r="AD57" s="263">
        <f>'kiadási tábla 5.sz'!CV57</f>
        <v>0</v>
      </c>
      <c r="AE57" s="102">
        <f t="shared" si="38"/>
        <v>0</v>
      </c>
      <c r="AF57" s="263">
        <f>'kiadási tábla 5.sz'!MO57</f>
        <v>0</v>
      </c>
      <c r="AG57" s="263">
        <f>'kiadási tábla 5.sz'!MP57</f>
        <v>0</v>
      </c>
      <c r="AH57" s="263">
        <f>'kiadási tábla 5.sz'!MQ57</f>
        <v>0</v>
      </c>
      <c r="AI57" s="102">
        <f t="shared" si="39"/>
        <v>0</v>
      </c>
      <c r="AJ57" s="263">
        <f>'kiadási tábla 5.sz'!MR57</f>
        <v>0</v>
      </c>
      <c r="AK57" s="263">
        <f>'kiadási tábla 5.sz'!MS57</f>
        <v>0</v>
      </c>
      <c r="AL57" s="263">
        <f>'kiadási tábla 5.sz'!MT57</f>
        <v>0</v>
      </c>
      <c r="AM57" s="102">
        <f t="shared" si="40"/>
        <v>0</v>
      </c>
      <c r="AN57" s="263">
        <f>'kiadási tábla 5.sz'!MU57</f>
        <v>238161914</v>
      </c>
      <c r="AO57" s="263">
        <f>'kiadási tábla 5.sz'!MV57</f>
        <v>0</v>
      </c>
      <c r="AP57" s="263">
        <f>'kiadási tábla 5.sz'!MW57</f>
        <v>0</v>
      </c>
      <c r="AQ57" s="102">
        <f t="shared" si="41"/>
        <v>238161914</v>
      </c>
      <c r="AR57" s="270">
        <f t="shared" si="21"/>
        <v>0</v>
      </c>
      <c r="AS57" s="270">
        <f t="shared" si="22"/>
        <v>0</v>
      </c>
      <c r="AT57" s="270">
        <f t="shared" si="23"/>
        <v>0</v>
      </c>
      <c r="AU57" s="102">
        <f t="shared" si="24"/>
        <v>0</v>
      </c>
      <c r="AV57" s="270">
        <f t="shared" si="25"/>
        <v>0</v>
      </c>
      <c r="AW57" s="270">
        <f t="shared" si="26"/>
        <v>0</v>
      </c>
      <c r="AX57" s="270">
        <f t="shared" si="27"/>
        <v>0</v>
      </c>
      <c r="AY57" s="102">
        <f t="shared" si="28"/>
        <v>0</v>
      </c>
      <c r="AZ57" s="270">
        <f t="shared" si="29"/>
        <v>238161914</v>
      </c>
      <c r="BA57" s="270">
        <f t="shared" si="30"/>
        <v>0</v>
      </c>
      <c r="BB57" s="270">
        <f t="shared" si="31"/>
        <v>0</v>
      </c>
      <c r="BC57" s="102">
        <f t="shared" si="32"/>
        <v>238161914</v>
      </c>
    </row>
    <row r="58" spans="1:55">
      <c r="A58" s="58"/>
      <c r="B58" s="63"/>
      <c r="C58" s="64"/>
      <c r="D58" s="69">
        <v>4</v>
      </c>
      <c r="E58" s="45" t="s">
        <v>204</v>
      </c>
      <c r="F58" s="108"/>
      <c r="G58" s="186" t="s">
        <v>205</v>
      </c>
      <c r="H58" s="269">
        <f>'kiadási tábla 5.sz'!AU58</f>
        <v>0</v>
      </c>
      <c r="I58" s="269">
        <f>'kiadási tábla 5.sz'!AV58</f>
        <v>0</v>
      </c>
      <c r="J58" s="269">
        <f>'kiadási tábla 5.sz'!AW58</f>
        <v>0</v>
      </c>
      <c r="K58" s="102">
        <f t="shared" si="33"/>
        <v>0</v>
      </c>
      <c r="L58" s="263">
        <f>'kiadási tábla 5.sz'!AX58</f>
        <v>0</v>
      </c>
      <c r="M58" s="263">
        <f>'kiadási tábla 5.sz'!AY58</f>
        <v>0</v>
      </c>
      <c r="N58" s="263">
        <f>'kiadási tábla 5.sz'!AZ58</f>
        <v>0</v>
      </c>
      <c r="O58" s="102">
        <f t="shared" si="34"/>
        <v>0</v>
      </c>
      <c r="P58" s="263">
        <f>'kiadási tábla 5.sz'!BA58</f>
        <v>0</v>
      </c>
      <c r="Q58" s="263">
        <f>'kiadási tábla 5.sz'!BB58</f>
        <v>0</v>
      </c>
      <c r="R58" s="263">
        <f>'kiadási tábla 5.sz'!BC58</f>
        <v>0</v>
      </c>
      <c r="S58" s="102">
        <f t="shared" si="35"/>
        <v>0</v>
      </c>
      <c r="T58" s="263">
        <f>'kiadási tábla 5.sz'!CN58</f>
        <v>0</v>
      </c>
      <c r="U58" s="263">
        <f>'kiadási tábla 5.sz'!CO58</f>
        <v>0</v>
      </c>
      <c r="V58" s="263">
        <f>'kiadási tábla 5.sz'!CP58</f>
        <v>0</v>
      </c>
      <c r="W58" s="102">
        <f t="shared" si="36"/>
        <v>0</v>
      </c>
      <c r="X58" s="263">
        <f>'kiadási tábla 5.sz'!CQ58</f>
        <v>0</v>
      </c>
      <c r="Y58" s="263">
        <f>'kiadási tábla 5.sz'!CR58</f>
        <v>0</v>
      </c>
      <c r="Z58" s="263">
        <f>'kiadási tábla 5.sz'!CS58</f>
        <v>0</v>
      </c>
      <c r="AA58" s="102">
        <f t="shared" si="37"/>
        <v>0</v>
      </c>
      <c r="AB58" s="263">
        <f>'kiadási tábla 5.sz'!CT58</f>
        <v>0</v>
      </c>
      <c r="AC58" s="263">
        <f>'kiadási tábla 5.sz'!CU58</f>
        <v>0</v>
      </c>
      <c r="AD58" s="263">
        <f>'kiadási tábla 5.sz'!CV58</f>
        <v>0</v>
      </c>
      <c r="AE58" s="102">
        <f t="shared" si="38"/>
        <v>0</v>
      </c>
      <c r="AF58" s="263">
        <f>'kiadási tábla 5.sz'!MO58</f>
        <v>0</v>
      </c>
      <c r="AG58" s="263">
        <f>'kiadási tábla 5.sz'!MP58</f>
        <v>0</v>
      </c>
      <c r="AH58" s="263">
        <f>'kiadási tábla 5.sz'!MQ58</f>
        <v>0</v>
      </c>
      <c r="AI58" s="102">
        <f t="shared" si="39"/>
        <v>0</v>
      </c>
      <c r="AJ58" s="263">
        <f>'kiadási tábla 5.sz'!MR58</f>
        <v>0</v>
      </c>
      <c r="AK58" s="263">
        <f>'kiadási tábla 5.sz'!MS58</f>
        <v>0</v>
      </c>
      <c r="AL58" s="263">
        <f>'kiadási tábla 5.sz'!MT58</f>
        <v>0</v>
      </c>
      <c r="AM58" s="102">
        <f t="shared" si="40"/>
        <v>0</v>
      </c>
      <c r="AN58" s="263">
        <f>'kiadási tábla 5.sz'!MU58</f>
        <v>0</v>
      </c>
      <c r="AO58" s="263">
        <f>'kiadási tábla 5.sz'!MV58</f>
        <v>0</v>
      </c>
      <c r="AP58" s="263">
        <f>'kiadási tábla 5.sz'!MW58</f>
        <v>0</v>
      </c>
      <c r="AQ58" s="102">
        <f t="shared" si="41"/>
        <v>0</v>
      </c>
      <c r="AR58" s="270">
        <f t="shared" si="21"/>
        <v>0</v>
      </c>
      <c r="AS58" s="270">
        <f t="shared" si="22"/>
        <v>0</v>
      </c>
      <c r="AT58" s="270">
        <f t="shared" si="23"/>
        <v>0</v>
      </c>
      <c r="AU58" s="102">
        <f t="shared" si="24"/>
        <v>0</v>
      </c>
      <c r="AV58" s="270">
        <f t="shared" si="25"/>
        <v>0</v>
      </c>
      <c r="AW58" s="270">
        <f t="shared" si="26"/>
        <v>0</v>
      </c>
      <c r="AX58" s="270">
        <f t="shared" si="27"/>
        <v>0</v>
      </c>
      <c r="AY58" s="102">
        <f t="shared" si="28"/>
        <v>0</v>
      </c>
      <c r="AZ58" s="270">
        <f t="shared" si="29"/>
        <v>0</v>
      </c>
      <c r="BA58" s="270">
        <f t="shared" si="30"/>
        <v>0</v>
      </c>
      <c r="BB58" s="270">
        <f t="shared" si="31"/>
        <v>0</v>
      </c>
      <c r="BC58" s="102">
        <f t="shared" si="32"/>
        <v>0</v>
      </c>
    </row>
    <row r="59" spans="1:55">
      <c r="A59" s="58"/>
      <c r="B59" s="63"/>
      <c r="C59" s="82">
        <v>2</v>
      </c>
      <c r="D59" s="12" t="s">
        <v>206</v>
      </c>
      <c r="E59" s="76"/>
      <c r="F59" s="76"/>
      <c r="G59" s="188" t="s">
        <v>207</v>
      </c>
      <c r="H59" s="272">
        <f>'kiadási tábla 5.sz'!AU59</f>
        <v>0</v>
      </c>
      <c r="I59" s="272">
        <f>'kiadási tábla 5.sz'!AV59</f>
        <v>0</v>
      </c>
      <c r="J59" s="272">
        <f>'kiadási tábla 5.sz'!AW59</f>
        <v>0</v>
      </c>
      <c r="K59" s="273">
        <f t="shared" si="33"/>
        <v>0</v>
      </c>
      <c r="L59" s="271">
        <f>'kiadási tábla 5.sz'!AX59</f>
        <v>0</v>
      </c>
      <c r="M59" s="271">
        <f>'kiadási tábla 5.sz'!AY59</f>
        <v>0</v>
      </c>
      <c r="N59" s="271">
        <f>'kiadási tábla 5.sz'!AZ59</f>
        <v>0</v>
      </c>
      <c r="O59" s="273">
        <f t="shared" si="34"/>
        <v>0</v>
      </c>
      <c r="P59" s="271">
        <f>'kiadási tábla 5.sz'!BA59</f>
        <v>0</v>
      </c>
      <c r="Q59" s="271">
        <f>'kiadási tábla 5.sz'!BB59</f>
        <v>0</v>
      </c>
      <c r="R59" s="271">
        <f>'kiadási tábla 5.sz'!BC59</f>
        <v>0</v>
      </c>
      <c r="S59" s="273">
        <f t="shared" si="35"/>
        <v>0</v>
      </c>
      <c r="T59" s="271">
        <f>'kiadási tábla 5.sz'!CN59</f>
        <v>0</v>
      </c>
      <c r="U59" s="271">
        <f>'kiadási tábla 5.sz'!CO59</f>
        <v>0</v>
      </c>
      <c r="V59" s="271">
        <f>'kiadási tábla 5.sz'!CP59</f>
        <v>0</v>
      </c>
      <c r="W59" s="273">
        <f t="shared" si="36"/>
        <v>0</v>
      </c>
      <c r="X59" s="271">
        <f>'kiadási tábla 5.sz'!CQ59</f>
        <v>0</v>
      </c>
      <c r="Y59" s="271">
        <f>'kiadási tábla 5.sz'!CR59</f>
        <v>0</v>
      </c>
      <c r="Z59" s="271">
        <f>'kiadási tábla 5.sz'!CS59</f>
        <v>0</v>
      </c>
      <c r="AA59" s="273">
        <f t="shared" si="37"/>
        <v>0</v>
      </c>
      <c r="AB59" s="271">
        <f>'kiadási tábla 5.sz'!CT59</f>
        <v>0</v>
      </c>
      <c r="AC59" s="271">
        <f>'kiadási tábla 5.sz'!CU59</f>
        <v>0</v>
      </c>
      <c r="AD59" s="271">
        <f>'kiadási tábla 5.sz'!CV59</f>
        <v>0</v>
      </c>
      <c r="AE59" s="273">
        <f t="shared" si="38"/>
        <v>0</v>
      </c>
      <c r="AF59" s="271">
        <f>'kiadási tábla 5.sz'!MO59</f>
        <v>0</v>
      </c>
      <c r="AG59" s="271">
        <f>'kiadási tábla 5.sz'!MP59</f>
        <v>0</v>
      </c>
      <c r="AH59" s="271">
        <f>'kiadási tábla 5.sz'!MQ59</f>
        <v>0</v>
      </c>
      <c r="AI59" s="273">
        <f t="shared" si="39"/>
        <v>0</v>
      </c>
      <c r="AJ59" s="271">
        <f>'kiadási tábla 5.sz'!MR59</f>
        <v>0</v>
      </c>
      <c r="AK59" s="271">
        <f>'kiadási tábla 5.sz'!MS59</f>
        <v>0</v>
      </c>
      <c r="AL59" s="271">
        <f>'kiadási tábla 5.sz'!MT59</f>
        <v>0</v>
      </c>
      <c r="AM59" s="273">
        <f t="shared" si="40"/>
        <v>0</v>
      </c>
      <c r="AN59" s="271">
        <f>'kiadási tábla 5.sz'!MU59</f>
        <v>0</v>
      </c>
      <c r="AO59" s="271">
        <f>'kiadási tábla 5.sz'!MV59</f>
        <v>0</v>
      </c>
      <c r="AP59" s="271">
        <f>'kiadási tábla 5.sz'!MW59</f>
        <v>0</v>
      </c>
      <c r="AQ59" s="273">
        <f t="shared" si="41"/>
        <v>0</v>
      </c>
      <c r="AR59" s="274">
        <f t="shared" si="21"/>
        <v>0</v>
      </c>
      <c r="AS59" s="274">
        <f t="shared" si="22"/>
        <v>0</v>
      </c>
      <c r="AT59" s="274">
        <f t="shared" si="23"/>
        <v>0</v>
      </c>
      <c r="AU59" s="273">
        <f t="shared" si="24"/>
        <v>0</v>
      </c>
      <c r="AV59" s="274">
        <f t="shared" si="25"/>
        <v>0</v>
      </c>
      <c r="AW59" s="274">
        <f t="shared" si="26"/>
        <v>0</v>
      </c>
      <c r="AX59" s="274">
        <f t="shared" si="27"/>
        <v>0</v>
      </c>
      <c r="AY59" s="273">
        <f t="shared" si="28"/>
        <v>0</v>
      </c>
      <c r="AZ59" s="274">
        <f t="shared" si="29"/>
        <v>0</v>
      </c>
      <c r="BA59" s="274">
        <f t="shared" si="30"/>
        <v>0</v>
      </c>
      <c r="BB59" s="274">
        <f t="shared" si="31"/>
        <v>0</v>
      </c>
      <c r="BC59" s="273">
        <f t="shared" si="32"/>
        <v>0</v>
      </c>
    </row>
    <row r="60" spans="1:55">
      <c r="A60" s="58"/>
      <c r="B60" s="63"/>
      <c r="C60" s="82">
        <v>3</v>
      </c>
      <c r="D60" s="974" t="s">
        <v>208</v>
      </c>
      <c r="E60" s="975"/>
      <c r="F60" s="976"/>
      <c r="G60" s="188" t="s">
        <v>209</v>
      </c>
      <c r="H60" s="272">
        <f>'kiadási tábla 5.sz'!AU60</f>
        <v>0</v>
      </c>
      <c r="I60" s="272">
        <f>'kiadási tábla 5.sz'!AV60</f>
        <v>0</v>
      </c>
      <c r="J60" s="272">
        <f>'kiadási tábla 5.sz'!AW60</f>
        <v>0</v>
      </c>
      <c r="K60" s="273">
        <f t="shared" si="33"/>
        <v>0</v>
      </c>
      <c r="L60" s="271">
        <f>'kiadási tábla 5.sz'!AX60</f>
        <v>0</v>
      </c>
      <c r="M60" s="271">
        <f>'kiadási tábla 5.sz'!AY60</f>
        <v>0</v>
      </c>
      <c r="N60" s="271">
        <f>'kiadási tábla 5.sz'!AZ60</f>
        <v>0</v>
      </c>
      <c r="O60" s="273">
        <f t="shared" si="34"/>
        <v>0</v>
      </c>
      <c r="P60" s="271">
        <f>'kiadási tábla 5.sz'!BA60</f>
        <v>0</v>
      </c>
      <c r="Q60" s="271">
        <f>'kiadási tábla 5.sz'!BB60</f>
        <v>0</v>
      </c>
      <c r="R60" s="271">
        <f>'kiadási tábla 5.sz'!BC60</f>
        <v>0</v>
      </c>
      <c r="S60" s="273">
        <f t="shared" si="35"/>
        <v>0</v>
      </c>
      <c r="T60" s="271">
        <f>'kiadási tábla 5.sz'!CN60</f>
        <v>0</v>
      </c>
      <c r="U60" s="271">
        <f>'kiadási tábla 5.sz'!CO60</f>
        <v>0</v>
      </c>
      <c r="V60" s="271">
        <f>'kiadási tábla 5.sz'!CP60</f>
        <v>0</v>
      </c>
      <c r="W60" s="273">
        <f t="shared" si="36"/>
        <v>0</v>
      </c>
      <c r="X60" s="271">
        <f>'kiadási tábla 5.sz'!CQ60</f>
        <v>0</v>
      </c>
      <c r="Y60" s="271">
        <f>'kiadási tábla 5.sz'!CR60</f>
        <v>0</v>
      </c>
      <c r="Z60" s="271">
        <f>'kiadási tábla 5.sz'!CS60</f>
        <v>0</v>
      </c>
      <c r="AA60" s="273">
        <f t="shared" si="37"/>
        <v>0</v>
      </c>
      <c r="AB60" s="271">
        <f>'kiadási tábla 5.sz'!CT60</f>
        <v>0</v>
      </c>
      <c r="AC60" s="271">
        <f>'kiadási tábla 5.sz'!CU60</f>
        <v>0</v>
      </c>
      <c r="AD60" s="271">
        <f>'kiadási tábla 5.sz'!CV60</f>
        <v>0</v>
      </c>
      <c r="AE60" s="273">
        <f t="shared" si="38"/>
        <v>0</v>
      </c>
      <c r="AF60" s="271">
        <f>'kiadási tábla 5.sz'!MO60</f>
        <v>0</v>
      </c>
      <c r="AG60" s="271">
        <f>'kiadási tábla 5.sz'!MP60</f>
        <v>0</v>
      </c>
      <c r="AH60" s="271">
        <f>'kiadási tábla 5.sz'!MQ60</f>
        <v>0</v>
      </c>
      <c r="AI60" s="273">
        <f t="shared" si="39"/>
        <v>0</v>
      </c>
      <c r="AJ60" s="271">
        <f>'kiadási tábla 5.sz'!MR60</f>
        <v>0</v>
      </c>
      <c r="AK60" s="271">
        <f>'kiadási tábla 5.sz'!MS60</f>
        <v>0</v>
      </c>
      <c r="AL60" s="271">
        <f>'kiadási tábla 5.sz'!MT60</f>
        <v>0</v>
      </c>
      <c r="AM60" s="273">
        <f t="shared" si="40"/>
        <v>0</v>
      </c>
      <c r="AN60" s="271">
        <f>'kiadási tábla 5.sz'!MU60</f>
        <v>0</v>
      </c>
      <c r="AO60" s="271">
        <f>'kiadási tábla 5.sz'!MV60</f>
        <v>0</v>
      </c>
      <c r="AP60" s="271">
        <f>'kiadási tábla 5.sz'!MW60</f>
        <v>0</v>
      </c>
      <c r="AQ60" s="273">
        <f t="shared" si="41"/>
        <v>0</v>
      </c>
      <c r="AR60" s="274">
        <f t="shared" si="21"/>
        <v>0</v>
      </c>
      <c r="AS60" s="274">
        <f t="shared" si="22"/>
        <v>0</v>
      </c>
      <c r="AT60" s="274">
        <f t="shared" si="23"/>
        <v>0</v>
      </c>
      <c r="AU60" s="273">
        <f t="shared" si="24"/>
        <v>0</v>
      </c>
      <c r="AV60" s="274">
        <f t="shared" si="25"/>
        <v>0</v>
      </c>
      <c r="AW60" s="274">
        <f t="shared" si="26"/>
        <v>0</v>
      </c>
      <c r="AX60" s="274">
        <f t="shared" si="27"/>
        <v>0</v>
      </c>
      <c r="AY60" s="273">
        <f t="shared" si="28"/>
        <v>0</v>
      </c>
      <c r="AZ60" s="274">
        <f t="shared" si="29"/>
        <v>0</v>
      </c>
      <c r="BA60" s="274">
        <f t="shared" si="30"/>
        <v>0</v>
      </c>
      <c r="BB60" s="274">
        <f t="shared" si="31"/>
        <v>0</v>
      </c>
      <c r="BC60" s="273">
        <f t="shared" si="32"/>
        <v>0</v>
      </c>
    </row>
    <row r="61" spans="1:55" ht="18.75" customHeight="1">
      <c r="A61" s="983" t="s">
        <v>210</v>
      </c>
      <c r="B61" s="984"/>
      <c r="C61" s="984"/>
      <c r="D61" s="984"/>
      <c r="E61" s="984"/>
      <c r="F61" s="984"/>
      <c r="G61" s="985"/>
      <c r="H61" s="272">
        <f>'kiadási tábla 5.sz'!AU61</f>
        <v>189612436</v>
      </c>
      <c r="I61" s="272">
        <f>'kiadási tábla 5.sz'!AV61</f>
        <v>0</v>
      </c>
      <c r="J61" s="272">
        <f>'kiadási tábla 5.sz'!AW61</f>
        <v>0</v>
      </c>
      <c r="K61" s="273">
        <f t="shared" si="33"/>
        <v>189612436</v>
      </c>
      <c r="L61" s="271">
        <f>'kiadási tábla 5.sz'!AX61</f>
        <v>203131214</v>
      </c>
      <c r="M61" s="271">
        <f>'kiadási tábla 5.sz'!AY61</f>
        <v>0</v>
      </c>
      <c r="N61" s="271">
        <f>'kiadási tábla 5.sz'!AZ61</f>
        <v>0</v>
      </c>
      <c r="O61" s="273">
        <f t="shared" si="34"/>
        <v>203131214</v>
      </c>
      <c r="P61" s="271">
        <f>'kiadási tábla 5.sz'!BA61</f>
        <v>168973404</v>
      </c>
      <c r="Q61" s="271">
        <f>'kiadási tábla 5.sz'!BB61</f>
        <v>0</v>
      </c>
      <c r="R61" s="271">
        <f>'kiadási tábla 5.sz'!BC61</f>
        <v>0</v>
      </c>
      <c r="S61" s="273">
        <f t="shared" si="35"/>
        <v>168973404</v>
      </c>
      <c r="T61" s="271">
        <f>'kiadási tábla 5.sz'!CN61</f>
        <v>78173961</v>
      </c>
      <c r="U61" s="271">
        <f>'kiadási tábla 5.sz'!CO61</f>
        <v>0</v>
      </c>
      <c r="V61" s="271">
        <f>'kiadási tábla 5.sz'!CP61</f>
        <v>0</v>
      </c>
      <c r="W61" s="273">
        <f t="shared" si="36"/>
        <v>78173961</v>
      </c>
      <c r="X61" s="271">
        <f>'kiadási tábla 5.sz'!CQ61</f>
        <v>93128123</v>
      </c>
      <c r="Y61" s="271">
        <f>'kiadási tábla 5.sz'!CR61</f>
        <v>0</v>
      </c>
      <c r="Z61" s="271">
        <f>'kiadási tábla 5.sz'!CS61</f>
        <v>0</v>
      </c>
      <c r="AA61" s="273">
        <f t="shared" si="37"/>
        <v>93128123</v>
      </c>
      <c r="AB61" s="271">
        <f>'kiadási tábla 5.sz'!CT61</f>
        <v>90255318</v>
      </c>
      <c r="AC61" s="271">
        <f>'kiadási tábla 5.sz'!CU61</f>
        <v>0</v>
      </c>
      <c r="AD61" s="271">
        <f>'kiadási tábla 5.sz'!CV61</f>
        <v>0</v>
      </c>
      <c r="AE61" s="273">
        <f t="shared" si="38"/>
        <v>90255318</v>
      </c>
      <c r="AF61" s="271">
        <f>'kiadási tábla 5.sz'!MO61</f>
        <v>4349775195</v>
      </c>
      <c r="AG61" s="271">
        <f>'kiadási tábla 5.sz'!MP61</f>
        <v>13160000</v>
      </c>
      <c r="AH61" s="271">
        <f>'kiadási tábla 5.sz'!MQ61</f>
        <v>0</v>
      </c>
      <c r="AI61" s="273">
        <f t="shared" si="39"/>
        <v>4362935195</v>
      </c>
      <c r="AJ61" s="271">
        <f>'kiadási tábla 5.sz'!MR61</f>
        <v>4299957152</v>
      </c>
      <c r="AK61" s="271">
        <f>'kiadási tábla 5.sz'!MS61</f>
        <v>14610000</v>
      </c>
      <c r="AL61" s="271">
        <f>'kiadási tábla 5.sz'!MT61</f>
        <v>0</v>
      </c>
      <c r="AM61" s="273">
        <f t="shared" si="40"/>
        <v>4314567152</v>
      </c>
      <c r="AN61" s="271">
        <f>'kiadási tábla 5.sz'!MU61</f>
        <v>1904012237</v>
      </c>
      <c r="AO61" s="271">
        <f>'kiadási tábla 5.sz'!MV61</f>
        <v>14590000</v>
      </c>
      <c r="AP61" s="271">
        <f>'kiadási tábla 5.sz'!MW61</f>
        <v>0</v>
      </c>
      <c r="AQ61" s="273">
        <f t="shared" si="41"/>
        <v>1918602237</v>
      </c>
      <c r="AR61" s="274">
        <f t="shared" si="21"/>
        <v>4617561592</v>
      </c>
      <c r="AS61" s="274">
        <f t="shared" si="22"/>
        <v>13160000</v>
      </c>
      <c r="AT61" s="274">
        <f t="shared" si="23"/>
        <v>0</v>
      </c>
      <c r="AU61" s="273">
        <f t="shared" si="24"/>
        <v>4630721592</v>
      </c>
      <c r="AV61" s="274">
        <f t="shared" si="25"/>
        <v>4596216489</v>
      </c>
      <c r="AW61" s="274">
        <f t="shared" si="26"/>
        <v>14610000</v>
      </c>
      <c r="AX61" s="274">
        <f t="shared" si="27"/>
        <v>0</v>
      </c>
      <c r="AY61" s="273">
        <f t="shared" si="28"/>
        <v>4610826489</v>
      </c>
      <c r="AZ61" s="274">
        <f t="shared" si="29"/>
        <v>2163240959</v>
      </c>
      <c r="BA61" s="274">
        <f t="shared" si="30"/>
        <v>14590000</v>
      </c>
      <c r="BB61" s="274">
        <f t="shared" si="31"/>
        <v>0</v>
      </c>
      <c r="BC61" s="273">
        <f t="shared" si="32"/>
        <v>2177830959</v>
      </c>
    </row>
    <row r="62" spans="1:55" ht="19.5" customHeight="1">
      <c r="A62" s="983" t="s">
        <v>211</v>
      </c>
      <c r="B62" s="984"/>
      <c r="C62" s="984"/>
      <c r="D62" s="984"/>
      <c r="E62" s="984"/>
      <c r="F62" s="984"/>
      <c r="G62" s="985"/>
      <c r="H62" s="272">
        <f>'kiadási tábla 5.sz'!AU62</f>
        <v>0</v>
      </c>
      <c r="I62" s="272">
        <f>'kiadási tábla 5.sz'!AV62</f>
        <v>0</v>
      </c>
      <c r="J62" s="272">
        <f>'kiadási tábla 5.sz'!AW62</f>
        <v>0</v>
      </c>
      <c r="K62" s="273">
        <f t="shared" si="33"/>
        <v>0</v>
      </c>
      <c r="L62" s="271">
        <f>'kiadási tábla 5.sz'!AX62</f>
        <v>0</v>
      </c>
      <c r="M62" s="271">
        <f>'kiadási tábla 5.sz'!AY62</f>
        <v>0</v>
      </c>
      <c r="N62" s="271">
        <f>'kiadási tábla 5.sz'!AZ62</f>
        <v>0</v>
      </c>
      <c r="O62" s="273">
        <f t="shared" si="34"/>
        <v>0</v>
      </c>
      <c r="P62" s="271">
        <f>'kiadási tábla 5.sz'!BA62</f>
        <v>0</v>
      </c>
      <c r="Q62" s="271">
        <f>'kiadási tábla 5.sz'!BB62</f>
        <v>0</v>
      </c>
      <c r="R62" s="271">
        <f>'kiadási tábla 5.sz'!BC62</f>
        <v>0</v>
      </c>
      <c r="S62" s="273">
        <f t="shared" si="35"/>
        <v>0</v>
      </c>
      <c r="T62" s="271">
        <f>'kiadási tábla 5.sz'!CN62</f>
        <v>0</v>
      </c>
      <c r="U62" s="271">
        <f>'kiadási tábla 5.sz'!CO62</f>
        <v>0</v>
      </c>
      <c r="V62" s="271">
        <f>'kiadási tábla 5.sz'!CP62</f>
        <v>0</v>
      </c>
      <c r="W62" s="273">
        <f t="shared" si="36"/>
        <v>0</v>
      </c>
      <c r="X62" s="271">
        <f>'kiadási tábla 5.sz'!CQ62</f>
        <v>0</v>
      </c>
      <c r="Y62" s="271">
        <f>'kiadási tábla 5.sz'!CR62</f>
        <v>0</v>
      </c>
      <c r="Z62" s="271">
        <f>'kiadási tábla 5.sz'!CS62</f>
        <v>0</v>
      </c>
      <c r="AA62" s="273">
        <f t="shared" si="37"/>
        <v>0</v>
      </c>
      <c r="AB62" s="271">
        <f>'kiadási tábla 5.sz'!CT62</f>
        <v>0</v>
      </c>
      <c r="AC62" s="271">
        <f>'kiadási tábla 5.sz'!CU62</f>
        <v>0</v>
      </c>
      <c r="AD62" s="271">
        <f>'kiadási tábla 5.sz'!CV62</f>
        <v>0</v>
      </c>
      <c r="AE62" s="273">
        <f t="shared" si="38"/>
        <v>0</v>
      </c>
      <c r="AF62" s="271">
        <f>'kiadási tábla 5.sz'!MO62</f>
        <v>0</v>
      </c>
      <c r="AG62" s="271">
        <f>'kiadási tábla 5.sz'!MP62</f>
        <v>0</v>
      </c>
      <c r="AH62" s="271">
        <f>'kiadási tábla 5.sz'!MQ62</f>
        <v>0</v>
      </c>
      <c r="AI62" s="273">
        <f t="shared" si="39"/>
        <v>0</v>
      </c>
      <c r="AJ62" s="271">
        <f>'kiadási tábla 5.sz'!MR62</f>
        <v>0</v>
      </c>
      <c r="AK62" s="271">
        <f>'kiadási tábla 5.sz'!MS62</f>
        <v>0</v>
      </c>
      <c r="AL62" s="271">
        <f>'kiadási tábla 5.sz'!MT62</f>
        <v>0</v>
      </c>
      <c r="AM62" s="273">
        <f t="shared" si="40"/>
        <v>0</v>
      </c>
      <c r="AN62" s="271">
        <f>'kiadási tábla 5.sz'!MU62</f>
        <v>238161914</v>
      </c>
      <c r="AO62" s="271">
        <f>'kiadási tábla 5.sz'!MV62</f>
        <v>0</v>
      </c>
      <c r="AP62" s="271">
        <f>'kiadási tábla 5.sz'!MW62</f>
        <v>0</v>
      </c>
      <c r="AQ62" s="273">
        <f t="shared" si="41"/>
        <v>238161914</v>
      </c>
      <c r="AR62" s="274">
        <f t="shared" si="21"/>
        <v>0</v>
      </c>
      <c r="AS62" s="274">
        <f t="shared" si="22"/>
        <v>0</v>
      </c>
      <c r="AT62" s="274">
        <f t="shared" si="23"/>
        <v>0</v>
      </c>
      <c r="AU62" s="273">
        <f t="shared" si="24"/>
        <v>0</v>
      </c>
      <c r="AV62" s="274">
        <f t="shared" si="25"/>
        <v>0</v>
      </c>
      <c r="AW62" s="274">
        <f t="shared" si="26"/>
        <v>0</v>
      </c>
      <c r="AX62" s="274">
        <f t="shared" si="27"/>
        <v>0</v>
      </c>
      <c r="AY62" s="273">
        <f t="shared" si="28"/>
        <v>0</v>
      </c>
      <c r="AZ62" s="274">
        <f t="shared" si="29"/>
        <v>238161914</v>
      </c>
      <c r="BA62" s="274">
        <f t="shared" si="30"/>
        <v>0</v>
      </c>
      <c r="BB62" s="274">
        <f t="shared" si="31"/>
        <v>0</v>
      </c>
      <c r="BC62" s="273">
        <f t="shared" si="32"/>
        <v>238161914</v>
      </c>
    </row>
    <row r="63" spans="1:55" ht="19.5" customHeight="1" thickBot="1">
      <c r="A63" s="986" t="s">
        <v>212</v>
      </c>
      <c r="B63" s="987"/>
      <c r="C63" s="987"/>
      <c r="D63" s="987"/>
      <c r="E63" s="987"/>
      <c r="F63" s="987"/>
      <c r="G63" s="988"/>
      <c r="H63" s="272">
        <f>'kiadási tábla 5.sz'!AU63</f>
        <v>189612436</v>
      </c>
      <c r="I63" s="272">
        <f>'kiadási tábla 5.sz'!AV63</f>
        <v>0</v>
      </c>
      <c r="J63" s="272">
        <f>'kiadási tábla 5.sz'!AW63</f>
        <v>0</v>
      </c>
      <c r="K63" s="273">
        <f t="shared" si="33"/>
        <v>189612436</v>
      </c>
      <c r="L63" s="271">
        <f>'kiadási tábla 5.sz'!AX63</f>
        <v>203131214</v>
      </c>
      <c r="M63" s="271">
        <f>'kiadási tábla 5.sz'!AY63</f>
        <v>0</v>
      </c>
      <c r="N63" s="271">
        <f>'kiadási tábla 5.sz'!AZ63</f>
        <v>0</v>
      </c>
      <c r="O63" s="273">
        <f t="shared" si="34"/>
        <v>203131214</v>
      </c>
      <c r="P63" s="271">
        <f>'kiadási tábla 5.sz'!BA63</f>
        <v>168973404</v>
      </c>
      <c r="Q63" s="271">
        <f>'kiadási tábla 5.sz'!BB63</f>
        <v>0</v>
      </c>
      <c r="R63" s="271">
        <f>'kiadási tábla 5.sz'!BC63</f>
        <v>0</v>
      </c>
      <c r="S63" s="273">
        <f t="shared" si="35"/>
        <v>168973404</v>
      </c>
      <c r="T63" s="271">
        <f>'kiadási tábla 5.sz'!CN63</f>
        <v>78173961</v>
      </c>
      <c r="U63" s="271">
        <f>'kiadási tábla 5.sz'!CO63</f>
        <v>0</v>
      </c>
      <c r="V63" s="271">
        <f>'kiadási tábla 5.sz'!CP63</f>
        <v>0</v>
      </c>
      <c r="W63" s="273">
        <f t="shared" si="36"/>
        <v>78173961</v>
      </c>
      <c r="X63" s="271">
        <f>'kiadási tábla 5.sz'!CQ63</f>
        <v>93128123</v>
      </c>
      <c r="Y63" s="271">
        <f>'kiadási tábla 5.sz'!CR63</f>
        <v>0</v>
      </c>
      <c r="Z63" s="271">
        <f>'kiadási tábla 5.sz'!CS63</f>
        <v>0</v>
      </c>
      <c r="AA63" s="273">
        <f t="shared" si="37"/>
        <v>93128123</v>
      </c>
      <c r="AB63" s="271">
        <f>'kiadási tábla 5.sz'!CT63</f>
        <v>90255318</v>
      </c>
      <c r="AC63" s="271">
        <f>'kiadási tábla 5.sz'!CU63</f>
        <v>0</v>
      </c>
      <c r="AD63" s="271">
        <f>'kiadási tábla 5.sz'!CV63</f>
        <v>0</v>
      </c>
      <c r="AE63" s="273">
        <f t="shared" si="38"/>
        <v>90255318</v>
      </c>
      <c r="AF63" s="271">
        <f>'kiadási tábla 5.sz'!MO63</f>
        <v>4349775195</v>
      </c>
      <c r="AG63" s="271">
        <f>'kiadási tábla 5.sz'!MP63</f>
        <v>13160000</v>
      </c>
      <c r="AH63" s="271">
        <f>'kiadási tábla 5.sz'!MQ63</f>
        <v>0</v>
      </c>
      <c r="AI63" s="273">
        <f t="shared" si="39"/>
        <v>4362935195</v>
      </c>
      <c r="AJ63" s="271">
        <f>'kiadási tábla 5.sz'!MR63</f>
        <v>4299957152</v>
      </c>
      <c r="AK63" s="271">
        <f>'kiadási tábla 5.sz'!MS63</f>
        <v>14610000</v>
      </c>
      <c r="AL63" s="271">
        <f>'kiadási tábla 5.sz'!MT63</f>
        <v>0</v>
      </c>
      <c r="AM63" s="273">
        <f t="shared" si="40"/>
        <v>4314567152</v>
      </c>
      <c r="AN63" s="271">
        <f>'kiadási tábla 5.sz'!MU63</f>
        <v>1665850323</v>
      </c>
      <c r="AO63" s="271">
        <f>'kiadási tábla 5.sz'!MV63</f>
        <v>14590000</v>
      </c>
      <c r="AP63" s="271">
        <f>'kiadási tábla 5.sz'!MW63</f>
        <v>0</v>
      </c>
      <c r="AQ63" s="273">
        <f t="shared" si="41"/>
        <v>1680440323</v>
      </c>
      <c r="AR63" s="274">
        <f t="shared" si="21"/>
        <v>4617561592</v>
      </c>
      <c r="AS63" s="274">
        <f t="shared" si="22"/>
        <v>13160000</v>
      </c>
      <c r="AT63" s="274">
        <f t="shared" si="23"/>
        <v>0</v>
      </c>
      <c r="AU63" s="273">
        <f t="shared" si="24"/>
        <v>4630721592</v>
      </c>
      <c r="AV63" s="274">
        <f t="shared" si="25"/>
        <v>4596216489</v>
      </c>
      <c r="AW63" s="274">
        <f t="shared" si="26"/>
        <v>14610000</v>
      </c>
      <c r="AX63" s="274">
        <f t="shared" si="27"/>
        <v>0</v>
      </c>
      <c r="AY63" s="273">
        <f t="shared" si="28"/>
        <v>4610826489</v>
      </c>
      <c r="AZ63" s="274">
        <f t="shared" si="29"/>
        <v>1925079045</v>
      </c>
      <c r="BA63" s="274">
        <f t="shared" si="30"/>
        <v>14590000</v>
      </c>
      <c r="BB63" s="274">
        <f t="shared" si="31"/>
        <v>0</v>
      </c>
      <c r="BC63" s="273">
        <f t="shared" si="32"/>
        <v>1939669045</v>
      </c>
    </row>
    <row r="64" spans="1:55">
      <c r="A64" s="962" t="s">
        <v>213</v>
      </c>
      <c r="B64" s="963"/>
      <c r="C64" s="963"/>
      <c r="D64" s="963"/>
      <c r="E64" s="963"/>
      <c r="F64" s="963"/>
      <c r="G64" s="964"/>
      <c r="H64" s="269">
        <f>'kiadási tábla 5.sz'!AU64</f>
        <v>34</v>
      </c>
      <c r="I64" s="269">
        <f>'kiadási tábla 5.sz'!AV64</f>
        <v>0</v>
      </c>
      <c r="J64" s="269">
        <f>'kiadási tábla 5.sz'!AW64</f>
        <v>0</v>
      </c>
      <c r="K64" s="102">
        <f t="shared" si="33"/>
        <v>34</v>
      </c>
      <c r="L64" s="263">
        <f>'kiadási tábla 5.sz'!AX64</f>
        <v>34</v>
      </c>
      <c r="M64" s="263">
        <f>'kiadási tábla 5.sz'!AY64</f>
        <v>0</v>
      </c>
      <c r="N64" s="263">
        <f>'kiadási tábla 5.sz'!AZ64</f>
        <v>0</v>
      </c>
      <c r="O64" s="102">
        <f t="shared" si="34"/>
        <v>34</v>
      </c>
      <c r="P64" s="263">
        <f>'kiadási tábla 5.sz'!BA64</f>
        <v>30</v>
      </c>
      <c r="Q64" s="263">
        <f>'kiadási tábla 5.sz'!BB64</f>
        <v>0</v>
      </c>
      <c r="R64" s="263">
        <f>'kiadási tábla 5.sz'!BC64</f>
        <v>0</v>
      </c>
      <c r="S64" s="102">
        <f t="shared" si="35"/>
        <v>30</v>
      </c>
      <c r="T64" s="263">
        <f>'kiadási tábla 5.sz'!CN64</f>
        <v>10</v>
      </c>
      <c r="U64" s="263">
        <f>'kiadási tábla 5.sz'!CO64</f>
        <v>0</v>
      </c>
      <c r="V64" s="263">
        <f>'kiadási tábla 5.sz'!CP64</f>
        <v>0</v>
      </c>
      <c r="W64" s="102">
        <f t="shared" si="36"/>
        <v>10</v>
      </c>
      <c r="X64" s="263">
        <f>'kiadási tábla 5.sz'!CQ64</f>
        <v>10</v>
      </c>
      <c r="Y64" s="263">
        <f>'kiadási tábla 5.sz'!CR64</f>
        <v>0</v>
      </c>
      <c r="Z64" s="263">
        <f>'kiadási tábla 5.sz'!CS64</f>
        <v>0</v>
      </c>
      <c r="AA64" s="102">
        <f t="shared" si="37"/>
        <v>10</v>
      </c>
      <c r="AB64" s="263">
        <f>'kiadási tábla 5.sz'!CT64</f>
        <v>10</v>
      </c>
      <c r="AC64" s="263">
        <f>'kiadási tábla 5.sz'!CU64</f>
        <v>0</v>
      </c>
      <c r="AD64" s="263">
        <f>'kiadási tábla 5.sz'!CV64</f>
        <v>0</v>
      </c>
      <c r="AE64" s="102">
        <f t="shared" si="38"/>
        <v>10</v>
      </c>
      <c r="AF64" s="263">
        <f>'kiadási tábla 5.sz'!MO64</f>
        <v>28</v>
      </c>
      <c r="AG64" s="263">
        <f>'kiadási tábla 5.sz'!MP64</f>
        <v>0</v>
      </c>
      <c r="AH64" s="263">
        <f>'kiadási tábla 5.sz'!MQ64</f>
        <v>0</v>
      </c>
      <c r="AI64" s="102">
        <f t="shared" si="39"/>
        <v>28</v>
      </c>
      <c r="AJ64" s="263">
        <f>'kiadási tábla 5.sz'!MR64</f>
        <v>44</v>
      </c>
      <c r="AK64" s="263">
        <f>'kiadási tábla 5.sz'!MS64</f>
        <v>0</v>
      </c>
      <c r="AL64" s="263">
        <f>'kiadási tábla 5.sz'!MT64</f>
        <v>0</v>
      </c>
      <c r="AM64" s="102">
        <f t="shared" si="40"/>
        <v>44</v>
      </c>
      <c r="AN64" s="263">
        <f>'kiadási tábla 5.sz'!MU64</f>
        <v>34</v>
      </c>
      <c r="AO64" s="263">
        <f>'kiadási tábla 5.sz'!MV64</f>
        <v>0</v>
      </c>
      <c r="AP64" s="263">
        <f>'kiadási tábla 5.sz'!MW64</f>
        <v>0</v>
      </c>
      <c r="AQ64" s="102">
        <f t="shared" si="41"/>
        <v>34</v>
      </c>
      <c r="AR64" s="270">
        <f t="shared" si="21"/>
        <v>72</v>
      </c>
      <c r="AS64" s="270">
        <f t="shared" si="22"/>
        <v>0</v>
      </c>
      <c r="AT64" s="270">
        <f t="shared" si="23"/>
        <v>0</v>
      </c>
      <c r="AU64" s="102">
        <f t="shared" si="24"/>
        <v>72</v>
      </c>
      <c r="AV64" s="270">
        <f t="shared" si="25"/>
        <v>88</v>
      </c>
      <c r="AW64" s="270">
        <f t="shared" si="26"/>
        <v>0</v>
      </c>
      <c r="AX64" s="270">
        <f t="shared" si="27"/>
        <v>0</v>
      </c>
      <c r="AY64" s="102">
        <f t="shared" si="28"/>
        <v>88</v>
      </c>
      <c r="AZ64" s="270">
        <f t="shared" si="29"/>
        <v>74</v>
      </c>
      <c r="BA64" s="270">
        <f t="shared" si="30"/>
        <v>0</v>
      </c>
      <c r="BB64" s="270">
        <f t="shared" si="31"/>
        <v>0</v>
      </c>
      <c r="BC64" s="102">
        <f>S64+AE64+AQ64</f>
        <v>74</v>
      </c>
    </row>
    <row r="65" spans="1:55">
      <c r="A65" s="965" t="s">
        <v>214</v>
      </c>
      <c r="B65" s="966"/>
      <c r="C65" s="966"/>
      <c r="D65" s="966"/>
      <c r="E65" s="966"/>
      <c r="F65" s="966"/>
      <c r="G65" s="967"/>
      <c r="H65" s="269">
        <f>'kiadási tábla 5.sz'!AU65</f>
        <v>0</v>
      </c>
      <c r="I65" s="269">
        <f>'kiadási tábla 5.sz'!AV65</f>
        <v>0</v>
      </c>
      <c r="J65" s="269">
        <f>'kiadási tábla 5.sz'!AW65</f>
        <v>0</v>
      </c>
      <c r="K65" s="102">
        <f t="shared" si="33"/>
        <v>0</v>
      </c>
      <c r="L65" s="263">
        <f>'kiadási tábla 5.sz'!AX65</f>
        <v>0</v>
      </c>
      <c r="M65" s="263">
        <f>'kiadási tábla 5.sz'!AY65</f>
        <v>0</v>
      </c>
      <c r="N65" s="263">
        <f>'kiadási tábla 5.sz'!AZ65</f>
        <v>0</v>
      </c>
      <c r="O65" s="102">
        <f t="shared" si="34"/>
        <v>0</v>
      </c>
      <c r="P65" s="263">
        <f>'kiadási tábla 5.sz'!BA65</f>
        <v>0</v>
      </c>
      <c r="Q65" s="263">
        <f>'kiadási tábla 5.sz'!BB65</f>
        <v>0</v>
      </c>
      <c r="R65" s="263">
        <f>'kiadási tábla 5.sz'!BC65</f>
        <v>0</v>
      </c>
      <c r="S65" s="102">
        <f t="shared" si="35"/>
        <v>0</v>
      </c>
      <c r="T65" s="263">
        <f>'kiadási tábla 5.sz'!CN65</f>
        <v>0</v>
      </c>
      <c r="U65" s="263">
        <f>'kiadási tábla 5.sz'!CO65</f>
        <v>0</v>
      </c>
      <c r="V65" s="263">
        <f>'kiadási tábla 5.sz'!CP65</f>
        <v>0</v>
      </c>
      <c r="W65" s="102">
        <f t="shared" si="36"/>
        <v>0</v>
      </c>
      <c r="X65" s="263">
        <f>'kiadási tábla 5.sz'!CQ65</f>
        <v>0</v>
      </c>
      <c r="Y65" s="263">
        <f>'kiadási tábla 5.sz'!CR65</f>
        <v>0</v>
      </c>
      <c r="Z65" s="263">
        <f>'kiadási tábla 5.sz'!CS65</f>
        <v>0</v>
      </c>
      <c r="AA65" s="102">
        <f t="shared" si="37"/>
        <v>0</v>
      </c>
      <c r="AB65" s="263">
        <f>'kiadási tábla 5.sz'!CT65</f>
        <v>0</v>
      </c>
      <c r="AC65" s="263">
        <f>'kiadási tábla 5.sz'!CU65</f>
        <v>0</v>
      </c>
      <c r="AD65" s="263">
        <f>'kiadási tábla 5.sz'!CV65</f>
        <v>0</v>
      </c>
      <c r="AE65" s="102">
        <f t="shared" si="38"/>
        <v>0</v>
      </c>
      <c r="AF65" s="263">
        <f>'kiadási tábla 5.sz'!MO65</f>
        <v>0</v>
      </c>
      <c r="AG65" s="263">
        <f>'kiadási tábla 5.sz'!MP65</f>
        <v>0</v>
      </c>
      <c r="AH65" s="263">
        <f>'kiadási tábla 5.sz'!MQ65</f>
        <v>0</v>
      </c>
      <c r="AI65" s="102">
        <f t="shared" ref="AI65" si="42">SUM(AF65:AH65)</f>
        <v>0</v>
      </c>
      <c r="AJ65" s="263">
        <f>'kiadási tábla 5.sz'!MR65</f>
        <v>0</v>
      </c>
      <c r="AK65" s="263">
        <f>'kiadási tábla 5.sz'!MS65</f>
        <v>0</v>
      </c>
      <c r="AL65" s="263">
        <f>'kiadási tábla 5.sz'!MT65</f>
        <v>0</v>
      </c>
      <c r="AM65" s="102">
        <f t="shared" si="40"/>
        <v>0</v>
      </c>
      <c r="AN65" s="263">
        <f>'kiadási tábla 5.sz'!MU65</f>
        <v>0</v>
      </c>
      <c r="AO65" s="263">
        <f>'kiadási tábla 5.sz'!MV65</f>
        <v>0</v>
      </c>
      <c r="AP65" s="263">
        <f>'kiadási tábla 5.sz'!MW65</f>
        <v>0</v>
      </c>
      <c r="AQ65" s="102">
        <f t="shared" si="41"/>
        <v>0</v>
      </c>
      <c r="AR65" s="270">
        <f t="shared" si="21"/>
        <v>0</v>
      </c>
      <c r="AS65" s="270">
        <f t="shared" si="22"/>
        <v>0</v>
      </c>
      <c r="AT65" s="270">
        <f t="shared" si="23"/>
        <v>0</v>
      </c>
      <c r="AU65" s="102">
        <f t="shared" si="24"/>
        <v>0</v>
      </c>
      <c r="AV65" s="270">
        <f t="shared" si="25"/>
        <v>0</v>
      </c>
      <c r="AW65" s="270">
        <f t="shared" si="26"/>
        <v>0</v>
      </c>
      <c r="AX65" s="270">
        <f t="shared" si="27"/>
        <v>0</v>
      </c>
      <c r="AY65" s="102">
        <f t="shared" si="28"/>
        <v>0</v>
      </c>
      <c r="AZ65" s="270">
        <f t="shared" si="29"/>
        <v>0</v>
      </c>
      <c r="BA65" s="270">
        <f t="shared" si="30"/>
        <v>0</v>
      </c>
      <c r="BB65" s="270">
        <f t="shared" si="31"/>
        <v>0</v>
      </c>
      <c r="BC65" s="102">
        <f t="shared" si="32"/>
        <v>0</v>
      </c>
    </row>
    <row r="66" spans="1:55" s="117" customFormat="1">
      <c r="A66" s="116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91"/>
      <c r="AK66" s="91"/>
      <c r="AL66" s="91"/>
      <c r="AM66" s="116"/>
      <c r="AN66" s="116"/>
      <c r="AO66" s="116"/>
      <c r="AP66" s="116"/>
      <c r="AQ66" s="116"/>
      <c r="AR66" s="116"/>
      <c r="AS66" s="116"/>
      <c r="AT66" s="116"/>
      <c r="AU66" s="116"/>
      <c r="AZ66" s="116"/>
      <c r="BA66" s="116"/>
      <c r="BB66" s="116"/>
      <c r="BC66" s="116"/>
    </row>
    <row r="67" spans="1:55" s="117" customFormat="1">
      <c r="A67" s="116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91"/>
      <c r="AK67" s="91"/>
      <c r="AL67" s="91"/>
      <c r="AM67" s="116"/>
      <c r="AN67" s="116"/>
      <c r="AO67" s="116"/>
      <c r="AP67" s="116"/>
      <c r="AQ67" s="116"/>
      <c r="AR67" s="116"/>
      <c r="AS67" s="116"/>
      <c r="AT67" s="116"/>
      <c r="AU67" s="116"/>
      <c r="AZ67" s="116"/>
      <c r="BA67" s="116"/>
      <c r="BB67" s="116"/>
      <c r="BC67" s="748"/>
    </row>
    <row r="68" spans="1:55" s="117" customFormat="1">
      <c r="A68" s="116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91"/>
      <c r="AK68" s="91"/>
      <c r="AL68" s="91"/>
      <c r="AM68" s="116"/>
      <c r="AN68" s="116"/>
      <c r="AO68" s="116"/>
      <c r="AP68" s="116"/>
      <c r="AQ68" s="116"/>
      <c r="AR68" s="116"/>
      <c r="AS68" s="116"/>
      <c r="AT68" s="116"/>
      <c r="AU68" s="116"/>
      <c r="AZ68" s="116"/>
      <c r="BA68" s="116"/>
      <c r="BB68" s="116"/>
      <c r="BC68" s="748"/>
    </row>
    <row r="69" spans="1:55" s="117" customFormat="1">
      <c r="A69" s="116"/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91"/>
      <c r="AK69" s="91"/>
      <c r="AL69" s="91"/>
      <c r="AM69" s="116"/>
      <c r="AN69" s="116"/>
      <c r="AO69" s="116"/>
      <c r="AP69" s="116"/>
      <c r="AQ69" s="116"/>
      <c r="AR69" s="116"/>
      <c r="AS69" s="116"/>
      <c r="AT69" s="116"/>
      <c r="AU69" s="116"/>
      <c r="AZ69" s="116"/>
      <c r="BA69" s="116"/>
      <c r="BB69" s="116"/>
      <c r="BC69" s="748"/>
    </row>
    <row r="70" spans="1:55" s="117" customFormat="1">
      <c r="A70" s="116"/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91"/>
      <c r="AK70" s="91"/>
      <c r="AL70" s="91"/>
      <c r="AM70" s="116"/>
      <c r="AN70" s="116"/>
      <c r="AO70" s="116"/>
      <c r="AP70" s="116"/>
      <c r="AQ70" s="116"/>
      <c r="AR70" s="116"/>
      <c r="AS70" s="116"/>
      <c r="AT70" s="116"/>
      <c r="AU70" s="116"/>
      <c r="AZ70" s="116"/>
      <c r="BA70" s="116"/>
      <c r="BB70" s="116"/>
      <c r="BC70" s="116"/>
    </row>
    <row r="71" spans="1:55" s="117" customFormat="1">
      <c r="A71" s="116"/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91"/>
      <c r="AK71" s="91"/>
      <c r="AL71" s="91"/>
      <c r="AM71" s="116"/>
      <c r="AN71" s="116"/>
      <c r="AO71" s="116"/>
      <c r="AP71" s="116"/>
      <c r="AQ71" s="116"/>
      <c r="AR71" s="116"/>
      <c r="AS71" s="116"/>
      <c r="AT71" s="116"/>
      <c r="AU71" s="116"/>
      <c r="AZ71" s="116"/>
      <c r="BA71" s="116"/>
      <c r="BB71" s="116"/>
      <c r="BC71" s="116"/>
    </row>
    <row r="72" spans="1:55" s="117" customFormat="1">
      <c r="A72" s="116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91"/>
      <c r="AK72" s="91"/>
      <c r="AL72" s="91"/>
      <c r="AM72" s="116"/>
      <c r="AN72" s="116"/>
      <c r="AO72" s="116"/>
      <c r="AP72" s="116"/>
      <c r="AQ72" s="116"/>
      <c r="AR72" s="116"/>
      <c r="AS72" s="116"/>
      <c r="AT72" s="116"/>
      <c r="AU72" s="116"/>
      <c r="AZ72" s="116"/>
      <c r="BA72" s="116"/>
      <c r="BB72" s="116"/>
      <c r="BC72" s="116"/>
    </row>
    <row r="73" spans="1:55" s="117" customFormat="1">
      <c r="A73" s="116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91"/>
      <c r="AK73" s="91"/>
      <c r="AL73" s="91"/>
      <c r="AM73" s="116"/>
      <c r="AN73" s="116"/>
      <c r="AO73" s="116"/>
      <c r="AP73" s="116"/>
      <c r="AQ73" s="116"/>
      <c r="AR73" s="116"/>
      <c r="AS73" s="116"/>
      <c r="AT73" s="116"/>
      <c r="AU73" s="116"/>
      <c r="AZ73" s="116"/>
      <c r="BA73" s="116"/>
      <c r="BB73" s="116"/>
      <c r="BC73" s="116"/>
    </row>
    <row r="74" spans="1:55" s="117" customFormat="1">
      <c r="A74" s="116"/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91"/>
      <c r="AK74" s="91"/>
      <c r="AL74" s="91"/>
      <c r="AM74" s="116"/>
      <c r="AN74" s="116"/>
      <c r="AO74" s="116"/>
      <c r="AP74" s="116"/>
      <c r="AQ74" s="116"/>
      <c r="AR74" s="116"/>
      <c r="AS74" s="116"/>
      <c r="AT74" s="116"/>
      <c r="AU74" s="116"/>
      <c r="AZ74" s="116"/>
      <c r="BA74" s="116"/>
      <c r="BB74" s="116"/>
      <c r="BC74" s="116"/>
    </row>
    <row r="75" spans="1:55" s="117" customFormat="1">
      <c r="A75" s="116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91"/>
      <c r="AK75" s="91"/>
      <c r="AL75" s="91"/>
      <c r="AM75" s="116"/>
      <c r="AN75" s="116"/>
      <c r="AO75" s="116"/>
      <c r="AP75" s="116"/>
      <c r="AQ75" s="116"/>
      <c r="AR75" s="116"/>
      <c r="AS75" s="116"/>
      <c r="AT75" s="116"/>
      <c r="AU75" s="116"/>
      <c r="AZ75" s="116"/>
      <c r="BA75" s="116"/>
      <c r="BB75" s="116"/>
      <c r="BC75" s="116"/>
    </row>
    <row r="76" spans="1:55" s="117" customFormat="1">
      <c r="A76" s="116"/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91"/>
      <c r="AK76" s="91"/>
      <c r="AL76" s="91"/>
      <c r="AM76" s="116"/>
      <c r="AN76" s="116"/>
      <c r="AO76" s="116"/>
      <c r="AP76" s="116"/>
      <c r="AQ76" s="116"/>
      <c r="AR76" s="116"/>
      <c r="AS76" s="116"/>
      <c r="AT76" s="116"/>
      <c r="AU76" s="116"/>
      <c r="AZ76" s="116"/>
      <c r="BA76" s="116"/>
      <c r="BB76" s="116"/>
      <c r="BC76" s="116"/>
    </row>
    <row r="77" spans="1:55" s="117" customFormat="1">
      <c r="A77" s="116"/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91"/>
      <c r="AK77" s="91"/>
      <c r="AL77" s="91"/>
      <c r="AM77" s="116"/>
      <c r="AN77" s="116"/>
      <c r="AO77" s="116"/>
      <c r="AP77" s="116"/>
      <c r="AQ77" s="116"/>
      <c r="AR77" s="116"/>
      <c r="AS77" s="116"/>
      <c r="AT77" s="116"/>
      <c r="AU77" s="116"/>
      <c r="AZ77" s="116"/>
      <c r="BA77" s="116"/>
      <c r="BB77" s="116"/>
      <c r="BC77" s="116"/>
    </row>
    <row r="78" spans="1:55" s="117" customFormat="1">
      <c r="A78" s="116"/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Z78" s="116"/>
      <c r="BA78" s="116"/>
      <c r="BB78" s="116"/>
      <c r="BC78" s="116"/>
    </row>
    <row r="79" spans="1:55" s="117" customFormat="1">
      <c r="A79" s="116"/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Z79" s="116"/>
      <c r="BA79" s="116"/>
      <c r="BB79" s="116"/>
      <c r="BC79" s="116"/>
    </row>
    <row r="80" spans="1:55" s="117" customFormat="1">
      <c r="A80" s="116"/>
      <c r="B80" s="116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Z80" s="116"/>
      <c r="BA80" s="116"/>
      <c r="BB80" s="116"/>
      <c r="BC80" s="116"/>
    </row>
    <row r="81" spans="1:55" s="117" customFormat="1">
      <c r="A81" s="116"/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Z81" s="116"/>
      <c r="BA81" s="116"/>
      <c r="BB81" s="116"/>
      <c r="BC81" s="116"/>
    </row>
    <row r="82" spans="1:55" s="117" customFormat="1">
      <c r="A82" s="116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Z82" s="116"/>
      <c r="BA82" s="116"/>
      <c r="BB82" s="116"/>
      <c r="BC82" s="116"/>
    </row>
    <row r="83" spans="1:55" s="117" customFormat="1">
      <c r="A83" s="116"/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Z83" s="116"/>
      <c r="BA83" s="116"/>
      <c r="BB83" s="116"/>
      <c r="BC83" s="116"/>
    </row>
    <row r="84" spans="1:55" s="117" customFormat="1">
      <c r="A84" s="116"/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Z84" s="116"/>
      <c r="BA84" s="116"/>
      <c r="BB84" s="116"/>
      <c r="BC84" s="116"/>
    </row>
    <row r="85" spans="1:55" s="117" customFormat="1">
      <c r="A85" s="116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Z85" s="116"/>
      <c r="BA85" s="116"/>
      <c r="BB85" s="116"/>
      <c r="BC85" s="116"/>
    </row>
    <row r="86" spans="1:55" s="117" customFormat="1">
      <c r="A86" s="116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Z86" s="116"/>
      <c r="BA86" s="116"/>
      <c r="BB86" s="116"/>
      <c r="BC86" s="116"/>
    </row>
    <row r="87" spans="1:55" s="117" customFormat="1">
      <c r="A87" s="116"/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Z87" s="116"/>
      <c r="BA87" s="116"/>
      <c r="BB87" s="116"/>
      <c r="BC87" s="116"/>
    </row>
    <row r="88" spans="1:55" s="117" customFormat="1">
      <c r="A88" s="116"/>
      <c r="B88" s="116"/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Z88" s="116"/>
      <c r="BA88" s="116"/>
      <c r="BB88" s="116"/>
      <c r="BC88" s="116"/>
    </row>
    <row r="89" spans="1:55" s="117" customFormat="1">
      <c r="A89" s="116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Z89" s="116"/>
      <c r="BA89" s="116"/>
      <c r="BB89" s="116"/>
      <c r="BC89" s="116"/>
    </row>
    <row r="90" spans="1:55" s="117" customFormat="1">
      <c r="A90" s="116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Z90" s="116"/>
      <c r="BA90" s="116"/>
      <c r="BB90" s="116"/>
      <c r="BC90" s="116"/>
    </row>
    <row r="91" spans="1:55" s="117" customFormat="1">
      <c r="A91" s="116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  <c r="AE91" s="116"/>
      <c r="AF91" s="116"/>
      <c r="AG91" s="116"/>
      <c r="AH91" s="116"/>
      <c r="AI91" s="116"/>
      <c r="AJ91" s="116"/>
      <c r="AK91" s="116"/>
      <c r="AL91" s="116"/>
      <c r="AM91" s="116"/>
      <c r="AN91" s="116"/>
      <c r="AO91" s="116"/>
      <c r="AP91" s="116"/>
      <c r="AQ91" s="116"/>
      <c r="AR91" s="116"/>
      <c r="AS91" s="116"/>
      <c r="AT91" s="116"/>
      <c r="AU91" s="116"/>
      <c r="AZ91" s="116"/>
      <c r="BA91" s="116"/>
      <c r="BB91" s="116"/>
      <c r="BC91" s="116"/>
    </row>
    <row r="92" spans="1:55" s="117" customFormat="1">
      <c r="A92" s="116"/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Z92" s="116"/>
      <c r="BA92" s="116"/>
      <c r="BB92" s="116"/>
      <c r="BC92" s="116"/>
    </row>
    <row r="93" spans="1:55" s="117" customFormat="1">
      <c r="A93" s="116"/>
      <c r="B93" s="116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Z93" s="116"/>
      <c r="BA93" s="116"/>
      <c r="BB93" s="116"/>
      <c r="BC93" s="116"/>
    </row>
    <row r="94" spans="1:55" s="117" customFormat="1">
      <c r="A94" s="116"/>
      <c r="B94" s="116"/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Z94" s="116"/>
      <c r="BA94" s="116"/>
      <c r="BB94" s="116"/>
      <c r="BC94" s="116"/>
    </row>
    <row r="95" spans="1:55" s="117" customFormat="1">
      <c r="A95" s="116"/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Z95" s="116"/>
      <c r="BA95" s="116"/>
      <c r="BB95" s="116"/>
      <c r="BC95" s="116"/>
    </row>
    <row r="96" spans="1:55" s="117" customFormat="1">
      <c r="A96" s="116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Z96" s="116"/>
      <c r="BA96" s="116"/>
      <c r="BB96" s="116"/>
      <c r="BC96" s="116"/>
    </row>
    <row r="97" spans="1:55" s="117" customFormat="1">
      <c r="A97" s="116"/>
      <c r="B97" s="116"/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Z97" s="116"/>
      <c r="BA97" s="116"/>
      <c r="BB97" s="116"/>
      <c r="BC97" s="116"/>
    </row>
    <row r="98" spans="1:55" s="117" customFormat="1">
      <c r="A98" s="116"/>
      <c r="B98" s="116"/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Z98" s="116"/>
      <c r="BA98" s="116"/>
      <c r="BB98" s="116"/>
      <c r="BC98" s="116"/>
    </row>
    <row r="99" spans="1:55" s="117" customFormat="1">
      <c r="A99" s="116"/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Z99" s="116"/>
      <c r="BA99" s="116"/>
      <c r="BB99" s="116"/>
      <c r="BC99" s="116"/>
    </row>
    <row r="100" spans="1:55" s="117" customFormat="1">
      <c r="A100" s="116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116"/>
      <c r="AH100" s="116"/>
      <c r="AI100" s="116"/>
      <c r="AJ100" s="116"/>
      <c r="AK100" s="116"/>
      <c r="AL100" s="116"/>
      <c r="AM100" s="116"/>
      <c r="AN100" s="116"/>
      <c r="AO100" s="116"/>
      <c r="AP100" s="116"/>
      <c r="AQ100" s="116"/>
      <c r="AR100" s="116"/>
      <c r="AS100" s="116"/>
      <c r="AT100" s="116"/>
      <c r="AU100" s="116"/>
      <c r="AZ100" s="116"/>
      <c r="BA100" s="116"/>
      <c r="BB100" s="116"/>
      <c r="BC100" s="116"/>
    </row>
    <row r="101" spans="1:55" s="117" customFormat="1">
      <c r="A101" s="116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116"/>
      <c r="AP101" s="116"/>
      <c r="AQ101" s="116"/>
      <c r="AR101" s="116"/>
      <c r="AS101" s="116"/>
      <c r="AT101" s="116"/>
      <c r="AU101" s="116"/>
      <c r="AZ101" s="116"/>
      <c r="BA101" s="116"/>
      <c r="BB101" s="116"/>
      <c r="BC101" s="116"/>
    </row>
    <row r="102" spans="1:55" s="117" customFormat="1">
      <c r="A102" s="116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Z102" s="116"/>
      <c r="BA102" s="116"/>
      <c r="BB102" s="116"/>
      <c r="BC102" s="116"/>
    </row>
    <row r="103" spans="1:55" s="117" customFormat="1">
      <c r="A103" s="116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  <c r="AD103" s="116"/>
      <c r="AE103" s="116"/>
      <c r="AF103" s="116"/>
      <c r="AG103" s="116"/>
      <c r="AH103" s="116"/>
      <c r="AI103" s="116"/>
      <c r="AJ103" s="116"/>
      <c r="AK103" s="116"/>
      <c r="AL103" s="116"/>
      <c r="AM103" s="116"/>
      <c r="AN103" s="116"/>
      <c r="AO103" s="116"/>
      <c r="AP103" s="116"/>
      <c r="AQ103" s="116"/>
      <c r="AR103" s="116"/>
      <c r="AS103" s="116"/>
      <c r="AT103" s="116"/>
      <c r="AU103" s="116"/>
      <c r="AZ103" s="116"/>
      <c r="BA103" s="116"/>
      <c r="BB103" s="116"/>
      <c r="BC103" s="116"/>
    </row>
    <row r="104" spans="1:55" s="117" customFormat="1">
      <c r="A104" s="116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  <c r="AO104" s="116"/>
      <c r="AP104" s="116"/>
      <c r="AQ104" s="116"/>
      <c r="AR104" s="116"/>
      <c r="AS104" s="116"/>
      <c r="AT104" s="116"/>
      <c r="AU104" s="116"/>
      <c r="AZ104" s="116"/>
      <c r="BA104" s="116"/>
      <c r="BB104" s="116"/>
      <c r="BC104" s="116"/>
    </row>
    <row r="105" spans="1:55" s="117" customFormat="1">
      <c r="A105" s="116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6"/>
      <c r="AM105" s="116"/>
      <c r="AN105" s="116"/>
      <c r="AO105" s="116"/>
      <c r="AP105" s="116"/>
      <c r="AQ105" s="116"/>
      <c r="AR105" s="116"/>
      <c r="AS105" s="116"/>
      <c r="AT105" s="116"/>
      <c r="AU105" s="116"/>
      <c r="AZ105" s="116"/>
      <c r="BA105" s="116"/>
      <c r="BB105" s="116"/>
      <c r="BC105" s="116"/>
    </row>
    <row r="106" spans="1:55" s="117" customFormat="1">
      <c r="A106" s="116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6"/>
      <c r="AM106" s="116"/>
      <c r="AN106" s="116"/>
      <c r="AO106" s="116"/>
      <c r="AP106" s="116"/>
      <c r="AQ106" s="116"/>
      <c r="AR106" s="116"/>
      <c r="AS106" s="116"/>
      <c r="AT106" s="116"/>
      <c r="AU106" s="116"/>
      <c r="AZ106" s="116"/>
      <c r="BA106" s="116"/>
      <c r="BB106" s="116"/>
      <c r="BC106" s="116"/>
    </row>
    <row r="107" spans="1:55" s="117" customFormat="1">
      <c r="A107" s="116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116"/>
      <c r="AP107" s="116"/>
      <c r="AQ107" s="116"/>
      <c r="AR107" s="116"/>
      <c r="AS107" s="116"/>
      <c r="AT107" s="116"/>
      <c r="AU107" s="116"/>
      <c r="AZ107" s="116"/>
      <c r="BA107" s="116"/>
      <c r="BB107" s="116"/>
      <c r="BC107" s="116"/>
    </row>
    <row r="108" spans="1:55" s="117" customFormat="1">
      <c r="A108" s="116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Z108" s="116"/>
      <c r="BA108" s="116"/>
      <c r="BB108" s="116"/>
      <c r="BC108" s="116"/>
    </row>
    <row r="109" spans="1:55" s="117" customFormat="1">
      <c r="A109" s="116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116"/>
      <c r="AH109" s="116"/>
      <c r="AI109" s="116"/>
      <c r="AJ109" s="116"/>
      <c r="AK109" s="116"/>
      <c r="AL109" s="116"/>
      <c r="AM109" s="116"/>
      <c r="AN109" s="116"/>
      <c r="AO109" s="116"/>
      <c r="AP109" s="116"/>
      <c r="AQ109" s="116"/>
      <c r="AR109" s="116"/>
      <c r="AS109" s="116"/>
      <c r="AT109" s="116"/>
      <c r="AU109" s="116"/>
      <c r="AZ109" s="116"/>
      <c r="BA109" s="116"/>
      <c r="BB109" s="116"/>
      <c r="BC109" s="116"/>
    </row>
    <row r="110" spans="1:55" s="117" customFormat="1">
      <c r="A110" s="116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  <c r="AE110" s="116"/>
      <c r="AF110" s="116"/>
      <c r="AG110" s="116"/>
      <c r="AH110" s="116"/>
      <c r="AI110" s="116"/>
      <c r="AJ110" s="116"/>
      <c r="AK110" s="116"/>
      <c r="AL110" s="116"/>
      <c r="AM110" s="116"/>
      <c r="AN110" s="116"/>
      <c r="AO110" s="116"/>
      <c r="AP110" s="116"/>
      <c r="AQ110" s="116"/>
      <c r="AR110" s="116"/>
      <c r="AS110" s="116"/>
      <c r="AT110" s="116"/>
      <c r="AU110" s="116"/>
      <c r="AZ110" s="116"/>
      <c r="BA110" s="116"/>
      <c r="BB110" s="116"/>
      <c r="BC110" s="116"/>
    </row>
    <row r="111" spans="1:55" s="117" customFormat="1">
      <c r="A111" s="116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Z111" s="116"/>
      <c r="BA111" s="116"/>
      <c r="BB111" s="116"/>
      <c r="BC111" s="116"/>
    </row>
    <row r="112" spans="1:55" s="117" customFormat="1">
      <c r="A112" s="116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  <c r="AE112" s="116"/>
      <c r="AF112" s="116"/>
      <c r="AG112" s="116"/>
      <c r="AH112" s="116"/>
      <c r="AI112" s="116"/>
      <c r="AJ112" s="116"/>
      <c r="AK112" s="116"/>
      <c r="AL112" s="116"/>
      <c r="AM112" s="116"/>
      <c r="AN112" s="116"/>
      <c r="AO112" s="116"/>
      <c r="AP112" s="116"/>
      <c r="AQ112" s="116"/>
      <c r="AR112" s="116"/>
      <c r="AS112" s="116"/>
      <c r="AT112" s="116"/>
      <c r="AU112" s="116"/>
      <c r="AZ112" s="116"/>
      <c r="BA112" s="116"/>
      <c r="BB112" s="116"/>
      <c r="BC112" s="116"/>
    </row>
    <row r="113" spans="1:55" s="117" customFormat="1">
      <c r="A113" s="116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116"/>
      <c r="AP113" s="116"/>
      <c r="AQ113" s="116"/>
      <c r="AR113" s="116"/>
      <c r="AS113" s="116"/>
      <c r="AT113" s="116"/>
      <c r="AU113" s="116"/>
      <c r="AZ113" s="116"/>
      <c r="BA113" s="116"/>
      <c r="BB113" s="116"/>
      <c r="BC113" s="116"/>
    </row>
    <row r="114" spans="1:55" s="117" customFormat="1">
      <c r="A114" s="116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  <c r="AA114" s="116"/>
      <c r="AB114" s="116"/>
      <c r="AC114" s="116"/>
      <c r="AD114" s="116"/>
      <c r="AE114" s="116"/>
      <c r="AF114" s="116"/>
      <c r="AG114" s="116"/>
      <c r="AH114" s="116"/>
      <c r="AI114" s="116"/>
      <c r="AJ114" s="116"/>
      <c r="AK114" s="116"/>
      <c r="AL114" s="116"/>
      <c r="AM114" s="116"/>
      <c r="AN114" s="116"/>
      <c r="AO114" s="116"/>
      <c r="AP114" s="116"/>
      <c r="AQ114" s="116"/>
      <c r="AR114" s="116"/>
      <c r="AS114" s="116"/>
      <c r="AT114" s="116"/>
      <c r="AU114" s="116"/>
      <c r="AZ114" s="116"/>
      <c r="BA114" s="116"/>
      <c r="BB114" s="116"/>
      <c r="BC114" s="116"/>
    </row>
    <row r="115" spans="1:55" s="117" customFormat="1">
      <c r="A115" s="116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116"/>
      <c r="AK115" s="116"/>
      <c r="AL115" s="116"/>
      <c r="AM115" s="116"/>
      <c r="AN115" s="116"/>
      <c r="AO115" s="116"/>
      <c r="AP115" s="116"/>
      <c r="AQ115" s="116"/>
      <c r="AR115" s="116"/>
      <c r="AS115" s="116"/>
      <c r="AT115" s="116"/>
      <c r="AU115" s="116"/>
      <c r="AZ115" s="116"/>
      <c r="BA115" s="116"/>
      <c r="BB115" s="116"/>
      <c r="BC115" s="116"/>
    </row>
    <row r="116" spans="1:55" s="117" customFormat="1">
      <c r="A116" s="116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116"/>
      <c r="AT116" s="116"/>
      <c r="AU116" s="116"/>
      <c r="AZ116" s="116"/>
      <c r="BA116" s="116"/>
      <c r="BB116" s="116"/>
      <c r="BC116" s="116"/>
    </row>
    <row r="117" spans="1:55" s="117" customFormat="1">
      <c r="A117" s="116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Z117" s="116"/>
      <c r="BA117" s="116"/>
      <c r="BB117" s="116"/>
      <c r="BC117" s="116"/>
    </row>
    <row r="118" spans="1:55" s="117" customFormat="1">
      <c r="A118" s="116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116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Z118" s="116"/>
      <c r="BA118" s="116"/>
      <c r="BB118" s="116"/>
      <c r="BC118" s="116"/>
    </row>
    <row r="119" spans="1:55" s="117" customFormat="1">
      <c r="A119" s="116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116"/>
      <c r="AP119" s="116"/>
      <c r="AQ119" s="116"/>
      <c r="AR119" s="116"/>
      <c r="AS119" s="116"/>
      <c r="AT119" s="116"/>
      <c r="AU119" s="116"/>
      <c r="AZ119" s="116"/>
      <c r="BA119" s="116"/>
      <c r="BB119" s="116"/>
      <c r="BC119" s="116"/>
    </row>
    <row r="120" spans="1:55" s="117" customFormat="1">
      <c r="A120" s="116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Z120" s="116"/>
      <c r="BA120" s="116"/>
      <c r="BB120" s="116"/>
      <c r="BC120" s="116"/>
    </row>
    <row r="121" spans="1:55" s="117" customFormat="1">
      <c r="A121" s="116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  <c r="AD121" s="116"/>
      <c r="AE121" s="116"/>
      <c r="AF121" s="116"/>
      <c r="AG121" s="116"/>
      <c r="AH121" s="116"/>
      <c r="AI121" s="116"/>
      <c r="AJ121" s="116"/>
      <c r="AK121" s="116"/>
      <c r="AL121" s="116"/>
      <c r="AM121" s="116"/>
      <c r="AN121" s="116"/>
      <c r="AO121" s="116"/>
      <c r="AP121" s="116"/>
      <c r="AQ121" s="116"/>
      <c r="AR121" s="116"/>
      <c r="AS121" s="116"/>
      <c r="AT121" s="116"/>
      <c r="AU121" s="116"/>
      <c r="AZ121" s="116"/>
      <c r="BA121" s="116"/>
      <c r="BB121" s="116"/>
      <c r="BC121" s="116"/>
    </row>
    <row r="122" spans="1:55" s="117" customFormat="1">
      <c r="A122" s="116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  <c r="AO122" s="116"/>
      <c r="AP122" s="116"/>
      <c r="AQ122" s="116"/>
      <c r="AR122" s="116"/>
      <c r="AS122" s="116"/>
      <c r="AT122" s="116"/>
      <c r="AU122" s="116"/>
      <c r="AZ122" s="116"/>
      <c r="BA122" s="116"/>
      <c r="BB122" s="116"/>
      <c r="BC122" s="116"/>
    </row>
    <row r="123" spans="1:55" s="117" customFormat="1">
      <c r="A123" s="116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Z123" s="116"/>
      <c r="BA123" s="116"/>
      <c r="BB123" s="116"/>
      <c r="BC123" s="116"/>
    </row>
    <row r="124" spans="1:55" s="117" customFormat="1">
      <c r="A124" s="116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Z124" s="116"/>
      <c r="BA124" s="116"/>
      <c r="BB124" s="116"/>
      <c r="BC124" s="116"/>
    </row>
    <row r="125" spans="1:55" s="117" customFormat="1">
      <c r="A125" s="116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116"/>
      <c r="AP125" s="116"/>
      <c r="AQ125" s="116"/>
      <c r="AR125" s="116"/>
      <c r="AS125" s="116"/>
      <c r="AT125" s="116"/>
      <c r="AU125" s="116"/>
      <c r="AZ125" s="116"/>
      <c r="BA125" s="116"/>
      <c r="BB125" s="116"/>
      <c r="BC125" s="116"/>
    </row>
    <row r="126" spans="1:55" s="117" customFormat="1">
      <c r="A126" s="116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16"/>
      <c r="AJ126" s="116"/>
      <c r="AK126" s="116"/>
      <c r="AL126" s="116"/>
      <c r="AM126" s="116"/>
      <c r="AN126" s="116"/>
      <c r="AO126" s="116"/>
      <c r="AP126" s="116"/>
      <c r="AQ126" s="116"/>
      <c r="AR126" s="116"/>
      <c r="AS126" s="116"/>
      <c r="AT126" s="116"/>
      <c r="AU126" s="116"/>
      <c r="AZ126" s="116"/>
      <c r="BA126" s="116"/>
      <c r="BB126" s="116"/>
      <c r="BC126" s="116"/>
    </row>
    <row r="127" spans="1:55" s="117" customFormat="1">
      <c r="A127" s="116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Z127" s="116"/>
      <c r="BA127" s="116"/>
      <c r="BB127" s="116"/>
      <c r="BC127" s="116"/>
    </row>
    <row r="128" spans="1:55" s="117" customFormat="1">
      <c r="A128" s="116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  <c r="AO128" s="116"/>
      <c r="AP128" s="116"/>
      <c r="AQ128" s="116"/>
      <c r="AR128" s="116"/>
      <c r="AS128" s="116"/>
      <c r="AT128" s="116"/>
      <c r="AU128" s="116"/>
      <c r="AZ128" s="116"/>
      <c r="BA128" s="116"/>
      <c r="BB128" s="116"/>
      <c r="BC128" s="116"/>
    </row>
    <row r="129" spans="1:55" s="117" customFormat="1">
      <c r="A129" s="116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Z129" s="116"/>
      <c r="BA129" s="116"/>
      <c r="BB129" s="116"/>
      <c r="BC129" s="116"/>
    </row>
    <row r="130" spans="1:55" s="117" customFormat="1">
      <c r="A130" s="116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16"/>
      <c r="AM130" s="116"/>
      <c r="AN130" s="116"/>
      <c r="AO130" s="116"/>
      <c r="AP130" s="116"/>
      <c r="AQ130" s="116"/>
      <c r="AR130" s="116"/>
      <c r="AS130" s="116"/>
      <c r="AT130" s="116"/>
      <c r="AU130" s="116"/>
      <c r="AZ130" s="116"/>
      <c r="BA130" s="116"/>
      <c r="BB130" s="116"/>
      <c r="BC130" s="116"/>
    </row>
    <row r="131" spans="1:55" s="117" customFormat="1">
      <c r="A131" s="116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Z131" s="116"/>
      <c r="BA131" s="116"/>
      <c r="BB131" s="116"/>
      <c r="BC131" s="116"/>
    </row>
    <row r="132" spans="1:55" s="117" customFormat="1">
      <c r="A132" s="116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  <c r="AD132" s="116"/>
      <c r="AE132" s="116"/>
      <c r="AF132" s="116"/>
      <c r="AG132" s="116"/>
      <c r="AH132" s="116"/>
      <c r="AI132" s="116"/>
      <c r="AJ132" s="116"/>
      <c r="AK132" s="116"/>
      <c r="AL132" s="116"/>
      <c r="AM132" s="116"/>
      <c r="AN132" s="116"/>
      <c r="AO132" s="116"/>
      <c r="AP132" s="116"/>
      <c r="AQ132" s="116"/>
      <c r="AR132" s="116"/>
      <c r="AS132" s="116"/>
      <c r="AT132" s="116"/>
      <c r="AU132" s="116"/>
      <c r="AZ132" s="116"/>
      <c r="BA132" s="116"/>
      <c r="BB132" s="116"/>
      <c r="BC132" s="116"/>
    </row>
    <row r="133" spans="1:55" s="117" customFormat="1">
      <c r="A133" s="116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  <c r="AD133" s="116"/>
      <c r="AE133" s="116"/>
      <c r="AF133" s="116"/>
      <c r="AG133" s="116"/>
      <c r="AH133" s="116"/>
      <c r="AI133" s="116"/>
      <c r="AJ133" s="116"/>
      <c r="AK133" s="116"/>
      <c r="AL133" s="116"/>
      <c r="AM133" s="116"/>
      <c r="AN133" s="116"/>
      <c r="AO133" s="116"/>
      <c r="AP133" s="116"/>
      <c r="AQ133" s="116"/>
      <c r="AR133" s="116"/>
      <c r="AS133" s="116"/>
      <c r="AT133" s="116"/>
      <c r="AU133" s="116"/>
      <c r="AZ133" s="116"/>
      <c r="BA133" s="116"/>
      <c r="BB133" s="116"/>
      <c r="BC133" s="116"/>
    </row>
    <row r="134" spans="1:55" s="117" customFormat="1">
      <c r="A134" s="116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116"/>
      <c r="AP134" s="116"/>
      <c r="AQ134" s="116"/>
      <c r="AR134" s="116"/>
      <c r="AS134" s="116"/>
      <c r="AT134" s="116"/>
      <c r="AU134" s="116"/>
      <c r="AZ134" s="116"/>
      <c r="BA134" s="116"/>
      <c r="BB134" s="116"/>
      <c r="BC134" s="116"/>
    </row>
    <row r="135" spans="1:55" s="117" customFormat="1">
      <c r="A135" s="116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116"/>
      <c r="AH135" s="116"/>
      <c r="AI135" s="116"/>
      <c r="AJ135" s="116"/>
      <c r="AK135" s="116"/>
      <c r="AL135" s="116"/>
      <c r="AM135" s="116"/>
      <c r="AN135" s="116"/>
      <c r="AO135" s="116"/>
      <c r="AP135" s="116"/>
      <c r="AQ135" s="116"/>
      <c r="AR135" s="116"/>
      <c r="AS135" s="116"/>
      <c r="AT135" s="116"/>
      <c r="AU135" s="116"/>
      <c r="AZ135" s="116"/>
      <c r="BA135" s="116"/>
      <c r="BB135" s="116"/>
      <c r="BC135" s="116"/>
    </row>
    <row r="136" spans="1:55" s="117" customFormat="1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116"/>
      <c r="AH136" s="116"/>
      <c r="AI136" s="116"/>
      <c r="AJ136" s="116"/>
      <c r="AK136" s="116"/>
      <c r="AL136" s="116"/>
      <c r="AM136" s="116"/>
      <c r="AN136" s="116"/>
      <c r="AO136" s="116"/>
      <c r="AP136" s="116"/>
      <c r="AQ136" s="116"/>
      <c r="AR136" s="116"/>
      <c r="AS136" s="116"/>
      <c r="AT136" s="116"/>
      <c r="AU136" s="116"/>
      <c r="AZ136" s="116"/>
      <c r="BA136" s="116"/>
      <c r="BB136" s="116"/>
      <c r="BC136" s="116"/>
    </row>
    <row r="137" spans="1:55" s="117" customFormat="1">
      <c r="A137" s="116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Z137" s="116"/>
      <c r="BA137" s="116"/>
      <c r="BB137" s="116"/>
      <c r="BC137" s="116"/>
    </row>
    <row r="138" spans="1:55" s="117" customFormat="1">
      <c r="A138" s="116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Z138" s="116"/>
      <c r="BA138" s="116"/>
      <c r="BB138" s="116"/>
      <c r="BC138" s="116"/>
    </row>
    <row r="139" spans="1:55" s="117" customFormat="1">
      <c r="A139" s="116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Z139" s="116"/>
      <c r="BA139" s="116"/>
      <c r="BB139" s="116"/>
      <c r="BC139" s="116"/>
    </row>
    <row r="140" spans="1:55" s="117" customFormat="1">
      <c r="A140" s="116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Z140" s="116"/>
      <c r="BA140" s="116"/>
      <c r="BB140" s="116"/>
      <c r="BC140" s="116"/>
    </row>
    <row r="141" spans="1:55" s="117" customFormat="1">
      <c r="A141" s="116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Z141" s="116"/>
      <c r="BA141" s="116"/>
      <c r="BB141" s="116"/>
      <c r="BC141" s="116"/>
    </row>
    <row r="142" spans="1:55" s="117" customFormat="1">
      <c r="A142" s="116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  <c r="AB142" s="116"/>
      <c r="AC142" s="116"/>
      <c r="AD142" s="116"/>
      <c r="AE142" s="116"/>
      <c r="AF142" s="116"/>
      <c r="AG142" s="116"/>
      <c r="AH142" s="116"/>
      <c r="AI142" s="116"/>
      <c r="AJ142" s="116"/>
      <c r="AK142" s="116"/>
      <c r="AL142" s="116"/>
      <c r="AM142" s="116"/>
      <c r="AN142" s="116"/>
      <c r="AO142" s="116"/>
      <c r="AP142" s="116"/>
      <c r="AQ142" s="116"/>
      <c r="AR142" s="116"/>
      <c r="AS142" s="116"/>
      <c r="AT142" s="116"/>
      <c r="AU142" s="116"/>
      <c r="AZ142" s="116"/>
      <c r="BA142" s="116"/>
      <c r="BB142" s="116"/>
      <c r="BC142" s="116"/>
    </row>
    <row r="143" spans="1:55" s="117" customFormat="1">
      <c r="A143" s="116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Z143" s="116"/>
      <c r="BA143" s="116"/>
      <c r="BB143" s="116"/>
      <c r="BC143" s="116"/>
    </row>
    <row r="144" spans="1:55" s="117" customFormat="1">
      <c r="A144" s="116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6"/>
      <c r="AM144" s="116"/>
      <c r="AN144" s="116"/>
      <c r="AO144" s="116"/>
      <c r="AP144" s="116"/>
      <c r="AQ144" s="116"/>
      <c r="AR144" s="116"/>
      <c r="AS144" s="116"/>
      <c r="AT144" s="116"/>
      <c r="AU144" s="116"/>
      <c r="AZ144" s="116"/>
      <c r="BA144" s="116"/>
      <c r="BB144" s="116"/>
      <c r="BC144" s="116"/>
    </row>
    <row r="145" spans="1:55" s="117" customFormat="1">
      <c r="A145" s="116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6"/>
      <c r="AM145" s="116"/>
      <c r="AN145" s="116"/>
      <c r="AO145" s="116"/>
      <c r="AP145" s="116"/>
      <c r="AQ145" s="116"/>
      <c r="AR145" s="116"/>
      <c r="AS145" s="116"/>
      <c r="AT145" s="116"/>
      <c r="AU145" s="116"/>
      <c r="AZ145" s="116"/>
      <c r="BA145" s="116"/>
      <c r="BB145" s="116"/>
      <c r="BC145" s="116"/>
    </row>
    <row r="146" spans="1:55" s="117" customFormat="1">
      <c r="A146" s="116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116"/>
      <c r="AK146" s="116"/>
      <c r="AL146" s="116"/>
      <c r="AM146" s="116"/>
      <c r="AN146" s="116"/>
      <c r="AO146" s="116"/>
      <c r="AP146" s="116"/>
      <c r="AQ146" s="116"/>
      <c r="AR146" s="116"/>
      <c r="AS146" s="116"/>
      <c r="AT146" s="116"/>
      <c r="AU146" s="116"/>
      <c r="AZ146" s="116"/>
      <c r="BA146" s="116"/>
      <c r="BB146" s="116"/>
      <c r="BC146" s="116"/>
    </row>
    <row r="147" spans="1:55" s="117" customFormat="1">
      <c r="A147" s="116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Z147" s="116"/>
      <c r="BA147" s="116"/>
      <c r="BB147" s="116"/>
      <c r="BC147" s="116"/>
    </row>
    <row r="148" spans="1:55" s="117" customFormat="1">
      <c r="A148" s="116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  <c r="AB148" s="116"/>
      <c r="AC148" s="116"/>
      <c r="AD148" s="116"/>
      <c r="AE148" s="116"/>
      <c r="AF148" s="116"/>
      <c r="AG148" s="116"/>
      <c r="AH148" s="116"/>
      <c r="AI148" s="116"/>
      <c r="AJ148" s="116"/>
      <c r="AK148" s="116"/>
      <c r="AL148" s="116"/>
      <c r="AM148" s="116"/>
      <c r="AN148" s="116"/>
      <c r="AO148" s="116"/>
      <c r="AP148" s="116"/>
      <c r="AQ148" s="116"/>
      <c r="AR148" s="116"/>
      <c r="AS148" s="116"/>
      <c r="AT148" s="116"/>
      <c r="AU148" s="116"/>
      <c r="AZ148" s="116"/>
      <c r="BA148" s="116"/>
      <c r="BB148" s="116"/>
      <c r="BC148" s="116"/>
    </row>
    <row r="149" spans="1:55" s="117" customFormat="1">
      <c r="A149" s="116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  <c r="AB149" s="116"/>
      <c r="AC149" s="116"/>
      <c r="AD149" s="116"/>
      <c r="AE149" s="116"/>
      <c r="AF149" s="116"/>
      <c r="AG149" s="116"/>
      <c r="AH149" s="116"/>
      <c r="AI149" s="116"/>
      <c r="AJ149" s="116"/>
      <c r="AK149" s="116"/>
      <c r="AL149" s="116"/>
      <c r="AM149" s="116"/>
      <c r="AN149" s="116"/>
      <c r="AO149" s="116"/>
      <c r="AP149" s="116"/>
      <c r="AQ149" s="116"/>
      <c r="AR149" s="116"/>
      <c r="AS149" s="116"/>
      <c r="AT149" s="116"/>
      <c r="AU149" s="116"/>
      <c r="AZ149" s="116"/>
      <c r="BA149" s="116"/>
      <c r="BB149" s="116"/>
      <c r="BC149" s="116"/>
    </row>
    <row r="150" spans="1:55" s="117" customFormat="1">
      <c r="A150" s="116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  <c r="AB150" s="116"/>
      <c r="AC150" s="116"/>
      <c r="AD150" s="116"/>
      <c r="AE150" s="116"/>
      <c r="AF150" s="116"/>
      <c r="AG150" s="116"/>
      <c r="AH150" s="116"/>
      <c r="AI150" s="116"/>
      <c r="AJ150" s="116"/>
      <c r="AK150" s="116"/>
      <c r="AL150" s="116"/>
      <c r="AM150" s="116"/>
      <c r="AN150" s="116"/>
      <c r="AO150" s="116"/>
      <c r="AP150" s="116"/>
      <c r="AQ150" s="116"/>
      <c r="AR150" s="116"/>
      <c r="AS150" s="116"/>
      <c r="AT150" s="116"/>
      <c r="AU150" s="116"/>
      <c r="AZ150" s="116"/>
      <c r="BA150" s="116"/>
      <c r="BB150" s="116"/>
      <c r="BC150" s="116"/>
    </row>
    <row r="151" spans="1:55" s="117" customFormat="1">
      <c r="A151" s="116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116"/>
      <c r="AA151" s="116"/>
      <c r="AB151" s="116"/>
      <c r="AC151" s="116"/>
      <c r="AD151" s="116"/>
      <c r="AE151" s="116"/>
      <c r="AF151" s="116"/>
      <c r="AG151" s="116"/>
      <c r="AH151" s="116"/>
      <c r="AI151" s="116"/>
      <c r="AJ151" s="116"/>
      <c r="AK151" s="116"/>
      <c r="AL151" s="116"/>
      <c r="AM151" s="116"/>
      <c r="AN151" s="116"/>
      <c r="AO151" s="116"/>
      <c r="AP151" s="116"/>
      <c r="AQ151" s="116"/>
      <c r="AR151" s="116"/>
      <c r="AS151" s="116"/>
      <c r="AT151" s="116"/>
      <c r="AU151" s="116"/>
      <c r="AZ151" s="116"/>
      <c r="BA151" s="116"/>
      <c r="BB151" s="116"/>
      <c r="BC151" s="116"/>
    </row>
    <row r="152" spans="1:55" s="117" customFormat="1">
      <c r="A152" s="116"/>
      <c r="B152" s="116"/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  <c r="AB152" s="116"/>
      <c r="AC152" s="116"/>
      <c r="AD152" s="116"/>
      <c r="AE152" s="116"/>
      <c r="AF152" s="116"/>
      <c r="AG152" s="116"/>
      <c r="AH152" s="116"/>
      <c r="AI152" s="116"/>
      <c r="AJ152" s="116"/>
      <c r="AK152" s="116"/>
      <c r="AL152" s="116"/>
      <c r="AM152" s="116"/>
      <c r="AN152" s="116"/>
      <c r="AO152" s="116"/>
      <c r="AP152" s="116"/>
      <c r="AQ152" s="116"/>
      <c r="AR152" s="116"/>
      <c r="AS152" s="116"/>
      <c r="AT152" s="116"/>
      <c r="AU152" s="116"/>
      <c r="AZ152" s="116"/>
      <c r="BA152" s="116"/>
      <c r="BB152" s="116"/>
      <c r="BC152" s="116"/>
    </row>
    <row r="153" spans="1:55" s="117" customFormat="1">
      <c r="A153" s="116"/>
      <c r="B153" s="116"/>
      <c r="C153" s="116"/>
      <c r="D153" s="116"/>
      <c r="E153" s="11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116"/>
      <c r="AH153" s="116"/>
      <c r="AI153" s="116"/>
      <c r="AJ153" s="116"/>
      <c r="AK153" s="116"/>
      <c r="AL153" s="116"/>
      <c r="AM153" s="116"/>
      <c r="AN153" s="116"/>
      <c r="AO153" s="116"/>
      <c r="AP153" s="116"/>
      <c r="AQ153" s="116"/>
      <c r="AR153" s="116"/>
      <c r="AS153" s="116"/>
      <c r="AT153" s="116"/>
      <c r="AU153" s="116"/>
      <c r="AZ153" s="116"/>
      <c r="BA153" s="116"/>
      <c r="BB153" s="116"/>
      <c r="BC153" s="116"/>
    </row>
    <row r="154" spans="1:55" s="117" customFormat="1">
      <c r="A154" s="116"/>
      <c r="B154" s="116"/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116"/>
      <c r="AT154" s="116"/>
      <c r="AU154" s="116"/>
      <c r="AZ154" s="116"/>
      <c r="BA154" s="116"/>
      <c r="BB154" s="116"/>
      <c r="BC154" s="116"/>
    </row>
    <row r="155" spans="1:55" s="117" customFormat="1">
      <c r="A155" s="116"/>
      <c r="B155" s="116"/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116"/>
      <c r="AT155" s="116"/>
      <c r="AU155" s="116"/>
      <c r="AZ155" s="116"/>
      <c r="BA155" s="116"/>
      <c r="BB155" s="116"/>
      <c r="BC155" s="116"/>
    </row>
    <row r="156" spans="1:55" s="117" customFormat="1">
      <c r="A156" s="116"/>
      <c r="B156" s="116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116"/>
      <c r="AA156" s="116"/>
      <c r="AB156" s="116"/>
      <c r="AC156" s="116"/>
      <c r="AD156" s="116"/>
      <c r="AE156" s="116"/>
      <c r="AF156" s="116"/>
      <c r="AG156" s="116"/>
      <c r="AH156" s="116"/>
      <c r="AI156" s="116"/>
      <c r="AJ156" s="116"/>
      <c r="AK156" s="116"/>
      <c r="AL156" s="116"/>
      <c r="AM156" s="116"/>
      <c r="AN156" s="116"/>
      <c r="AO156" s="116"/>
      <c r="AP156" s="116"/>
      <c r="AQ156" s="116"/>
      <c r="AR156" s="116"/>
      <c r="AS156" s="116"/>
      <c r="AT156" s="116"/>
      <c r="AU156" s="116"/>
      <c r="AZ156" s="116"/>
      <c r="BA156" s="116"/>
      <c r="BB156" s="116"/>
      <c r="BC156" s="116"/>
    </row>
    <row r="157" spans="1:55" s="117" customFormat="1">
      <c r="A157" s="116"/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116"/>
      <c r="AQ157" s="116"/>
      <c r="AR157" s="116"/>
      <c r="AS157" s="116"/>
      <c r="AT157" s="116"/>
      <c r="AU157" s="116"/>
      <c r="AZ157" s="116"/>
      <c r="BA157" s="116"/>
      <c r="BB157" s="116"/>
      <c r="BC157" s="116"/>
    </row>
    <row r="158" spans="1:55" s="117" customFormat="1">
      <c r="A158" s="116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116"/>
      <c r="AU158" s="116"/>
      <c r="AZ158" s="116"/>
      <c r="BA158" s="116"/>
      <c r="BB158" s="116"/>
      <c r="BC158" s="116"/>
    </row>
    <row r="159" spans="1:55" s="117" customFormat="1">
      <c r="A159" s="116"/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116"/>
      <c r="AT159" s="116"/>
      <c r="AU159" s="116"/>
      <c r="AZ159" s="116"/>
      <c r="BA159" s="116"/>
      <c r="BB159" s="116"/>
      <c r="BC159" s="116"/>
    </row>
    <row r="160" spans="1:55" s="117" customFormat="1">
      <c r="A160" s="116"/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  <c r="AB160" s="116"/>
      <c r="AC160" s="116"/>
      <c r="AD160" s="116"/>
      <c r="AE160" s="116"/>
      <c r="AF160" s="116"/>
      <c r="AG160" s="116"/>
      <c r="AH160" s="116"/>
      <c r="AI160" s="116"/>
      <c r="AJ160" s="116"/>
      <c r="AK160" s="116"/>
      <c r="AL160" s="116"/>
      <c r="AM160" s="116"/>
      <c r="AN160" s="116"/>
      <c r="AO160" s="116"/>
      <c r="AP160" s="116"/>
      <c r="AQ160" s="116"/>
      <c r="AR160" s="116"/>
      <c r="AS160" s="116"/>
      <c r="AT160" s="116"/>
      <c r="AU160" s="116"/>
      <c r="AZ160" s="116"/>
      <c r="BA160" s="116"/>
      <c r="BB160" s="116"/>
      <c r="BC160" s="116"/>
    </row>
    <row r="161" spans="1:55" s="117" customFormat="1">
      <c r="A161" s="116"/>
      <c r="B161" s="116"/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116"/>
      <c r="AP161" s="116"/>
      <c r="AQ161" s="116"/>
      <c r="AR161" s="116"/>
      <c r="AS161" s="116"/>
      <c r="AT161" s="116"/>
      <c r="AU161" s="116"/>
      <c r="AZ161" s="116"/>
      <c r="BA161" s="116"/>
      <c r="BB161" s="116"/>
      <c r="BC161" s="116"/>
    </row>
    <row r="162" spans="1:55" s="117" customFormat="1">
      <c r="A162" s="116"/>
      <c r="B162" s="116"/>
      <c r="C162" s="116"/>
      <c r="D162" s="116"/>
      <c r="E162" s="116"/>
      <c r="F162" s="116"/>
      <c r="G162" s="116"/>
      <c r="H162" s="116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  <c r="AD162" s="116"/>
      <c r="AE162" s="116"/>
      <c r="AF162" s="116"/>
      <c r="AG162" s="116"/>
      <c r="AH162" s="116"/>
      <c r="AI162" s="116"/>
      <c r="AJ162" s="116"/>
      <c r="AK162" s="116"/>
      <c r="AL162" s="116"/>
      <c r="AM162" s="116"/>
      <c r="AN162" s="116"/>
      <c r="AO162" s="116"/>
      <c r="AP162" s="116"/>
      <c r="AQ162" s="116"/>
      <c r="AR162" s="116"/>
      <c r="AS162" s="116"/>
      <c r="AT162" s="116"/>
      <c r="AU162" s="116"/>
      <c r="AZ162" s="116"/>
      <c r="BA162" s="116"/>
      <c r="BB162" s="116"/>
      <c r="BC162" s="116"/>
    </row>
    <row r="163" spans="1:55" s="117" customFormat="1">
      <c r="A163" s="116"/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  <c r="AD163" s="116"/>
      <c r="AE163" s="116"/>
      <c r="AF163" s="116"/>
      <c r="AG163" s="116"/>
      <c r="AH163" s="116"/>
      <c r="AI163" s="116"/>
      <c r="AJ163" s="116"/>
      <c r="AK163" s="116"/>
      <c r="AL163" s="116"/>
      <c r="AM163" s="116"/>
      <c r="AN163" s="116"/>
      <c r="AO163" s="116"/>
      <c r="AP163" s="116"/>
      <c r="AQ163" s="116"/>
      <c r="AR163" s="116"/>
      <c r="AS163" s="116"/>
      <c r="AT163" s="116"/>
      <c r="AU163" s="116"/>
      <c r="AZ163" s="116"/>
      <c r="BA163" s="116"/>
      <c r="BB163" s="116"/>
      <c r="BC163" s="116"/>
    </row>
    <row r="164" spans="1:55" s="117" customFormat="1">
      <c r="A164" s="116"/>
      <c r="B164" s="116"/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  <c r="AD164" s="116"/>
      <c r="AE164" s="116"/>
      <c r="AF164" s="116"/>
      <c r="AG164" s="116"/>
      <c r="AH164" s="116"/>
      <c r="AI164" s="116"/>
      <c r="AJ164" s="116"/>
      <c r="AK164" s="116"/>
      <c r="AL164" s="116"/>
      <c r="AM164" s="116"/>
      <c r="AN164" s="116"/>
      <c r="AO164" s="116"/>
      <c r="AP164" s="116"/>
      <c r="AQ164" s="116"/>
      <c r="AR164" s="116"/>
      <c r="AS164" s="116"/>
      <c r="AT164" s="116"/>
      <c r="AU164" s="116"/>
      <c r="AZ164" s="116"/>
      <c r="BA164" s="116"/>
      <c r="BB164" s="116"/>
      <c r="BC164" s="116"/>
    </row>
    <row r="165" spans="1:55" s="117" customFormat="1">
      <c r="A165" s="116"/>
      <c r="B165" s="116"/>
      <c r="C165" s="116"/>
      <c r="D165" s="116"/>
      <c r="E165" s="116"/>
      <c r="F165" s="116"/>
      <c r="G165" s="116"/>
      <c r="H165" s="116"/>
      <c r="I165" s="116"/>
      <c r="J165" s="116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  <c r="Z165" s="116"/>
      <c r="AA165" s="116"/>
      <c r="AB165" s="116"/>
      <c r="AC165" s="116"/>
      <c r="AD165" s="116"/>
      <c r="AE165" s="116"/>
      <c r="AF165" s="116"/>
      <c r="AG165" s="116"/>
      <c r="AH165" s="116"/>
      <c r="AI165" s="116"/>
      <c r="AJ165" s="116"/>
      <c r="AK165" s="116"/>
      <c r="AL165" s="116"/>
      <c r="AM165" s="116"/>
      <c r="AN165" s="116"/>
      <c r="AO165" s="116"/>
      <c r="AP165" s="116"/>
      <c r="AQ165" s="116"/>
      <c r="AR165" s="116"/>
      <c r="AS165" s="116"/>
      <c r="AT165" s="116"/>
      <c r="AU165" s="116"/>
      <c r="AZ165" s="116"/>
      <c r="BA165" s="116"/>
      <c r="BB165" s="116"/>
      <c r="BC165" s="116"/>
    </row>
    <row r="166" spans="1:55" s="117" customFormat="1">
      <c r="A166" s="116"/>
      <c r="B166" s="116"/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  <c r="Z166" s="116"/>
      <c r="AA166" s="116"/>
      <c r="AB166" s="116"/>
      <c r="AC166" s="116"/>
      <c r="AD166" s="116"/>
      <c r="AE166" s="116"/>
      <c r="AF166" s="116"/>
      <c r="AG166" s="116"/>
      <c r="AH166" s="116"/>
      <c r="AI166" s="116"/>
      <c r="AJ166" s="116"/>
      <c r="AK166" s="116"/>
      <c r="AL166" s="116"/>
      <c r="AM166" s="116"/>
      <c r="AN166" s="116"/>
      <c r="AO166" s="116"/>
      <c r="AP166" s="116"/>
      <c r="AQ166" s="116"/>
      <c r="AR166" s="116"/>
      <c r="AS166" s="116"/>
      <c r="AT166" s="116"/>
      <c r="AU166" s="116"/>
      <c r="AZ166" s="116"/>
      <c r="BA166" s="116"/>
      <c r="BB166" s="116"/>
      <c r="BC166" s="116"/>
    </row>
    <row r="167" spans="1:55" s="117" customFormat="1">
      <c r="A167" s="116"/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  <c r="Z167" s="116"/>
      <c r="AA167" s="116"/>
      <c r="AB167" s="116"/>
      <c r="AC167" s="116"/>
      <c r="AD167" s="116"/>
      <c r="AE167" s="116"/>
      <c r="AF167" s="116"/>
      <c r="AG167" s="116"/>
      <c r="AH167" s="116"/>
      <c r="AI167" s="116"/>
      <c r="AJ167" s="116"/>
      <c r="AK167" s="116"/>
      <c r="AL167" s="116"/>
      <c r="AM167" s="116"/>
      <c r="AN167" s="116"/>
      <c r="AO167" s="116"/>
      <c r="AP167" s="116"/>
      <c r="AQ167" s="116"/>
      <c r="AR167" s="116"/>
      <c r="AS167" s="116"/>
      <c r="AT167" s="116"/>
      <c r="AU167" s="116"/>
      <c r="AZ167" s="116"/>
      <c r="BA167" s="116"/>
      <c r="BB167" s="116"/>
      <c r="BC167" s="116"/>
    </row>
    <row r="168" spans="1:55" s="117" customFormat="1">
      <c r="A168" s="116"/>
      <c r="B168" s="116"/>
      <c r="C168" s="116"/>
      <c r="D168" s="116"/>
      <c r="E168" s="11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  <c r="Z168" s="116"/>
      <c r="AA168" s="116"/>
      <c r="AB168" s="116"/>
      <c r="AC168" s="116"/>
      <c r="AD168" s="116"/>
      <c r="AE168" s="116"/>
      <c r="AF168" s="116"/>
      <c r="AG168" s="116"/>
      <c r="AH168" s="116"/>
      <c r="AI168" s="116"/>
      <c r="AJ168" s="116"/>
      <c r="AK168" s="116"/>
      <c r="AL168" s="116"/>
      <c r="AM168" s="116"/>
      <c r="AN168" s="116"/>
      <c r="AO168" s="116"/>
      <c r="AP168" s="116"/>
      <c r="AQ168" s="116"/>
      <c r="AR168" s="116"/>
      <c r="AS168" s="116"/>
      <c r="AT168" s="116"/>
      <c r="AU168" s="116"/>
      <c r="AZ168" s="116"/>
      <c r="BA168" s="116"/>
      <c r="BB168" s="116"/>
      <c r="BC168" s="116"/>
    </row>
    <row r="169" spans="1:55" s="117" customFormat="1">
      <c r="A169" s="116"/>
      <c r="B169" s="116"/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116"/>
      <c r="AA169" s="116"/>
      <c r="AB169" s="116"/>
      <c r="AC169" s="116"/>
      <c r="AD169" s="116"/>
      <c r="AE169" s="116"/>
      <c r="AF169" s="116"/>
      <c r="AG169" s="116"/>
      <c r="AH169" s="116"/>
      <c r="AI169" s="116"/>
      <c r="AJ169" s="116"/>
      <c r="AK169" s="116"/>
      <c r="AL169" s="116"/>
      <c r="AM169" s="116"/>
      <c r="AN169" s="116"/>
      <c r="AO169" s="116"/>
      <c r="AP169" s="116"/>
      <c r="AQ169" s="116"/>
      <c r="AR169" s="116"/>
      <c r="AS169" s="116"/>
      <c r="AT169" s="116"/>
      <c r="AU169" s="116"/>
      <c r="AZ169" s="116"/>
      <c r="BA169" s="116"/>
      <c r="BB169" s="116"/>
      <c r="BC169" s="116"/>
    </row>
    <row r="170" spans="1:55" s="117" customFormat="1">
      <c r="A170" s="116"/>
      <c r="B170" s="116"/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  <c r="Z170" s="116"/>
      <c r="AA170" s="116"/>
      <c r="AB170" s="116"/>
      <c r="AC170" s="116"/>
      <c r="AD170" s="116"/>
      <c r="AE170" s="116"/>
      <c r="AF170" s="116"/>
      <c r="AG170" s="116"/>
      <c r="AH170" s="116"/>
      <c r="AI170" s="116"/>
      <c r="AJ170" s="116"/>
      <c r="AK170" s="116"/>
      <c r="AL170" s="116"/>
      <c r="AM170" s="116"/>
      <c r="AN170" s="116"/>
      <c r="AO170" s="116"/>
      <c r="AP170" s="116"/>
      <c r="AQ170" s="116"/>
      <c r="AR170" s="116"/>
      <c r="AS170" s="116"/>
      <c r="AT170" s="116"/>
      <c r="AU170" s="116"/>
      <c r="AZ170" s="116"/>
      <c r="BA170" s="116"/>
      <c r="BB170" s="116"/>
      <c r="BC170" s="116"/>
    </row>
    <row r="171" spans="1:55" s="117" customFormat="1">
      <c r="A171" s="116"/>
      <c r="B171" s="116"/>
      <c r="C171" s="116"/>
      <c r="D171" s="116"/>
      <c r="E171" s="116"/>
      <c r="F171" s="116"/>
      <c r="G171" s="116"/>
      <c r="H171" s="116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  <c r="AB171" s="116"/>
      <c r="AC171" s="116"/>
      <c r="AD171" s="116"/>
      <c r="AE171" s="116"/>
      <c r="AF171" s="116"/>
      <c r="AG171" s="116"/>
      <c r="AH171" s="116"/>
      <c r="AI171" s="116"/>
      <c r="AJ171" s="116"/>
      <c r="AK171" s="116"/>
      <c r="AL171" s="116"/>
      <c r="AM171" s="116"/>
      <c r="AN171" s="116"/>
      <c r="AO171" s="116"/>
      <c r="AP171" s="116"/>
      <c r="AQ171" s="116"/>
      <c r="AR171" s="116"/>
      <c r="AS171" s="116"/>
      <c r="AT171" s="116"/>
      <c r="AU171" s="116"/>
      <c r="AZ171" s="116"/>
      <c r="BA171" s="116"/>
      <c r="BB171" s="116"/>
      <c r="BC171" s="116"/>
    </row>
    <row r="172" spans="1:55" s="117" customFormat="1">
      <c r="A172" s="116"/>
      <c r="B172" s="116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  <c r="AB172" s="116"/>
      <c r="AC172" s="116"/>
      <c r="AD172" s="116"/>
      <c r="AE172" s="116"/>
      <c r="AF172" s="116"/>
      <c r="AG172" s="116"/>
      <c r="AH172" s="116"/>
      <c r="AI172" s="116"/>
      <c r="AJ172" s="116"/>
      <c r="AK172" s="116"/>
      <c r="AL172" s="116"/>
      <c r="AM172" s="116"/>
      <c r="AN172" s="116"/>
      <c r="AO172" s="116"/>
      <c r="AP172" s="116"/>
      <c r="AQ172" s="116"/>
      <c r="AR172" s="116"/>
      <c r="AS172" s="116"/>
      <c r="AT172" s="116"/>
      <c r="AU172" s="116"/>
      <c r="AZ172" s="116"/>
      <c r="BA172" s="116"/>
      <c r="BB172" s="116"/>
      <c r="BC172" s="116"/>
    </row>
    <row r="173" spans="1:55" s="117" customFormat="1">
      <c r="A173" s="116"/>
      <c r="B173" s="116"/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  <c r="AB173" s="116"/>
      <c r="AC173" s="116"/>
      <c r="AD173" s="116"/>
      <c r="AE173" s="116"/>
      <c r="AF173" s="116"/>
      <c r="AG173" s="116"/>
      <c r="AH173" s="116"/>
      <c r="AI173" s="116"/>
      <c r="AJ173" s="116"/>
      <c r="AK173" s="116"/>
      <c r="AL173" s="116"/>
      <c r="AM173" s="116"/>
      <c r="AN173" s="116"/>
      <c r="AO173" s="116"/>
      <c r="AP173" s="116"/>
      <c r="AQ173" s="116"/>
      <c r="AR173" s="116"/>
      <c r="AS173" s="116"/>
      <c r="AT173" s="116"/>
      <c r="AU173" s="116"/>
      <c r="AZ173" s="116"/>
      <c r="BA173" s="116"/>
      <c r="BB173" s="116"/>
      <c r="BC173" s="116"/>
    </row>
    <row r="174" spans="1:55" s="117" customFormat="1">
      <c r="A174" s="11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  <c r="Z174" s="116"/>
      <c r="AA174" s="116"/>
      <c r="AB174" s="116"/>
      <c r="AC174" s="116"/>
      <c r="AD174" s="116"/>
      <c r="AE174" s="116"/>
      <c r="AF174" s="116"/>
      <c r="AG174" s="116"/>
      <c r="AH174" s="116"/>
      <c r="AI174" s="116"/>
      <c r="AJ174" s="116"/>
      <c r="AK174" s="116"/>
      <c r="AL174" s="116"/>
      <c r="AM174" s="116"/>
      <c r="AN174" s="116"/>
      <c r="AO174" s="116"/>
      <c r="AP174" s="116"/>
      <c r="AQ174" s="116"/>
      <c r="AR174" s="116"/>
      <c r="AS174" s="116"/>
      <c r="AT174" s="116"/>
      <c r="AU174" s="116"/>
      <c r="AZ174" s="116"/>
      <c r="BA174" s="116"/>
      <c r="BB174" s="116"/>
      <c r="BC174" s="116"/>
    </row>
    <row r="175" spans="1:55" s="117" customFormat="1">
      <c r="A175" s="11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  <c r="Z175" s="116"/>
      <c r="AA175" s="116"/>
      <c r="AB175" s="116"/>
      <c r="AC175" s="116"/>
      <c r="AD175" s="116"/>
      <c r="AE175" s="116"/>
      <c r="AF175" s="116"/>
      <c r="AG175" s="116"/>
      <c r="AH175" s="116"/>
      <c r="AI175" s="116"/>
      <c r="AJ175" s="116"/>
      <c r="AK175" s="116"/>
      <c r="AL175" s="116"/>
      <c r="AM175" s="116"/>
      <c r="AN175" s="116"/>
      <c r="AO175" s="116"/>
      <c r="AP175" s="116"/>
      <c r="AQ175" s="116"/>
      <c r="AR175" s="116"/>
      <c r="AS175" s="116"/>
      <c r="AT175" s="116"/>
      <c r="AU175" s="116"/>
      <c r="AZ175" s="116"/>
      <c r="BA175" s="116"/>
      <c r="BB175" s="116"/>
      <c r="BC175" s="116"/>
    </row>
    <row r="176" spans="1:55" s="117" customFormat="1">
      <c r="A176" s="11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  <c r="Z176" s="116"/>
      <c r="AA176" s="116"/>
      <c r="AB176" s="116"/>
      <c r="AC176" s="116"/>
      <c r="AD176" s="116"/>
      <c r="AE176" s="116"/>
      <c r="AF176" s="116"/>
      <c r="AG176" s="116"/>
      <c r="AH176" s="116"/>
      <c r="AI176" s="116"/>
      <c r="AJ176" s="116"/>
      <c r="AK176" s="116"/>
      <c r="AL176" s="116"/>
      <c r="AM176" s="116"/>
      <c r="AN176" s="116"/>
      <c r="AO176" s="116"/>
      <c r="AP176" s="116"/>
      <c r="AQ176" s="116"/>
      <c r="AR176" s="116"/>
      <c r="AS176" s="116"/>
      <c r="AT176" s="116"/>
      <c r="AU176" s="116"/>
      <c r="AZ176" s="116"/>
      <c r="BA176" s="116"/>
      <c r="BB176" s="116"/>
      <c r="BC176" s="116"/>
    </row>
    <row r="177" spans="1:55" s="117" customFormat="1">
      <c r="A177" s="11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  <c r="Z177" s="116"/>
      <c r="AA177" s="116"/>
      <c r="AB177" s="116"/>
      <c r="AC177" s="116"/>
      <c r="AD177" s="116"/>
      <c r="AE177" s="116"/>
      <c r="AF177" s="116"/>
      <c r="AG177" s="116"/>
      <c r="AH177" s="116"/>
      <c r="AI177" s="116"/>
      <c r="AJ177" s="116"/>
      <c r="AK177" s="116"/>
      <c r="AL177" s="116"/>
      <c r="AM177" s="116"/>
      <c r="AN177" s="116"/>
      <c r="AO177" s="116"/>
      <c r="AP177" s="116"/>
      <c r="AQ177" s="116"/>
      <c r="AR177" s="116"/>
      <c r="AS177" s="116"/>
      <c r="AT177" s="116"/>
      <c r="AU177" s="116"/>
      <c r="AZ177" s="116"/>
      <c r="BA177" s="116"/>
      <c r="BB177" s="116"/>
      <c r="BC177" s="116"/>
    </row>
    <row r="178" spans="1:55" s="117" customFormat="1">
      <c r="A178" s="11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  <c r="AB178" s="116"/>
      <c r="AC178" s="116"/>
      <c r="AD178" s="116"/>
      <c r="AE178" s="116"/>
      <c r="AF178" s="116"/>
      <c r="AG178" s="116"/>
      <c r="AH178" s="116"/>
      <c r="AI178" s="116"/>
      <c r="AJ178" s="116"/>
      <c r="AK178" s="116"/>
      <c r="AL178" s="116"/>
      <c r="AM178" s="116"/>
      <c r="AN178" s="116"/>
      <c r="AO178" s="116"/>
      <c r="AP178" s="116"/>
      <c r="AQ178" s="116"/>
      <c r="AR178" s="116"/>
      <c r="AS178" s="116"/>
      <c r="AT178" s="116"/>
      <c r="AU178" s="116"/>
      <c r="AZ178" s="116"/>
      <c r="BA178" s="116"/>
      <c r="BB178" s="116"/>
      <c r="BC178" s="116"/>
    </row>
    <row r="179" spans="1:55" s="117" customFormat="1">
      <c r="A179" s="11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  <c r="Z179" s="116"/>
      <c r="AA179" s="116"/>
      <c r="AB179" s="116"/>
      <c r="AC179" s="116"/>
      <c r="AD179" s="116"/>
      <c r="AE179" s="116"/>
      <c r="AF179" s="116"/>
      <c r="AG179" s="116"/>
      <c r="AH179" s="116"/>
      <c r="AI179" s="116"/>
      <c r="AJ179" s="116"/>
      <c r="AK179" s="116"/>
      <c r="AL179" s="116"/>
      <c r="AM179" s="116"/>
      <c r="AN179" s="116"/>
      <c r="AO179" s="116"/>
      <c r="AP179" s="116"/>
      <c r="AQ179" s="116"/>
      <c r="AR179" s="116"/>
      <c r="AS179" s="116"/>
      <c r="AT179" s="116"/>
      <c r="AU179" s="116"/>
      <c r="AZ179" s="116"/>
      <c r="BA179" s="116"/>
      <c r="BB179" s="116"/>
      <c r="BC179" s="116"/>
    </row>
    <row r="180" spans="1:55" s="117" customFormat="1">
      <c r="A180" s="11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  <c r="AB180" s="116"/>
      <c r="AC180" s="116"/>
      <c r="AD180" s="116"/>
      <c r="AE180" s="116"/>
      <c r="AF180" s="116"/>
      <c r="AG180" s="116"/>
      <c r="AH180" s="116"/>
      <c r="AI180" s="116"/>
      <c r="AJ180" s="116"/>
      <c r="AK180" s="116"/>
      <c r="AL180" s="116"/>
      <c r="AM180" s="116"/>
      <c r="AN180" s="116"/>
      <c r="AO180" s="116"/>
      <c r="AP180" s="116"/>
      <c r="AQ180" s="116"/>
      <c r="AR180" s="116"/>
      <c r="AS180" s="116"/>
      <c r="AT180" s="116"/>
      <c r="AU180" s="116"/>
      <c r="AZ180" s="116"/>
      <c r="BA180" s="116"/>
      <c r="BB180" s="116"/>
      <c r="BC180" s="116"/>
    </row>
    <row r="181" spans="1:55" s="117" customFormat="1">
      <c r="A181" s="11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  <c r="AB181" s="116"/>
      <c r="AC181" s="116"/>
      <c r="AD181" s="116"/>
      <c r="AE181" s="116"/>
      <c r="AF181" s="116"/>
      <c r="AG181" s="116"/>
      <c r="AH181" s="116"/>
      <c r="AI181" s="116"/>
      <c r="AJ181" s="116"/>
      <c r="AK181" s="116"/>
      <c r="AL181" s="116"/>
      <c r="AM181" s="116"/>
      <c r="AN181" s="116"/>
      <c r="AO181" s="116"/>
      <c r="AP181" s="116"/>
      <c r="AQ181" s="116"/>
      <c r="AR181" s="116"/>
      <c r="AS181" s="116"/>
      <c r="AT181" s="116"/>
      <c r="AU181" s="116"/>
      <c r="AZ181" s="116"/>
      <c r="BA181" s="116"/>
      <c r="BB181" s="116"/>
      <c r="BC181" s="116"/>
    </row>
    <row r="182" spans="1:55" s="117" customFormat="1">
      <c r="A182" s="11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  <c r="AB182" s="116"/>
      <c r="AC182" s="116"/>
      <c r="AD182" s="116"/>
      <c r="AE182" s="116"/>
      <c r="AF182" s="116"/>
      <c r="AG182" s="116"/>
      <c r="AH182" s="116"/>
      <c r="AI182" s="116"/>
      <c r="AJ182" s="116"/>
      <c r="AK182" s="116"/>
      <c r="AL182" s="116"/>
      <c r="AM182" s="116"/>
      <c r="AN182" s="116"/>
      <c r="AO182" s="116"/>
      <c r="AP182" s="116"/>
      <c r="AQ182" s="116"/>
      <c r="AR182" s="116"/>
      <c r="AS182" s="116"/>
      <c r="AT182" s="116"/>
      <c r="AU182" s="116"/>
      <c r="AZ182" s="116"/>
      <c r="BA182" s="116"/>
      <c r="BB182" s="116"/>
      <c r="BC182" s="116"/>
    </row>
    <row r="183" spans="1:55" s="117" customFormat="1">
      <c r="A183" s="11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  <c r="Z183" s="116"/>
      <c r="AA183" s="116"/>
      <c r="AB183" s="116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16"/>
      <c r="AN183" s="116"/>
      <c r="AO183" s="116"/>
      <c r="AP183" s="116"/>
      <c r="AQ183" s="116"/>
      <c r="AR183" s="116"/>
      <c r="AS183" s="116"/>
      <c r="AT183" s="116"/>
      <c r="AU183" s="116"/>
      <c r="AZ183" s="116"/>
      <c r="BA183" s="116"/>
      <c r="BB183" s="116"/>
      <c r="BC183" s="116"/>
    </row>
    <row r="184" spans="1:55" s="117" customFormat="1">
      <c r="A184" s="11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Z184" s="116"/>
      <c r="BA184" s="116"/>
      <c r="BB184" s="116"/>
      <c r="BC184" s="116"/>
    </row>
    <row r="185" spans="1:55" s="117" customFormat="1">
      <c r="A185" s="11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  <c r="Z185" s="116"/>
      <c r="AA185" s="116"/>
      <c r="AB185" s="116"/>
      <c r="AC185" s="116"/>
      <c r="AD185" s="116"/>
      <c r="AE185" s="116"/>
      <c r="AF185" s="116"/>
      <c r="AG185" s="116"/>
      <c r="AH185" s="116"/>
      <c r="AI185" s="116"/>
      <c r="AJ185" s="116"/>
      <c r="AK185" s="116"/>
      <c r="AL185" s="116"/>
      <c r="AM185" s="116"/>
      <c r="AN185" s="116"/>
      <c r="AO185" s="116"/>
      <c r="AP185" s="116"/>
      <c r="AQ185" s="116"/>
      <c r="AR185" s="116"/>
      <c r="AS185" s="116"/>
      <c r="AT185" s="116"/>
      <c r="AU185" s="116"/>
      <c r="AZ185" s="116"/>
      <c r="BA185" s="116"/>
      <c r="BB185" s="116"/>
      <c r="BC185" s="116"/>
    </row>
    <row r="186" spans="1:55" s="117" customFormat="1">
      <c r="A186" s="116"/>
      <c r="B186" s="116"/>
      <c r="C186" s="116"/>
      <c r="D186" s="116"/>
      <c r="E186" s="116"/>
      <c r="F186" s="116"/>
      <c r="G186" s="116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  <c r="Z186" s="116"/>
      <c r="AA186" s="116"/>
      <c r="AB186" s="116"/>
      <c r="AC186" s="116"/>
      <c r="AD186" s="116"/>
      <c r="AE186" s="116"/>
      <c r="AF186" s="116"/>
      <c r="AG186" s="116"/>
      <c r="AH186" s="116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Z186" s="116"/>
      <c r="BA186" s="116"/>
      <c r="BB186" s="116"/>
      <c r="BC186" s="116"/>
    </row>
    <row r="187" spans="1:55" s="117" customFormat="1">
      <c r="A187" s="116"/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  <c r="Z187" s="116"/>
      <c r="AA187" s="116"/>
      <c r="AB187" s="116"/>
      <c r="AC187" s="116"/>
      <c r="AD187" s="116"/>
      <c r="AE187" s="116"/>
      <c r="AF187" s="116"/>
      <c r="AG187" s="116"/>
      <c r="AH187" s="116"/>
      <c r="AI187" s="116"/>
      <c r="AJ187" s="116"/>
      <c r="AK187" s="116"/>
      <c r="AL187" s="116"/>
      <c r="AM187" s="116"/>
      <c r="AN187" s="116"/>
      <c r="AO187" s="116"/>
      <c r="AP187" s="116"/>
      <c r="AQ187" s="116"/>
      <c r="AR187" s="116"/>
      <c r="AS187" s="116"/>
      <c r="AT187" s="116"/>
      <c r="AU187" s="116"/>
      <c r="AZ187" s="116"/>
      <c r="BA187" s="116"/>
      <c r="BB187" s="116"/>
      <c r="BC187" s="116"/>
    </row>
    <row r="188" spans="1:55" s="117" customFormat="1">
      <c r="A188" s="116"/>
      <c r="B188" s="116"/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  <c r="Z188" s="116"/>
      <c r="AA188" s="116"/>
      <c r="AB188" s="116"/>
      <c r="AC188" s="116"/>
      <c r="AD188" s="116"/>
      <c r="AE188" s="116"/>
      <c r="AF188" s="116"/>
      <c r="AG188" s="116"/>
      <c r="AH188" s="116"/>
      <c r="AI188" s="116"/>
      <c r="AJ188" s="116"/>
      <c r="AK188" s="116"/>
      <c r="AL188" s="116"/>
      <c r="AM188" s="116"/>
      <c r="AN188" s="116"/>
      <c r="AO188" s="116"/>
      <c r="AP188" s="116"/>
      <c r="AQ188" s="116"/>
      <c r="AR188" s="116"/>
      <c r="AS188" s="116"/>
      <c r="AT188" s="116"/>
      <c r="AU188" s="116"/>
      <c r="AZ188" s="116"/>
      <c r="BA188" s="116"/>
      <c r="BB188" s="116"/>
      <c r="BC188" s="116"/>
    </row>
    <row r="189" spans="1:55" s="117" customFormat="1">
      <c r="A189" s="116"/>
      <c r="B189" s="116"/>
      <c r="C189" s="116"/>
      <c r="D189" s="116"/>
      <c r="E189" s="116"/>
      <c r="F189" s="116"/>
      <c r="G189" s="116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  <c r="AB189" s="116"/>
      <c r="AC189" s="116"/>
      <c r="AD189" s="116"/>
      <c r="AE189" s="116"/>
      <c r="AF189" s="116"/>
      <c r="AG189" s="116"/>
      <c r="AH189" s="116"/>
      <c r="AI189" s="116"/>
      <c r="AJ189" s="116"/>
      <c r="AK189" s="116"/>
      <c r="AL189" s="116"/>
      <c r="AM189" s="116"/>
      <c r="AN189" s="116"/>
      <c r="AO189" s="116"/>
      <c r="AP189" s="116"/>
      <c r="AQ189" s="116"/>
      <c r="AR189" s="116"/>
      <c r="AS189" s="116"/>
      <c r="AT189" s="116"/>
      <c r="AU189" s="116"/>
      <c r="AZ189" s="116"/>
      <c r="BA189" s="116"/>
      <c r="BB189" s="116"/>
      <c r="BC189" s="116"/>
    </row>
    <row r="190" spans="1:55" s="117" customFormat="1">
      <c r="A190" s="116"/>
      <c r="B190" s="11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  <c r="AB190" s="116"/>
      <c r="AC190" s="116"/>
      <c r="AD190" s="116"/>
      <c r="AE190" s="116"/>
      <c r="AF190" s="116"/>
      <c r="AG190" s="116"/>
      <c r="AH190" s="116"/>
      <c r="AI190" s="116"/>
      <c r="AJ190" s="116"/>
      <c r="AK190" s="116"/>
      <c r="AL190" s="116"/>
      <c r="AM190" s="116"/>
      <c r="AN190" s="116"/>
      <c r="AO190" s="116"/>
      <c r="AP190" s="116"/>
      <c r="AQ190" s="116"/>
      <c r="AR190" s="116"/>
      <c r="AS190" s="116"/>
      <c r="AT190" s="116"/>
      <c r="AU190" s="116"/>
      <c r="AZ190" s="116"/>
      <c r="BA190" s="116"/>
      <c r="BB190" s="116"/>
      <c r="BC190" s="116"/>
    </row>
    <row r="191" spans="1:55" s="117" customFormat="1">
      <c r="A191" s="116"/>
      <c r="B191" s="116"/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  <c r="AO191" s="116"/>
      <c r="AP191" s="116"/>
      <c r="AQ191" s="116"/>
      <c r="AR191" s="116"/>
      <c r="AS191" s="116"/>
      <c r="AT191" s="116"/>
      <c r="AU191" s="116"/>
      <c r="AZ191" s="116"/>
      <c r="BA191" s="116"/>
      <c r="BB191" s="116"/>
      <c r="BC191" s="116"/>
    </row>
    <row r="192" spans="1:55" s="117" customFormat="1">
      <c r="A192" s="116"/>
      <c r="B192" s="116"/>
      <c r="C192" s="116"/>
      <c r="D192" s="116"/>
      <c r="E192" s="11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116"/>
      <c r="AA192" s="116"/>
      <c r="AB192" s="116"/>
      <c r="AC192" s="116"/>
      <c r="AD192" s="116"/>
      <c r="AE192" s="116"/>
      <c r="AF192" s="116"/>
      <c r="AG192" s="116"/>
      <c r="AH192" s="116"/>
      <c r="AI192" s="116"/>
      <c r="AJ192" s="116"/>
      <c r="AK192" s="116"/>
      <c r="AL192" s="116"/>
      <c r="AM192" s="116"/>
      <c r="AN192" s="116"/>
      <c r="AO192" s="116"/>
      <c r="AP192" s="116"/>
      <c r="AQ192" s="116"/>
      <c r="AR192" s="116"/>
      <c r="AS192" s="116"/>
      <c r="AT192" s="116"/>
      <c r="AU192" s="116"/>
      <c r="AZ192" s="116"/>
      <c r="BA192" s="116"/>
      <c r="BB192" s="116"/>
      <c r="BC192" s="116"/>
    </row>
    <row r="193" spans="1:55" s="117" customFormat="1">
      <c r="A193" s="116"/>
      <c r="B193" s="116"/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116"/>
      <c r="AA193" s="116"/>
      <c r="AB193" s="116"/>
      <c r="AC193" s="116"/>
      <c r="AD193" s="116"/>
      <c r="AE193" s="116"/>
      <c r="AF193" s="116"/>
      <c r="AG193" s="116"/>
      <c r="AH193" s="116"/>
      <c r="AI193" s="116"/>
      <c r="AJ193" s="116"/>
      <c r="AK193" s="116"/>
      <c r="AL193" s="116"/>
      <c r="AM193" s="116"/>
      <c r="AN193" s="116"/>
      <c r="AO193" s="116"/>
      <c r="AP193" s="116"/>
      <c r="AQ193" s="116"/>
      <c r="AR193" s="116"/>
      <c r="AS193" s="116"/>
      <c r="AT193" s="116"/>
      <c r="AU193" s="116"/>
      <c r="AZ193" s="116"/>
      <c r="BA193" s="116"/>
      <c r="BB193" s="116"/>
      <c r="BC193" s="116"/>
    </row>
    <row r="194" spans="1:55" s="117" customFormat="1">
      <c r="A194" s="116"/>
      <c r="B194" s="116"/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  <c r="Z194" s="116"/>
      <c r="AA194" s="116"/>
      <c r="AB194" s="116"/>
      <c r="AC194" s="116"/>
      <c r="AD194" s="116"/>
      <c r="AE194" s="116"/>
      <c r="AF194" s="116"/>
      <c r="AG194" s="116"/>
      <c r="AH194" s="116"/>
      <c r="AI194" s="116"/>
      <c r="AJ194" s="116"/>
      <c r="AK194" s="116"/>
      <c r="AL194" s="116"/>
      <c r="AM194" s="116"/>
      <c r="AN194" s="116"/>
      <c r="AO194" s="116"/>
      <c r="AP194" s="116"/>
      <c r="AQ194" s="116"/>
      <c r="AR194" s="116"/>
      <c r="AS194" s="116"/>
      <c r="AT194" s="116"/>
      <c r="AU194" s="116"/>
      <c r="AZ194" s="116"/>
      <c r="BA194" s="116"/>
      <c r="BB194" s="116"/>
      <c r="BC194" s="116"/>
    </row>
    <row r="195" spans="1:55" s="117" customFormat="1">
      <c r="A195" s="116"/>
      <c r="B195" s="116"/>
      <c r="C195" s="116"/>
      <c r="D195" s="116"/>
      <c r="E195" s="11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  <c r="Z195" s="116"/>
      <c r="AA195" s="116"/>
      <c r="AB195" s="116"/>
      <c r="AC195" s="116"/>
      <c r="AD195" s="116"/>
      <c r="AE195" s="116"/>
      <c r="AF195" s="116"/>
      <c r="AG195" s="116"/>
      <c r="AH195" s="116"/>
      <c r="AI195" s="116"/>
      <c r="AJ195" s="116"/>
      <c r="AK195" s="116"/>
      <c r="AL195" s="116"/>
      <c r="AM195" s="116"/>
      <c r="AN195" s="116"/>
      <c r="AO195" s="116"/>
      <c r="AP195" s="116"/>
      <c r="AQ195" s="116"/>
      <c r="AR195" s="116"/>
      <c r="AS195" s="116"/>
      <c r="AT195" s="116"/>
      <c r="AU195" s="116"/>
      <c r="AZ195" s="116"/>
      <c r="BA195" s="116"/>
      <c r="BB195" s="116"/>
      <c r="BC195" s="116"/>
    </row>
    <row r="196" spans="1:55" s="117" customFormat="1">
      <c r="A196" s="116"/>
      <c r="B196" s="116"/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  <c r="Z196" s="116"/>
      <c r="AA196" s="116"/>
      <c r="AB196" s="116"/>
      <c r="AC196" s="116"/>
      <c r="AD196" s="116"/>
      <c r="AE196" s="116"/>
      <c r="AF196" s="116"/>
      <c r="AG196" s="116"/>
      <c r="AH196" s="116"/>
      <c r="AI196" s="116"/>
      <c r="AJ196" s="116"/>
      <c r="AK196" s="116"/>
      <c r="AL196" s="116"/>
      <c r="AM196" s="116"/>
      <c r="AN196" s="116"/>
      <c r="AO196" s="116"/>
      <c r="AP196" s="116"/>
      <c r="AQ196" s="116"/>
      <c r="AR196" s="116"/>
      <c r="AS196" s="116"/>
      <c r="AT196" s="116"/>
      <c r="AU196" s="116"/>
      <c r="AZ196" s="116"/>
      <c r="BA196" s="116"/>
      <c r="BB196" s="116"/>
      <c r="BC196" s="116"/>
    </row>
    <row r="197" spans="1:55" s="117" customFormat="1">
      <c r="A197" s="116"/>
      <c r="B197" s="116"/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  <c r="Z197" s="116"/>
      <c r="AA197" s="116"/>
      <c r="AB197" s="116"/>
      <c r="AC197" s="116"/>
      <c r="AD197" s="116"/>
      <c r="AE197" s="116"/>
      <c r="AF197" s="116"/>
      <c r="AG197" s="116"/>
      <c r="AH197" s="116"/>
      <c r="AI197" s="116"/>
      <c r="AJ197" s="116"/>
      <c r="AK197" s="116"/>
      <c r="AL197" s="116"/>
      <c r="AM197" s="116"/>
      <c r="AN197" s="116"/>
      <c r="AO197" s="116"/>
      <c r="AP197" s="116"/>
      <c r="AQ197" s="116"/>
      <c r="AR197" s="116"/>
      <c r="AS197" s="116"/>
      <c r="AT197" s="116"/>
      <c r="AU197" s="116"/>
      <c r="AZ197" s="116"/>
      <c r="BA197" s="116"/>
      <c r="BB197" s="116"/>
      <c r="BC197" s="116"/>
    </row>
    <row r="198" spans="1:55" s="117" customFormat="1">
      <c r="A198" s="116"/>
      <c r="B198" s="116"/>
      <c r="C198" s="116"/>
      <c r="D198" s="116"/>
      <c r="E198" s="116"/>
      <c r="F198" s="116"/>
      <c r="G198" s="116"/>
      <c r="H198" s="116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  <c r="AB198" s="116"/>
      <c r="AC198" s="116"/>
      <c r="AD198" s="116"/>
      <c r="AE198" s="116"/>
      <c r="AF198" s="116"/>
      <c r="AG198" s="116"/>
      <c r="AH198" s="116"/>
      <c r="AI198" s="116"/>
      <c r="AJ198" s="116"/>
      <c r="AK198" s="116"/>
      <c r="AL198" s="116"/>
      <c r="AM198" s="116"/>
      <c r="AN198" s="116"/>
      <c r="AO198" s="116"/>
      <c r="AP198" s="116"/>
      <c r="AQ198" s="116"/>
      <c r="AR198" s="116"/>
      <c r="AS198" s="116"/>
      <c r="AT198" s="116"/>
      <c r="AU198" s="116"/>
      <c r="AZ198" s="116"/>
      <c r="BA198" s="116"/>
      <c r="BB198" s="116"/>
      <c r="BC198" s="116"/>
    </row>
    <row r="199" spans="1:55" s="117" customFormat="1">
      <c r="A199" s="116"/>
      <c r="B199" s="116"/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  <c r="AB199" s="116"/>
      <c r="AC199" s="116"/>
      <c r="AD199" s="116"/>
      <c r="AE199" s="116"/>
      <c r="AF199" s="116"/>
      <c r="AG199" s="116"/>
      <c r="AH199" s="116"/>
      <c r="AI199" s="116"/>
      <c r="AJ199" s="116"/>
      <c r="AK199" s="116"/>
      <c r="AL199" s="116"/>
      <c r="AM199" s="116"/>
      <c r="AN199" s="116"/>
      <c r="AO199" s="116"/>
      <c r="AP199" s="116"/>
      <c r="AQ199" s="116"/>
      <c r="AR199" s="116"/>
      <c r="AS199" s="116"/>
      <c r="AT199" s="116"/>
      <c r="AU199" s="116"/>
      <c r="AZ199" s="116"/>
      <c r="BA199" s="116"/>
      <c r="BB199" s="116"/>
      <c r="BC199" s="116"/>
    </row>
    <row r="200" spans="1:55" s="117" customFormat="1">
      <c r="A200" s="116"/>
      <c r="B200" s="116"/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116"/>
      <c r="AO200" s="116"/>
      <c r="AP200" s="116"/>
      <c r="AQ200" s="116"/>
      <c r="AR200" s="116"/>
      <c r="AS200" s="116"/>
      <c r="AT200" s="116"/>
      <c r="AU200" s="116"/>
      <c r="AZ200" s="116"/>
      <c r="BA200" s="116"/>
      <c r="BB200" s="116"/>
      <c r="BC200" s="116"/>
    </row>
    <row r="201" spans="1:55" s="117" customFormat="1">
      <c r="A201" s="116"/>
      <c r="B201" s="116"/>
      <c r="C201" s="116"/>
      <c r="D201" s="116"/>
      <c r="E201" s="116"/>
      <c r="F201" s="116"/>
      <c r="G201" s="116"/>
      <c r="H201" s="116"/>
      <c r="I201" s="116"/>
      <c r="J201" s="116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  <c r="AD201" s="116"/>
      <c r="AE201" s="116"/>
      <c r="AF201" s="116"/>
      <c r="AG201" s="116"/>
      <c r="AH201" s="116"/>
      <c r="AI201" s="116"/>
      <c r="AJ201" s="116"/>
      <c r="AK201" s="116"/>
      <c r="AL201" s="116"/>
      <c r="AM201" s="116"/>
      <c r="AN201" s="116"/>
      <c r="AO201" s="116"/>
      <c r="AP201" s="116"/>
      <c r="AQ201" s="116"/>
      <c r="AR201" s="116"/>
      <c r="AS201" s="116"/>
      <c r="AT201" s="116"/>
      <c r="AU201" s="116"/>
      <c r="AZ201" s="116"/>
      <c r="BA201" s="116"/>
      <c r="BB201" s="116"/>
      <c r="BC201" s="116"/>
    </row>
    <row r="202" spans="1:55" s="117" customFormat="1">
      <c r="A202" s="116"/>
      <c r="B202" s="116"/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116"/>
      <c r="AA202" s="116"/>
      <c r="AB202" s="116"/>
      <c r="AC202" s="116"/>
      <c r="AD202" s="116"/>
      <c r="AE202" s="116"/>
      <c r="AF202" s="116"/>
      <c r="AG202" s="116"/>
      <c r="AH202" s="116"/>
      <c r="AI202" s="116"/>
      <c r="AJ202" s="116"/>
      <c r="AK202" s="116"/>
      <c r="AL202" s="116"/>
      <c r="AM202" s="116"/>
      <c r="AN202" s="116"/>
      <c r="AO202" s="116"/>
      <c r="AP202" s="116"/>
      <c r="AQ202" s="116"/>
      <c r="AR202" s="116"/>
      <c r="AS202" s="116"/>
      <c r="AT202" s="116"/>
      <c r="AU202" s="116"/>
      <c r="AZ202" s="116"/>
      <c r="BA202" s="116"/>
      <c r="BB202" s="116"/>
      <c r="BC202" s="116"/>
    </row>
    <row r="203" spans="1:55" s="117" customFormat="1">
      <c r="A203" s="116"/>
      <c r="B203" s="116"/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116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  <c r="AO203" s="116"/>
      <c r="AP203" s="116"/>
      <c r="AQ203" s="116"/>
      <c r="AR203" s="116"/>
      <c r="AS203" s="116"/>
      <c r="AT203" s="116"/>
      <c r="AU203" s="116"/>
      <c r="AZ203" s="116"/>
      <c r="BA203" s="116"/>
      <c r="BB203" s="116"/>
      <c r="BC203" s="116"/>
    </row>
    <row r="204" spans="1:55" s="117" customFormat="1">
      <c r="A204" s="116"/>
      <c r="B204" s="116"/>
      <c r="C204" s="116"/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  <c r="Z204" s="116"/>
      <c r="AA204" s="116"/>
      <c r="AB204" s="116"/>
      <c r="AC204" s="116"/>
      <c r="AD204" s="116"/>
      <c r="AE204" s="116"/>
      <c r="AF204" s="116"/>
      <c r="AG204" s="116"/>
      <c r="AH204" s="116"/>
      <c r="AI204" s="116"/>
      <c r="AJ204" s="116"/>
      <c r="AK204" s="116"/>
      <c r="AL204" s="116"/>
      <c r="AM204" s="116"/>
      <c r="AN204" s="116"/>
      <c r="AO204" s="116"/>
      <c r="AP204" s="116"/>
      <c r="AQ204" s="116"/>
      <c r="AR204" s="116"/>
      <c r="AS204" s="116"/>
      <c r="AT204" s="116"/>
      <c r="AU204" s="116"/>
      <c r="AZ204" s="116"/>
      <c r="BA204" s="116"/>
      <c r="BB204" s="116"/>
      <c r="BC204" s="116"/>
    </row>
    <row r="205" spans="1:55" s="117" customFormat="1">
      <c r="A205" s="116"/>
      <c r="B205" s="116"/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  <c r="Z205" s="116"/>
      <c r="AA205" s="116"/>
      <c r="AB205" s="116"/>
      <c r="AC205" s="116"/>
      <c r="AD205" s="116"/>
      <c r="AE205" s="116"/>
      <c r="AF205" s="116"/>
      <c r="AG205" s="116"/>
      <c r="AH205" s="116"/>
      <c r="AI205" s="116"/>
      <c r="AJ205" s="116"/>
      <c r="AK205" s="116"/>
      <c r="AL205" s="116"/>
      <c r="AM205" s="116"/>
      <c r="AN205" s="116"/>
      <c r="AO205" s="116"/>
      <c r="AP205" s="116"/>
      <c r="AQ205" s="116"/>
      <c r="AR205" s="116"/>
      <c r="AS205" s="116"/>
      <c r="AT205" s="116"/>
      <c r="AU205" s="116"/>
      <c r="AZ205" s="116"/>
      <c r="BA205" s="116"/>
      <c r="BB205" s="116"/>
      <c r="BC205" s="116"/>
    </row>
    <row r="206" spans="1:55" s="117" customFormat="1">
      <c r="A206" s="116"/>
      <c r="B206" s="116"/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  <c r="Z206" s="116"/>
      <c r="AA206" s="116"/>
      <c r="AB206" s="116"/>
      <c r="AC206" s="116"/>
      <c r="AD206" s="116"/>
      <c r="AE206" s="116"/>
      <c r="AF206" s="116"/>
      <c r="AG206" s="116"/>
      <c r="AH206" s="116"/>
      <c r="AI206" s="116"/>
      <c r="AJ206" s="116"/>
      <c r="AK206" s="116"/>
      <c r="AL206" s="116"/>
      <c r="AM206" s="116"/>
      <c r="AN206" s="116"/>
      <c r="AO206" s="116"/>
      <c r="AP206" s="116"/>
      <c r="AQ206" s="116"/>
      <c r="AR206" s="116"/>
      <c r="AS206" s="116"/>
      <c r="AT206" s="116"/>
      <c r="AU206" s="116"/>
      <c r="AZ206" s="116"/>
      <c r="BA206" s="116"/>
      <c r="BB206" s="116"/>
      <c r="BC206" s="116"/>
    </row>
    <row r="207" spans="1:55" s="117" customFormat="1">
      <c r="A207" s="116"/>
      <c r="B207" s="116"/>
      <c r="C207" s="116"/>
      <c r="D207" s="116"/>
      <c r="E207" s="116"/>
      <c r="F207" s="116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  <c r="AB207" s="116"/>
      <c r="AC207" s="116"/>
      <c r="AD207" s="116"/>
      <c r="AE207" s="116"/>
      <c r="AF207" s="116"/>
      <c r="AG207" s="116"/>
      <c r="AH207" s="116"/>
      <c r="AI207" s="116"/>
      <c r="AJ207" s="116"/>
      <c r="AK207" s="116"/>
      <c r="AL207" s="116"/>
      <c r="AM207" s="116"/>
      <c r="AN207" s="116"/>
      <c r="AO207" s="116"/>
      <c r="AP207" s="116"/>
      <c r="AQ207" s="116"/>
      <c r="AR207" s="116"/>
      <c r="AS207" s="116"/>
      <c r="AT207" s="116"/>
      <c r="AU207" s="116"/>
      <c r="AZ207" s="116"/>
      <c r="BA207" s="116"/>
      <c r="BB207" s="116"/>
      <c r="BC207" s="116"/>
    </row>
    <row r="208" spans="1:55" s="117" customFormat="1">
      <c r="A208" s="116"/>
      <c r="B208" s="116"/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  <c r="AB208" s="116"/>
      <c r="AC208" s="116"/>
      <c r="AD208" s="116"/>
      <c r="AE208" s="116"/>
      <c r="AF208" s="116"/>
      <c r="AG208" s="116"/>
      <c r="AH208" s="116"/>
      <c r="AI208" s="116"/>
      <c r="AJ208" s="116"/>
      <c r="AK208" s="116"/>
      <c r="AL208" s="116"/>
      <c r="AM208" s="116"/>
      <c r="AN208" s="116"/>
      <c r="AO208" s="116"/>
      <c r="AP208" s="116"/>
      <c r="AQ208" s="116"/>
      <c r="AR208" s="116"/>
      <c r="AS208" s="116"/>
      <c r="AT208" s="116"/>
      <c r="AU208" s="116"/>
      <c r="AZ208" s="116"/>
      <c r="BA208" s="116"/>
      <c r="BB208" s="116"/>
      <c r="BC208" s="116"/>
    </row>
    <row r="209" spans="1:55" s="117" customFormat="1">
      <c r="A209" s="116"/>
      <c r="B209" s="116"/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  <c r="AO209" s="116"/>
      <c r="AP209" s="116"/>
      <c r="AQ209" s="116"/>
      <c r="AR209" s="116"/>
      <c r="AS209" s="116"/>
      <c r="AT209" s="116"/>
      <c r="AU209" s="116"/>
      <c r="AZ209" s="116"/>
      <c r="BA209" s="116"/>
      <c r="BB209" s="116"/>
      <c r="BC209" s="116"/>
    </row>
    <row r="210" spans="1:55" s="117" customFormat="1">
      <c r="A210" s="116"/>
      <c r="B210" s="116"/>
      <c r="C210" s="116"/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  <c r="Z210" s="116"/>
      <c r="AA210" s="116"/>
      <c r="AB210" s="116"/>
      <c r="AC210" s="116"/>
      <c r="AD210" s="116"/>
      <c r="AE210" s="116"/>
      <c r="AF210" s="116"/>
      <c r="AG210" s="116"/>
      <c r="AH210" s="116"/>
      <c r="AI210" s="116"/>
      <c r="AJ210" s="116"/>
      <c r="AK210" s="116"/>
      <c r="AL210" s="116"/>
      <c r="AM210" s="116"/>
      <c r="AN210" s="116"/>
      <c r="AO210" s="116"/>
      <c r="AP210" s="116"/>
      <c r="AQ210" s="116"/>
      <c r="AR210" s="116"/>
      <c r="AS210" s="116"/>
      <c r="AT210" s="116"/>
      <c r="AU210" s="116"/>
      <c r="AZ210" s="116"/>
      <c r="BA210" s="116"/>
      <c r="BB210" s="116"/>
      <c r="BC210" s="116"/>
    </row>
    <row r="211" spans="1:55" s="117" customFormat="1">
      <c r="A211" s="116"/>
      <c r="B211" s="116"/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  <c r="Z211" s="116"/>
      <c r="AA211" s="116"/>
      <c r="AB211" s="116"/>
      <c r="AC211" s="116"/>
      <c r="AD211" s="116"/>
      <c r="AE211" s="116"/>
      <c r="AF211" s="116"/>
      <c r="AG211" s="116"/>
      <c r="AH211" s="116"/>
      <c r="AI211" s="116"/>
      <c r="AJ211" s="116"/>
      <c r="AK211" s="116"/>
      <c r="AL211" s="116"/>
      <c r="AM211" s="116"/>
      <c r="AN211" s="116"/>
      <c r="AO211" s="116"/>
      <c r="AP211" s="116"/>
      <c r="AQ211" s="116"/>
      <c r="AR211" s="116"/>
      <c r="AS211" s="116"/>
      <c r="AT211" s="116"/>
      <c r="AU211" s="116"/>
      <c r="AZ211" s="116"/>
      <c r="BA211" s="116"/>
      <c r="BB211" s="116"/>
      <c r="BC211" s="116"/>
    </row>
    <row r="212" spans="1:55" s="117" customFormat="1">
      <c r="A212" s="116"/>
      <c r="B212" s="116"/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  <c r="Z212" s="116"/>
      <c r="AA212" s="116"/>
      <c r="AB212" s="116"/>
      <c r="AC212" s="116"/>
      <c r="AD212" s="116"/>
      <c r="AE212" s="116"/>
      <c r="AF212" s="116"/>
      <c r="AG212" s="116"/>
      <c r="AH212" s="116"/>
      <c r="AI212" s="116"/>
      <c r="AJ212" s="116"/>
      <c r="AK212" s="116"/>
      <c r="AL212" s="116"/>
      <c r="AM212" s="116"/>
      <c r="AN212" s="116"/>
      <c r="AO212" s="116"/>
      <c r="AP212" s="116"/>
      <c r="AQ212" s="116"/>
      <c r="AR212" s="116"/>
      <c r="AS212" s="116"/>
      <c r="AT212" s="116"/>
      <c r="AU212" s="116"/>
      <c r="AZ212" s="116"/>
      <c r="BA212" s="116"/>
      <c r="BB212" s="116"/>
      <c r="BC212" s="116"/>
    </row>
    <row r="213" spans="1:55" s="117" customFormat="1">
      <c r="A213" s="116"/>
      <c r="B213" s="116"/>
      <c r="C213" s="116"/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  <c r="Z213" s="116"/>
      <c r="AA213" s="116"/>
      <c r="AB213" s="116"/>
      <c r="AC213" s="116"/>
      <c r="AD213" s="116"/>
      <c r="AE213" s="116"/>
      <c r="AF213" s="116"/>
      <c r="AG213" s="116"/>
      <c r="AH213" s="116"/>
      <c r="AI213" s="116"/>
      <c r="AJ213" s="116"/>
      <c r="AK213" s="116"/>
      <c r="AL213" s="116"/>
      <c r="AM213" s="116"/>
      <c r="AN213" s="116"/>
      <c r="AO213" s="116"/>
      <c r="AP213" s="116"/>
      <c r="AQ213" s="116"/>
      <c r="AR213" s="116"/>
      <c r="AS213" s="116"/>
      <c r="AT213" s="116"/>
      <c r="AU213" s="116"/>
      <c r="AZ213" s="116"/>
      <c r="BA213" s="116"/>
      <c r="BB213" s="116"/>
      <c r="BC213" s="116"/>
    </row>
    <row r="214" spans="1:55" s="117" customFormat="1">
      <c r="A214" s="116"/>
      <c r="B214" s="116"/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  <c r="Z214" s="116"/>
      <c r="AA214" s="116"/>
      <c r="AB214" s="116"/>
      <c r="AC214" s="116"/>
      <c r="AD214" s="116"/>
      <c r="AE214" s="116"/>
      <c r="AF214" s="116"/>
      <c r="AG214" s="116"/>
      <c r="AH214" s="116"/>
      <c r="AI214" s="116"/>
      <c r="AJ214" s="116"/>
      <c r="AK214" s="116"/>
      <c r="AL214" s="116"/>
      <c r="AM214" s="116"/>
      <c r="AN214" s="116"/>
      <c r="AO214" s="116"/>
      <c r="AP214" s="116"/>
      <c r="AQ214" s="116"/>
      <c r="AR214" s="116"/>
      <c r="AS214" s="116"/>
      <c r="AT214" s="116"/>
      <c r="AU214" s="116"/>
      <c r="AZ214" s="116"/>
      <c r="BA214" s="116"/>
      <c r="BB214" s="116"/>
      <c r="BC214" s="116"/>
    </row>
    <row r="215" spans="1:55" s="117" customFormat="1">
      <c r="A215" s="116"/>
      <c r="B215" s="116"/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  <c r="Z215" s="116"/>
      <c r="AA215" s="116"/>
      <c r="AB215" s="116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  <c r="AO215" s="116"/>
      <c r="AP215" s="116"/>
      <c r="AQ215" s="116"/>
      <c r="AR215" s="116"/>
      <c r="AS215" s="116"/>
      <c r="AT215" s="116"/>
      <c r="AU215" s="116"/>
      <c r="AZ215" s="116"/>
      <c r="BA215" s="116"/>
      <c r="BB215" s="116"/>
      <c r="BC215" s="116"/>
    </row>
    <row r="216" spans="1:55" s="117" customFormat="1">
      <c r="A216" s="116"/>
      <c r="B216" s="116"/>
      <c r="C216" s="116"/>
      <c r="D216" s="116"/>
      <c r="E216" s="11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  <c r="AD216" s="116"/>
      <c r="AE216" s="116"/>
      <c r="AF216" s="116"/>
      <c r="AG216" s="116"/>
      <c r="AH216" s="116"/>
      <c r="AI216" s="116"/>
      <c r="AJ216" s="116"/>
      <c r="AK216" s="116"/>
      <c r="AL216" s="116"/>
      <c r="AM216" s="116"/>
      <c r="AN216" s="116"/>
      <c r="AO216" s="116"/>
      <c r="AP216" s="116"/>
      <c r="AQ216" s="116"/>
      <c r="AR216" s="116"/>
      <c r="AS216" s="116"/>
      <c r="AT216" s="116"/>
      <c r="AU216" s="116"/>
      <c r="AZ216" s="116"/>
      <c r="BA216" s="116"/>
      <c r="BB216" s="116"/>
      <c r="BC216" s="116"/>
    </row>
    <row r="217" spans="1:55" s="117" customFormat="1">
      <c r="A217" s="116"/>
      <c r="B217" s="116"/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  <c r="AD217" s="116"/>
      <c r="AE217" s="116"/>
      <c r="AF217" s="116"/>
      <c r="AG217" s="116"/>
      <c r="AH217" s="116"/>
      <c r="AI217" s="116"/>
      <c r="AJ217" s="116"/>
      <c r="AK217" s="116"/>
      <c r="AL217" s="116"/>
      <c r="AM217" s="116"/>
      <c r="AN217" s="116"/>
      <c r="AO217" s="116"/>
      <c r="AP217" s="116"/>
      <c r="AQ217" s="116"/>
      <c r="AR217" s="116"/>
      <c r="AS217" s="116"/>
      <c r="AT217" s="116"/>
      <c r="AU217" s="116"/>
      <c r="AZ217" s="116"/>
      <c r="BA217" s="116"/>
      <c r="BB217" s="116"/>
      <c r="BC217" s="116"/>
    </row>
    <row r="218" spans="1:55" s="117" customFormat="1">
      <c r="A218" s="116"/>
      <c r="B218" s="116"/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  <c r="AO218" s="116"/>
      <c r="AP218" s="116"/>
      <c r="AQ218" s="116"/>
      <c r="AR218" s="116"/>
      <c r="AS218" s="116"/>
      <c r="AT218" s="116"/>
      <c r="AU218" s="116"/>
      <c r="AZ218" s="116"/>
      <c r="BA218" s="116"/>
      <c r="BB218" s="116"/>
      <c r="BC218" s="116"/>
    </row>
    <row r="219" spans="1:55" s="117" customFormat="1">
      <c r="A219" s="116"/>
      <c r="B219" s="116"/>
      <c r="C219" s="116"/>
      <c r="D219" s="116"/>
      <c r="E219" s="116"/>
      <c r="F219" s="116"/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  <c r="Z219" s="116"/>
      <c r="AA219" s="116"/>
      <c r="AB219" s="116"/>
      <c r="AC219" s="116"/>
      <c r="AD219" s="116"/>
      <c r="AE219" s="116"/>
      <c r="AF219" s="116"/>
      <c r="AG219" s="116"/>
      <c r="AH219" s="116"/>
      <c r="AI219" s="116"/>
      <c r="AJ219" s="116"/>
      <c r="AK219" s="116"/>
      <c r="AL219" s="116"/>
      <c r="AM219" s="116"/>
      <c r="AN219" s="116"/>
      <c r="AO219" s="116"/>
      <c r="AP219" s="116"/>
      <c r="AQ219" s="116"/>
      <c r="AR219" s="116"/>
      <c r="AS219" s="116"/>
      <c r="AT219" s="116"/>
      <c r="AU219" s="116"/>
      <c r="AZ219" s="116"/>
      <c r="BA219" s="116"/>
      <c r="BB219" s="116"/>
      <c r="BC219" s="116"/>
    </row>
    <row r="220" spans="1:55" s="117" customFormat="1">
      <c r="A220" s="116"/>
      <c r="B220" s="116"/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116"/>
      <c r="AA220" s="116"/>
      <c r="AB220" s="116"/>
      <c r="AC220" s="116"/>
      <c r="AD220" s="116"/>
      <c r="AE220" s="116"/>
      <c r="AF220" s="116"/>
      <c r="AG220" s="116"/>
      <c r="AH220" s="116"/>
      <c r="AI220" s="116"/>
      <c r="AJ220" s="116"/>
      <c r="AK220" s="116"/>
      <c r="AL220" s="116"/>
      <c r="AM220" s="116"/>
      <c r="AN220" s="116"/>
      <c r="AO220" s="116"/>
      <c r="AP220" s="116"/>
      <c r="AQ220" s="116"/>
      <c r="AR220" s="116"/>
      <c r="AS220" s="116"/>
      <c r="AT220" s="116"/>
      <c r="AU220" s="116"/>
      <c r="AZ220" s="116"/>
      <c r="BA220" s="116"/>
      <c r="BB220" s="116"/>
      <c r="BC220" s="116"/>
    </row>
    <row r="221" spans="1:55" s="117" customFormat="1">
      <c r="A221" s="116"/>
      <c r="B221" s="116"/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  <c r="Z221" s="116"/>
      <c r="AA221" s="116"/>
      <c r="AB221" s="116"/>
      <c r="AC221" s="116"/>
      <c r="AD221" s="116"/>
      <c r="AE221" s="116"/>
      <c r="AF221" s="116"/>
      <c r="AG221" s="116"/>
      <c r="AH221" s="116"/>
      <c r="AI221" s="116"/>
      <c r="AJ221" s="116"/>
      <c r="AK221" s="116"/>
      <c r="AL221" s="116"/>
      <c r="AM221" s="116"/>
      <c r="AN221" s="116"/>
      <c r="AO221" s="116"/>
      <c r="AP221" s="116"/>
      <c r="AQ221" s="116"/>
      <c r="AR221" s="116"/>
      <c r="AS221" s="116"/>
      <c r="AT221" s="116"/>
      <c r="AU221" s="116"/>
      <c r="AZ221" s="116"/>
      <c r="BA221" s="116"/>
      <c r="BB221" s="116"/>
      <c r="BC221" s="116"/>
    </row>
    <row r="222" spans="1:55" s="117" customFormat="1">
      <c r="A222" s="116"/>
      <c r="B222" s="116"/>
      <c r="C222" s="116"/>
      <c r="D222" s="116"/>
      <c r="E222" s="11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  <c r="Z222" s="116"/>
      <c r="AA222" s="116"/>
      <c r="AB222" s="116"/>
      <c r="AC222" s="116"/>
      <c r="AD222" s="116"/>
      <c r="AE222" s="116"/>
      <c r="AF222" s="116"/>
      <c r="AG222" s="116"/>
      <c r="AH222" s="116"/>
      <c r="AI222" s="116"/>
      <c r="AJ222" s="116"/>
      <c r="AK222" s="116"/>
      <c r="AL222" s="116"/>
      <c r="AM222" s="116"/>
      <c r="AN222" s="116"/>
      <c r="AO222" s="116"/>
      <c r="AP222" s="116"/>
      <c r="AQ222" s="116"/>
      <c r="AR222" s="116"/>
      <c r="AS222" s="116"/>
      <c r="AT222" s="116"/>
      <c r="AU222" s="116"/>
      <c r="AZ222" s="116"/>
      <c r="BA222" s="116"/>
      <c r="BB222" s="116"/>
      <c r="BC222" s="116"/>
    </row>
    <row r="223" spans="1:55" s="117" customFormat="1">
      <c r="A223" s="116"/>
      <c r="B223" s="116"/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  <c r="Z223" s="116"/>
      <c r="AA223" s="116"/>
      <c r="AB223" s="116"/>
      <c r="AC223" s="116"/>
      <c r="AD223" s="116"/>
      <c r="AE223" s="116"/>
      <c r="AF223" s="116"/>
      <c r="AG223" s="116"/>
      <c r="AH223" s="116"/>
      <c r="AI223" s="116"/>
      <c r="AJ223" s="116"/>
      <c r="AK223" s="116"/>
      <c r="AL223" s="116"/>
      <c r="AM223" s="116"/>
      <c r="AN223" s="116"/>
      <c r="AO223" s="116"/>
      <c r="AP223" s="116"/>
      <c r="AQ223" s="116"/>
      <c r="AR223" s="116"/>
      <c r="AS223" s="116"/>
      <c r="AT223" s="116"/>
      <c r="AU223" s="116"/>
      <c r="AZ223" s="116"/>
      <c r="BA223" s="116"/>
      <c r="BB223" s="116"/>
      <c r="BC223" s="116"/>
    </row>
    <row r="224" spans="1:55" s="117" customFormat="1">
      <c r="A224" s="116"/>
      <c r="B224" s="116"/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  <c r="Z224" s="116"/>
      <c r="AA224" s="116"/>
      <c r="AB224" s="116"/>
      <c r="AC224" s="116"/>
      <c r="AD224" s="116"/>
      <c r="AE224" s="116"/>
      <c r="AF224" s="116"/>
      <c r="AG224" s="116"/>
      <c r="AH224" s="116"/>
      <c r="AI224" s="116"/>
      <c r="AJ224" s="116"/>
      <c r="AK224" s="116"/>
      <c r="AL224" s="116"/>
      <c r="AM224" s="116"/>
      <c r="AN224" s="116"/>
      <c r="AO224" s="116"/>
      <c r="AP224" s="116"/>
      <c r="AQ224" s="116"/>
      <c r="AR224" s="116"/>
      <c r="AS224" s="116"/>
      <c r="AT224" s="116"/>
      <c r="AU224" s="116"/>
      <c r="AZ224" s="116"/>
      <c r="BA224" s="116"/>
      <c r="BB224" s="116"/>
      <c r="BC224" s="116"/>
    </row>
    <row r="225" spans="1:55" s="117" customFormat="1">
      <c r="A225" s="116"/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  <c r="AD225" s="116"/>
      <c r="AE225" s="116"/>
      <c r="AF225" s="116"/>
      <c r="AG225" s="116"/>
      <c r="AH225" s="116"/>
      <c r="AI225" s="116"/>
      <c r="AJ225" s="116"/>
      <c r="AK225" s="116"/>
      <c r="AL225" s="116"/>
      <c r="AM225" s="116"/>
      <c r="AN225" s="116"/>
      <c r="AO225" s="116"/>
      <c r="AP225" s="116"/>
      <c r="AQ225" s="116"/>
      <c r="AR225" s="116"/>
      <c r="AS225" s="116"/>
      <c r="AT225" s="116"/>
      <c r="AU225" s="116"/>
      <c r="AZ225" s="116"/>
      <c r="BA225" s="116"/>
      <c r="BB225" s="116"/>
      <c r="BC225" s="116"/>
    </row>
    <row r="226" spans="1:55" s="117" customFormat="1">
      <c r="A226" s="116"/>
      <c r="B226" s="116"/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  <c r="AD226" s="116"/>
      <c r="AE226" s="116"/>
      <c r="AF226" s="116"/>
      <c r="AG226" s="116"/>
      <c r="AH226" s="116"/>
      <c r="AI226" s="116"/>
      <c r="AJ226" s="116"/>
      <c r="AK226" s="116"/>
      <c r="AL226" s="116"/>
      <c r="AM226" s="116"/>
      <c r="AN226" s="116"/>
      <c r="AO226" s="116"/>
      <c r="AP226" s="116"/>
      <c r="AQ226" s="116"/>
      <c r="AR226" s="116"/>
      <c r="AS226" s="116"/>
      <c r="AT226" s="116"/>
      <c r="AU226" s="116"/>
      <c r="AZ226" s="116"/>
      <c r="BA226" s="116"/>
      <c r="BB226" s="116"/>
      <c r="BC226" s="116"/>
    </row>
    <row r="227" spans="1:55" s="117" customFormat="1">
      <c r="A227" s="116"/>
      <c r="B227" s="116"/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  <c r="AB227" s="116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16"/>
      <c r="AN227" s="116"/>
      <c r="AO227" s="116"/>
      <c r="AP227" s="116"/>
      <c r="AQ227" s="116"/>
      <c r="AR227" s="116"/>
      <c r="AS227" s="116"/>
      <c r="AT227" s="116"/>
      <c r="AU227" s="116"/>
      <c r="AZ227" s="116"/>
      <c r="BA227" s="116"/>
      <c r="BB227" s="116"/>
      <c r="BC227" s="116"/>
    </row>
    <row r="228" spans="1:55" s="117" customFormat="1">
      <c r="A228" s="116"/>
      <c r="B228" s="116"/>
      <c r="C228" s="116"/>
      <c r="D228" s="116"/>
      <c r="E228" s="11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  <c r="Z228" s="116"/>
      <c r="AA228" s="116"/>
      <c r="AB228" s="116"/>
      <c r="AC228" s="116"/>
      <c r="AD228" s="116"/>
      <c r="AE228" s="116"/>
      <c r="AF228" s="116"/>
      <c r="AG228" s="116"/>
      <c r="AH228" s="116"/>
      <c r="AI228" s="116"/>
      <c r="AJ228" s="116"/>
      <c r="AK228" s="116"/>
      <c r="AL228" s="116"/>
      <c r="AM228" s="116"/>
      <c r="AN228" s="116"/>
      <c r="AO228" s="116"/>
      <c r="AP228" s="116"/>
      <c r="AQ228" s="116"/>
      <c r="AR228" s="116"/>
      <c r="AS228" s="116"/>
      <c r="AT228" s="116"/>
      <c r="AU228" s="116"/>
      <c r="AZ228" s="116"/>
      <c r="BA228" s="116"/>
      <c r="BB228" s="116"/>
      <c r="BC228" s="116"/>
    </row>
    <row r="229" spans="1:55" s="117" customFormat="1">
      <c r="A229" s="116"/>
      <c r="B229" s="116"/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  <c r="Z229" s="116"/>
      <c r="AA229" s="116"/>
      <c r="AB229" s="116"/>
      <c r="AC229" s="116"/>
      <c r="AD229" s="116"/>
      <c r="AE229" s="116"/>
      <c r="AF229" s="116"/>
      <c r="AG229" s="116"/>
      <c r="AH229" s="116"/>
      <c r="AI229" s="116"/>
      <c r="AJ229" s="116"/>
      <c r="AK229" s="116"/>
      <c r="AL229" s="116"/>
      <c r="AM229" s="116"/>
      <c r="AN229" s="116"/>
      <c r="AO229" s="116"/>
      <c r="AP229" s="116"/>
      <c r="AQ229" s="116"/>
      <c r="AR229" s="116"/>
      <c r="AS229" s="116"/>
      <c r="AT229" s="116"/>
      <c r="AU229" s="116"/>
      <c r="AZ229" s="116"/>
      <c r="BA229" s="116"/>
      <c r="BB229" s="116"/>
      <c r="BC229" s="116"/>
    </row>
    <row r="230" spans="1:55" s="117" customFormat="1">
      <c r="A230" s="116"/>
      <c r="B230" s="116"/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  <c r="Z230" s="116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/>
      <c r="AL230" s="116"/>
      <c r="AM230" s="116"/>
      <c r="AN230" s="116"/>
      <c r="AO230" s="116"/>
      <c r="AP230" s="116"/>
      <c r="AQ230" s="116"/>
      <c r="AR230" s="116"/>
      <c r="AS230" s="116"/>
      <c r="AT230" s="116"/>
      <c r="AU230" s="116"/>
      <c r="AZ230" s="116"/>
      <c r="BA230" s="116"/>
      <c r="BB230" s="116"/>
      <c r="BC230" s="116"/>
    </row>
    <row r="231" spans="1:55" s="117" customFormat="1">
      <c r="A231" s="116"/>
      <c r="B231" s="116"/>
      <c r="C231" s="116"/>
      <c r="D231" s="116"/>
      <c r="E231" s="11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  <c r="Z231" s="116"/>
      <c r="AA231" s="116"/>
      <c r="AB231" s="116"/>
      <c r="AC231" s="116"/>
      <c r="AD231" s="116"/>
      <c r="AE231" s="116"/>
      <c r="AF231" s="116"/>
      <c r="AG231" s="116"/>
      <c r="AH231" s="116"/>
      <c r="AI231" s="116"/>
      <c r="AJ231" s="116"/>
      <c r="AK231" s="116"/>
      <c r="AL231" s="116"/>
      <c r="AM231" s="116"/>
      <c r="AN231" s="116"/>
      <c r="AO231" s="116"/>
      <c r="AP231" s="116"/>
      <c r="AQ231" s="116"/>
      <c r="AR231" s="116"/>
      <c r="AS231" s="116"/>
      <c r="AT231" s="116"/>
      <c r="AU231" s="116"/>
      <c r="AZ231" s="116"/>
      <c r="BA231" s="116"/>
      <c r="BB231" s="116"/>
      <c r="BC231" s="116"/>
    </row>
    <row r="232" spans="1:55" s="117" customFormat="1">
      <c r="A232" s="116"/>
      <c r="B232" s="116"/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  <c r="Z232" s="116"/>
      <c r="AA232" s="116"/>
      <c r="AB232" s="116"/>
      <c r="AC232" s="116"/>
      <c r="AD232" s="116"/>
      <c r="AE232" s="116"/>
      <c r="AF232" s="116"/>
      <c r="AG232" s="116"/>
      <c r="AH232" s="116"/>
      <c r="AI232" s="116"/>
      <c r="AJ232" s="116"/>
      <c r="AK232" s="116"/>
      <c r="AL232" s="116"/>
      <c r="AM232" s="116"/>
      <c r="AN232" s="116"/>
      <c r="AO232" s="116"/>
      <c r="AP232" s="116"/>
      <c r="AQ232" s="116"/>
      <c r="AR232" s="116"/>
      <c r="AS232" s="116"/>
      <c r="AT232" s="116"/>
      <c r="AU232" s="116"/>
      <c r="AZ232" s="116"/>
      <c r="BA232" s="116"/>
      <c r="BB232" s="116"/>
      <c r="BC232" s="116"/>
    </row>
    <row r="233" spans="1:55" s="117" customFormat="1">
      <c r="A233" s="116"/>
      <c r="B233" s="116"/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  <c r="Z233" s="116"/>
      <c r="AA233" s="116"/>
      <c r="AB233" s="116"/>
      <c r="AC233" s="116"/>
      <c r="AD233" s="116"/>
      <c r="AE233" s="116"/>
      <c r="AF233" s="116"/>
      <c r="AG233" s="116"/>
      <c r="AH233" s="116"/>
      <c r="AI233" s="116"/>
      <c r="AJ233" s="116"/>
      <c r="AK233" s="116"/>
      <c r="AL233" s="116"/>
      <c r="AM233" s="116"/>
      <c r="AN233" s="116"/>
      <c r="AO233" s="116"/>
      <c r="AP233" s="116"/>
      <c r="AQ233" s="116"/>
      <c r="AR233" s="116"/>
      <c r="AS233" s="116"/>
      <c r="AT233" s="116"/>
      <c r="AU233" s="116"/>
      <c r="AZ233" s="116"/>
      <c r="BA233" s="116"/>
      <c r="BB233" s="116"/>
      <c r="BC233" s="116"/>
    </row>
    <row r="234" spans="1:55" s="117" customFormat="1">
      <c r="A234" s="116"/>
      <c r="B234" s="116"/>
      <c r="C234" s="116"/>
      <c r="D234" s="116"/>
      <c r="E234" s="11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  <c r="AB234" s="116"/>
      <c r="AC234" s="116"/>
      <c r="AD234" s="116"/>
      <c r="AE234" s="116"/>
      <c r="AF234" s="116"/>
      <c r="AG234" s="116"/>
      <c r="AH234" s="116"/>
      <c r="AI234" s="116"/>
      <c r="AJ234" s="116"/>
      <c r="AK234" s="116"/>
      <c r="AL234" s="116"/>
      <c r="AM234" s="116"/>
      <c r="AN234" s="116"/>
      <c r="AO234" s="116"/>
      <c r="AP234" s="116"/>
      <c r="AQ234" s="116"/>
      <c r="AR234" s="116"/>
      <c r="AS234" s="116"/>
      <c r="AT234" s="116"/>
      <c r="AU234" s="116"/>
      <c r="AZ234" s="116"/>
      <c r="BA234" s="116"/>
      <c r="BB234" s="116"/>
      <c r="BC234" s="116"/>
    </row>
    <row r="235" spans="1:55" s="117" customFormat="1">
      <c r="A235" s="116"/>
      <c r="B235" s="116"/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6"/>
      <c r="AG235" s="116"/>
      <c r="AH235" s="116"/>
      <c r="AI235" s="116"/>
      <c r="AJ235" s="116"/>
      <c r="AK235" s="116"/>
      <c r="AL235" s="116"/>
      <c r="AM235" s="116"/>
      <c r="AN235" s="116"/>
      <c r="AO235" s="116"/>
      <c r="AP235" s="116"/>
      <c r="AQ235" s="116"/>
      <c r="AR235" s="116"/>
      <c r="AS235" s="116"/>
      <c r="AT235" s="116"/>
      <c r="AU235" s="116"/>
      <c r="AZ235" s="116"/>
      <c r="BA235" s="116"/>
      <c r="BB235" s="116"/>
      <c r="BC235" s="116"/>
    </row>
    <row r="236" spans="1:55" s="117" customFormat="1">
      <c r="A236" s="116"/>
      <c r="B236" s="116"/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  <c r="AB236" s="116"/>
      <c r="AC236" s="116"/>
      <c r="AD236" s="116"/>
      <c r="AE236" s="116"/>
      <c r="AF236" s="116"/>
      <c r="AG236" s="116"/>
      <c r="AH236" s="116"/>
      <c r="AI236" s="116"/>
      <c r="AJ236" s="116"/>
      <c r="AK236" s="116"/>
      <c r="AL236" s="116"/>
      <c r="AM236" s="116"/>
      <c r="AN236" s="116"/>
      <c r="AO236" s="116"/>
      <c r="AP236" s="116"/>
      <c r="AQ236" s="116"/>
      <c r="AR236" s="116"/>
      <c r="AS236" s="116"/>
      <c r="AT236" s="116"/>
      <c r="AU236" s="116"/>
      <c r="AZ236" s="116"/>
      <c r="BA236" s="116"/>
      <c r="BB236" s="116"/>
      <c r="BC236" s="116"/>
    </row>
    <row r="237" spans="1:55" s="117" customFormat="1">
      <c r="A237" s="116"/>
      <c r="B237" s="116"/>
      <c r="C237" s="116"/>
      <c r="D237" s="116"/>
      <c r="E237" s="116"/>
      <c r="F237" s="116"/>
      <c r="G237" s="116"/>
      <c r="H237" s="116"/>
      <c r="I237" s="116"/>
      <c r="J237" s="116"/>
      <c r="K237" s="116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  <c r="Z237" s="116"/>
      <c r="AA237" s="116"/>
      <c r="AB237" s="116"/>
      <c r="AC237" s="116"/>
      <c r="AD237" s="116"/>
      <c r="AE237" s="116"/>
      <c r="AF237" s="116"/>
      <c r="AG237" s="116"/>
      <c r="AH237" s="116"/>
      <c r="AI237" s="116"/>
      <c r="AJ237" s="116"/>
      <c r="AK237" s="116"/>
      <c r="AL237" s="116"/>
      <c r="AM237" s="116"/>
      <c r="AN237" s="116"/>
      <c r="AO237" s="116"/>
      <c r="AP237" s="116"/>
      <c r="AQ237" s="116"/>
      <c r="AR237" s="116"/>
      <c r="AS237" s="116"/>
      <c r="AT237" s="116"/>
      <c r="AU237" s="116"/>
      <c r="AZ237" s="116"/>
      <c r="BA237" s="116"/>
      <c r="BB237" s="116"/>
      <c r="BC237" s="116"/>
    </row>
    <row r="238" spans="1:55" s="117" customFormat="1">
      <c r="A238" s="116"/>
      <c r="B238" s="116"/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  <c r="Z238" s="116"/>
      <c r="AA238" s="116"/>
      <c r="AB238" s="116"/>
      <c r="AC238" s="116"/>
      <c r="AD238" s="116"/>
      <c r="AE238" s="116"/>
      <c r="AF238" s="116"/>
      <c r="AG238" s="116"/>
      <c r="AH238" s="116"/>
      <c r="AI238" s="116"/>
      <c r="AJ238" s="116"/>
      <c r="AK238" s="116"/>
      <c r="AL238" s="116"/>
      <c r="AM238" s="116"/>
      <c r="AN238" s="116"/>
      <c r="AO238" s="116"/>
      <c r="AP238" s="116"/>
      <c r="AQ238" s="116"/>
      <c r="AR238" s="116"/>
      <c r="AS238" s="116"/>
      <c r="AT238" s="116"/>
      <c r="AU238" s="116"/>
      <c r="AZ238" s="116"/>
      <c r="BA238" s="116"/>
      <c r="BB238" s="116"/>
      <c r="BC238" s="116"/>
    </row>
    <row r="239" spans="1:55" s="117" customFormat="1">
      <c r="A239" s="116"/>
      <c r="B239" s="116"/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  <c r="Z239" s="116"/>
      <c r="AA239" s="116"/>
      <c r="AB239" s="116"/>
      <c r="AC239" s="116"/>
      <c r="AD239" s="116"/>
      <c r="AE239" s="116"/>
      <c r="AF239" s="116"/>
      <c r="AG239" s="116"/>
      <c r="AH239" s="116"/>
      <c r="AI239" s="116"/>
      <c r="AJ239" s="116"/>
      <c r="AK239" s="116"/>
      <c r="AL239" s="116"/>
      <c r="AM239" s="116"/>
      <c r="AN239" s="116"/>
      <c r="AO239" s="116"/>
      <c r="AP239" s="116"/>
      <c r="AQ239" s="116"/>
      <c r="AR239" s="116"/>
      <c r="AS239" s="116"/>
      <c r="AT239" s="116"/>
      <c r="AU239" s="116"/>
      <c r="AZ239" s="116"/>
      <c r="BA239" s="116"/>
      <c r="BB239" s="116"/>
      <c r="BC239" s="116"/>
    </row>
    <row r="240" spans="1:55" s="117" customFormat="1">
      <c r="A240" s="116"/>
      <c r="B240" s="116"/>
      <c r="C240" s="116"/>
      <c r="D240" s="116"/>
      <c r="E240" s="116"/>
      <c r="F240" s="116"/>
      <c r="G240" s="116"/>
      <c r="H240" s="116"/>
      <c r="I240" s="116"/>
      <c r="J240" s="116"/>
      <c r="K240" s="116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  <c r="Z240" s="116"/>
      <c r="AA240" s="116"/>
      <c r="AB240" s="116"/>
      <c r="AC240" s="116"/>
      <c r="AD240" s="116"/>
      <c r="AE240" s="116"/>
      <c r="AF240" s="116"/>
      <c r="AG240" s="116"/>
      <c r="AH240" s="116"/>
      <c r="AI240" s="116"/>
      <c r="AJ240" s="116"/>
      <c r="AK240" s="116"/>
      <c r="AL240" s="116"/>
      <c r="AM240" s="116"/>
      <c r="AN240" s="116"/>
      <c r="AO240" s="116"/>
      <c r="AP240" s="116"/>
      <c r="AQ240" s="116"/>
      <c r="AR240" s="116"/>
      <c r="AS240" s="116"/>
      <c r="AT240" s="116"/>
      <c r="AU240" s="116"/>
      <c r="AZ240" s="116"/>
      <c r="BA240" s="116"/>
      <c r="BB240" s="116"/>
      <c r="BC240" s="116"/>
    </row>
    <row r="241" spans="1:55" s="117" customFormat="1">
      <c r="A241" s="116"/>
      <c r="B241" s="116"/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  <c r="Z241" s="116"/>
      <c r="AA241" s="116"/>
      <c r="AB241" s="116"/>
      <c r="AC241" s="116"/>
      <c r="AD241" s="116"/>
      <c r="AE241" s="116"/>
      <c r="AF241" s="116"/>
      <c r="AG241" s="116"/>
      <c r="AH241" s="116"/>
      <c r="AI241" s="116"/>
      <c r="AJ241" s="116"/>
      <c r="AK241" s="116"/>
      <c r="AL241" s="116"/>
      <c r="AM241" s="116"/>
      <c r="AN241" s="116"/>
      <c r="AO241" s="116"/>
      <c r="AP241" s="116"/>
      <c r="AQ241" s="116"/>
      <c r="AR241" s="116"/>
      <c r="AS241" s="116"/>
      <c r="AT241" s="116"/>
      <c r="AU241" s="116"/>
      <c r="AZ241" s="116"/>
      <c r="BA241" s="116"/>
      <c r="BB241" s="116"/>
      <c r="BC241" s="116"/>
    </row>
    <row r="242" spans="1:55" s="117" customFormat="1">
      <c r="A242" s="116"/>
      <c r="B242" s="116"/>
      <c r="C242" s="116"/>
      <c r="D242" s="116"/>
      <c r="E242" s="116"/>
      <c r="F242" s="116"/>
      <c r="G242" s="116"/>
      <c r="H242" s="116"/>
      <c r="I242" s="116"/>
      <c r="J242" s="116"/>
      <c r="K242" s="116"/>
      <c r="L242" s="116"/>
      <c r="M242" s="116"/>
      <c r="N242" s="116"/>
      <c r="O242" s="116"/>
      <c r="P242" s="116"/>
      <c r="Q242" s="116"/>
      <c r="R242" s="116"/>
      <c r="S242" s="116"/>
      <c r="T242" s="116"/>
      <c r="U242" s="116"/>
      <c r="V242" s="116"/>
      <c r="W242" s="116"/>
      <c r="X242" s="116"/>
      <c r="Y242" s="116"/>
      <c r="Z242" s="116"/>
      <c r="AA242" s="116"/>
      <c r="AB242" s="116"/>
      <c r="AC242" s="116"/>
      <c r="AD242" s="116"/>
      <c r="AE242" s="116"/>
      <c r="AF242" s="116"/>
      <c r="AG242" s="116"/>
      <c r="AH242" s="116"/>
      <c r="AI242" s="116"/>
      <c r="AJ242" s="116"/>
      <c r="AK242" s="116"/>
      <c r="AL242" s="116"/>
      <c r="AM242" s="116"/>
      <c r="AN242" s="116"/>
      <c r="AO242" s="116"/>
      <c r="AP242" s="116"/>
      <c r="AQ242" s="116"/>
      <c r="AR242" s="116"/>
      <c r="AS242" s="116"/>
      <c r="AT242" s="116"/>
      <c r="AU242" s="116"/>
      <c r="AZ242" s="116"/>
      <c r="BA242" s="116"/>
      <c r="BB242" s="116"/>
      <c r="BC242" s="116"/>
    </row>
    <row r="243" spans="1:55" s="117" customFormat="1">
      <c r="A243" s="116"/>
      <c r="B243" s="116"/>
      <c r="C243" s="116"/>
      <c r="D243" s="116"/>
      <c r="E243" s="116"/>
      <c r="F243" s="116"/>
      <c r="G243" s="116"/>
      <c r="H243" s="116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116"/>
      <c r="AA243" s="116"/>
      <c r="AB243" s="116"/>
      <c r="AC243" s="116"/>
      <c r="AD243" s="116"/>
      <c r="AE243" s="116"/>
      <c r="AF243" s="116"/>
      <c r="AG243" s="116"/>
      <c r="AH243" s="116"/>
      <c r="AI243" s="116"/>
      <c r="AJ243" s="116"/>
      <c r="AK243" s="116"/>
      <c r="AL243" s="116"/>
      <c r="AM243" s="116"/>
      <c r="AN243" s="116"/>
      <c r="AO243" s="116"/>
      <c r="AP243" s="116"/>
      <c r="AQ243" s="116"/>
      <c r="AR243" s="116"/>
      <c r="AS243" s="116"/>
      <c r="AT243" s="116"/>
      <c r="AU243" s="116"/>
      <c r="AZ243" s="116"/>
      <c r="BA243" s="116"/>
      <c r="BB243" s="116"/>
      <c r="BC243" s="116"/>
    </row>
    <row r="244" spans="1:55" s="117" customFormat="1">
      <c r="A244" s="116"/>
      <c r="B244" s="116"/>
      <c r="C244" s="116"/>
      <c r="D244" s="116"/>
      <c r="E244" s="116"/>
      <c r="F244" s="116"/>
      <c r="G244" s="116"/>
      <c r="H244" s="116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116"/>
      <c r="AA244" s="116"/>
      <c r="AB244" s="116"/>
      <c r="AC244" s="116"/>
      <c r="AD244" s="116"/>
      <c r="AE244" s="116"/>
      <c r="AF244" s="116"/>
      <c r="AG244" s="116"/>
      <c r="AH244" s="116"/>
      <c r="AI244" s="116"/>
      <c r="AJ244" s="116"/>
      <c r="AK244" s="116"/>
      <c r="AL244" s="116"/>
      <c r="AM244" s="116"/>
      <c r="AN244" s="116"/>
      <c r="AO244" s="116"/>
      <c r="AP244" s="116"/>
      <c r="AQ244" s="116"/>
      <c r="AR244" s="116"/>
      <c r="AS244" s="116"/>
      <c r="AT244" s="116"/>
      <c r="AU244" s="116"/>
      <c r="AZ244" s="116"/>
      <c r="BA244" s="116"/>
      <c r="BB244" s="116"/>
      <c r="BC244" s="116"/>
    </row>
    <row r="245" spans="1:55" s="117" customFormat="1">
      <c r="A245" s="116"/>
      <c r="B245" s="116"/>
      <c r="C245" s="116"/>
      <c r="D245" s="116"/>
      <c r="E245" s="116"/>
      <c r="F245" s="116"/>
      <c r="G245" s="116"/>
      <c r="H245" s="116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116"/>
      <c r="AA245" s="116"/>
      <c r="AB245" s="116"/>
      <c r="AC245" s="116"/>
      <c r="AD245" s="116"/>
      <c r="AE245" s="116"/>
      <c r="AF245" s="116"/>
      <c r="AG245" s="116"/>
      <c r="AH245" s="116"/>
      <c r="AI245" s="116"/>
      <c r="AJ245" s="116"/>
      <c r="AK245" s="116"/>
      <c r="AL245" s="116"/>
      <c r="AM245" s="116"/>
      <c r="AN245" s="116"/>
      <c r="AO245" s="116"/>
      <c r="AP245" s="116"/>
      <c r="AQ245" s="116"/>
      <c r="AR245" s="116"/>
      <c r="AS245" s="116"/>
      <c r="AT245" s="116"/>
      <c r="AU245" s="116"/>
      <c r="AZ245" s="116"/>
      <c r="BA245" s="116"/>
      <c r="BB245" s="116"/>
      <c r="BC245" s="116"/>
    </row>
    <row r="246" spans="1:55" s="117" customFormat="1">
      <c r="A246" s="116"/>
      <c r="B246" s="116"/>
      <c r="C246" s="116"/>
      <c r="D246" s="116"/>
      <c r="E246" s="116"/>
      <c r="F246" s="116"/>
      <c r="G246" s="116"/>
      <c r="H246" s="116"/>
      <c r="I246" s="116"/>
      <c r="J246" s="116"/>
      <c r="K246" s="116"/>
      <c r="L246" s="116"/>
      <c r="M246" s="116"/>
      <c r="N246" s="116"/>
      <c r="O246" s="116"/>
      <c r="P246" s="116"/>
      <c r="Q246" s="116"/>
      <c r="R246" s="116"/>
      <c r="S246" s="116"/>
      <c r="T246" s="116"/>
      <c r="U246" s="116"/>
      <c r="V246" s="116"/>
      <c r="W246" s="116"/>
      <c r="X246" s="116"/>
      <c r="Y246" s="116"/>
      <c r="Z246" s="116"/>
      <c r="AA246" s="116"/>
      <c r="AB246" s="116"/>
      <c r="AC246" s="116"/>
      <c r="AD246" s="116"/>
      <c r="AE246" s="116"/>
      <c r="AF246" s="116"/>
      <c r="AG246" s="116"/>
      <c r="AH246" s="116"/>
      <c r="AI246" s="116"/>
      <c r="AJ246" s="116"/>
      <c r="AK246" s="116"/>
      <c r="AL246" s="116"/>
      <c r="AM246" s="116"/>
      <c r="AN246" s="116"/>
      <c r="AO246" s="116"/>
      <c r="AP246" s="116"/>
      <c r="AQ246" s="116"/>
      <c r="AR246" s="116"/>
      <c r="AS246" s="116"/>
      <c r="AT246" s="116"/>
      <c r="AU246" s="116"/>
      <c r="AZ246" s="116"/>
      <c r="BA246" s="116"/>
      <c r="BB246" s="116"/>
      <c r="BC246" s="116"/>
    </row>
    <row r="247" spans="1:55" s="117" customFormat="1">
      <c r="A247" s="116"/>
      <c r="B247" s="116"/>
      <c r="C247" s="116"/>
      <c r="D247" s="116"/>
      <c r="E247" s="116"/>
      <c r="F247" s="116"/>
      <c r="G247" s="116"/>
      <c r="H247" s="116"/>
      <c r="I247" s="116"/>
      <c r="J247" s="116"/>
      <c r="K247" s="116"/>
      <c r="L247" s="116"/>
      <c r="M247" s="116"/>
      <c r="N247" s="116"/>
      <c r="O247" s="116"/>
      <c r="P247" s="116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Z247" s="116"/>
      <c r="BA247" s="116"/>
      <c r="BB247" s="116"/>
      <c r="BC247" s="116"/>
    </row>
    <row r="248" spans="1:55" s="117" customFormat="1">
      <c r="A248" s="116"/>
      <c r="B248" s="116"/>
      <c r="C248" s="116"/>
      <c r="D248" s="116"/>
      <c r="E248" s="116"/>
      <c r="F248" s="116"/>
      <c r="G248" s="116"/>
      <c r="H248" s="116"/>
      <c r="I248" s="116"/>
      <c r="J248" s="116"/>
      <c r="K248" s="116"/>
      <c r="L248" s="116"/>
      <c r="M248" s="116"/>
      <c r="N248" s="116"/>
      <c r="O248" s="116"/>
      <c r="P248" s="116"/>
      <c r="Q248" s="116"/>
      <c r="R248" s="116"/>
      <c r="S248" s="116"/>
      <c r="T248" s="116"/>
      <c r="U248" s="116"/>
      <c r="V248" s="116"/>
      <c r="W248" s="116"/>
      <c r="X248" s="116"/>
      <c r="Y248" s="116"/>
      <c r="Z248" s="116"/>
      <c r="AA248" s="116"/>
      <c r="AB248" s="116"/>
      <c r="AC248" s="116"/>
      <c r="AD248" s="116"/>
      <c r="AE248" s="116"/>
      <c r="AF248" s="116"/>
      <c r="AG248" s="116"/>
      <c r="AH248" s="116"/>
      <c r="AI248" s="116"/>
      <c r="AJ248" s="116"/>
      <c r="AK248" s="116"/>
      <c r="AL248" s="116"/>
      <c r="AM248" s="116"/>
      <c r="AN248" s="116"/>
      <c r="AO248" s="116"/>
      <c r="AP248" s="116"/>
      <c r="AQ248" s="116"/>
      <c r="AR248" s="116"/>
      <c r="AS248" s="116"/>
      <c r="AT248" s="116"/>
      <c r="AU248" s="116"/>
      <c r="AZ248" s="116"/>
      <c r="BA248" s="116"/>
      <c r="BB248" s="116"/>
      <c r="BC248" s="116"/>
    </row>
    <row r="249" spans="1:55" s="117" customFormat="1">
      <c r="A249" s="116"/>
      <c r="B249" s="116"/>
      <c r="C249" s="116"/>
      <c r="D249" s="116"/>
      <c r="E249" s="11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  <c r="Z249" s="116"/>
      <c r="AA249" s="116"/>
      <c r="AB249" s="116"/>
      <c r="AC249" s="116"/>
      <c r="AD249" s="116"/>
      <c r="AE249" s="116"/>
      <c r="AF249" s="116"/>
      <c r="AG249" s="116"/>
      <c r="AH249" s="116"/>
      <c r="AI249" s="116"/>
      <c r="AJ249" s="116"/>
      <c r="AK249" s="116"/>
      <c r="AL249" s="116"/>
      <c r="AM249" s="116"/>
      <c r="AN249" s="116"/>
      <c r="AO249" s="116"/>
      <c r="AP249" s="116"/>
      <c r="AQ249" s="116"/>
      <c r="AR249" s="116"/>
      <c r="AS249" s="116"/>
      <c r="AT249" s="116"/>
      <c r="AU249" s="116"/>
      <c r="AZ249" s="116"/>
      <c r="BA249" s="116"/>
      <c r="BB249" s="116"/>
      <c r="BC249" s="116"/>
    </row>
    <row r="250" spans="1:55" s="117" customFormat="1">
      <c r="A250" s="116"/>
      <c r="B250" s="116"/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  <c r="Z250" s="116"/>
      <c r="AA250" s="116"/>
      <c r="AB250" s="116"/>
      <c r="AC250" s="116"/>
      <c r="AD250" s="116"/>
      <c r="AE250" s="116"/>
      <c r="AF250" s="116"/>
      <c r="AG250" s="116"/>
      <c r="AH250" s="116"/>
      <c r="AI250" s="116"/>
      <c r="AJ250" s="116"/>
      <c r="AK250" s="116"/>
      <c r="AL250" s="116"/>
      <c r="AM250" s="116"/>
      <c r="AN250" s="116"/>
      <c r="AO250" s="116"/>
      <c r="AP250" s="116"/>
      <c r="AQ250" s="116"/>
      <c r="AR250" s="116"/>
      <c r="AS250" s="116"/>
      <c r="AT250" s="116"/>
      <c r="AU250" s="116"/>
      <c r="AZ250" s="116"/>
      <c r="BA250" s="116"/>
      <c r="BB250" s="116"/>
      <c r="BC250" s="116"/>
    </row>
    <row r="251" spans="1:55" s="117" customFormat="1">
      <c r="A251" s="116"/>
      <c r="B251" s="116"/>
      <c r="C251" s="116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  <c r="Z251" s="116"/>
      <c r="AA251" s="116"/>
      <c r="AB251" s="116"/>
      <c r="AC251" s="116"/>
      <c r="AD251" s="116"/>
      <c r="AE251" s="116"/>
      <c r="AF251" s="116"/>
      <c r="AG251" s="116"/>
      <c r="AH251" s="116"/>
      <c r="AI251" s="116"/>
      <c r="AJ251" s="116"/>
      <c r="AK251" s="116"/>
      <c r="AL251" s="116"/>
      <c r="AM251" s="116"/>
      <c r="AN251" s="116"/>
      <c r="AO251" s="116"/>
      <c r="AP251" s="116"/>
      <c r="AQ251" s="116"/>
      <c r="AR251" s="116"/>
      <c r="AS251" s="116"/>
      <c r="AT251" s="116"/>
      <c r="AU251" s="116"/>
      <c r="AZ251" s="116"/>
      <c r="BA251" s="116"/>
      <c r="BB251" s="116"/>
      <c r="BC251" s="116"/>
    </row>
    <row r="252" spans="1:55" s="117" customFormat="1">
      <c r="A252" s="116"/>
      <c r="B252" s="116"/>
      <c r="C252" s="116"/>
      <c r="D252" s="116"/>
      <c r="E252" s="11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116"/>
      <c r="AA252" s="116"/>
      <c r="AB252" s="116"/>
      <c r="AC252" s="116"/>
      <c r="AD252" s="116"/>
      <c r="AE252" s="116"/>
      <c r="AF252" s="116"/>
      <c r="AG252" s="116"/>
      <c r="AH252" s="116"/>
      <c r="AI252" s="116"/>
      <c r="AJ252" s="116"/>
      <c r="AK252" s="116"/>
      <c r="AL252" s="116"/>
      <c r="AM252" s="116"/>
      <c r="AN252" s="116"/>
      <c r="AO252" s="116"/>
      <c r="AP252" s="116"/>
      <c r="AQ252" s="116"/>
      <c r="AR252" s="116"/>
      <c r="AS252" s="116"/>
      <c r="AT252" s="116"/>
      <c r="AU252" s="116"/>
      <c r="AZ252" s="116"/>
      <c r="BA252" s="116"/>
      <c r="BB252" s="116"/>
      <c r="BC252" s="116"/>
    </row>
    <row r="253" spans="1:55" s="117" customFormat="1">
      <c r="A253" s="116"/>
      <c r="B253" s="116"/>
      <c r="C253" s="116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116"/>
      <c r="AH253" s="116"/>
      <c r="AI253" s="116"/>
      <c r="AJ253" s="116"/>
      <c r="AK253" s="116"/>
      <c r="AL253" s="116"/>
      <c r="AM253" s="116"/>
      <c r="AN253" s="116"/>
      <c r="AO253" s="116"/>
      <c r="AP253" s="116"/>
      <c r="AQ253" s="116"/>
      <c r="AR253" s="116"/>
      <c r="AS253" s="116"/>
      <c r="AT253" s="116"/>
      <c r="AU253" s="116"/>
      <c r="AZ253" s="116"/>
      <c r="BA253" s="116"/>
      <c r="BB253" s="116"/>
      <c r="BC253" s="116"/>
    </row>
    <row r="254" spans="1:55" s="117" customFormat="1">
      <c r="A254" s="116"/>
      <c r="B254" s="116"/>
      <c r="C254" s="116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116"/>
      <c r="AA254" s="116"/>
      <c r="AB254" s="116"/>
      <c r="AC254" s="116"/>
      <c r="AD254" s="116"/>
      <c r="AE254" s="116"/>
      <c r="AF254" s="116"/>
      <c r="AG254" s="116"/>
      <c r="AH254" s="116"/>
      <c r="AI254" s="116"/>
      <c r="AJ254" s="116"/>
      <c r="AK254" s="116"/>
      <c r="AL254" s="116"/>
      <c r="AM254" s="116"/>
      <c r="AN254" s="116"/>
      <c r="AO254" s="116"/>
      <c r="AP254" s="116"/>
      <c r="AQ254" s="116"/>
      <c r="AR254" s="116"/>
      <c r="AS254" s="116"/>
      <c r="AT254" s="116"/>
      <c r="AU254" s="116"/>
      <c r="AZ254" s="116"/>
      <c r="BA254" s="116"/>
      <c r="BB254" s="116"/>
      <c r="BC254" s="116"/>
    </row>
    <row r="255" spans="1:55" s="117" customFormat="1">
      <c r="A255" s="116"/>
      <c r="B255" s="116"/>
      <c r="C255" s="116"/>
      <c r="D255" s="116"/>
      <c r="E255" s="11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  <c r="Z255" s="116"/>
      <c r="AA255" s="116"/>
      <c r="AB255" s="116"/>
      <c r="AC255" s="116"/>
      <c r="AD255" s="116"/>
      <c r="AE255" s="116"/>
      <c r="AF255" s="116"/>
      <c r="AG255" s="116"/>
      <c r="AH255" s="116"/>
      <c r="AI255" s="116"/>
      <c r="AJ255" s="116"/>
      <c r="AK255" s="116"/>
      <c r="AL255" s="116"/>
      <c r="AM255" s="116"/>
      <c r="AN255" s="116"/>
      <c r="AO255" s="116"/>
      <c r="AP255" s="116"/>
      <c r="AQ255" s="116"/>
      <c r="AR255" s="116"/>
      <c r="AS255" s="116"/>
      <c r="AT255" s="116"/>
      <c r="AU255" s="116"/>
      <c r="AZ255" s="116"/>
      <c r="BA255" s="116"/>
      <c r="BB255" s="116"/>
      <c r="BC255" s="116"/>
    </row>
    <row r="256" spans="1:55" s="117" customFormat="1">
      <c r="A256" s="116"/>
      <c r="B256" s="116"/>
      <c r="C256" s="116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  <c r="Z256" s="116"/>
      <c r="AA256" s="116"/>
      <c r="AB256" s="116"/>
      <c r="AC256" s="116"/>
      <c r="AD256" s="116"/>
      <c r="AE256" s="116"/>
      <c r="AF256" s="116"/>
      <c r="AG256" s="116"/>
      <c r="AH256" s="116"/>
      <c r="AI256" s="116"/>
      <c r="AJ256" s="116"/>
      <c r="AK256" s="116"/>
      <c r="AL256" s="116"/>
      <c r="AM256" s="116"/>
      <c r="AN256" s="116"/>
      <c r="AO256" s="116"/>
      <c r="AP256" s="116"/>
      <c r="AQ256" s="116"/>
      <c r="AR256" s="116"/>
      <c r="AS256" s="116"/>
      <c r="AT256" s="116"/>
      <c r="AU256" s="116"/>
      <c r="AZ256" s="116"/>
      <c r="BA256" s="116"/>
      <c r="BB256" s="116"/>
      <c r="BC256" s="116"/>
    </row>
    <row r="257" spans="1:55" s="117" customFormat="1">
      <c r="A257" s="116"/>
      <c r="B257" s="116"/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  <c r="Z257" s="116"/>
      <c r="AA257" s="116"/>
      <c r="AB257" s="116"/>
      <c r="AC257" s="116"/>
      <c r="AD257" s="116"/>
      <c r="AE257" s="116"/>
      <c r="AF257" s="116"/>
      <c r="AG257" s="116"/>
      <c r="AH257" s="116"/>
      <c r="AI257" s="116"/>
      <c r="AJ257" s="116"/>
      <c r="AK257" s="116"/>
      <c r="AL257" s="116"/>
      <c r="AM257" s="116"/>
      <c r="AN257" s="116"/>
      <c r="AO257" s="116"/>
      <c r="AP257" s="116"/>
      <c r="AQ257" s="116"/>
      <c r="AR257" s="116"/>
      <c r="AS257" s="116"/>
      <c r="AT257" s="116"/>
      <c r="AU257" s="116"/>
      <c r="AZ257" s="116"/>
      <c r="BA257" s="116"/>
      <c r="BB257" s="116"/>
      <c r="BC257" s="116"/>
    </row>
    <row r="258" spans="1:55" s="117" customFormat="1">
      <c r="A258" s="116"/>
      <c r="B258" s="116"/>
      <c r="C258" s="116"/>
      <c r="D258" s="116"/>
      <c r="E258" s="11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  <c r="Z258" s="116"/>
      <c r="AA258" s="116"/>
      <c r="AB258" s="116"/>
      <c r="AC258" s="116"/>
      <c r="AD258" s="116"/>
      <c r="AE258" s="116"/>
      <c r="AF258" s="116"/>
      <c r="AG258" s="116"/>
      <c r="AH258" s="116"/>
      <c r="AI258" s="116"/>
      <c r="AJ258" s="116"/>
      <c r="AK258" s="116"/>
      <c r="AL258" s="116"/>
      <c r="AM258" s="116"/>
      <c r="AN258" s="116"/>
      <c r="AO258" s="116"/>
      <c r="AP258" s="116"/>
      <c r="AQ258" s="116"/>
      <c r="AR258" s="116"/>
      <c r="AS258" s="116"/>
      <c r="AT258" s="116"/>
      <c r="AU258" s="116"/>
      <c r="AZ258" s="116"/>
      <c r="BA258" s="116"/>
      <c r="BB258" s="116"/>
      <c r="BC258" s="116"/>
    </row>
    <row r="259" spans="1:55" s="117" customFormat="1">
      <c r="A259" s="116"/>
      <c r="B259" s="116"/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  <c r="Z259" s="116"/>
      <c r="AA259" s="116"/>
      <c r="AB259" s="116"/>
      <c r="AC259" s="116"/>
      <c r="AD259" s="116"/>
      <c r="AE259" s="116"/>
      <c r="AF259" s="116"/>
      <c r="AG259" s="116"/>
      <c r="AH259" s="116"/>
      <c r="AI259" s="116"/>
      <c r="AJ259" s="116"/>
      <c r="AK259" s="116"/>
      <c r="AL259" s="116"/>
      <c r="AM259" s="116"/>
      <c r="AN259" s="116"/>
      <c r="AO259" s="116"/>
      <c r="AP259" s="116"/>
      <c r="AQ259" s="116"/>
      <c r="AR259" s="116"/>
      <c r="AS259" s="116"/>
      <c r="AT259" s="116"/>
      <c r="AU259" s="116"/>
      <c r="AZ259" s="116"/>
      <c r="BA259" s="116"/>
      <c r="BB259" s="116"/>
      <c r="BC259" s="116"/>
    </row>
    <row r="260" spans="1:55" s="117" customFormat="1">
      <c r="A260" s="116"/>
      <c r="B260" s="116"/>
      <c r="C260" s="116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  <c r="Z260" s="116"/>
      <c r="AA260" s="116"/>
      <c r="AB260" s="116"/>
      <c r="AC260" s="116"/>
      <c r="AD260" s="116"/>
      <c r="AE260" s="116"/>
      <c r="AF260" s="116"/>
      <c r="AG260" s="116"/>
      <c r="AH260" s="116"/>
      <c r="AI260" s="116"/>
      <c r="AJ260" s="116"/>
      <c r="AK260" s="116"/>
      <c r="AL260" s="116"/>
      <c r="AM260" s="116"/>
      <c r="AN260" s="116"/>
      <c r="AO260" s="116"/>
      <c r="AP260" s="116"/>
      <c r="AQ260" s="116"/>
      <c r="AR260" s="116"/>
      <c r="AS260" s="116"/>
      <c r="AT260" s="116"/>
      <c r="AU260" s="116"/>
      <c r="AZ260" s="116"/>
      <c r="BA260" s="116"/>
      <c r="BB260" s="116"/>
      <c r="BC260" s="116"/>
    </row>
    <row r="261" spans="1:55" s="117" customFormat="1">
      <c r="A261" s="116"/>
      <c r="B261" s="116"/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116"/>
      <c r="AA261" s="116"/>
      <c r="AB261" s="116"/>
      <c r="AC261" s="116"/>
      <c r="AD261" s="116"/>
      <c r="AE261" s="116"/>
      <c r="AF261" s="116"/>
      <c r="AG261" s="116"/>
      <c r="AH261" s="116"/>
      <c r="AI261" s="116"/>
      <c r="AJ261" s="116"/>
      <c r="AK261" s="116"/>
      <c r="AL261" s="116"/>
      <c r="AM261" s="116"/>
      <c r="AN261" s="116"/>
      <c r="AO261" s="116"/>
      <c r="AP261" s="116"/>
      <c r="AQ261" s="116"/>
      <c r="AR261" s="116"/>
      <c r="AS261" s="116"/>
      <c r="AT261" s="116"/>
      <c r="AU261" s="116"/>
      <c r="AZ261" s="116"/>
      <c r="BA261" s="116"/>
      <c r="BB261" s="116"/>
      <c r="BC261" s="116"/>
    </row>
    <row r="262" spans="1:55" s="117" customFormat="1">
      <c r="A262" s="116"/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  <c r="AD262" s="116"/>
      <c r="AE262" s="116"/>
      <c r="AF262" s="116"/>
      <c r="AG262" s="116"/>
      <c r="AH262" s="116"/>
      <c r="AI262" s="116"/>
      <c r="AJ262" s="116"/>
      <c r="AK262" s="116"/>
      <c r="AL262" s="116"/>
      <c r="AM262" s="116"/>
      <c r="AN262" s="116"/>
      <c r="AO262" s="116"/>
      <c r="AP262" s="116"/>
      <c r="AQ262" s="116"/>
      <c r="AR262" s="116"/>
      <c r="AS262" s="116"/>
      <c r="AT262" s="116"/>
      <c r="AU262" s="116"/>
      <c r="AZ262" s="116"/>
      <c r="BA262" s="116"/>
      <c r="BB262" s="116"/>
      <c r="BC262" s="116"/>
    </row>
    <row r="263" spans="1:55" s="117" customFormat="1">
      <c r="A263" s="116"/>
      <c r="B263" s="116"/>
      <c r="C263" s="116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  <c r="AB263" s="116"/>
      <c r="AC263" s="116"/>
      <c r="AD263" s="116"/>
      <c r="AE263" s="116"/>
      <c r="AF263" s="116"/>
      <c r="AG263" s="116"/>
      <c r="AH263" s="116"/>
      <c r="AI263" s="116"/>
      <c r="AJ263" s="116"/>
      <c r="AK263" s="116"/>
      <c r="AL263" s="116"/>
      <c r="AM263" s="116"/>
      <c r="AN263" s="116"/>
      <c r="AO263" s="116"/>
      <c r="AP263" s="116"/>
      <c r="AQ263" s="116"/>
      <c r="AR263" s="116"/>
      <c r="AS263" s="116"/>
      <c r="AT263" s="116"/>
      <c r="AU263" s="116"/>
      <c r="AZ263" s="116"/>
      <c r="BA263" s="116"/>
      <c r="BB263" s="116"/>
      <c r="BC263" s="116"/>
    </row>
    <row r="264" spans="1:55" s="117" customFormat="1">
      <c r="A264" s="116"/>
      <c r="B264" s="116"/>
      <c r="C264" s="116"/>
      <c r="D264" s="116"/>
      <c r="E264" s="11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  <c r="Z264" s="116"/>
      <c r="AA264" s="116"/>
      <c r="AB264" s="116"/>
      <c r="AC264" s="116"/>
      <c r="AD264" s="116"/>
      <c r="AE264" s="116"/>
      <c r="AF264" s="116"/>
      <c r="AG264" s="116"/>
      <c r="AH264" s="116"/>
      <c r="AI264" s="116"/>
      <c r="AJ264" s="116"/>
      <c r="AK264" s="116"/>
      <c r="AL264" s="116"/>
      <c r="AM264" s="116"/>
      <c r="AN264" s="116"/>
      <c r="AO264" s="116"/>
      <c r="AP264" s="116"/>
      <c r="AQ264" s="116"/>
      <c r="AR264" s="116"/>
      <c r="AS264" s="116"/>
      <c r="AT264" s="116"/>
      <c r="AU264" s="116"/>
      <c r="AZ264" s="116"/>
      <c r="BA264" s="116"/>
      <c r="BB264" s="116"/>
      <c r="BC264" s="116"/>
    </row>
    <row r="265" spans="1:55" s="117" customFormat="1">
      <c r="A265" s="116"/>
      <c r="B265" s="116"/>
      <c r="C265" s="116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  <c r="Z265" s="116"/>
      <c r="AA265" s="116"/>
      <c r="AB265" s="116"/>
      <c r="AC265" s="116"/>
      <c r="AD265" s="116"/>
      <c r="AE265" s="116"/>
      <c r="AF265" s="116"/>
      <c r="AG265" s="116"/>
      <c r="AH265" s="116"/>
      <c r="AI265" s="116"/>
      <c r="AJ265" s="116"/>
      <c r="AK265" s="116"/>
      <c r="AL265" s="116"/>
      <c r="AM265" s="116"/>
      <c r="AN265" s="116"/>
      <c r="AO265" s="116"/>
      <c r="AP265" s="116"/>
      <c r="AQ265" s="116"/>
      <c r="AR265" s="116"/>
      <c r="AS265" s="116"/>
      <c r="AT265" s="116"/>
      <c r="AU265" s="116"/>
      <c r="AZ265" s="116"/>
      <c r="BA265" s="116"/>
      <c r="BB265" s="116"/>
      <c r="BC265" s="116"/>
    </row>
    <row r="266" spans="1:55" s="117" customFormat="1">
      <c r="A266" s="116"/>
      <c r="B266" s="116"/>
      <c r="C266" s="116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  <c r="Z266" s="116"/>
      <c r="AA266" s="116"/>
      <c r="AB266" s="116"/>
      <c r="AC266" s="116"/>
      <c r="AD266" s="116"/>
      <c r="AE266" s="116"/>
      <c r="AF266" s="116"/>
      <c r="AG266" s="116"/>
      <c r="AH266" s="116"/>
      <c r="AI266" s="116"/>
      <c r="AJ266" s="116"/>
      <c r="AK266" s="116"/>
      <c r="AL266" s="116"/>
      <c r="AM266" s="116"/>
      <c r="AN266" s="116"/>
      <c r="AO266" s="116"/>
      <c r="AP266" s="116"/>
      <c r="AQ266" s="116"/>
      <c r="AR266" s="116"/>
      <c r="AS266" s="116"/>
      <c r="AT266" s="116"/>
      <c r="AU266" s="116"/>
      <c r="AZ266" s="116"/>
      <c r="BA266" s="116"/>
      <c r="BB266" s="116"/>
      <c r="BC266" s="116"/>
    </row>
    <row r="267" spans="1:55" s="117" customFormat="1">
      <c r="A267" s="116"/>
      <c r="B267" s="116"/>
      <c r="C267" s="116"/>
      <c r="D267" s="116"/>
      <c r="E267" s="11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  <c r="Z267" s="116"/>
      <c r="AA267" s="116"/>
      <c r="AB267" s="116"/>
      <c r="AC267" s="116"/>
      <c r="AD267" s="116"/>
      <c r="AE267" s="116"/>
      <c r="AF267" s="116"/>
      <c r="AG267" s="116"/>
      <c r="AH267" s="116"/>
      <c r="AI267" s="116"/>
      <c r="AJ267" s="116"/>
      <c r="AK267" s="116"/>
      <c r="AL267" s="116"/>
      <c r="AM267" s="116"/>
      <c r="AN267" s="116"/>
      <c r="AO267" s="116"/>
      <c r="AP267" s="116"/>
      <c r="AQ267" s="116"/>
      <c r="AR267" s="116"/>
      <c r="AS267" s="116"/>
      <c r="AT267" s="116"/>
      <c r="AU267" s="116"/>
      <c r="AZ267" s="116"/>
      <c r="BA267" s="116"/>
      <c r="BB267" s="116"/>
      <c r="BC267" s="116"/>
    </row>
    <row r="268" spans="1:55" s="117" customFormat="1">
      <c r="A268" s="116"/>
      <c r="B268" s="116"/>
      <c r="C268" s="116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  <c r="Z268" s="116"/>
      <c r="AA268" s="116"/>
      <c r="AB268" s="116"/>
      <c r="AC268" s="116"/>
      <c r="AD268" s="116"/>
      <c r="AE268" s="116"/>
      <c r="AF268" s="116"/>
      <c r="AG268" s="116"/>
      <c r="AH268" s="116"/>
      <c r="AI268" s="116"/>
      <c r="AJ268" s="116"/>
      <c r="AK268" s="116"/>
      <c r="AL268" s="116"/>
      <c r="AM268" s="116"/>
      <c r="AN268" s="116"/>
      <c r="AO268" s="116"/>
      <c r="AP268" s="116"/>
      <c r="AQ268" s="116"/>
      <c r="AR268" s="116"/>
      <c r="AS268" s="116"/>
      <c r="AT268" s="116"/>
      <c r="AU268" s="116"/>
      <c r="AZ268" s="116"/>
      <c r="BA268" s="116"/>
      <c r="BB268" s="116"/>
      <c r="BC268" s="116"/>
    </row>
    <row r="269" spans="1:55" s="117" customFormat="1">
      <c r="A269" s="116"/>
      <c r="B269" s="116"/>
      <c r="C269" s="116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  <c r="Z269" s="116"/>
      <c r="AA269" s="116"/>
      <c r="AB269" s="116"/>
      <c r="AC269" s="116"/>
      <c r="AD269" s="116"/>
      <c r="AE269" s="116"/>
      <c r="AF269" s="116"/>
      <c r="AG269" s="116"/>
      <c r="AH269" s="116"/>
      <c r="AI269" s="116"/>
      <c r="AJ269" s="116"/>
      <c r="AK269" s="116"/>
      <c r="AL269" s="116"/>
      <c r="AM269" s="116"/>
      <c r="AN269" s="116"/>
      <c r="AO269" s="116"/>
      <c r="AP269" s="116"/>
      <c r="AQ269" s="116"/>
      <c r="AR269" s="116"/>
      <c r="AS269" s="116"/>
      <c r="AT269" s="116"/>
      <c r="AU269" s="116"/>
      <c r="AZ269" s="116"/>
      <c r="BA269" s="116"/>
      <c r="BB269" s="116"/>
      <c r="BC269" s="116"/>
    </row>
    <row r="270" spans="1:55" s="117" customFormat="1">
      <c r="A270" s="116"/>
      <c r="B270" s="116"/>
      <c r="C270" s="116"/>
      <c r="D270" s="116"/>
      <c r="E270" s="11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  <c r="AD270" s="116"/>
      <c r="AE270" s="116"/>
      <c r="AF270" s="116"/>
      <c r="AG270" s="116"/>
      <c r="AH270" s="116"/>
      <c r="AI270" s="116"/>
      <c r="AJ270" s="116"/>
      <c r="AK270" s="116"/>
      <c r="AL270" s="116"/>
      <c r="AM270" s="116"/>
      <c r="AN270" s="116"/>
      <c r="AO270" s="116"/>
      <c r="AP270" s="116"/>
      <c r="AQ270" s="116"/>
      <c r="AR270" s="116"/>
      <c r="AS270" s="116"/>
      <c r="AT270" s="116"/>
      <c r="AU270" s="116"/>
      <c r="AZ270" s="116"/>
      <c r="BA270" s="116"/>
      <c r="BB270" s="116"/>
      <c r="BC270" s="116"/>
    </row>
    <row r="271" spans="1:55" s="117" customFormat="1">
      <c r="A271" s="116"/>
      <c r="B271" s="116"/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116"/>
      <c r="AA271" s="116"/>
      <c r="AB271" s="116"/>
      <c r="AC271" s="116"/>
      <c r="AD271" s="116"/>
      <c r="AE271" s="116"/>
      <c r="AF271" s="116"/>
      <c r="AG271" s="116"/>
      <c r="AH271" s="116"/>
      <c r="AI271" s="116"/>
      <c r="AJ271" s="116"/>
      <c r="AK271" s="116"/>
      <c r="AL271" s="116"/>
      <c r="AM271" s="116"/>
      <c r="AN271" s="116"/>
      <c r="AO271" s="116"/>
      <c r="AP271" s="116"/>
      <c r="AQ271" s="116"/>
      <c r="AR271" s="116"/>
      <c r="AS271" s="116"/>
      <c r="AT271" s="116"/>
      <c r="AU271" s="116"/>
      <c r="AZ271" s="116"/>
      <c r="BA271" s="116"/>
      <c r="BB271" s="116"/>
      <c r="BC271" s="116"/>
    </row>
    <row r="272" spans="1:55" s="117" customFormat="1">
      <c r="A272" s="116"/>
      <c r="B272" s="116"/>
      <c r="C272" s="116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116"/>
      <c r="AA272" s="116"/>
      <c r="AB272" s="116"/>
      <c r="AC272" s="116"/>
      <c r="AD272" s="116"/>
      <c r="AE272" s="116"/>
      <c r="AF272" s="116"/>
      <c r="AG272" s="116"/>
      <c r="AH272" s="116"/>
      <c r="AI272" s="116"/>
      <c r="AJ272" s="116"/>
      <c r="AK272" s="116"/>
      <c r="AL272" s="116"/>
      <c r="AM272" s="116"/>
      <c r="AN272" s="116"/>
      <c r="AO272" s="116"/>
      <c r="AP272" s="116"/>
      <c r="AQ272" s="116"/>
      <c r="AR272" s="116"/>
      <c r="AS272" s="116"/>
      <c r="AT272" s="116"/>
      <c r="AU272" s="116"/>
      <c r="AZ272" s="116"/>
      <c r="BA272" s="116"/>
      <c r="BB272" s="116"/>
      <c r="BC272" s="116"/>
    </row>
    <row r="273" spans="1:55" s="117" customFormat="1">
      <c r="A273" s="116"/>
      <c r="B273" s="116"/>
      <c r="C273" s="116"/>
      <c r="D273" s="116"/>
      <c r="E273" s="11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  <c r="Z273" s="116"/>
      <c r="AA273" s="116"/>
      <c r="AB273" s="116"/>
      <c r="AC273" s="116"/>
      <c r="AD273" s="116"/>
      <c r="AE273" s="116"/>
      <c r="AF273" s="116"/>
      <c r="AG273" s="116"/>
      <c r="AH273" s="116"/>
      <c r="AI273" s="116"/>
      <c r="AJ273" s="116"/>
      <c r="AK273" s="116"/>
      <c r="AL273" s="116"/>
      <c r="AM273" s="116"/>
      <c r="AN273" s="116"/>
      <c r="AO273" s="116"/>
      <c r="AP273" s="116"/>
      <c r="AQ273" s="116"/>
      <c r="AR273" s="116"/>
      <c r="AS273" s="116"/>
      <c r="AT273" s="116"/>
      <c r="AU273" s="116"/>
      <c r="AZ273" s="116"/>
      <c r="BA273" s="116"/>
      <c r="BB273" s="116"/>
      <c r="BC273" s="116"/>
    </row>
    <row r="274" spans="1:55" s="117" customFormat="1">
      <c r="A274" s="116"/>
      <c r="B274" s="116"/>
      <c r="C274" s="116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  <c r="Z274" s="116"/>
      <c r="AA274" s="116"/>
      <c r="AB274" s="116"/>
      <c r="AC274" s="116"/>
      <c r="AD274" s="116"/>
      <c r="AE274" s="116"/>
      <c r="AF274" s="116"/>
      <c r="AG274" s="116"/>
      <c r="AH274" s="116"/>
      <c r="AI274" s="116"/>
      <c r="AJ274" s="116"/>
      <c r="AK274" s="116"/>
      <c r="AL274" s="116"/>
      <c r="AM274" s="116"/>
      <c r="AN274" s="116"/>
      <c r="AO274" s="116"/>
      <c r="AP274" s="116"/>
      <c r="AQ274" s="116"/>
      <c r="AR274" s="116"/>
      <c r="AS274" s="116"/>
      <c r="AT274" s="116"/>
      <c r="AU274" s="116"/>
      <c r="AZ274" s="116"/>
      <c r="BA274" s="116"/>
      <c r="BB274" s="116"/>
      <c r="BC274" s="116"/>
    </row>
    <row r="275" spans="1:55" s="117" customFormat="1">
      <c r="A275" s="116"/>
      <c r="B275" s="116"/>
      <c r="C275" s="116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  <c r="Z275" s="116"/>
      <c r="AA275" s="116"/>
      <c r="AB275" s="116"/>
      <c r="AC275" s="116"/>
      <c r="AD275" s="116"/>
      <c r="AE275" s="116"/>
      <c r="AF275" s="116"/>
      <c r="AG275" s="116"/>
      <c r="AH275" s="116"/>
      <c r="AI275" s="116"/>
      <c r="AJ275" s="116"/>
      <c r="AK275" s="116"/>
      <c r="AL275" s="116"/>
      <c r="AM275" s="116"/>
      <c r="AN275" s="116"/>
      <c r="AO275" s="116"/>
      <c r="AP275" s="116"/>
      <c r="AQ275" s="116"/>
      <c r="AR275" s="116"/>
      <c r="AS275" s="116"/>
      <c r="AT275" s="116"/>
      <c r="AU275" s="116"/>
      <c r="AZ275" s="116"/>
      <c r="BA275" s="116"/>
      <c r="BB275" s="116"/>
      <c r="BC275" s="116"/>
    </row>
    <row r="276" spans="1:55" s="117" customFormat="1">
      <c r="A276" s="116"/>
      <c r="B276" s="116"/>
      <c r="C276" s="116"/>
      <c r="D276" s="116"/>
      <c r="E276" s="11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  <c r="Z276" s="116"/>
      <c r="AA276" s="116"/>
      <c r="AB276" s="116"/>
      <c r="AC276" s="116"/>
      <c r="AD276" s="116"/>
      <c r="AE276" s="116"/>
      <c r="AF276" s="116"/>
      <c r="AG276" s="116"/>
      <c r="AH276" s="116"/>
      <c r="AI276" s="116"/>
      <c r="AJ276" s="116"/>
      <c r="AK276" s="116"/>
      <c r="AL276" s="116"/>
      <c r="AM276" s="116"/>
      <c r="AN276" s="116"/>
      <c r="AO276" s="116"/>
      <c r="AP276" s="116"/>
      <c r="AQ276" s="116"/>
      <c r="AR276" s="116"/>
      <c r="AS276" s="116"/>
      <c r="AT276" s="116"/>
      <c r="AU276" s="116"/>
      <c r="AZ276" s="116"/>
      <c r="BA276" s="116"/>
      <c r="BB276" s="116"/>
      <c r="BC276" s="116"/>
    </row>
    <row r="277" spans="1:55" s="117" customFormat="1">
      <c r="A277" s="116"/>
      <c r="B277" s="116"/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  <c r="Z277" s="116"/>
      <c r="AA277" s="116"/>
      <c r="AB277" s="116"/>
      <c r="AC277" s="116"/>
      <c r="AD277" s="116"/>
      <c r="AE277" s="116"/>
      <c r="AF277" s="116"/>
      <c r="AG277" s="116"/>
      <c r="AH277" s="116"/>
      <c r="AI277" s="116"/>
      <c r="AJ277" s="116"/>
      <c r="AK277" s="116"/>
      <c r="AL277" s="116"/>
      <c r="AM277" s="116"/>
      <c r="AN277" s="116"/>
      <c r="AO277" s="116"/>
      <c r="AP277" s="116"/>
      <c r="AQ277" s="116"/>
      <c r="AR277" s="116"/>
      <c r="AS277" s="116"/>
      <c r="AT277" s="116"/>
      <c r="AU277" s="116"/>
      <c r="AZ277" s="116"/>
      <c r="BA277" s="116"/>
      <c r="BB277" s="116"/>
      <c r="BC277" s="116"/>
    </row>
    <row r="278" spans="1:55" s="117" customFormat="1">
      <c r="A278" s="116"/>
      <c r="B278" s="116"/>
      <c r="C278" s="116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  <c r="Z278" s="116"/>
      <c r="AA278" s="116"/>
      <c r="AB278" s="116"/>
      <c r="AC278" s="116"/>
      <c r="AD278" s="116"/>
      <c r="AE278" s="116"/>
      <c r="AF278" s="116"/>
      <c r="AG278" s="116"/>
      <c r="AH278" s="116"/>
      <c r="AI278" s="116"/>
      <c r="AJ278" s="116"/>
      <c r="AK278" s="116"/>
      <c r="AL278" s="116"/>
      <c r="AM278" s="116"/>
      <c r="AN278" s="116"/>
      <c r="AO278" s="116"/>
      <c r="AP278" s="116"/>
      <c r="AQ278" s="116"/>
      <c r="AR278" s="116"/>
      <c r="AS278" s="116"/>
      <c r="AT278" s="116"/>
      <c r="AU278" s="116"/>
      <c r="AZ278" s="116"/>
      <c r="BA278" s="116"/>
      <c r="BB278" s="116"/>
      <c r="BC278" s="116"/>
    </row>
    <row r="279" spans="1:55" s="117" customFormat="1">
      <c r="A279" s="116"/>
      <c r="B279" s="116"/>
      <c r="C279" s="116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116"/>
      <c r="AD279" s="116"/>
      <c r="AE279" s="116"/>
      <c r="AF279" s="116"/>
      <c r="AG279" s="116"/>
      <c r="AH279" s="116"/>
      <c r="AI279" s="116"/>
      <c r="AJ279" s="116"/>
      <c r="AK279" s="116"/>
      <c r="AL279" s="116"/>
      <c r="AM279" s="116"/>
      <c r="AN279" s="116"/>
      <c r="AO279" s="116"/>
      <c r="AP279" s="116"/>
      <c r="AQ279" s="116"/>
      <c r="AR279" s="116"/>
      <c r="AS279" s="116"/>
      <c r="AT279" s="116"/>
      <c r="AU279" s="116"/>
      <c r="AZ279" s="116"/>
      <c r="BA279" s="116"/>
      <c r="BB279" s="116"/>
      <c r="BC279" s="116"/>
    </row>
    <row r="280" spans="1:55" s="117" customFormat="1">
      <c r="A280" s="116"/>
      <c r="B280" s="116"/>
      <c r="C280" s="116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  <c r="AB280" s="116"/>
      <c r="AC280" s="116"/>
      <c r="AD280" s="116"/>
      <c r="AE280" s="116"/>
      <c r="AF280" s="116"/>
      <c r="AG280" s="116"/>
      <c r="AH280" s="116"/>
      <c r="AI280" s="116"/>
      <c r="AJ280" s="116"/>
      <c r="AK280" s="116"/>
      <c r="AL280" s="116"/>
      <c r="AM280" s="116"/>
      <c r="AN280" s="116"/>
      <c r="AO280" s="116"/>
      <c r="AP280" s="116"/>
      <c r="AQ280" s="116"/>
      <c r="AR280" s="116"/>
      <c r="AS280" s="116"/>
      <c r="AT280" s="116"/>
      <c r="AU280" s="116"/>
      <c r="AZ280" s="116"/>
      <c r="BA280" s="116"/>
      <c r="BB280" s="116"/>
      <c r="BC280" s="116"/>
    </row>
    <row r="281" spans="1:55" s="117" customFormat="1">
      <c r="A281" s="116"/>
      <c r="B281" s="116"/>
      <c r="C281" s="116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  <c r="AN281" s="116"/>
      <c r="AO281" s="116"/>
      <c r="AP281" s="116"/>
      <c r="AQ281" s="116"/>
      <c r="AR281" s="116"/>
      <c r="AS281" s="116"/>
      <c r="AT281" s="116"/>
      <c r="AU281" s="116"/>
      <c r="AZ281" s="116"/>
      <c r="BA281" s="116"/>
      <c r="BB281" s="116"/>
      <c r="BC281" s="116"/>
    </row>
    <row r="282" spans="1:55" s="117" customFormat="1">
      <c r="A282" s="116"/>
      <c r="B282" s="116"/>
      <c r="C282" s="116"/>
      <c r="D282" s="116"/>
      <c r="E282" s="11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116"/>
      <c r="AA282" s="116"/>
      <c r="AB282" s="116"/>
      <c r="AC282" s="116"/>
      <c r="AD282" s="116"/>
      <c r="AE282" s="116"/>
      <c r="AF282" s="116"/>
      <c r="AG282" s="116"/>
      <c r="AH282" s="116"/>
      <c r="AI282" s="116"/>
      <c r="AJ282" s="116"/>
      <c r="AK282" s="116"/>
      <c r="AL282" s="116"/>
      <c r="AM282" s="116"/>
      <c r="AN282" s="116"/>
      <c r="AO282" s="116"/>
      <c r="AP282" s="116"/>
      <c r="AQ282" s="116"/>
      <c r="AR282" s="116"/>
      <c r="AS282" s="116"/>
      <c r="AT282" s="116"/>
      <c r="AU282" s="116"/>
      <c r="AZ282" s="116"/>
      <c r="BA282" s="116"/>
      <c r="BB282" s="116"/>
      <c r="BC282" s="116"/>
    </row>
    <row r="283" spans="1:55" s="117" customFormat="1">
      <c r="A283" s="116"/>
      <c r="B283" s="116"/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116"/>
      <c r="AA283" s="116"/>
      <c r="AB283" s="116"/>
      <c r="AC283" s="116"/>
      <c r="AD283" s="116"/>
      <c r="AE283" s="116"/>
      <c r="AF283" s="116"/>
      <c r="AG283" s="116"/>
      <c r="AH283" s="116"/>
      <c r="AI283" s="116"/>
      <c r="AJ283" s="116"/>
      <c r="AK283" s="116"/>
      <c r="AL283" s="116"/>
      <c r="AM283" s="116"/>
      <c r="AN283" s="116"/>
      <c r="AO283" s="116"/>
      <c r="AP283" s="116"/>
      <c r="AQ283" s="116"/>
      <c r="AR283" s="116"/>
      <c r="AS283" s="116"/>
      <c r="AT283" s="116"/>
      <c r="AU283" s="116"/>
      <c r="AZ283" s="116"/>
      <c r="BA283" s="116"/>
      <c r="BB283" s="116"/>
      <c r="BC283" s="116"/>
    </row>
    <row r="284" spans="1:55" s="117" customFormat="1">
      <c r="A284" s="116"/>
      <c r="B284" s="116"/>
      <c r="C284" s="116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116"/>
      <c r="AA284" s="116"/>
      <c r="AB284" s="116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  <c r="AN284" s="116"/>
      <c r="AO284" s="116"/>
      <c r="AP284" s="116"/>
      <c r="AQ284" s="116"/>
      <c r="AR284" s="116"/>
      <c r="AS284" s="116"/>
      <c r="AT284" s="116"/>
      <c r="AU284" s="116"/>
      <c r="AZ284" s="116"/>
      <c r="BA284" s="116"/>
      <c r="BB284" s="116"/>
      <c r="BC284" s="116"/>
    </row>
    <row r="285" spans="1:55" s="117" customFormat="1">
      <c r="A285" s="116"/>
      <c r="B285" s="116"/>
      <c r="C285" s="116"/>
      <c r="D285" s="116"/>
      <c r="E285" s="11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  <c r="Z285" s="116"/>
      <c r="AA285" s="116"/>
      <c r="AB285" s="116"/>
      <c r="AC285" s="116"/>
      <c r="AD285" s="116"/>
      <c r="AE285" s="116"/>
      <c r="AF285" s="116"/>
      <c r="AG285" s="116"/>
      <c r="AH285" s="116"/>
      <c r="AI285" s="116"/>
      <c r="AJ285" s="116"/>
      <c r="AK285" s="116"/>
      <c r="AL285" s="116"/>
      <c r="AM285" s="116"/>
      <c r="AN285" s="116"/>
      <c r="AO285" s="116"/>
      <c r="AP285" s="116"/>
      <c r="AQ285" s="116"/>
      <c r="AR285" s="116"/>
      <c r="AS285" s="116"/>
      <c r="AT285" s="116"/>
      <c r="AU285" s="116"/>
      <c r="AZ285" s="116"/>
      <c r="BA285" s="116"/>
      <c r="BB285" s="116"/>
      <c r="BC285" s="116"/>
    </row>
    <row r="286" spans="1:55" s="117" customFormat="1">
      <c r="A286" s="116"/>
      <c r="B286" s="116"/>
      <c r="C286" s="116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  <c r="Z286" s="116"/>
      <c r="AA286" s="116"/>
      <c r="AB286" s="116"/>
      <c r="AC286" s="116"/>
      <c r="AD286" s="116"/>
      <c r="AE286" s="116"/>
      <c r="AF286" s="116"/>
      <c r="AG286" s="116"/>
      <c r="AH286" s="116"/>
      <c r="AI286" s="116"/>
      <c r="AJ286" s="116"/>
      <c r="AK286" s="116"/>
      <c r="AL286" s="116"/>
      <c r="AM286" s="116"/>
      <c r="AN286" s="116"/>
      <c r="AO286" s="116"/>
      <c r="AP286" s="116"/>
      <c r="AQ286" s="116"/>
      <c r="AR286" s="116"/>
      <c r="AS286" s="116"/>
      <c r="AT286" s="116"/>
      <c r="AU286" s="116"/>
      <c r="AZ286" s="116"/>
      <c r="BA286" s="116"/>
      <c r="BB286" s="116"/>
      <c r="BC286" s="116"/>
    </row>
    <row r="287" spans="1:55" s="117" customFormat="1">
      <c r="A287" s="116"/>
      <c r="B287" s="116"/>
      <c r="C287" s="116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  <c r="Z287" s="116"/>
      <c r="AA287" s="116"/>
      <c r="AB287" s="116"/>
      <c r="AC287" s="116"/>
      <c r="AD287" s="116"/>
      <c r="AE287" s="116"/>
      <c r="AF287" s="116"/>
      <c r="AG287" s="116"/>
      <c r="AH287" s="116"/>
      <c r="AI287" s="116"/>
      <c r="AJ287" s="116"/>
      <c r="AK287" s="116"/>
      <c r="AL287" s="116"/>
      <c r="AM287" s="116"/>
      <c r="AN287" s="116"/>
      <c r="AO287" s="116"/>
      <c r="AP287" s="116"/>
      <c r="AQ287" s="116"/>
      <c r="AR287" s="116"/>
      <c r="AS287" s="116"/>
      <c r="AT287" s="116"/>
      <c r="AU287" s="116"/>
      <c r="AZ287" s="116"/>
      <c r="BA287" s="116"/>
      <c r="BB287" s="116"/>
      <c r="BC287" s="116"/>
    </row>
    <row r="288" spans="1:55" s="117" customFormat="1">
      <c r="A288" s="116"/>
      <c r="B288" s="116"/>
      <c r="C288" s="116"/>
      <c r="D288" s="116"/>
      <c r="E288" s="116"/>
      <c r="F288" s="116"/>
      <c r="G288" s="116"/>
      <c r="H288" s="116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116"/>
      <c r="AK288" s="116"/>
      <c r="AL288" s="116"/>
      <c r="AM288" s="116"/>
      <c r="AN288" s="116"/>
      <c r="AO288" s="116"/>
      <c r="AP288" s="116"/>
      <c r="AQ288" s="116"/>
      <c r="AR288" s="116"/>
      <c r="AS288" s="116"/>
      <c r="AT288" s="116"/>
      <c r="AU288" s="116"/>
      <c r="AZ288" s="116"/>
      <c r="BA288" s="116"/>
      <c r="BB288" s="116"/>
      <c r="BC288" s="116"/>
    </row>
    <row r="289" spans="1:55" s="117" customFormat="1">
      <c r="A289" s="116"/>
      <c r="B289" s="116"/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116"/>
      <c r="AA289" s="116"/>
      <c r="AB289" s="116"/>
      <c r="AC289" s="116"/>
      <c r="AD289" s="116"/>
      <c r="AE289" s="116"/>
      <c r="AF289" s="116"/>
      <c r="AG289" s="116"/>
      <c r="AH289" s="116"/>
      <c r="AI289" s="116"/>
      <c r="AJ289" s="116"/>
      <c r="AK289" s="116"/>
      <c r="AL289" s="116"/>
      <c r="AM289" s="116"/>
      <c r="AN289" s="116"/>
      <c r="AO289" s="116"/>
      <c r="AP289" s="116"/>
      <c r="AQ289" s="116"/>
      <c r="AR289" s="116"/>
      <c r="AS289" s="116"/>
      <c r="AT289" s="116"/>
      <c r="AU289" s="116"/>
      <c r="AZ289" s="116"/>
      <c r="BA289" s="116"/>
      <c r="BB289" s="116"/>
      <c r="BC289" s="116"/>
    </row>
    <row r="290" spans="1:55" s="117" customFormat="1">
      <c r="A290" s="116"/>
      <c r="B290" s="116"/>
      <c r="C290" s="116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116"/>
      <c r="AA290" s="116"/>
      <c r="AB290" s="116"/>
      <c r="AC290" s="116"/>
      <c r="AD290" s="116"/>
      <c r="AE290" s="116"/>
      <c r="AF290" s="116"/>
      <c r="AG290" s="116"/>
      <c r="AH290" s="116"/>
      <c r="AI290" s="116"/>
      <c r="AJ290" s="116"/>
      <c r="AK290" s="116"/>
      <c r="AL290" s="116"/>
      <c r="AM290" s="116"/>
      <c r="AN290" s="116"/>
      <c r="AO290" s="116"/>
      <c r="AP290" s="116"/>
      <c r="AQ290" s="116"/>
      <c r="AR290" s="116"/>
      <c r="AS290" s="116"/>
      <c r="AT290" s="116"/>
      <c r="AU290" s="116"/>
      <c r="AZ290" s="116"/>
      <c r="BA290" s="116"/>
      <c r="BB290" s="116"/>
      <c r="BC290" s="116"/>
    </row>
    <row r="291" spans="1:55" s="117" customFormat="1">
      <c r="A291" s="116"/>
      <c r="B291" s="116"/>
      <c r="C291" s="116"/>
      <c r="D291" s="116"/>
      <c r="E291" s="116"/>
      <c r="F291" s="116"/>
      <c r="G291" s="116"/>
      <c r="H291" s="116"/>
      <c r="I291" s="116"/>
      <c r="J291" s="116"/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  <c r="Z291" s="116"/>
      <c r="AA291" s="116"/>
      <c r="AB291" s="116"/>
      <c r="AC291" s="116"/>
      <c r="AD291" s="116"/>
      <c r="AE291" s="116"/>
      <c r="AF291" s="116"/>
      <c r="AG291" s="116"/>
      <c r="AH291" s="116"/>
      <c r="AI291" s="116"/>
      <c r="AJ291" s="116"/>
      <c r="AK291" s="116"/>
      <c r="AL291" s="116"/>
      <c r="AM291" s="116"/>
      <c r="AN291" s="116"/>
      <c r="AO291" s="116"/>
      <c r="AP291" s="116"/>
      <c r="AQ291" s="116"/>
      <c r="AR291" s="116"/>
      <c r="AS291" s="116"/>
      <c r="AT291" s="116"/>
      <c r="AU291" s="116"/>
      <c r="AZ291" s="116"/>
      <c r="BA291" s="116"/>
      <c r="BB291" s="116"/>
      <c r="BC291" s="116"/>
    </row>
    <row r="292" spans="1:55" s="117" customFormat="1">
      <c r="A292" s="116"/>
      <c r="B292" s="116"/>
      <c r="C292" s="116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  <c r="Z292" s="116"/>
      <c r="AA292" s="116"/>
      <c r="AB292" s="116"/>
      <c r="AC292" s="116"/>
      <c r="AD292" s="116"/>
      <c r="AE292" s="116"/>
      <c r="AF292" s="116"/>
      <c r="AG292" s="116"/>
      <c r="AH292" s="116"/>
      <c r="AI292" s="116"/>
      <c r="AJ292" s="116"/>
      <c r="AK292" s="116"/>
      <c r="AL292" s="116"/>
      <c r="AM292" s="116"/>
      <c r="AN292" s="116"/>
      <c r="AO292" s="116"/>
      <c r="AP292" s="116"/>
      <c r="AQ292" s="116"/>
      <c r="AR292" s="116"/>
      <c r="AS292" s="116"/>
      <c r="AT292" s="116"/>
      <c r="AU292" s="116"/>
      <c r="AZ292" s="116"/>
      <c r="BA292" s="116"/>
      <c r="BB292" s="116"/>
      <c r="BC292" s="116"/>
    </row>
    <row r="293" spans="1:55" s="117" customFormat="1">
      <c r="A293" s="116"/>
      <c r="B293" s="116"/>
      <c r="C293" s="116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  <c r="Z293" s="116"/>
      <c r="AA293" s="116"/>
      <c r="AB293" s="116"/>
      <c r="AC293" s="116"/>
      <c r="AD293" s="116"/>
      <c r="AE293" s="116"/>
      <c r="AF293" s="116"/>
      <c r="AG293" s="116"/>
      <c r="AH293" s="116"/>
      <c r="AI293" s="116"/>
      <c r="AJ293" s="116"/>
      <c r="AK293" s="116"/>
      <c r="AL293" s="116"/>
      <c r="AM293" s="116"/>
      <c r="AN293" s="116"/>
      <c r="AO293" s="116"/>
      <c r="AP293" s="116"/>
      <c r="AQ293" s="116"/>
      <c r="AR293" s="116"/>
      <c r="AS293" s="116"/>
      <c r="AT293" s="116"/>
      <c r="AU293" s="116"/>
      <c r="AZ293" s="116"/>
      <c r="BA293" s="116"/>
      <c r="BB293" s="116"/>
      <c r="BC293" s="116"/>
    </row>
    <row r="294" spans="1:55" s="117" customFormat="1">
      <c r="A294" s="116"/>
      <c r="B294" s="116"/>
      <c r="C294" s="116"/>
      <c r="D294" s="116"/>
      <c r="E294" s="116"/>
      <c r="F294" s="116"/>
      <c r="G294" s="116"/>
      <c r="H294" s="116"/>
      <c r="I294" s="116"/>
      <c r="J294" s="116"/>
      <c r="K294" s="116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  <c r="Z294" s="116"/>
      <c r="AA294" s="116"/>
      <c r="AB294" s="116"/>
      <c r="AC294" s="116"/>
      <c r="AD294" s="116"/>
      <c r="AE294" s="116"/>
      <c r="AF294" s="116"/>
      <c r="AG294" s="116"/>
      <c r="AH294" s="116"/>
      <c r="AI294" s="116"/>
      <c r="AJ294" s="116"/>
      <c r="AK294" s="116"/>
      <c r="AL294" s="116"/>
      <c r="AM294" s="116"/>
      <c r="AN294" s="116"/>
      <c r="AO294" s="116"/>
      <c r="AP294" s="116"/>
      <c r="AQ294" s="116"/>
      <c r="AR294" s="116"/>
      <c r="AS294" s="116"/>
      <c r="AT294" s="116"/>
      <c r="AU294" s="116"/>
      <c r="AZ294" s="116"/>
      <c r="BA294" s="116"/>
      <c r="BB294" s="116"/>
      <c r="BC294" s="116"/>
    </row>
    <row r="295" spans="1:55" s="117" customFormat="1">
      <c r="A295" s="116"/>
      <c r="B295" s="116"/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  <c r="Z295" s="116"/>
      <c r="AA295" s="116"/>
      <c r="AB295" s="116"/>
      <c r="AC295" s="116"/>
      <c r="AD295" s="116"/>
      <c r="AE295" s="116"/>
      <c r="AF295" s="116"/>
      <c r="AG295" s="116"/>
      <c r="AH295" s="116"/>
      <c r="AI295" s="116"/>
      <c r="AJ295" s="116"/>
      <c r="AK295" s="116"/>
      <c r="AL295" s="116"/>
      <c r="AM295" s="116"/>
      <c r="AN295" s="116"/>
      <c r="AO295" s="116"/>
      <c r="AP295" s="116"/>
      <c r="AQ295" s="116"/>
      <c r="AR295" s="116"/>
      <c r="AS295" s="116"/>
      <c r="AT295" s="116"/>
      <c r="AU295" s="116"/>
      <c r="AZ295" s="116"/>
      <c r="BA295" s="116"/>
      <c r="BB295" s="116"/>
      <c r="BC295" s="116"/>
    </row>
    <row r="296" spans="1:55" s="117" customFormat="1">
      <c r="A296" s="116"/>
      <c r="B296" s="116"/>
      <c r="C296" s="116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  <c r="Z296" s="116"/>
      <c r="AA296" s="116"/>
      <c r="AB296" s="116"/>
      <c r="AC296" s="116"/>
      <c r="AD296" s="116"/>
      <c r="AE296" s="116"/>
      <c r="AF296" s="116"/>
      <c r="AG296" s="116"/>
      <c r="AH296" s="116"/>
      <c r="AI296" s="116"/>
      <c r="AJ296" s="116"/>
      <c r="AK296" s="116"/>
      <c r="AL296" s="116"/>
      <c r="AM296" s="116"/>
      <c r="AN296" s="116"/>
      <c r="AO296" s="116"/>
      <c r="AP296" s="116"/>
      <c r="AQ296" s="116"/>
      <c r="AR296" s="116"/>
      <c r="AS296" s="116"/>
      <c r="AT296" s="116"/>
      <c r="AU296" s="116"/>
      <c r="AZ296" s="116"/>
      <c r="BA296" s="116"/>
      <c r="BB296" s="116"/>
      <c r="BC296" s="116"/>
    </row>
    <row r="297" spans="1:55" s="117" customFormat="1">
      <c r="A297" s="116"/>
      <c r="B297" s="116"/>
      <c r="C297" s="116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  <c r="AB297" s="116"/>
      <c r="AC297" s="116"/>
      <c r="AD297" s="116"/>
      <c r="AE297" s="116"/>
      <c r="AF297" s="116"/>
      <c r="AG297" s="116"/>
      <c r="AH297" s="116"/>
      <c r="AI297" s="116"/>
      <c r="AJ297" s="116"/>
      <c r="AK297" s="116"/>
      <c r="AL297" s="116"/>
      <c r="AM297" s="116"/>
      <c r="AN297" s="116"/>
      <c r="AO297" s="116"/>
      <c r="AP297" s="116"/>
      <c r="AQ297" s="116"/>
      <c r="AR297" s="116"/>
      <c r="AS297" s="116"/>
      <c r="AT297" s="116"/>
      <c r="AU297" s="116"/>
      <c r="AZ297" s="116"/>
      <c r="BA297" s="116"/>
      <c r="BB297" s="116"/>
      <c r="BC297" s="116"/>
    </row>
    <row r="298" spans="1:55" s="117" customFormat="1">
      <c r="A298" s="116"/>
      <c r="B298" s="116"/>
      <c r="C298" s="116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116"/>
      <c r="AA298" s="116"/>
      <c r="AB298" s="116"/>
      <c r="AC298" s="116"/>
      <c r="AD298" s="116"/>
      <c r="AE298" s="116"/>
      <c r="AF298" s="116"/>
      <c r="AG298" s="116"/>
      <c r="AH298" s="116"/>
      <c r="AI298" s="116"/>
      <c r="AJ298" s="116"/>
      <c r="AK298" s="116"/>
      <c r="AL298" s="116"/>
      <c r="AM298" s="116"/>
      <c r="AN298" s="116"/>
      <c r="AO298" s="116"/>
      <c r="AP298" s="116"/>
      <c r="AQ298" s="116"/>
      <c r="AR298" s="116"/>
      <c r="AS298" s="116"/>
      <c r="AT298" s="116"/>
      <c r="AU298" s="116"/>
      <c r="AZ298" s="116"/>
      <c r="BA298" s="116"/>
      <c r="BB298" s="116"/>
      <c r="BC298" s="116"/>
    </row>
    <row r="299" spans="1:55" s="117" customFormat="1">
      <c r="A299" s="116"/>
      <c r="B299" s="116"/>
      <c r="C299" s="116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116"/>
      <c r="AA299" s="116"/>
      <c r="AB299" s="116"/>
      <c r="AC299" s="116"/>
      <c r="AD299" s="116"/>
      <c r="AE299" s="116"/>
      <c r="AF299" s="116"/>
      <c r="AG299" s="116"/>
      <c r="AH299" s="116"/>
      <c r="AI299" s="116"/>
      <c r="AJ299" s="116"/>
      <c r="AK299" s="116"/>
      <c r="AL299" s="116"/>
      <c r="AM299" s="116"/>
      <c r="AN299" s="116"/>
      <c r="AO299" s="116"/>
      <c r="AP299" s="116"/>
      <c r="AQ299" s="116"/>
      <c r="AR299" s="116"/>
      <c r="AS299" s="116"/>
      <c r="AT299" s="116"/>
      <c r="AU299" s="116"/>
      <c r="AZ299" s="116"/>
      <c r="BA299" s="116"/>
      <c r="BB299" s="116"/>
      <c r="BC299" s="116"/>
    </row>
    <row r="300" spans="1:55" s="117" customFormat="1">
      <c r="A300" s="116"/>
      <c r="B300" s="116"/>
      <c r="C300" s="116"/>
      <c r="D300" s="116"/>
      <c r="E300" s="116"/>
      <c r="F300" s="116"/>
      <c r="G300" s="116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  <c r="Z300" s="116"/>
      <c r="AA300" s="116"/>
      <c r="AB300" s="116"/>
      <c r="AC300" s="116"/>
      <c r="AD300" s="116"/>
      <c r="AE300" s="116"/>
      <c r="AF300" s="116"/>
      <c r="AG300" s="116"/>
      <c r="AH300" s="116"/>
      <c r="AI300" s="116"/>
      <c r="AJ300" s="116"/>
      <c r="AK300" s="116"/>
      <c r="AL300" s="116"/>
      <c r="AM300" s="116"/>
      <c r="AN300" s="116"/>
      <c r="AO300" s="116"/>
      <c r="AP300" s="116"/>
      <c r="AQ300" s="116"/>
      <c r="AR300" s="116"/>
      <c r="AS300" s="116"/>
      <c r="AT300" s="116"/>
      <c r="AU300" s="116"/>
      <c r="AZ300" s="116"/>
      <c r="BA300" s="116"/>
      <c r="BB300" s="116"/>
      <c r="BC300" s="116"/>
    </row>
    <row r="301" spans="1:55" s="117" customFormat="1">
      <c r="A301" s="116"/>
      <c r="B301" s="116"/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  <c r="Z301" s="116"/>
      <c r="AA301" s="116"/>
      <c r="AB301" s="116"/>
      <c r="AC301" s="116"/>
      <c r="AD301" s="116"/>
      <c r="AE301" s="116"/>
      <c r="AF301" s="116"/>
      <c r="AG301" s="116"/>
      <c r="AH301" s="116"/>
      <c r="AI301" s="116"/>
      <c r="AJ301" s="116"/>
      <c r="AK301" s="116"/>
      <c r="AL301" s="116"/>
      <c r="AM301" s="116"/>
      <c r="AN301" s="116"/>
      <c r="AO301" s="116"/>
      <c r="AP301" s="116"/>
      <c r="AQ301" s="116"/>
      <c r="AR301" s="116"/>
      <c r="AS301" s="116"/>
      <c r="AT301" s="116"/>
      <c r="AU301" s="116"/>
      <c r="AZ301" s="116"/>
      <c r="BA301" s="116"/>
      <c r="BB301" s="116"/>
      <c r="BC301" s="116"/>
    </row>
    <row r="302" spans="1:55" s="117" customFormat="1">
      <c r="A302" s="116"/>
      <c r="B302" s="116"/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  <c r="Z302" s="116"/>
      <c r="AA302" s="116"/>
      <c r="AB302" s="116"/>
      <c r="AC302" s="116"/>
      <c r="AD302" s="116"/>
      <c r="AE302" s="116"/>
      <c r="AF302" s="116"/>
      <c r="AG302" s="116"/>
      <c r="AH302" s="116"/>
      <c r="AI302" s="116"/>
      <c r="AJ302" s="116"/>
      <c r="AK302" s="116"/>
      <c r="AL302" s="116"/>
      <c r="AM302" s="116"/>
      <c r="AN302" s="116"/>
      <c r="AO302" s="116"/>
      <c r="AP302" s="116"/>
      <c r="AQ302" s="116"/>
      <c r="AR302" s="116"/>
      <c r="AS302" s="116"/>
      <c r="AT302" s="116"/>
      <c r="AU302" s="116"/>
      <c r="AZ302" s="116"/>
      <c r="BA302" s="116"/>
      <c r="BB302" s="116"/>
      <c r="BC302" s="116"/>
    </row>
    <row r="303" spans="1:55" s="117" customFormat="1">
      <c r="A303" s="116"/>
      <c r="B303" s="116"/>
      <c r="C303" s="116"/>
      <c r="D303" s="116"/>
      <c r="E303" s="116"/>
      <c r="F303" s="116"/>
      <c r="G303" s="116"/>
      <c r="H303" s="116"/>
      <c r="I303" s="116"/>
      <c r="J303" s="116"/>
      <c r="K303" s="116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  <c r="Z303" s="116"/>
      <c r="AA303" s="116"/>
      <c r="AB303" s="116"/>
      <c r="AC303" s="116"/>
      <c r="AD303" s="116"/>
      <c r="AE303" s="116"/>
      <c r="AF303" s="116"/>
      <c r="AG303" s="116"/>
      <c r="AH303" s="116"/>
      <c r="AI303" s="116"/>
      <c r="AJ303" s="116"/>
      <c r="AK303" s="116"/>
      <c r="AL303" s="116"/>
      <c r="AM303" s="116"/>
      <c r="AN303" s="116"/>
      <c r="AO303" s="116"/>
      <c r="AP303" s="116"/>
      <c r="AQ303" s="116"/>
      <c r="AR303" s="116"/>
      <c r="AS303" s="116"/>
      <c r="AT303" s="116"/>
      <c r="AU303" s="116"/>
      <c r="AZ303" s="116"/>
      <c r="BA303" s="116"/>
      <c r="BB303" s="116"/>
      <c r="BC303" s="116"/>
    </row>
    <row r="304" spans="1:55" s="117" customFormat="1">
      <c r="A304" s="116"/>
      <c r="B304" s="116"/>
      <c r="C304" s="116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  <c r="Z304" s="116"/>
      <c r="AA304" s="116"/>
      <c r="AB304" s="116"/>
      <c r="AC304" s="116"/>
      <c r="AD304" s="116"/>
      <c r="AE304" s="116"/>
      <c r="AF304" s="116"/>
      <c r="AG304" s="116"/>
      <c r="AH304" s="116"/>
      <c r="AI304" s="116"/>
      <c r="AJ304" s="116"/>
      <c r="AK304" s="116"/>
      <c r="AL304" s="116"/>
      <c r="AM304" s="116"/>
      <c r="AN304" s="116"/>
      <c r="AO304" s="116"/>
      <c r="AP304" s="116"/>
      <c r="AQ304" s="116"/>
      <c r="AR304" s="116"/>
      <c r="AS304" s="116"/>
      <c r="AT304" s="116"/>
      <c r="AU304" s="116"/>
      <c r="AZ304" s="116"/>
      <c r="BA304" s="116"/>
      <c r="BB304" s="116"/>
      <c r="BC304" s="116"/>
    </row>
    <row r="305" spans="1:55" s="117" customFormat="1">
      <c r="A305" s="116"/>
      <c r="B305" s="116"/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  <c r="Z305" s="116"/>
      <c r="AA305" s="116"/>
      <c r="AB305" s="116"/>
      <c r="AC305" s="116"/>
      <c r="AD305" s="116"/>
      <c r="AE305" s="116"/>
      <c r="AF305" s="116"/>
      <c r="AG305" s="116"/>
      <c r="AH305" s="116"/>
      <c r="AI305" s="116"/>
      <c r="AJ305" s="116"/>
      <c r="AK305" s="116"/>
      <c r="AL305" s="116"/>
      <c r="AM305" s="116"/>
      <c r="AN305" s="116"/>
      <c r="AO305" s="116"/>
      <c r="AP305" s="116"/>
      <c r="AQ305" s="116"/>
      <c r="AR305" s="116"/>
      <c r="AS305" s="116"/>
      <c r="AT305" s="116"/>
      <c r="AU305" s="116"/>
      <c r="AZ305" s="116"/>
      <c r="BA305" s="116"/>
      <c r="BB305" s="116"/>
      <c r="BC305" s="116"/>
    </row>
    <row r="306" spans="1:55" s="117" customFormat="1">
      <c r="A306" s="116"/>
      <c r="B306" s="116"/>
      <c r="C306" s="116"/>
      <c r="D306" s="116"/>
      <c r="E306" s="11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116"/>
      <c r="AA306" s="116"/>
      <c r="AB306" s="116"/>
      <c r="AC306" s="116"/>
      <c r="AD306" s="116"/>
      <c r="AE306" s="116"/>
      <c r="AF306" s="116"/>
      <c r="AG306" s="116"/>
      <c r="AH306" s="116"/>
      <c r="AI306" s="116"/>
      <c r="AJ306" s="116"/>
      <c r="AK306" s="116"/>
      <c r="AL306" s="116"/>
      <c r="AM306" s="116"/>
      <c r="AN306" s="116"/>
      <c r="AO306" s="116"/>
      <c r="AP306" s="116"/>
      <c r="AQ306" s="116"/>
      <c r="AR306" s="116"/>
      <c r="AS306" s="116"/>
      <c r="AT306" s="116"/>
      <c r="AU306" s="116"/>
      <c r="AZ306" s="116"/>
      <c r="BA306" s="116"/>
      <c r="BB306" s="116"/>
      <c r="BC306" s="116"/>
    </row>
    <row r="307" spans="1:55" s="117" customFormat="1">
      <c r="A307" s="116"/>
      <c r="B307" s="116"/>
      <c r="C307" s="116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116"/>
      <c r="AA307" s="116"/>
      <c r="AB307" s="116"/>
      <c r="AC307" s="116"/>
      <c r="AD307" s="116"/>
      <c r="AE307" s="116"/>
      <c r="AF307" s="116"/>
      <c r="AG307" s="116"/>
      <c r="AH307" s="116"/>
      <c r="AI307" s="116"/>
      <c r="AJ307" s="116"/>
      <c r="AK307" s="116"/>
      <c r="AL307" s="116"/>
      <c r="AM307" s="116"/>
      <c r="AN307" s="116"/>
      <c r="AO307" s="116"/>
      <c r="AP307" s="116"/>
      <c r="AQ307" s="116"/>
      <c r="AR307" s="116"/>
      <c r="AS307" s="116"/>
      <c r="AT307" s="116"/>
      <c r="AU307" s="116"/>
      <c r="AZ307" s="116"/>
      <c r="BA307" s="116"/>
      <c r="BB307" s="116"/>
      <c r="BC307" s="116"/>
    </row>
    <row r="308" spans="1:55" s="117" customFormat="1">
      <c r="A308" s="116"/>
      <c r="B308" s="116"/>
      <c r="C308" s="116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116"/>
      <c r="AA308" s="116"/>
      <c r="AB308" s="116"/>
      <c r="AC308" s="116"/>
      <c r="AD308" s="116"/>
      <c r="AE308" s="116"/>
      <c r="AF308" s="116"/>
      <c r="AG308" s="116"/>
      <c r="AH308" s="116"/>
      <c r="AI308" s="116"/>
      <c r="AJ308" s="116"/>
      <c r="AK308" s="116"/>
      <c r="AL308" s="116"/>
      <c r="AM308" s="116"/>
      <c r="AN308" s="116"/>
      <c r="AO308" s="116"/>
      <c r="AP308" s="116"/>
      <c r="AQ308" s="116"/>
      <c r="AR308" s="116"/>
      <c r="AS308" s="116"/>
      <c r="AT308" s="116"/>
      <c r="AU308" s="116"/>
      <c r="AZ308" s="116"/>
      <c r="BA308" s="116"/>
      <c r="BB308" s="116"/>
      <c r="BC308" s="116"/>
    </row>
    <row r="309" spans="1:55" s="117" customFormat="1">
      <c r="A309" s="116"/>
      <c r="B309" s="116"/>
      <c r="C309" s="116"/>
      <c r="D309" s="116"/>
      <c r="E309" s="116"/>
      <c r="F309" s="116"/>
      <c r="G309" s="116"/>
      <c r="H309" s="116"/>
      <c r="I309" s="116"/>
      <c r="J309" s="116"/>
      <c r="K309" s="116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  <c r="Z309" s="116"/>
      <c r="AA309" s="116"/>
      <c r="AB309" s="116"/>
      <c r="AC309" s="116"/>
      <c r="AD309" s="116"/>
      <c r="AE309" s="116"/>
      <c r="AF309" s="116"/>
      <c r="AG309" s="116"/>
      <c r="AH309" s="116"/>
      <c r="AI309" s="116"/>
      <c r="AJ309" s="116"/>
      <c r="AK309" s="116"/>
      <c r="AL309" s="116"/>
      <c r="AM309" s="116"/>
      <c r="AN309" s="116"/>
      <c r="AO309" s="116"/>
      <c r="AP309" s="116"/>
      <c r="AQ309" s="116"/>
      <c r="AR309" s="116"/>
      <c r="AS309" s="116"/>
      <c r="AT309" s="116"/>
      <c r="AU309" s="116"/>
      <c r="AZ309" s="116"/>
      <c r="BA309" s="116"/>
      <c r="BB309" s="116"/>
      <c r="BC309" s="116"/>
    </row>
    <row r="310" spans="1:55" s="117" customFormat="1">
      <c r="A310" s="116"/>
      <c r="B310" s="116"/>
      <c r="C310" s="116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  <c r="Z310" s="116"/>
      <c r="AA310" s="116"/>
      <c r="AB310" s="116"/>
      <c r="AC310" s="116"/>
      <c r="AD310" s="116"/>
      <c r="AE310" s="116"/>
      <c r="AF310" s="116"/>
      <c r="AG310" s="116"/>
      <c r="AH310" s="116"/>
      <c r="AI310" s="116"/>
      <c r="AJ310" s="116"/>
      <c r="AK310" s="116"/>
      <c r="AL310" s="116"/>
      <c r="AM310" s="116"/>
      <c r="AN310" s="116"/>
      <c r="AO310" s="116"/>
      <c r="AP310" s="116"/>
      <c r="AQ310" s="116"/>
      <c r="AR310" s="116"/>
      <c r="AS310" s="116"/>
      <c r="AT310" s="116"/>
      <c r="AU310" s="116"/>
      <c r="AZ310" s="116"/>
      <c r="BA310" s="116"/>
      <c r="BB310" s="116"/>
      <c r="BC310" s="116"/>
    </row>
    <row r="311" spans="1:55" s="117" customFormat="1">
      <c r="A311" s="116"/>
      <c r="B311" s="116"/>
      <c r="C311" s="116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  <c r="Z311" s="116"/>
      <c r="AA311" s="116"/>
      <c r="AB311" s="116"/>
      <c r="AC311" s="116"/>
      <c r="AD311" s="116"/>
      <c r="AE311" s="116"/>
      <c r="AF311" s="116"/>
      <c r="AG311" s="116"/>
      <c r="AH311" s="116"/>
      <c r="AI311" s="116"/>
      <c r="AJ311" s="116"/>
      <c r="AK311" s="116"/>
      <c r="AL311" s="116"/>
      <c r="AM311" s="116"/>
      <c r="AN311" s="116"/>
      <c r="AO311" s="116"/>
      <c r="AP311" s="116"/>
      <c r="AQ311" s="116"/>
      <c r="AR311" s="116"/>
      <c r="AS311" s="116"/>
      <c r="AT311" s="116"/>
      <c r="AU311" s="116"/>
      <c r="AZ311" s="116"/>
      <c r="BA311" s="116"/>
      <c r="BB311" s="116"/>
      <c r="BC311" s="116"/>
    </row>
    <row r="312" spans="1:55" s="117" customFormat="1">
      <c r="A312" s="116"/>
      <c r="B312" s="116"/>
      <c r="C312" s="116"/>
      <c r="D312" s="116"/>
      <c r="E312" s="116"/>
      <c r="F312" s="116"/>
      <c r="G312" s="116"/>
      <c r="H312" s="116"/>
      <c r="I312" s="116"/>
      <c r="J312" s="116"/>
      <c r="K312" s="116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  <c r="Z312" s="116"/>
      <c r="AA312" s="116"/>
      <c r="AB312" s="116"/>
      <c r="AC312" s="116"/>
      <c r="AD312" s="116"/>
      <c r="AE312" s="116"/>
      <c r="AF312" s="116"/>
      <c r="AG312" s="116"/>
      <c r="AH312" s="116"/>
      <c r="AI312" s="116"/>
      <c r="AJ312" s="116"/>
      <c r="AK312" s="116"/>
      <c r="AL312" s="116"/>
      <c r="AM312" s="116"/>
      <c r="AN312" s="116"/>
      <c r="AO312" s="116"/>
      <c r="AP312" s="116"/>
      <c r="AQ312" s="116"/>
      <c r="AR312" s="116"/>
      <c r="AS312" s="116"/>
      <c r="AT312" s="116"/>
      <c r="AU312" s="116"/>
      <c r="AZ312" s="116"/>
      <c r="BA312" s="116"/>
      <c r="BB312" s="116"/>
      <c r="BC312" s="116"/>
    </row>
    <row r="313" spans="1:55" s="117" customFormat="1">
      <c r="A313" s="116"/>
      <c r="B313" s="116"/>
      <c r="C313" s="116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  <c r="Z313" s="116"/>
      <c r="AA313" s="116"/>
      <c r="AB313" s="116"/>
      <c r="AC313" s="116"/>
      <c r="AD313" s="116"/>
      <c r="AE313" s="116"/>
      <c r="AF313" s="116"/>
      <c r="AG313" s="116"/>
      <c r="AH313" s="116"/>
      <c r="AI313" s="116"/>
      <c r="AJ313" s="116"/>
      <c r="AK313" s="116"/>
      <c r="AL313" s="116"/>
      <c r="AM313" s="116"/>
      <c r="AN313" s="116"/>
      <c r="AO313" s="116"/>
      <c r="AP313" s="116"/>
      <c r="AQ313" s="116"/>
      <c r="AR313" s="116"/>
      <c r="AS313" s="116"/>
      <c r="AT313" s="116"/>
      <c r="AU313" s="116"/>
      <c r="AZ313" s="116"/>
      <c r="BA313" s="116"/>
      <c r="BB313" s="116"/>
      <c r="BC313" s="116"/>
    </row>
    <row r="314" spans="1:55" s="117" customFormat="1">
      <c r="A314" s="116"/>
      <c r="B314" s="116"/>
      <c r="C314" s="116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  <c r="Z314" s="116"/>
      <c r="AA314" s="116"/>
      <c r="AB314" s="116"/>
      <c r="AC314" s="116"/>
      <c r="AD314" s="116"/>
      <c r="AE314" s="116"/>
      <c r="AF314" s="116"/>
      <c r="AG314" s="116"/>
      <c r="AH314" s="116"/>
      <c r="AI314" s="116"/>
      <c r="AJ314" s="116"/>
      <c r="AK314" s="116"/>
      <c r="AL314" s="116"/>
      <c r="AM314" s="116"/>
      <c r="AN314" s="116"/>
      <c r="AO314" s="116"/>
      <c r="AP314" s="116"/>
      <c r="AQ314" s="116"/>
      <c r="AR314" s="116"/>
      <c r="AS314" s="116"/>
      <c r="AT314" s="116"/>
      <c r="AU314" s="116"/>
      <c r="AZ314" s="116"/>
      <c r="BA314" s="116"/>
      <c r="BB314" s="116"/>
      <c r="BC314" s="116"/>
    </row>
    <row r="315" spans="1:55" s="117" customFormat="1">
      <c r="A315" s="116"/>
      <c r="B315" s="116"/>
      <c r="C315" s="116"/>
      <c r="D315" s="116"/>
      <c r="E315" s="11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116"/>
      <c r="AA315" s="116"/>
      <c r="AB315" s="116"/>
      <c r="AC315" s="116"/>
      <c r="AD315" s="116"/>
      <c r="AE315" s="116"/>
      <c r="AF315" s="116"/>
      <c r="AG315" s="116"/>
      <c r="AH315" s="116"/>
      <c r="AI315" s="116"/>
      <c r="AJ315" s="116"/>
      <c r="AK315" s="116"/>
      <c r="AL315" s="116"/>
      <c r="AM315" s="116"/>
      <c r="AN315" s="116"/>
      <c r="AO315" s="116"/>
      <c r="AP315" s="116"/>
      <c r="AQ315" s="116"/>
      <c r="AR315" s="116"/>
      <c r="AS315" s="116"/>
      <c r="AT315" s="116"/>
      <c r="AU315" s="116"/>
      <c r="AZ315" s="116"/>
      <c r="BA315" s="116"/>
      <c r="BB315" s="116"/>
      <c r="BC315" s="116"/>
    </row>
    <row r="316" spans="1:55" s="117" customFormat="1">
      <c r="A316" s="116"/>
      <c r="B316" s="116"/>
      <c r="C316" s="116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116"/>
      <c r="AA316" s="116"/>
      <c r="AB316" s="116"/>
      <c r="AC316" s="116"/>
      <c r="AD316" s="116"/>
      <c r="AE316" s="116"/>
      <c r="AF316" s="116"/>
      <c r="AG316" s="116"/>
      <c r="AH316" s="116"/>
      <c r="AI316" s="116"/>
      <c r="AJ316" s="116"/>
      <c r="AK316" s="116"/>
      <c r="AL316" s="116"/>
      <c r="AM316" s="116"/>
      <c r="AN316" s="116"/>
      <c r="AO316" s="116"/>
      <c r="AP316" s="116"/>
      <c r="AQ316" s="116"/>
      <c r="AR316" s="116"/>
      <c r="AS316" s="116"/>
      <c r="AT316" s="116"/>
      <c r="AU316" s="116"/>
      <c r="AZ316" s="116"/>
      <c r="BA316" s="116"/>
      <c r="BB316" s="116"/>
      <c r="BC316" s="116"/>
    </row>
    <row r="317" spans="1:55" s="117" customFormat="1">
      <c r="A317" s="116"/>
      <c r="B317" s="116"/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116"/>
      <c r="AA317" s="116"/>
      <c r="AB317" s="116"/>
      <c r="AC317" s="116"/>
      <c r="AD317" s="116"/>
      <c r="AE317" s="116"/>
      <c r="AF317" s="116"/>
      <c r="AG317" s="116"/>
      <c r="AH317" s="116"/>
      <c r="AI317" s="116"/>
      <c r="AJ317" s="116"/>
      <c r="AK317" s="116"/>
      <c r="AL317" s="116"/>
      <c r="AM317" s="116"/>
      <c r="AN317" s="116"/>
      <c r="AO317" s="116"/>
      <c r="AP317" s="116"/>
      <c r="AQ317" s="116"/>
      <c r="AR317" s="116"/>
      <c r="AS317" s="116"/>
      <c r="AT317" s="116"/>
      <c r="AU317" s="116"/>
      <c r="AZ317" s="116"/>
      <c r="BA317" s="116"/>
      <c r="BB317" s="116"/>
      <c r="BC317" s="116"/>
    </row>
    <row r="318" spans="1:55" s="117" customFormat="1">
      <c r="A318" s="116"/>
      <c r="B318" s="116"/>
      <c r="C318" s="116"/>
      <c r="D318" s="116"/>
      <c r="E318" s="116"/>
      <c r="F318" s="116"/>
      <c r="G318" s="116"/>
      <c r="H318" s="116"/>
      <c r="I318" s="116"/>
      <c r="J318" s="116"/>
      <c r="K318" s="116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  <c r="Z318" s="116"/>
      <c r="AA318" s="116"/>
      <c r="AB318" s="116"/>
      <c r="AC318" s="116"/>
      <c r="AD318" s="116"/>
      <c r="AE318" s="116"/>
      <c r="AF318" s="116"/>
      <c r="AG318" s="116"/>
      <c r="AH318" s="116"/>
      <c r="AI318" s="116"/>
      <c r="AJ318" s="116"/>
      <c r="AK318" s="116"/>
      <c r="AL318" s="116"/>
      <c r="AM318" s="116"/>
      <c r="AN318" s="116"/>
      <c r="AO318" s="116"/>
      <c r="AP318" s="116"/>
      <c r="AQ318" s="116"/>
      <c r="AR318" s="116"/>
      <c r="AS318" s="116"/>
      <c r="AT318" s="116"/>
      <c r="AU318" s="116"/>
      <c r="AZ318" s="116"/>
      <c r="BA318" s="116"/>
      <c r="BB318" s="116"/>
      <c r="BC318" s="116"/>
    </row>
    <row r="319" spans="1:55" s="117" customFormat="1">
      <c r="A319" s="116"/>
      <c r="B319" s="116"/>
      <c r="C319" s="116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  <c r="Z319" s="116"/>
      <c r="AA319" s="116"/>
      <c r="AB319" s="116"/>
      <c r="AC319" s="116"/>
      <c r="AD319" s="116"/>
      <c r="AE319" s="116"/>
      <c r="AF319" s="116"/>
      <c r="AG319" s="116"/>
      <c r="AH319" s="116"/>
      <c r="AI319" s="116"/>
      <c r="AJ319" s="116"/>
      <c r="AK319" s="116"/>
      <c r="AL319" s="116"/>
      <c r="AM319" s="116"/>
      <c r="AN319" s="116"/>
      <c r="AO319" s="116"/>
      <c r="AP319" s="116"/>
      <c r="AQ319" s="116"/>
      <c r="AR319" s="116"/>
      <c r="AS319" s="116"/>
      <c r="AT319" s="116"/>
      <c r="AU319" s="116"/>
      <c r="AZ319" s="116"/>
      <c r="BA319" s="116"/>
      <c r="BB319" s="116"/>
      <c r="BC319" s="116"/>
    </row>
    <row r="320" spans="1:55" s="117" customFormat="1">
      <c r="A320" s="116"/>
      <c r="B320" s="116"/>
      <c r="C320" s="116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  <c r="Z320" s="116"/>
      <c r="AA320" s="116"/>
      <c r="AB320" s="116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16"/>
      <c r="AN320" s="116"/>
      <c r="AO320" s="116"/>
      <c r="AP320" s="116"/>
      <c r="AQ320" s="116"/>
      <c r="AR320" s="116"/>
      <c r="AS320" s="116"/>
      <c r="AT320" s="116"/>
      <c r="AU320" s="116"/>
      <c r="AZ320" s="116"/>
      <c r="BA320" s="116"/>
      <c r="BB320" s="116"/>
      <c r="BC320" s="116"/>
    </row>
    <row r="321" spans="1:55" s="117" customFormat="1">
      <c r="A321" s="116"/>
      <c r="B321" s="116"/>
      <c r="C321" s="116"/>
      <c r="D321" s="116"/>
      <c r="E321" s="116"/>
      <c r="F321" s="116"/>
      <c r="G321" s="116"/>
      <c r="H321" s="116"/>
      <c r="I321" s="116"/>
      <c r="J321" s="116"/>
      <c r="K321" s="116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  <c r="Z321" s="116"/>
      <c r="AA321" s="116"/>
      <c r="AB321" s="116"/>
      <c r="AC321" s="116"/>
      <c r="AD321" s="116"/>
      <c r="AE321" s="116"/>
      <c r="AF321" s="116"/>
      <c r="AG321" s="116"/>
      <c r="AH321" s="116"/>
      <c r="AI321" s="116"/>
      <c r="AJ321" s="116"/>
      <c r="AK321" s="116"/>
      <c r="AL321" s="116"/>
      <c r="AM321" s="116"/>
      <c r="AN321" s="116"/>
      <c r="AO321" s="116"/>
      <c r="AP321" s="116"/>
      <c r="AQ321" s="116"/>
      <c r="AR321" s="116"/>
      <c r="AS321" s="116"/>
      <c r="AT321" s="116"/>
      <c r="AU321" s="116"/>
      <c r="AZ321" s="116"/>
      <c r="BA321" s="116"/>
      <c r="BB321" s="116"/>
      <c r="BC321" s="116"/>
    </row>
    <row r="322" spans="1:55" s="117" customFormat="1">
      <c r="A322" s="116"/>
      <c r="B322" s="116"/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  <c r="Z322" s="116"/>
      <c r="AA322" s="116"/>
      <c r="AB322" s="116"/>
      <c r="AC322" s="116"/>
      <c r="AD322" s="116"/>
      <c r="AE322" s="116"/>
      <c r="AF322" s="116"/>
      <c r="AG322" s="116"/>
      <c r="AH322" s="116"/>
      <c r="AI322" s="116"/>
      <c r="AJ322" s="116"/>
      <c r="AK322" s="116"/>
      <c r="AL322" s="116"/>
      <c r="AM322" s="116"/>
      <c r="AN322" s="116"/>
      <c r="AO322" s="116"/>
      <c r="AP322" s="116"/>
      <c r="AQ322" s="116"/>
      <c r="AR322" s="116"/>
      <c r="AS322" s="116"/>
      <c r="AT322" s="116"/>
      <c r="AU322" s="116"/>
      <c r="AZ322" s="116"/>
      <c r="BA322" s="116"/>
      <c r="BB322" s="116"/>
      <c r="BC322" s="116"/>
    </row>
    <row r="323" spans="1:55" s="117" customFormat="1">
      <c r="A323" s="116"/>
      <c r="B323" s="116"/>
      <c r="C323" s="116"/>
      <c r="D323" s="116"/>
      <c r="E323" s="116"/>
      <c r="F323" s="116"/>
      <c r="G323" s="116"/>
      <c r="H323" s="116"/>
      <c r="I323" s="116"/>
      <c r="J323" s="116"/>
      <c r="K323" s="116"/>
      <c r="L323" s="116"/>
      <c r="M323" s="116"/>
      <c r="N323" s="116"/>
      <c r="O323" s="116"/>
      <c r="P323" s="116"/>
      <c r="Q323" s="116"/>
      <c r="R323" s="116"/>
      <c r="S323" s="116"/>
      <c r="T323" s="116"/>
      <c r="U323" s="116"/>
      <c r="V323" s="116"/>
      <c r="W323" s="116"/>
      <c r="X323" s="116"/>
      <c r="Y323" s="116"/>
      <c r="Z323" s="116"/>
      <c r="AA323" s="116"/>
      <c r="AB323" s="116"/>
      <c r="AC323" s="116"/>
      <c r="AD323" s="116"/>
      <c r="AE323" s="116"/>
      <c r="AF323" s="116"/>
      <c r="AG323" s="116"/>
      <c r="AH323" s="116"/>
      <c r="AI323" s="116"/>
      <c r="AJ323" s="116"/>
      <c r="AK323" s="116"/>
      <c r="AL323" s="116"/>
      <c r="AM323" s="116"/>
      <c r="AN323" s="116"/>
      <c r="AO323" s="116"/>
      <c r="AP323" s="116"/>
      <c r="AQ323" s="116"/>
      <c r="AR323" s="116"/>
      <c r="AS323" s="116"/>
      <c r="AT323" s="116"/>
      <c r="AU323" s="116"/>
      <c r="AZ323" s="116"/>
      <c r="BA323" s="116"/>
      <c r="BB323" s="116"/>
      <c r="BC323" s="116"/>
    </row>
    <row r="324" spans="1:55" s="117" customFormat="1">
      <c r="A324" s="116"/>
      <c r="B324" s="116"/>
      <c r="C324" s="116"/>
      <c r="D324" s="116"/>
      <c r="E324" s="116"/>
      <c r="F324" s="116"/>
      <c r="G324" s="116"/>
      <c r="H324" s="116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116"/>
      <c r="AA324" s="116"/>
      <c r="AB324" s="116"/>
      <c r="AC324" s="116"/>
      <c r="AD324" s="116"/>
      <c r="AE324" s="116"/>
      <c r="AF324" s="116"/>
      <c r="AG324" s="116"/>
      <c r="AH324" s="116"/>
      <c r="AI324" s="116"/>
      <c r="AJ324" s="116"/>
      <c r="AK324" s="116"/>
      <c r="AL324" s="116"/>
      <c r="AM324" s="116"/>
      <c r="AN324" s="116"/>
      <c r="AO324" s="116"/>
      <c r="AP324" s="116"/>
      <c r="AQ324" s="116"/>
      <c r="AR324" s="116"/>
      <c r="AS324" s="116"/>
      <c r="AT324" s="116"/>
      <c r="AU324" s="116"/>
      <c r="AZ324" s="116"/>
      <c r="BA324" s="116"/>
      <c r="BB324" s="116"/>
      <c r="BC324" s="116"/>
    </row>
    <row r="325" spans="1:55" s="117" customFormat="1">
      <c r="A325" s="116"/>
      <c r="B325" s="116"/>
      <c r="C325" s="116"/>
      <c r="D325" s="116"/>
      <c r="E325" s="116"/>
      <c r="F325" s="116"/>
      <c r="G325" s="116"/>
      <c r="H325" s="116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116"/>
      <c r="AA325" s="116"/>
      <c r="AB325" s="116"/>
      <c r="AC325" s="116"/>
      <c r="AD325" s="116"/>
      <c r="AE325" s="116"/>
      <c r="AF325" s="116"/>
      <c r="AG325" s="116"/>
      <c r="AH325" s="116"/>
      <c r="AI325" s="116"/>
      <c r="AJ325" s="116"/>
      <c r="AK325" s="116"/>
      <c r="AL325" s="116"/>
      <c r="AM325" s="116"/>
      <c r="AN325" s="116"/>
      <c r="AO325" s="116"/>
      <c r="AP325" s="116"/>
      <c r="AQ325" s="116"/>
      <c r="AR325" s="116"/>
      <c r="AS325" s="116"/>
      <c r="AT325" s="116"/>
      <c r="AU325" s="116"/>
      <c r="AZ325" s="116"/>
      <c r="BA325" s="116"/>
      <c r="BB325" s="116"/>
      <c r="BC325" s="116"/>
    </row>
    <row r="326" spans="1:55" s="117" customFormat="1">
      <c r="A326" s="116"/>
      <c r="B326" s="116"/>
      <c r="C326" s="116"/>
      <c r="D326" s="116"/>
      <c r="E326" s="116"/>
      <c r="F326" s="116"/>
      <c r="G326" s="116"/>
      <c r="H326" s="116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116"/>
      <c r="AA326" s="116"/>
      <c r="AB326" s="116"/>
      <c r="AC326" s="116"/>
      <c r="AD326" s="116"/>
      <c r="AE326" s="116"/>
      <c r="AF326" s="116"/>
      <c r="AG326" s="116"/>
      <c r="AH326" s="116"/>
      <c r="AI326" s="116"/>
      <c r="AJ326" s="116"/>
      <c r="AK326" s="116"/>
      <c r="AL326" s="116"/>
      <c r="AM326" s="116"/>
      <c r="AN326" s="116"/>
      <c r="AO326" s="116"/>
      <c r="AP326" s="116"/>
      <c r="AQ326" s="116"/>
      <c r="AR326" s="116"/>
      <c r="AS326" s="116"/>
      <c r="AT326" s="116"/>
      <c r="AU326" s="116"/>
      <c r="AZ326" s="116"/>
      <c r="BA326" s="116"/>
      <c r="BB326" s="116"/>
      <c r="BC326" s="116"/>
    </row>
    <row r="327" spans="1:55" s="117" customFormat="1">
      <c r="A327" s="116"/>
      <c r="B327" s="116"/>
      <c r="C327" s="116"/>
      <c r="D327" s="116"/>
      <c r="E327" s="116"/>
      <c r="F327" s="116"/>
      <c r="G327" s="116"/>
      <c r="H327" s="116"/>
      <c r="I327" s="116"/>
      <c r="J327" s="116"/>
      <c r="K327" s="116"/>
      <c r="L327" s="116"/>
      <c r="M327" s="116"/>
      <c r="N327" s="116"/>
      <c r="O327" s="116"/>
      <c r="P327" s="116"/>
      <c r="Q327" s="116"/>
      <c r="R327" s="116"/>
      <c r="S327" s="116"/>
      <c r="T327" s="116"/>
      <c r="U327" s="116"/>
      <c r="V327" s="116"/>
      <c r="W327" s="116"/>
      <c r="X327" s="116"/>
      <c r="Y327" s="116"/>
      <c r="Z327" s="116"/>
      <c r="AA327" s="116"/>
      <c r="AB327" s="116"/>
      <c r="AC327" s="116"/>
      <c r="AD327" s="116"/>
      <c r="AE327" s="116"/>
      <c r="AF327" s="116"/>
      <c r="AG327" s="116"/>
      <c r="AH327" s="116"/>
      <c r="AI327" s="116"/>
      <c r="AJ327" s="116"/>
      <c r="AK327" s="116"/>
      <c r="AL327" s="116"/>
      <c r="AM327" s="116"/>
      <c r="AN327" s="116"/>
      <c r="AO327" s="116"/>
      <c r="AP327" s="116"/>
      <c r="AQ327" s="116"/>
      <c r="AR327" s="116"/>
      <c r="AS327" s="116"/>
      <c r="AT327" s="116"/>
      <c r="AU327" s="116"/>
      <c r="AZ327" s="116"/>
      <c r="BA327" s="116"/>
      <c r="BB327" s="116"/>
      <c r="BC327" s="116"/>
    </row>
    <row r="328" spans="1:55" s="117" customFormat="1">
      <c r="A328" s="116"/>
      <c r="B328" s="116"/>
      <c r="C328" s="116"/>
      <c r="D328" s="116"/>
      <c r="E328" s="116"/>
      <c r="F328" s="116"/>
      <c r="G328" s="116"/>
      <c r="H328" s="116"/>
      <c r="I328" s="116"/>
      <c r="J328" s="116"/>
      <c r="K328" s="116"/>
      <c r="L328" s="116"/>
      <c r="M328" s="116"/>
      <c r="N328" s="116"/>
      <c r="O328" s="116"/>
      <c r="P328" s="116"/>
      <c r="Q328" s="116"/>
      <c r="R328" s="116"/>
      <c r="S328" s="116"/>
      <c r="T328" s="116"/>
      <c r="U328" s="116"/>
      <c r="V328" s="116"/>
      <c r="W328" s="116"/>
      <c r="X328" s="116"/>
      <c r="Y328" s="116"/>
      <c r="Z328" s="116"/>
      <c r="AA328" s="116"/>
      <c r="AB328" s="116"/>
      <c r="AC328" s="116"/>
      <c r="AD328" s="116"/>
      <c r="AE328" s="116"/>
      <c r="AF328" s="116"/>
      <c r="AG328" s="116"/>
      <c r="AH328" s="116"/>
      <c r="AI328" s="116"/>
      <c r="AJ328" s="116"/>
      <c r="AK328" s="116"/>
      <c r="AL328" s="116"/>
      <c r="AM328" s="116"/>
      <c r="AN328" s="116"/>
      <c r="AO328" s="116"/>
      <c r="AP328" s="116"/>
      <c r="AQ328" s="116"/>
      <c r="AR328" s="116"/>
      <c r="AS328" s="116"/>
      <c r="AT328" s="116"/>
      <c r="AU328" s="116"/>
      <c r="AZ328" s="116"/>
      <c r="BA328" s="116"/>
      <c r="BB328" s="116"/>
      <c r="BC328" s="116"/>
    </row>
    <row r="329" spans="1:55" s="117" customFormat="1">
      <c r="A329" s="116"/>
      <c r="B329" s="116"/>
      <c r="C329" s="116"/>
      <c r="D329" s="116"/>
      <c r="E329" s="116"/>
      <c r="F329" s="116"/>
      <c r="G329" s="116"/>
      <c r="H329" s="116"/>
      <c r="I329" s="116"/>
      <c r="J329" s="116"/>
      <c r="K329" s="116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  <c r="Z329" s="116"/>
      <c r="AA329" s="116"/>
      <c r="AB329" s="116"/>
      <c r="AC329" s="116"/>
      <c r="AD329" s="116"/>
      <c r="AE329" s="116"/>
      <c r="AF329" s="116"/>
      <c r="AG329" s="116"/>
      <c r="AH329" s="116"/>
      <c r="AI329" s="116"/>
      <c r="AJ329" s="116"/>
      <c r="AK329" s="116"/>
      <c r="AL329" s="116"/>
      <c r="AM329" s="116"/>
      <c r="AN329" s="116"/>
      <c r="AO329" s="116"/>
      <c r="AP329" s="116"/>
      <c r="AQ329" s="116"/>
      <c r="AR329" s="116"/>
      <c r="AS329" s="116"/>
      <c r="AT329" s="116"/>
      <c r="AU329" s="116"/>
      <c r="AZ329" s="116"/>
      <c r="BA329" s="116"/>
      <c r="BB329" s="116"/>
      <c r="BC329" s="116"/>
    </row>
    <row r="330" spans="1:55" s="117" customFormat="1">
      <c r="A330" s="116"/>
      <c r="B330" s="116"/>
      <c r="C330" s="116"/>
      <c r="D330" s="116"/>
      <c r="E330" s="116"/>
      <c r="F330" s="116"/>
      <c r="G330" s="116"/>
      <c r="H330" s="116"/>
      <c r="I330" s="116"/>
      <c r="J330" s="116"/>
      <c r="K330" s="116"/>
      <c r="L330" s="116"/>
      <c r="M330" s="116"/>
      <c r="N330" s="116"/>
      <c r="O330" s="116"/>
      <c r="P330" s="116"/>
      <c r="Q330" s="116"/>
      <c r="R330" s="116"/>
      <c r="S330" s="116"/>
      <c r="T330" s="116"/>
      <c r="U330" s="116"/>
      <c r="V330" s="116"/>
      <c r="W330" s="116"/>
      <c r="X330" s="116"/>
      <c r="Y330" s="116"/>
      <c r="Z330" s="116"/>
      <c r="AA330" s="116"/>
      <c r="AB330" s="116"/>
      <c r="AC330" s="116"/>
      <c r="AD330" s="116"/>
      <c r="AE330" s="116"/>
      <c r="AF330" s="116"/>
      <c r="AG330" s="116"/>
      <c r="AH330" s="116"/>
      <c r="AI330" s="116"/>
      <c r="AJ330" s="116"/>
      <c r="AK330" s="116"/>
      <c r="AL330" s="116"/>
      <c r="AM330" s="116"/>
      <c r="AN330" s="116"/>
      <c r="AO330" s="116"/>
      <c r="AP330" s="116"/>
      <c r="AQ330" s="116"/>
      <c r="AR330" s="116"/>
      <c r="AS330" s="116"/>
      <c r="AT330" s="116"/>
      <c r="AU330" s="116"/>
      <c r="AZ330" s="116"/>
      <c r="BA330" s="116"/>
      <c r="BB330" s="116"/>
      <c r="BC330" s="116"/>
    </row>
    <row r="331" spans="1:55" s="117" customFormat="1">
      <c r="A331" s="116"/>
      <c r="B331" s="116"/>
      <c r="C331" s="116"/>
      <c r="D331" s="116"/>
      <c r="E331" s="116"/>
      <c r="F331" s="116"/>
      <c r="G331" s="116"/>
      <c r="H331" s="116"/>
      <c r="I331" s="116"/>
      <c r="J331" s="116"/>
      <c r="K331" s="116"/>
      <c r="L331" s="116"/>
      <c r="M331" s="116"/>
      <c r="N331" s="116"/>
      <c r="O331" s="116"/>
      <c r="P331" s="116"/>
      <c r="Q331" s="116"/>
      <c r="R331" s="116"/>
      <c r="S331" s="116"/>
      <c r="T331" s="116"/>
      <c r="U331" s="116"/>
      <c r="V331" s="116"/>
      <c r="W331" s="116"/>
      <c r="X331" s="116"/>
      <c r="Y331" s="116"/>
      <c r="Z331" s="116"/>
      <c r="AA331" s="116"/>
      <c r="AB331" s="116"/>
      <c r="AC331" s="116"/>
      <c r="AD331" s="116"/>
      <c r="AE331" s="116"/>
      <c r="AF331" s="116"/>
      <c r="AG331" s="116"/>
      <c r="AH331" s="116"/>
      <c r="AI331" s="116"/>
      <c r="AJ331" s="116"/>
      <c r="AK331" s="116"/>
      <c r="AL331" s="116"/>
      <c r="AM331" s="116"/>
      <c r="AN331" s="116"/>
      <c r="AO331" s="116"/>
      <c r="AP331" s="116"/>
      <c r="AQ331" s="116"/>
      <c r="AR331" s="116"/>
      <c r="AS331" s="116"/>
      <c r="AT331" s="116"/>
      <c r="AU331" s="116"/>
      <c r="AZ331" s="116"/>
      <c r="BA331" s="116"/>
      <c r="BB331" s="116"/>
      <c r="BC331" s="116"/>
    </row>
    <row r="332" spans="1:55" s="117" customFormat="1">
      <c r="A332" s="116"/>
      <c r="B332" s="116"/>
      <c r="C332" s="116"/>
      <c r="D332" s="116"/>
      <c r="E332" s="116"/>
      <c r="F332" s="116"/>
      <c r="G332" s="116"/>
      <c r="H332" s="116"/>
      <c r="I332" s="116"/>
      <c r="J332" s="116"/>
      <c r="K332" s="116"/>
      <c r="L332" s="116"/>
      <c r="M332" s="116"/>
      <c r="N332" s="116"/>
      <c r="O332" s="116"/>
      <c r="P332" s="116"/>
      <c r="Q332" s="116"/>
      <c r="R332" s="116"/>
      <c r="S332" s="116"/>
      <c r="T332" s="116"/>
      <c r="U332" s="116"/>
      <c r="V332" s="116"/>
      <c r="W332" s="116"/>
      <c r="X332" s="116"/>
      <c r="Y332" s="116"/>
      <c r="Z332" s="116"/>
      <c r="AA332" s="116"/>
      <c r="AB332" s="116"/>
      <c r="AC332" s="116"/>
      <c r="AD332" s="116"/>
      <c r="AE332" s="116"/>
      <c r="AF332" s="116"/>
      <c r="AG332" s="116"/>
      <c r="AH332" s="116"/>
      <c r="AI332" s="116"/>
      <c r="AJ332" s="116"/>
      <c r="AK332" s="116"/>
      <c r="AL332" s="116"/>
      <c r="AM332" s="116"/>
      <c r="AN332" s="116"/>
      <c r="AO332" s="116"/>
      <c r="AP332" s="116"/>
      <c r="AQ332" s="116"/>
      <c r="AR332" s="116"/>
      <c r="AS332" s="116"/>
      <c r="AT332" s="116"/>
      <c r="AU332" s="116"/>
      <c r="AZ332" s="116"/>
      <c r="BA332" s="116"/>
      <c r="BB332" s="116"/>
      <c r="BC332" s="116"/>
    </row>
    <row r="333" spans="1:55" s="117" customFormat="1">
      <c r="A333" s="116"/>
      <c r="B333" s="116"/>
      <c r="C333" s="116"/>
      <c r="D333" s="116"/>
      <c r="E333" s="116"/>
      <c r="F333" s="116"/>
      <c r="G333" s="116"/>
      <c r="H333" s="116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116"/>
      <c r="AA333" s="116"/>
      <c r="AB333" s="116"/>
      <c r="AC333" s="116"/>
      <c r="AD333" s="116"/>
      <c r="AE333" s="116"/>
      <c r="AF333" s="116"/>
      <c r="AG333" s="116"/>
      <c r="AH333" s="116"/>
      <c r="AI333" s="116"/>
      <c r="AJ333" s="116"/>
      <c r="AK333" s="116"/>
      <c r="AL333" s="116"/>
      <c r="AM333" s="116"/>
      <c r="AN333" s="116"/>
      <c r="AO333" s="116"/>
      <c r="AP333" s="116"/>
      <c r="AQ333" s="116"/>
      <c r="AR333" s="116"/>
      <c r="AS333" s="116"/>
      <c r="AT333" s="116"/>
      <c r="AU333" s="116"/>
      <c r="AZ333" s="116"/>
      <c r="BA333" s="116"/>
      <c r="BB333" s="116"/>
      <c r="BC333" s="116"/>
    </row>
    <row r="334" spans="1:55" s="117" customFormat="1">
      <c r="A334" s="116"/>
      <c r="B334" s="116"/>
      <c r="C334" s="116"/>
      <c r="D334" s="116"/>
      <c r="E334" s="116"/>
      <c r="F334" s="116"/>
      <c r="G334" s="116"/>
      <c r="H334" s="116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116"/>
      <c r="AA334" s="116"/>
      <c r="AB334" s="116"/>
      <c r="AC334" s="116"/>
      <c r="AD334" s="116"/>
      <c r="AE334" s="116"/>
      <c r="AF334" s="116"/>
      <c r="AG334" s="116"/>
      <c r="AH334" s="116"/>
      <c r="AI334" s="116"/>
      <c r="AJ334" s="116"/>
      <c r="AK334" s="116"/>
      <c r="AL334" s="116"/>
      <c r="AM334" s="116"/>
      <c r="AN334" s="116"/>
      <c r="AO334" s="116"/>
      <c r="AP334" s="116"/>
      <c r="AQ334" s="116"/>
      <c r="AR334" s="116"/>
      <c r="AS334" s="116"/>
      <c r="AT334" s="116"/>
      <c r="AU334" s="116"/>
      <c r="AZ334" s="116"/>
      <c r="BA334" s="116"/>
      <c r="BB334" s="116"/>
      <c r="BC334" s="116"/>
    </row>
    <row r="335" spans="1:55" s="117" customFormat="1">
      <c r="A335" s="116"/>
      <c r="B335" s="116"/>
      <c r="C335" s="116"/>
      <c r="D335" s="116"/>
      <c r="E335" s="116"/>
      <c r="F335" s="116"/>
      <c r="G335" s="116"/>
      <c r="H335" s="116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116"/>
      <c r="AA335" s="116"/>
      <c r="AB335" s="116"/>
      <c r="AC335" s="116"/>
      <c r="AD335" s="116"/>
      <c r="AE335" s="116"/>
      <c r="AF335" s="116"/>
      <c r="AG335" s="116"/>
      <c r="AH335" s="116"/>
      <c r="AI335" s="116"/>
      <c r="AJ335" s="116"/>
      <c r="AK335" s="116"/>
      <c r="AL335" s="116"/>
      <c r="AM335" s="116"/>
      <c r="AN335" s="116"/>
      <c r="AO335" s="116"/>
      <c r="AP335" s="116"/>
      <c r="AQ335" s="116"/>
      <c r="AR335" s="116"/>
      <c r="AS335" s="116"/>
      <c r="AT335" s="116"/>
      <c r="AU335" s="116"/>
      <c r="AZ335" s="116"/>
      <c r="BA335" s="116"/>
      <c r="BB335" s="116"/>
      <c r="BC335" s="116"/>
    </row>
    <row r="336" spans="1:55" s="117" customFormat="1">
      <c r="A336" s="116"/>
      <c r="B336" s="116"/>
      <c r="C336" s="116"/>
      <c r="D336" s="116"/>
      <c r="E336" s="116"/>
      <c r="F336" s="116"/>
      <c r="G336" s="116"/>
      <c r="H336" s="116"/>
      <c r="I336" s="116"/>
      <c r="J336" s="116"/>
      <c r="K336" s="116"/>
      <c r="L336" s="116"/>
      <c r="M336" s="116"/>
      <c r="N336" s="116"/>
      <c r="O336" s="116"/>
      <c r="P336" s="116"/>
      <c r="Q336" s="116"/>
      <c r="R336" s="116"/>
      <c r="S336" s="116"/>
      <c r="T336" s="116"/>
      <c r="U336" s="116"/>
      <c r="V336" s="116"/>
      <c r="W336" s="116"/>
      <c r="X336" s="116"/>
      <c r="Y336" s="116"/>
      <c r="Z336" s="116"/>
      <c r="AA336" s="116"/>
      <c r="AB336" s="116"/>
      <c r="AC336" s="116"/>
      <c r="AD336" s="116"/>
      <c r="AE336" s="116"/>
      <c r="AF336" s="116"/>
      <c r="AG336" s="116"/>
      <c r="AH336" s="116"/>
      <c r="AI336" s="116"/>
      <c r="AJ336" s="116"/>
      <c r="AK336" s="116"/>
      <c r="AL336" s="116"/>
      <c r="AM336" s="116"/>
      <c r="AN336" s="116"/>
      <c r="AO336" s="116"/>
      <c r="AP336" s="116"/>
      <c r="AQ336" s="116"/>
      <c r="AR336" s="116"/>
      <c r="AS336" s="116"/>
      <c r="AT336" s="116"/>
      <c r="AU336" s="116"/>
      <c r="AZ336" s="116"/>
      <c r="BA336" s="116"/>
      <c r="BB336" s="116"/>
      <c r="BC336" s="116"/>
    </row>
    <row r="337" spans="1:55" s="117" customFormat="1">
      <c r="A337" s="116"/>
      <c r="B337" s="116"/>
      <c r="C337" s="116"/>
      <c r="D337" s="116"/>
      <c r="E337" s="116"/>
      <c r="F337" s="116"/>
      <c r="G337" s="116"/>
      <c r="H337" s="116"/>
      <c r="I337" s="116"/>
      <c r="J337" s="116"/>
      <c r="K337" s="116"/>
      <c r="L337" s="116"/>
      <c r="M337" s="116"/>
      <c r="N337" s="116"/>
      <c r="O337" s="116"/>
      <c r="P337" s="116"/>
      <c r="Q337" s="116"/>
      <c r="R337" s="116"/>
      <c r="S337" s="116"/>
      <c r="T337" s="116"/>
      <c r="U337" s="116"/>
      <c r="V337" s="116"/>
      <c r="W337" s="116"/>
      <c r="X337" s="116"/>
      <c r="Y337" s="116"/>
      <c r="Z337" s="116"/>
      <c r="AA337" s="116"/>
      <c r="AB337" s="116"/>
      <c r="AC337" s="116"/>
      <c r="AD337" s="116"/>
      <c r="AE337" s="116"/>
      <c r="AF337" s="116"/>
      <c r="AG337" s="116"/>
      <c r="AH337" s="116"/>
      <c r="AI337" s="116"/>
      <c r="AJ337" s="116"/>
      <c r="AK337" s="116"/>
      <c r="AL337" s="116"/>
      <c r="AM337" s="116"/>
      <c r="AN337" s="116"/>
      <c r="AO337" s="116"/>
      <c r="AP337" s="116"/>
      <c r="AQ337" s="116"/>
      <c r="AR337" s="116"/>
      <c r="AS337" s="116"/>
      <c r="AT337" s="116"/>
      <c r="AU337" s="116"/>
      <c r="AZ337" s="116"/>
      <c r="BA337" s="116"/>
      <c r="BB337" s="116"/>
      <c r="BC337" s="116"/>
    </row>
    <row r="338" spans="1:55" s="117" customFormat="1">
      <c r="A338" s="116"/>
      <c r="B338" s="116"/>
      <c r="C338" s="116"/>
      <c r="D338" s="116"/>
      <c r="E338" s="116"/>
      <c r="F338" s="116"/>
      <c r="G338" s="116"/>
      <c r="H338" s="116"/>
      <c r="I338" s="116"/>
      <c r="J338" s="116"/>
      <c r="K338" s="116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  <c r="Z338" s="116"/>
      <c r="AA338" s="116"/>
      <c r="AB338" s="116"/>
      <c r="AC338" s="116"/>
      <c r="AD338" s="116"/>
      <c r="AE338" s="116"/>
      <c r="AF338" s="116"/>
      <c r="AG338" s="116"/>
      <c r="AH338" s="116"/>
      <c r="AI338" s="116"/>
      <c r="AJ338" s="116"/>
      <c r="AK338" s="116"/>
      <c r="AL338" s="116"/>
      <c r="AM338" s="116"/>
      <c r="AN338" s="116"/>
      <c r="AO338" s="116"/>
      <c r="AP338" s="116"/>
      <c r="AQ338" s="116"/>
      <c r="AR338" s="116"/>
      <c r="AS338" s="116"/>
      <c r="AT338" s="116"/>
      <c r="AU338" s="116"/>
      <c r="AZ338" s="116"/>
      <c r="BA338" s="116"/>
      <c r="BB338" s="116"/>
      <c r="BC338" s="116"/>
    </row>
    <row r="339" spans="1:55" s="117" customFormat="1">
      <c r="A339" s="116"/>
      <c r="B339" s="116"/>
      <c r="C339" s="116"/>
      <c r="D339" s="116"/>
      <c r="E339" s="116"/>
      <c r="F339" s="116"/>
      <c r="G339" s="116"/>
      <c r="H339" s="116"/>
      <c r="I339" s="116"/>
      <c r="J339" s="116"/>
      <c r="K339" s="116"/>
      <c r="L339" s="116"/>
      <c r="M339" s="116"/>
      <c r="N339" s="116"/>
      <c r="O339" s="116"/>
      <c r="P339" s="116"/>
      <c r="Q339" s="116"/>
      <c r="R339" s="116"/>
      <c r="S339" s="116"/>
      <c r="T339" s="116"/>
      <c r="U339" s="116"/>
      <c r="V339" s="116"/>
      <c r="W339" s="116"/>
      <c r="X339" s="116"/>
      <c r="Y339" s="116"/>
      <c r="Z339" s="116"/>
      <c r="AA339" s="116"/>
      <c r="AB339" s="116"/>
      <c r="AC339" s="116"/>
      <c r="AD339" s="116"/>
      <c r="AE339" s="116"/>
      <c r="AF339" s="116"/>
      <c r="AG339" s="116"/>
      <c r="AH339" s="116"/>
      <c r="AI339" s="116"/>
      <c r="AJ339" s="116"/>
      <c r="AK339" s="116"/>
      <c r="AL339" s="116"/>
      <c r="AM339" s="116"/>
      <c r="AN339" s="116"/>
      <c r="AO339" s="116"/>
      <c r="AP339" s="116"/>
      <c r="AQ339" s="116"/>
      <c r="AR339" s="116"/>
      <c r="AS339" s="116"/>
      <c r="AT339" s="116"/>
      <c r="AU339" s="116"/>
      <c r="AZ339" s="116"/>
      <c r="BA339" s="116"/>
      <c r="BB339" s="116"/>
      <c r="BC339" s="116"/>
    </row>
    <row r="340" spans="1:55" s="117" customFormat="1">
      <c r="A340" s="116"/>
      <c r="B340" s="116"/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  <c r="Z340" s="116"/>
      <c r="AA340" s="116"/>
      <c r="AB340" s="116"/>
      <c r="AC340" s="116"/>
      <c r="AD340" s="116"/>
      <c r="AE340" s="116"/>
      <c r="AF340" s="116"/>
      <c r="AG340" s="116"/>
      <c r="AH340" s="116"/>
      <c r="AI340" s="116"/>
      <c r="AJ340" s="116"/>
      <c r="AK340" s="116"/>
      <c r="AL340" s="116"/>
      <c r="AM340" s="116"/>
      <c r="AN340" s="116"/>
      <c r="AO340" s="116"/>
      <c r="AP340" s="116"/>
      <c r="AQ340" s="116"/>
      <c r="AR340" s="116"/>
      <c r="AS340" s="116"/>
      <c r="AT340" s="116"/>
      <c r="AU340" s="116"/>
      <c r="AZ340" s="116"/>
      <c r="BA340" s="116"/>
      <c r="BB340" s="116"/>
      <c r="BC340" s="116"/>
    </row>
    <row r="341" spans="1:55" s="117" customFormat="1">
      <c r="A341" s="116"/>
      <c r="B341" s="116"/>
      <c r="C341" s="116"/>
      <c r="D341" s="116"/>
      <c r="E341" s="116"/>
      <c r="F341" s="116"/>
      <c r="G341" s="116"/>
      <c r="H341" s="116"/>
      <c r="I341" s="116"/>
      <c r="J341" s="116"/>
      <c r="K341" s="116"/>
      <c r="L341" s="116"/>
      <c r="M341" s="116"/>
      <c r="N341" s="116"/>
      <c r="O341" s="116"/>
      <c r="P341" s="116"/>
      <c r="Q341" s="116"/>
      <c r="R341" s="116"/>
      <c r="S341" s="116"/>
      <c r="T341" s="116"/>
      <c r="U341" s="116"/>
      <c r="V341" s="116"/>
      <c r="W341" s="116"/>
      <c r="X341" s="116"/>
      <c r="Y341" s="116"/>
      <c r="Z341" s="116"/>
      <c r="AA341" s="116"/>
      <c r="AB341" s="116"/>
      <c r="AC341" s="116"/>
      <c r="AD341" s="116"/>
      <c r="AE341" s="116"/>
      <c r="AF341" s="116"/>
      <c r="AG341" s="116"/>
      <c r="AH341" s="116"/>
      <c r="AI341" s="116"/>
      <c r="AJ341" s="116"/>
      <c r="AK341" s="116"/>
      <c r="AL341" s="116"/>
      <c r="AM341" s="116"/>
      <c r="AN341" s="116"/>
      <c r="AO341" s="116"/>
      <c r="AP341" s="116"/>
      <c r="AQ341" s="116"/>
      <c r="AR341" s="116"/>
      <c r="AS341" s="116"/>
      <c r="AT341" s="116"/>
      <c r="AU341" s="116"/>
      <c r="AZ341" s="116"/>
      <c r="BA341" s="116"/>
      <c r="BB341" s="116"/>
      <c r="BC341" s="116"/>
    </row>
    <row r="342" spans="1:55" s="117" customFormat="1">
      <c r="A342" s="116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116"/>
      <c r="AH342" s="116"/>
      <c r="AI342" s="116"/>
      <c r="AJ342" s="116"/>
      <c r="AK342" s="116"/>
      <c r="AL342" s="116"/>
      <c r="AM342" s="116"/>
      <c r="AN342" s="116"/>
      <c r="AO342" s="116"/>
      <c r="AP342" s="116"/>
      <c r="AQ342" s="116"/>
      <c r="AR342" s="116"/>
      <c r="AS342" s="116"/>
      <c r="AT342" s="116"/>
      <c r="AU342" s="116"/>
      <c r="AZ342" s="116"/>
      <c r="BA342" s="116"/>
      <c r="BB342" s="116"/>
      <c r="BC342" s="116"/>
    </row>
    <row r="343" spans="1:55" s="117" customFormat="1">
      <c r="A343" s="116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116"/>
      <c r="AH343" s="116"/>
      <c r="AI343" s="116"/>
      <c r="AJ343" s="116"/>
      <c r="AK343" s="116"/>
      <c r="AL343" s="116"/>
      <c r="AM343" s="116"/>
      <c r="AN343" s="116"/>
      <c r="AO343" s="116"/>
      <c r="AP343" s="116"/>
      <c r="AQ343" s="116"/>
      <c r="AR343" s="116"/>
      <c r="AS343" s="116"/>
      <c r="AT343" s="116"/>
      <c r="AU343" s="116"/>
      <c r="AZ343" s="116"/>
      <c r="BA343" s="116"/>
      <c r="BB343" s="116"/>
      <c r="BC343" s="116"/>
    </row>
    <row r="344" spans="1:55" s="117" customFormat="1">
      <c r="A344" s="116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116"/>
      <c r="AP344" s="116"/>
      <c r="AQ344" s="116"/>
      <c r="AR344" s="116"/>
      <c r="AS344" s="116"/>
      <c r="AT344" s="116"/>
      <c r="AU344" s="116"/>
      <c r="AZ344" s="116"/>
      <c r="BA344" s="116"/>
      <c r="BB344" s="116"/>
      <c r="BC344" s="116"/>
    </row>
    <row r="345" spans="1:55" s="117" customFormat="1">
      <c r="A345" s="116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  <c r="AB345" s="116"/>
      <c r="AC345" s="116"/>
      <c r="AD345" s="116"/>
      <c r="AE345" s="116"/>
      <c r="AF345" s="116"/>
      <c r="AG345" s="116"/>
      <c r="AH345" s="116"/>
      <c r="AI345" s="116"/>
      <c r="AJ345" s="116"/>
      <c r="AK345" s="116"/>
      <c r="AL345" s="116"/>
      <c r="AM345" s="116"/>
      <c r="AN345" s="116"/>
      <c r="AO345" s="116"/>
      <c r="AP345" s="116"/>
      <c r="AQ345" s="116"/>
      <c r="AR345" s="116"/>
      <c r="AS345" s="116"/>
      <c r="AT345" s="116"/>
      <c r="AU345" s="116"/>
      <c r="AZ345" s="116"/>
      <c r="BA345" s="116"/>
      <c r="BB345" s="116"/>
      <c r="BC345" s="116"/>
    </row>
    <row r="346" spans="1:55" s="117" customFormat="1">
      <c r="A346" s="116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  <c r="AB346" s="116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116"/>
      <c r="AT346" s="116"/>
      <c r="AU346" s="116"/>
      <c r="AZ346" s="116"/>
      <c r="BA346" s="116"/>
      <c r="BB346" s="116"/>
      <c r="BC346" s="116"/>
    </row>
    <row r="347" spans="1:55" s="117" customFormat="1">
      <c r="A347" s="116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116"/>
      <c r="AP347" s="116"/>
      <c r="AQ347" s="116"/>
      <c r="AR347" s="116"/>
      <c r="AS347" s="116"/>
      <c r="AT347" s="116"/>
      <c r="AU347" s="116"/>
      <c r="AZ347" s="116"/>
      <c r="BA347" s="116"/>
      <c r="BB347" s="116"/>
      <c r="BC347" s="116"/>
    </row>
    <row r="348" spans="1:55" s="117" customFormat="1">
      <c r="A348" s="116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  <c r="AB348" s="116"/>
      <c r="AC348" s="116"/>
      <c r="AD348" s="116"/>
      <c r="AE348" s="116"/>
      <c r="AF348" s="116"/>
      <c r="AG348" s="116"/>
      <c r="AH348" s="116"/>
      <c r="AI348" s="116"/>
      <c r="AJ348" s="116"/>
      <c r="AK348" s="116"/>
      <c r="AL348" s="116"/>
      <c r="AM348" s="116"/>
      <c r="AN348" s="116"/>
      <c r="AO348" s="116"/>
      <c r="AP348" s="116"/>
      <c r="AQ348" s="116"/>
      <c r="AR348" s="116"/>
      <c r="AS348" s="116"/>
      <c r="AT348" s="116"/>
      <c r="AU348" s="116"/>
      <c r="AZ348" s="116"/>
      <c r="BA348" s="116"/>
      <c r="BB348" s="116"/>
      <c r="BC348" s="116"/>
    </row>
    <row r="349" spans="1:55" s="117" customFormat="1">
      <c r="A349" s="116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  <c r="AB349" s="116"/>
      <c r="AC349" s="116"/>
      <c r="AD349" s="116"/>
      <c r="AE349" s="116"/>
      <c r="AF349" s="116"/>
      <c r="AG349" s="116"/>
      <c r="AH349" s="116"/>
      <c r="AI349" s="116"/>
      <c r="AJ349" s="116"/>
      <c r="AK349" s="116"/>
      <c r="AL349" s="116"/>
      <c r="AM349" s="116"/>
      <c r="AN349" s="116"/>
      <c r="AO349" s="116"/>
      <c r="AP349" s="116"/>
      <c r="AQ349" s="116"/>
      <c r="AR349" s="116"/>
      <c r="AS349" s="116"/>
      <c r="AT349" s="116"/>
      <c r="AU349" s="116"/>
      <c r="AZ349" s="116"/>
      <c r="BA349" s="116"/>
      <c r="BB349" s="116"/>
      <c r="BC349" s="116"/>
    </row>
    <row r="350" spans="1:55" s="117" customFormat="1">
      <c r="A350" s="116"/>
      <c r="B350" s="116"/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  <c r="Z350" s="116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116"/>
      <c r="AK350" s="116"/>
      <c r="AL350" s="116"/>
      <c r="AM350" s="116"/>
      <c r="AN350" s="116"/>
      <c r="AO350" s="116"/>
      <c r="AP350" s="116"/>
      <c r="AQ350" s="116"/>
      <c r="AR350" s="116"/>
      <c r="AS350" s="116"/>
      <c r="AT350" s="116"/>
      <c r="AU350" s="116"/>
      <c r="AZ350" s="116"/>
      <c r="BA350" s="116"/>
      <c r="BB350" s="116"/>
      <c r="BC350" s="116"/>
    </row>
    <row r="351" spans="1:55" s="117" customFormat="1">
      <c r="A351" s="116"/>
      <c r="B351" s="116"/>
      <c r="C351" s="116"/>
      <c r="D351" s="116"/>
      <c r="E351" s="116"/>
      <c r="F351" s="116"/>
      <c r="G351" s="116"/>
      <c r="H351" s="116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116"/>
      <c r="AA351" s="116"/>
      <c r="AB351" s="116"/>
      <c r="AC351" s="116"/>
      <c r="AD351" s="116"/>
      <c r="AE351" s="116"/>
      <c r="AF351" s="116"/>
      <c r="AG351" s="116"/>
      <c r="AH351" s="116"/>
      <c r="AI351" s="116"/>
      <c r="AJ351" s="116"/>
      <c r="AK351" s="116"/>
      <c r="AL351" s="116"/>
      <c r="AM351" s="116"/>
      <c r="AN351" s="116"/>
      <c r="AO351" s="116"/>
      <c r="AP351" s="116"/>
      <c r="AQ351" s="116"/>
      <c r="AR351" s="116"/>
      <c r="AS351" s="116"/>
      <c r="AT351" s="116"/>
      <c r="AU351" s="116"/>
      <c r="AZ351" s="116"/>
      <c r="BA351" s="116"/>
      <c r="BB351" s="116"/>
      <c r="BC351" s="116"/>
    </row>
    <row r="352" spans="1:55" s="117" customFormat="1">
      <c r="A352" s="116"/>
      <c r="B352" s="116"/>
      <c r="C352" s="116"/>
      <c r="D352" s="116"/>
      <c r="E352" s="116"/>
      <c r="F352" s="116"/>
      <c r="G352" s="116"/>
      <c r="H352" s="116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  <c r="AA352" s="116"/>
      <c r="AB352" s="116"/>
      <c r="AC352" s="116"/>
      <c r="AD352" s="116"/>
      <c r="AE352" s="116"/>
      <c r="AF352" s="116"/>
      <c r="AG352" s="116"/>
      <c r="AH352" s="116"/>
      <c r="AI352" s="116"/>
      <c r="AJ352" s="116"/>
      <c r="AK352" s="116"/>
      <c r="AL352" s="116"/>
      <c r="AM352" s="116"/>
      <c r="AN352" s="116"/>
      <c r="AO352" s="116"/>
      <c r="AP352" s="116"/>
      <c r="AQ352" s="116"/>
      <c r="AR352" s="116"/>
      <c r="AS352" s="116"/>
      <c r="AT352" s="116"/>
      <c r="AU352" s="116"/>
      <c r="AZ352" s="116"/>
      <c r="BA352" s="116"/>
      <c r="BB352" s="116"/>
      <c r="BC352" s="116"/>
    </row>
    <row r="353" spans="1:55" s="117" customFormat="1">
      <c r="A353" s="116"/>
      <c r="B353" s="116"/>
      <c r="C353" s="116"/>
      <c r="D353" s="116"/>
      <c r="E353" s="116"/>
      <c r="F353" s="116"/>
      <c r="G353" s="116"/>
      <c r="H353" s="116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  <c r="AA353" s="116"/>
      <c r="AB353" s="116"/>
      <c r="AC353" s="116"/>
      <c r="AD353" s="116"/>
      <c r="AE353" s="116"/>
      <c r="AF353" s="116"/>
      <c r="AG353" s="116"/>
      <c r="AH353" s="116"/>
      <c r="AI353" s="116"/>
      <c r="AJ353" s="116"/>
      <c r="AK353" s="116"/>
      <c r="AL353" s="116"/>
      <c r="AM353" s="116"/>
      <c r="AN353" s="116"/>
      <c r="AO353" s="116"/>
      <c r="AP353" s="116"/>
      <c r="AQ353" s="116"/>
      <c r="AR353" s="116"/>
      <c r="AS353" s="116"/>
      <c r="AT353" s="116"/>
      <c r="AU353" s="116"/>
      <c r="AZ353" s="116"/>
      <c r="BA353" s="116"/>
      <c r="BB353" s="116"/>
      <c r="BC353" s="116"/>
    </row>
    <row r="354" spans="1:55" s="117" customFormat="1">
      <c r="A354" s="116"/>
      <c r="B354" s="116"/>
      <c r="C354" s="116"/>
      <c r="D354" s="116"/>
      <c r="E354" s="116"/>
      <c r="F354" s="116"/>
      <c r="G354" s="116"/>
      <c r="H354" s="116"/>
      <c r="I354" s="116"/>
      <c r="J354" s="116"/>
      <c r="K354" s="116"/>
      <c r="L354" s="116"/>
      <c r="M354" s="116"/>
      <c r="N354" s="116"/>
      <c r="O354" s="116"/>
      <c r="P354" s="116"/>
      <c r="Q354" s="116"/>
      <c r="R354" s="116"/>
      <c r="S354" s="116"/>
      <c r="T354" s="116"/>
      <c r="U354" s="116"/>
      <c r="V354" s="116"/>
      <c r="W354" s="116"/>
      <c r="X354" s="116"/>
      <c r="Y354" s="116"/>
      <c r="Z354" s="116"/>
      <c r="AA354" s="116"/>
      <c r="AB354" s="116"/>
      <c r="AC354" s="116"/>
      <c r="AD354" s="116"/>
      <c r="AE354" s="116"/>
      <c r="AF354" s="116"/>
      <c r="AG354" s="116"/>
      <c r="AH354" s="116"/>
      <c r="AI354" s="116"/>
      <c r="AJ354" s="116"/>
      <c r="AK354" s="116"/>
      <c r="AL354" s="116"/>
      <c r="AM354" s="116"/>
      <c r="AN354" s="116"/>
      <c r="AO354" s="116"/>
      <c r="AP354" s="116"/>
      <c r="AQ354" s="116"/>
      <c r="AR354" s="116"/>
      <c r="AS354" s="116"/>
      <c r="AT354" s="116"/>
      <c r="AU354" s="116"/>
      <c r="AZ354" s="116"/>
      <c r="BA354" s="116"/>
      <c r="BB354" s="116"/>
      <c r="BC354" s="116"/>
    </row>
    <row r="355" spans="1:55" s="117" customFormat="1">
      <c r="A355" s="116"/>
      <c r="B355" s="116"/>
      <c r="C355" s="116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116"/>
      <c r="P355" s="116"/>
      <c r="Q355" s="116"/>
      <c r="R355" s="116"/>
      <c r="S355" s="116"/>
      <c r="T355" s="116"/>
      <c r="U355" s="116"/>
      <c r="V355" s="116"/>
      <c r="W355" s="116"/>
      <c r="X355" s="116"/>
      <c r="Y355" s="116"/>
      <c r="Z355" s="116"/>
      <c r="AA355" s="116"/>
      <c r="AB355" s="116"/>
      <c r="AC355" s="116"/>
      <c r="AD355" s="116"/>
      <c r="AE355" s="116"/>
      <c r="AF355" s="116"/>
      <c r="AG355" s="116"/>
      <c r="AH355" s="116"/>
      <c r="AI355" s="116"/>
      <c r="AJ355" s="116"/>
      <c r="AK355" s="116"/>
      <c r="AL355" s="116"/>
      <c r="AM355" s="116"/>
      <c r="AN355" s="116"/>
      <c r="AO355" s="116"/>
      <c r="AP355" s="116"/>
      <c r="AQ355" s="116"/>
      <c r="AR355" s="116"/>
      <c r="AS355" s="116"/>
      <c r="AT355" s="116"/>
      <c r="AU355" s="116"/>
      <c r="AZ355" s="116"/>
      <c r="BA355" s="116"/>
      <c r="BB355" s="116"/>
      <c r="BC355" s="116"/>
    </row>
    <row r="356" spans="1:55" s="117" customFormat="1">
      <c r="A356" s="116"/>
      <c r="B356" s="116"/>
      <c r="C356" s="116"/>
      <c r="D356" s="116"/>
      <c r="E356" s="116"/>
      <c r="F356" s="116"/>
      <c r="G356" s="116"/>
      <c r="H356" s="116"/>
      <c r="I356" s="116"/>
      <c r="J356" s="116"/>
      <c r="K356" s="116"/>
      <c r="L356" s="116"/>
      <c r="M356" s="116"/>
      <c r="N356" s="116"/>
      <c r="O356" s="116"/>
      <c r="P356" s="116"/>
      <c r="Q356" s="116"/>
      <c r="R356" s="116"/>
      <c r="S356" s="116"/>
      <c r="T356" s="116"/>
      <c r="U356" s="116"/>
      <c r="V356" s="116"/>
      <c r="W356" s="116"/>
      <c r="X356" s="116"/>
      <c r="Y356" s="116"/>
      <c r="Z356" s="116"/>
      <c r="AA356" s="116"/>
      <c r="AB356" s="116"/>
      <c r="AC356" s="116"/>
      <c r="AD356" s="116"/>
      <c r="AE356" s="116"/>
      <c r="AF356" s="116"/>
      <c r="AG356" s="116"/>
      <c r="AH356" s="116"/>
      <c r="AI356" s="116"/>
      <c r="AJ356" s="116"/>
      <c r="AK356" s="116"/>
      <c r="AL356" s="116"/>
      <c r="AM356" s="116"/>
      <c r="AN356" s="116"/>
      <c r="AO356" s="116"/>
      <c r="AP356" s="116"/>
      <c r="AQ356" s="116"/>
      <c r="AR356" s="116"/>
      <c r="AS356" s="116"/>
      <c r="AT356" s="116"/>
      <c r="AU356" s="116"/>
      <c r="AZ356" s="116"/>
      <c r="BA356" s="116"/>
      <c r="BB356" s="116"/>
      <c r="BC356" s="116"/>
    </row>
    <row r="357" spans="1:55" s="117" customFormat="1">
      <c r="A357" s="116"/>
      <c r="B357" s="116"/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  <c r="Z357" s="116"/>
      <c r="AA357" s="116"/>
      <c r="AB357" s="116"/>
      <c r="AC357" s="116"/>
      <c r="AD357" s="116"/>
      <c r="AE357" s="116"/>
      <c r="AF357" s="116"/>
      <c r="AG357" s="116"/>
      <c r="AH357" s="116"/>
      <c r="AI357" s="116"/>
      <c r="AJ357" s="116"/>
      <c r="AK357" s="116"/>
      <c r="AL357" s="116"/>
      <c r="AM357" s="116"/>
      <c r="AN357" s="116"/>
      <c r="AO357" s="116"/>
      <c r="AP357" s="116"/>
      <c r="AQ357" s="116"/>
      <c r="AR357" s="116"/>
      <c r="AS357" s="116"/>
      <c r="AT357" s="116"/>
      <c r="AU357" s="116"/>
      <c r="AZ357" s="116"/>
      <c r="BA357" s="116"/>
      <c r="BB357" s="116"/>
      <c r="BC357" s="116"/>
    </row>
    <row r="358" spans="1:55" s="117" customFormat="1">
      <c r="A358" s="116"/>
      <c r="B358" s="116"/>
      <c r="C358" s="116"/>
      <c r="D358" s="116"/>
      <c r="E358" s="116"/>
      <c r="F358" s="116"/>
      <c r="G358" s="116"/>
      <c r="H358" s="116"/>
      <c r="I358" s="116"/>
      <c r="J358" s="116"/>
      <c r="K358" s="116"/>
      <c r="L358" s="116"/>
      <c r="M358" s="116"/>
      <c r="N358" s="116"/>
      <c r="O358" s="116"/>
      <c r="P358" s="116"/>
      <c r="Q358" s="116"/>
      <c r="R358" s="116"/>
      <c r="S358" s="116"/>
      <c r="T358" s="116"/>
      <c r="U358" s="116"/>
      <c r="V358" s="116"/>
      <c r="W358" s="116"/>
      <c r="X358" s="116"/>
      <c r="Y358" s="116"/>
      <c r="Z358" s="116"/>
      <c r="AA358" s="116"/>
      <c r="AB358" s="116"/>
      <c r="AC358" s="116"/>
      <c r="AD358" s="116"/>
      <c r="AE358" s="116"/>
      <c r="AF358" s="116"/>
      <c r="AG358" s="116"/>
      <c r="AH358" s="116"/>
      <c r="AI358" s="116"/>
      <c r="AJ358" s="116"/>
      <c r="AK358" s="116"/>
      <c r="AL358" s="116"/>
      <c r="AM358" s="116"/>
      <c r="AN358" s="116"/>
      <c r="AO358" s="116"/>
      <c r="AP358" s="116"/>
      <c r="AQ358" s="116"/>
      <c r="AR358" s="116"/>
      <c r="AS358" s="116"/>
      <c r="AT358" s="116"/>
      <c r="AU358" s="116"/>
      <c r="AZ358" s="116"/>
      <c r="BA358" s="116"/>
      <c r="BB358" s="116"/>
      <c r="BC358" s="116"/>
    </row>
    <row r="359" spans="1:55" s="117" customFormat="1">
      <c r="A359" s="116"/>
      <c r="B359" s="116"/>
      <c r="C359" s="116"/>
      <c r="D359" s="116"/>
      <c r="E359" s="116"/>
      <c r="F359" s="116"/>
      <c r="G359" s="116"/>
      <c r="H359" s="116"/>
      <c r="I359" s="116"/>
      <c r="J359" s="116"/>
      <c r="K359" s="116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  <c r="Z359" s="116"/>
      <c r="AA359" s="116"/>
      <c r="AB359" s="116"/>
      <c r="AC359" s="116"/>
      <c r="AD359" s="116"/>
      <c r="AE359" s="116"/>
      <c r="AF359" s="116"/>
      <c r="AG359" s="116"/>
      <c r="AH359" s="116"/>
      <c r="AI359" s="116"/>
      <c r="AJ359" s="116"/>
      <c r="AK359" s="116"/>
      <c r="AL359" s="116"/>
      <c r="AM359" s="116"/>
      <c r="AN359" s="116"/>
      <c r="AO359" s="116"/>
      <c r="AP359" s="116"/>
      <c r="AQ359" s="116"/>
      <c r="AR359" s="116"/>
      <c r="AS359" s="116"/>
      <c r="AT359" s="116"/>
      <c r="AU359" s="116"/>
      <c r="AZ359" s="116"/>
      <c r="BA359" s="116"/>
      <c r="BB359" s="116"/>
      <c r="BC359" s="116"/>
    </row>
    <row r="360" spans="1:55" s="117" customFormat="1">
      <c r="A360" s="116"/>
      <c r="B360" s="116"/>
      <c r="C360" s="116"/>
      <c r="D360" s="116"/>
      <c r="E360" s="116"/>
      <c r="F360" s="116"/>
      <c r="G360" s="116"/>
      <c r="H360" s="116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116"/>
      <c r="AA360" s="116"/>
      <c r="AB360" s="116"/>
      <c r="AC360" s="116"/>
      <c r="AD360" s="116"/>
      <c r="AE360" s="116"/>
      <c r="AF360" s="116"/>
      <c r="AG360" s="116"/>
      <c r="AH360" s="116"/>
      <c r="AI360" s="116"/>
      <c r="AJ360" s="116"/>
      <c r="AK360" s="116"/>
      <c r="AL360" s="116"/>
      <c r="AM360" s="116"/>
      <c r="AN360" s="116"/>
      <c r="AO360" s="116"/>
      <c r="AP360" s="116"/>
      <c r="AQ360" s="116"/>
      <c r="AR360" s="116"/>
      <c r="AS360" s="116"/>
      <c r="AT360" s="116"/>
      <c r="AU360" s="116"/>
      <c r="AZ360" s="116"/>
      <c r="BA360" s="116"/>
      <c r="BB360" s="116"/>
      <c r="BC360" s="116"/>
    </row>
    <row r="361" spans="1:55" s="117" customFormat="1">
      <c r="A361" s="116"/>
      <c r="B361" s="116"/>
      <c r="C361" s="116"/>
      <c r="D361" s="116"/>
      <c r="E361" s="116"/>
      <c r="F361" s="116"/>
      <c r="G361" s="116"/>
      <c r="H361" s="116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116"/>
      <c r="AA361" s="116"/>
      <c r="AB361" s="116"/>
      <c r="AC361" s="116"/>
      <c r="AD361" s="116"/>
      <c r="AE361" s="116"/>
      <c r="AF361" s="116"/>
      <c r="AG361" s="116"/>
      <c r="AH361" s="116"/>
      <c r="AI361" s="116"/>
      <c r="AJ361" s="116"/>
      <c r="AK361" s="116"/>
      <c r="AL361" s="116"/>
      <c r="AM361" s="116"/>
      <c r="AN361" s="116"/>
      <c r="AO361" s="116"/>
      <c r="AP361" s="116"/>
      <c r="AQ361" s="116"/>
      <c r="AR361" s="116"/>
      <c r="AS361" s="116"/>
      <c r="AT361" s="116"/>
      <c r="AU361" s="116"/>
      <c r="AZ361" s="116"/>
      <c r="BA361" s="116"/>
      <c r="BB361" s="116"/>
      <c r="BC361" s="116"/>
    </row>
    <row r="362" spans="1:55" s="117" customFormat="1">
      <c r="A362" s="116"/>
      <c r="B362" s="116"/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116"/>
      <c r="AA362" s="116"/>
      <c r="AB362" s="116"/>
      <c r="AC362" s="116"/>
      <c r="AD362" s="116"/>
      <c r="AE362" s="116"/>
      <c r="AF362" s="116"/>
      <c r="AG362" s="116"/>
      <c r="AH362" s="116"/>
      <c r="AI362" s="116"/>
      <c r="AJ362" s="116"/>
      <c r="AK362" s="116"/>
      <c r="AL362" s="116"/>
      <c r="AM362" s="116"/>
      <c r="AN362" s="116"/>
      <c r="AO362" s="116"/>
      <c r="AP362" s="116"/>
      <c r="AQ362" s="116"/>
      <c r="AR362" s="116"/>
      <c r="AS362" s="116"/>
      <c r="AT362" s="116"/>
      <c r="AU362" s="116"/>
      <c r="AZ362" s="116"/>
      <c r="BA362" s="116"/>
      <c r="BB362" s="116"/>
      <c r="BC362" s="116"/>
    </row>
    <row r="363" spans="1:55" s="117" customFormat="1">
      <c r="A363" s="116"/>
      <c r="B363" s="116"/>
      <c r="C363" s="116"/>
      <c r="D363" s="116"/>
      <c r="E363" s="116"/>
      <c r="F363" s="116"/>
      <c r="G363" s="116"/>
      <c r="H363" s="116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  <c r="S363" s="116"/>
      <c r="T363" s="116"/>
      <c r="U363" s="116"/>
      <c r="V363" s="116"/>
      <c r="W363" s="116"/>
      <c r="X363" s="116"/>
      <c r="Y363" s="116"/>
      <c r="Z363" s="116"/>
      <c r="AA363" s="116"/>
      <c r="AB363" s="116"/>
      <c r="AC363" s="116"/>
      <c r="AD363" s="116"/>
      <c r="AE363" s="116"/>
      <c r="AF363" s="116"/>
      <c r="AG363" s="116"/>
      <c r="AH363" s="116"/>
      <c r="AI363" s="116"/>
      <c r="AJ363" s="116"/>
      <c r="AK363" s="116"/>
      <c r="AL363" s="116"/>
      <c r="AM363" s="116"/>
      <c r="AN363" s="116"/>
      <c r="AO363" s="116"/>
      <c r="AP363" s="116"/>
      <c r="AQ363" s="116"/>
      <c r="AR363" s="116"/>
      <c r="AS363" s="116"/>
      <c r="AT363" s="116"/>
      <c r="AU363" s="116"/>
      <c r="AZ363" s="116"/>
      <c r="BA363" s="116"/>
      <c r="BB363" s="116"/>
      <c r="BC363" s="116"/>
    </row>
    <row r="364" spans="1:55" s="117" customFormat="1">
      <c r="A364" s="116"/>
      <c r="B364" s="116"/>
      <c r="C364" s="116"/>
      <c r="D364" s="116"/>
      <c r="E364" s="116"/>
      <c r="F364" s="116"/>
      <c r="G364" s="116"/>
      <c r="H364" s="116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  <c r="S364" s="116"/>
      <c r="T364" s="116"/>
      <c r="U364" s="116"/>
      <c r="V364" s="116"/>
      <c r="W364" s="116"/>
      <c r="X364" s="116"/>
      <c r="Y364" s="116"/>
      <c r="Z364" s="116"/>
      <c r="AA364" s="116"/>
      <c r="AB364" s="116"/>
      <c r="AC364" s="116"/>
      <c r="AD364" s="116"/>
      <c r="AE364" s="116"/>
      <c r="AF364" s="116"/>
      <c r="AG364" s="116"/>
      <c r="AH364" s="116"/>
      <c r="AI364" s="116"/>
      <c r="AJ364" s="116"/>
      <c r="AK364" s="116"/>
      <c r="AL364" s="116"/>
      <c r="AM364" s="116"/>
      <c r="AN364" s="116"/>
      <c r="AO364" s="116"/>
      <c r="AP364" s="116"/>
      <c r="AQ364" s="116"/>
      <c r="AR364" s="116"/>
      <c r="AS364" s="116"/>
      <c r="AT364" s="116"/>
      <c r="AU364" s="116"/>
      <c r="AZ364" s="116"/>
      <c r="BA364" s="116"/>
      <c r="BB364" s="116"/>
      <c r="BC364" s="116"/>
    </row>
    <row r="365" spans="1:55" s="117" customFormat="1">
      <c r="A365" s="116"/>
      <c r="B365" s="116"/>
      <c r="C365" s="116"/>
      <c r="D365" s="116"/>
      <c r="E365" s="116"/>
      <c r="F365" s="116"/>
      <c r="G365" s="116"/>
      <c r="H365" s="116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  <c r="S365" s="116"/>
      <c r="T365" s="116"/>
      <c r="U365" s="116"/>
      <c r="V365" s="116"/>
      <c r="W365" s="116"/>
      <c r="X365" s="116"/>
      <c r="Y365" s="116"/>
      <c r="Z365" s="116"/>
      <c r="AA365" s="116"/>
      <c r="AB365" s="116"/>
      <c r="AC365" s="116"/>
      <c r="AD365" s="116"/>
      <c r="AE365" s="116"/>
      <c r="AF365" s="116"/>
      <c r="AG365" s="116"/>
      <c r="AH365" s="116"/>
      <c r="AI365" s="116"/>
      <c r="AJ365" s="116"/>
      <c r="AK365" s="116"/>
      <c r="AL365" s="116"/>
      <c r="AM365" s="116"/>
      <c r="AN365" s="116"/>
      <c r="AO365" s="116"/>
      <c r="AP365" s="116"/>
      <c r="AQ365" s="116"/>
      <c r="AR365" s="116"/>
      <c r="AS365" s="116"/>
      <c r="AT365" s="116"/>
      <c r="AU365" s="116"/>
      <c r="AZ365" s="116"/>
      <c r="BA365" s="116"/>
      <c r="BB365" s="116"/>
      <c r="BC365" s="116"/>
    </row>
    <row r="366" spans="1:55" s="117" customFormat="1">
      <c r="A366" s="116"/>
      <c r="B366" s="116"/>
      <c r="C366" s="116"/>
      <c r="D366" s="116"/>
      <c r="E366" s="116"/>
      <c r="F366" s="116"/>
      <c r="G366" s="116"/>
      <c r="H366" s="116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  <c r="S366" s="116"/>
      <c r="T366" s="116"/>
      <c r="U366" s="116"/>
      <c r="V366" s="116"/>
      <c r="W366" s="116"/>
      <c r="X366" s="116"/>
      <c r="Y366" s="116"/>
      <c r="Z366" s="116"/>
      <c r="AA366" s="116"/>
      <c r="AB366" s="116"/>
      <c r="AC366" s="116"/>
      <c r="AD366" s="116"/>
      <c r="AE366" s="116"/>
      <c r="AF366" s="116"/>
      <c r="AG366" s="116"/>
      <c r="AH366" s="116"/>
      <c r="AI366" s="116"/>
      <c r="AJ366" s="116"/>
      <c r="AK366" s="116"/>
      <c r="AL366" s="116"/>
      <c r="AM366" s="116"/>
      <c r="AN366" s="116"/>
      <c r="AO366" s="116"/>
      <c r="AP366" s="116"/>
      <c r="AQ366" s="116"/>
      <c r="AR366" s="116"/>
      <c r="AS366" s="116"/>
      <c r="AT366" s="116"/>
      <c r="AU366" s="116"/>
      <c r="AZ366" s="116"/>
      <c r="BA366" s="116"/>
      <c r="BB366" s="116"/>
      <c r="BC366" s="116"/>
    </row>
    <row r="367" spans="1:55" s="117" customFormat="1">
      <c r="A367" s="116"/>
      <c r="B367" s="116"/>
      <c r="C367" s="116"/>
      <c r="D367" s="116"/>
      <c r="E367" s="116"/>
      <c r="F367" s="116"/>
      <c r="G367" s="116"/>
      <c r="H367" s="116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  <c r="Z367" s="116"/>
      <c r="AA367" s="116"/>
      <c r="AB367" s="116"/>
      <c r="AC367" s="116"/>
      <c r="AD367" s="116"/>
      <c r="AE367" s="116"/>
      <c r="AF367" s="116"/>
      <c r="AG367" s="116"/>
      <c r="AH367" s="116"/>
      <c r="AI367" s="116"/>
      <c r="AJ367" s="116"/>
      <c r="AK367" s="116"/>
      <c r="AL367" s="116"/>
      <c r="AM367" s="116"/>
      <c r="AN367" s="116"/>
      <c r="AO367" s="116"/>
      <c r="AP367" s="116"/>
      <c r="AQ367" s="116"/>
      <c r="AR367" s="116"/>
      <c r="AS367" s="116"/>
      <c r="AT367" s="116"/>
      <c r="AU367" s="116"/>
      <c r="AZ367" s="116"/>
      <c r="BA367" s="116"/>
      <c r="BB367" s="116"/>
      <c r="BC367" s="116"/>
    </row>
    <row r="368" spans="1:55" s="117" customFormat="1">
      <c r="A368" s="116"/>
      <c r="B368" s="116"/>
      <c r="C368" s="116"/>
      <c r="D368" s="116"/>
      <c r="E368" s="116"/>
      <c r="F368" s="116"/>
      <c r="G368" s="116"/>
      <c r="H368" s="116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  <c r="Z368" s="116"/>
      <c r="AA368" s="116"/>
      <c r="AB368" s="116"/>
      <c r="AC368" s="116"/>
      <c r="AD368" s="116"/>
      <c r="AE368" s="116"/>
      <c r="AF368" s="116"/>
      <c r="AG368" s="116"/>
      <c r="AH368" s="116"/>
      <c r="AI368" s="116"/>
      <c r="AJ368" s="116"/>
      <c r="AK368" s="116"/>
      <c r="AL368" s="116"/>
      <c r="AM368" s="116"/>
      <c r="AN368" s="116"/>
      <c r="AO368" s="116"/>
      <c r="AP368" s="116"/>
      <c r="AQ368" s="116"/>
      <c r="AR368" s="116"/>
      <c r="AS368" s="116"/>
      <c r="AT368" s="116"/>
      <c r="AU368" s="116"/>
      <c r="AZ368" s="116"/>
      <c r="BA368" s="116"/>
      <c r="BB368" s="116"/>
      <c r="BC368" s="116"/>
    </row>
    <row r="369" spans="1:55" s="117" customFormat="1">
      <c r="A369" s="116"/>
      <c r="B369" s="116"/>
      <c r="C369" s="116"/>
      <c r="D369" s="116"/>
      <c r="E369" s="116"/>
      <c r="F369" s="116"/>
      <c r="G369" s="116"/>
      <c r="H369" s="116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  <c r="AD369" s="116"/>
      <c r="AE369" s="116"/>
      <c r="AF369" s="116"/>
      <c r="AG369" s="116"/>
      <c r="AH369" s="116"/>
      <c r="AI369" s="116"/>
      <c r="AJ369" s="116"/>
      <c r="AK369" s="116"/>
      <c r="AL369" s="116"/>
      <c r="AM369" s="116"/>
      <c r="AN369" s="116"/>
      <c r="AO369" s="116"/>
      <c r="AP369" s="116"/>
      <c r="AQ369" s="116"/>
      <c r="AR369" s="116"/>
      <c r="AS369" s="116"/>
      <c r="AT369" s="116"/>
      <c r="AU369" s="116"/>
      <c r="AZ369" s="116"/>
      <c r="BA369" s="116"/>
      <c r="BB369" s="116"/>
      <c r="BC369" s="116"/>
    </row>
    <row r="370" spans="1:55" s="117" customFormat="1">
      <c r="A370" s="116"/>
      <c r="B370" s="116"/>
      <c r="C370" s="116"/>
      <c r="D370" s="116"/>
      <c r="E370" s="116"/>
      <c r="F370" s="116"/>
      <c r="G370" s="116"/>
      <c r="H370" s="116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116"/>
      <c r="AA370" s="116"/>
      <c r="AB370" s="116"/>
      <c r="AC370" s="116"/>
      <c r="AD370" s="116"/>
      <c r="AE370" s="116"/>
      <c r="AF370" s="116"/>
      <c r="AG370" s="116"/>
      <c r="AH370" s="116"/>
      <c r="AI370" s="116"/>
      <c r="AJ370" s="116"/>
      <c r="AK370" s="116"/>
      <c r="AL370" s="116"/>
      <c r="AM370" s="116"/>
      <c r="AN370" s="116"/>
      <c r="AO370" s="116"/>
      <c r="AP370" s="116"/>
      <c r="AQ370" s="116"/>
      <c r="AR370" s="116"/>
      <c r="AS370" s="116"/>
      <c r="AT370" s="116"/>
      <c r="AU370" s="116"/>
      <c r="AZ370" s="116"/>
      <c r="BA370" s="116"/>
      <c r="BB370" s="116"/>
      <c r="BC370" s="116"/>
    </row>
    <row r="371" spans="1:55" s="117" customFormat="1">
      <c r="A371" s="116"/>
      <c r="B371" s="116"/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116"/>
      <c r="AA371" s="116"/>
      <c r="AB371" s="116"/>
      <c r="AC371" s="116"/>
      <c r="AD371" s="116"/>
      <c r="AE371" s="116"/>
      <c r="AF371" s="116"/>
      <c r="AG371" s="116"/>
      <c r="AH371" s="116"/>
      <c r="AI371" s="116"/>
      <c r="AJ371" s="116"/>
      <c r="AK371" s="116"/>
      <c r="AL371" s="116"/>
      <c r="AM371" s="116"/>
      <c r="AN371" s="116"/>
      <c r="AO371" s="116"/>
      <c r="AP371" s="116"/>
      <c r="AQ371" s="116"/>
      <c r="AR371" s="116"/>
      <c r="AS371" s="116"/>
      <c r="AT371" s="116"/>
      <c r="AU371" s="116"/>
      <c r="AZ371" s="116"/>
      <c r="BA371" s="116"/>
      <c r="BB371" s="116"/>
      <c r="BC371" s="116"/>
    </row>
    <row r="372" spans="1:55" s="117" customFormat="1">
      <c r="A372" s="116"/>
      <c r="B372" s="116"/>
      <c r="C372" s="116"/>
      <c r="D372" s="116"/>
      <c r="E372" s="116"/>
      <c r="F372" s="116"/>
      <c r="G372" s="116"/>
      <c r="H372" s="116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  <c r="S372" s="116"/>
      <c r="T372" s="116"/>
      <c r="U372" s="116"/>
      <c r="V372" s="116"/>
      <c r="W372" s="116"/>
      <c r="X372" s="116"/>
      <c r="Y372" s="116"/>
      <c r="Z372" s="116"/>
      <c r="AA372" s="116"/>
      <c r="AB372" s="116"/>
      <c r="AC372" s="116"/>
      <c r="AD372" s="116"/>
      <c r="AE372" s="116"/>
      <c r="AF372" s="116"/>
      <c r="AG372" s="116"/>
      <c r="AH372" s="116"/>
      <c r="AI372" s="116"/>
      <c r="AJ372" s="116"/>
      <c r="AK372" s="116"/>
      <c r="AL372" s="116"/>
      <c r="AM372" s="116"/>
      <c r="AN372" s="116"/>
      <c r="AO372" s="116"/>
      <c r="AP372" s="116"/>
      <c r="AQ372" s="116"/>
      <c r="AR372" s="116"/>
      <c r="AS372" s="116"/>
      <c r="AT372" s="116"/>
      <c r="AU372" s="116"/>
      <c r="AZ372" s="116"/>
      <c r="BA372" s="116"/>
      <c r="BB372" s="116"/>
      <c r="BC372" s="116"/>
    </row>
    <row r="373" spans="1:55" s="117" customFormat="1">
      <c r="A373" s="116"/>
      <c r="B373" s="116"/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  <c r="S373" s="116"/>
      <c r="T373" s="116"/>
      <c r="U373" s="116"/>
      <c r="V373" s="116"/>
      <c r="W373" s="116"/>
      <c r="X373" s="116"/>
      <c r="Y373" s="116"/>
      <c r="Z373" s="116"/>
      <c r="AA373" s="116"/>
      <c r="AB373" s="116"/>
      <c r="AC373" s="116"/>
      <c r="AD373" s="116"/>
      <c r="AE373" s="116"/>
      <c r="AF373" s="116"/>
      <c r="AG373" s="116"/>
      <c r="AH373" s="116"/>
      <c r="AI373" s="116"/>
      <c r="AJ373" s="116"/>
      <c r="AK373" s="116"/>
      <c r="AL373" s="116"/>
      <c r="AM373" s="116"/>
      <c r="AN373" s="116"/>
      <c r="AO373" s="116"/>
      <c r="AP373" s="116"/>
      <c r="AQ373" s="116"/>
      <c r="AR373" s="116"/>
      <c r="AS373" s="116"/>
      <c r="AT373" s="116"/>
      <c r="AU373" s="116"/>
      <c r="AZ373" s="116"/>
      <c r="BA373" s="116"/>
      <c r="BB373" s="116"/>
      <c r="BC373" s="116"/>
    </row>
    <row r="374" spans="1:55" s="117" customFormat="1">
      <c r="A374" s="116"/>
      <c r="B374" s="116"/>
      <c r="C374" s="116"/>
      <c r="D374" s="116"/>
      <c r="E374" s="116"/>
      <c r="F374" s="116"/>
      <c r="G374" s="116"/>
      <c r="H374" s="116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  <c r="S374" s="116"/>
      <c r="T374" s="116"/>
      <c r="U374" s="116"/>
      <c r="V374" s="116"/>
      <c r="W374" s="116"/>
      <c r="X374" s="116"/>
      <c r="Y374" s="116"/>
      <c r="Z374" s="116"/>
      <c r="AA374" s="116"/>
      <c r="AB374" s="116"/>
      <c r="AC374" s="116"/>
      <c r="AD374" s="116"/>
      <c r="AE374" s="116"/>
      <c r="AF374" s="116"/>
      <c r="AG374" s="116"/>
      <c r="AH374" s="116"/>
      <c r="AI374" s="116"/>
      <c r="AJ374" s="116"/>
      <c r="AK374" s="116"/>
      <c r="AL374" s="116"/>
      <c r="AM374" s="116"/>
      <c r="AN374" s="116"/>
      <c r="AO374" s="116"/>
      <c r="AP374" s="116"/>
      <c r="AQ374" s="116"/>
      <c r="AR374" s="116"/>
      <c r="AS374" s="116"/>
      <c r="AT374" s="116"/>
      <c r="AU374" s="116"/>
      <c r="AZ374" s="116"/>
      <c r="BA374" s="116"/>
      <c r="BB374" s="116"/>
      <c r="BC374" s="116"/>
    </row>
    <row r="375" spans="1:55" s="117" customFormat="1">
      <c r="A375" s="116"/>
      <c r="B375" s="116"/>
      <c r="C375" s="116"/>
      <c r="D375" s="116"/>
      <c r="E375" s="116"/>
      <c r="F375" s="116"/>
      <c r="G375" s="116"/>
      <c r="H375" s="116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  <c r="S375" s="116"/>
      <c r="T375" s="116"/>
      <c r="U375" s="116"/>
      <c r="V375" s="116"/>
      <c r="W375" s="116"/>
      <c r="X375" s="116"/>
      <c r="Y375" s="116"/>
      <c r="Z375" s="116"/>
      <c r="AA375" s="116"/>
      <c r="AB375" s="116"/>
      <c r="AC375" s="116"/>
      <c r="AD375" s="116"/>
      <c r="AE375" s="116"/>
      <c r="AF375" s="116"/>
      <c r="AG375" s="116"/>
      <c r="AH375" s="116"/>
      <c r="AI375" s="116"/>
      <c r="AJ375" s="116"/>
      <c r="AK375" s="116"/>
      <c r="AL375" s="116"/>
      <c r="AM375" s="116"/>
      <c r="AN375" s="116"/>
      <c r="AO375" s="116"/>
      <c r="AP375" s="116"/>
      <c r="AQ375" s="116"/>
      <c r="AR375" s="116"/>
      <c r="AS375" s="116"/>
      <c r="AT375" s="116"/>
      <c r="AU375" s="116"/>
      <c r="AZ375" s="116"/>
      <c r="BA375" s="116"/>
      <c r="BB375" s="116"/>
      <c r="BC375" s="116"/>
    </row>
    <row r="376" spans="1:55" s="117" customFormat="1">
      <c r="A376" s="116"/>
      <c r="B376" s="116"/>
      <c r="C376" s="116"/>
      <c r="D376" s="116"/>
      <c r="E376" s="116"/>
      <c r="F376" s="116"/>
      <c r="G376" s="116"/>
      <c r="H376" s="116"/>
      <c r="I376" s="116"/>
      <c r="J376" s="116"/>
      <c r="K376" s="116"/>
      <c r="L376" s="116"/>
      <c r="M376" s="116"/>
      <c r="N376" s="116"/>
      <c r="O376" s="116"/>
      <c r="P376" s="116"/>
      <c r="Q376" s="116"/>
      <c r="R376" s="116"/>
      <c r="S376" s="116"/>
      <c r="T376" s="116"/>
      <c r="U376" s="116"/>
      <c r="V376" s="116"/>
      <c r="W376" s="116"/>
      <c r="X376" s="116"/>
      <c r="Y376" s="116"/>
      <c r="Z376" s="116"/>
      <c r="AA376" s="116"/>
      <c r="AB376" s="116"/>
      <c r="AC376" s="116"/>
      <c r="AD376" s="116"/>
      <c r="AE376" s="116"/>
      <c r="AF376" s="116"/>
      <c r="AG376" s="116"/>
      <c r="AH376" s="116"/>
      <c r="AI376" s="116"/>
      <c r="AJ376" s="116"/>
      <c r="AK376" s="116"/>
      <c r="AL376" s="116"/>
      <c r="AM376" s="116"/>
      <c r="AN376" s="116"/>
      <c r="AO376" s="116"/>
      <c r="AP376" s="116"/>
      <c r="AQ376" s="116"/>
      <c r="AR376" s="116"/>
      <c r="AS376" s="116"/>
      <c r="AT376" s="116"/>
      <c r="AU376" s="116"/>
      <c r="AZ376" s="116"/>
      <c r="BA376" s="116"/>
      <c r="BB376" s="116"/>
      <c r="BC376" s="116"/>
    </row>
    <row r="377" spans="1:55" s="117" customFormat="1">
      <c r="A377" s="116"/>
      <c r="B377" s="116"/>
      <c r="C377" s="116"/>
      <c r="D377" s="116"/>
      <c r="E377" s="116"/>
      <c r="F377" s="116"/>
      <c r="G377" s="116"/>
      <c r="H377" s="116"/>
      <c r="I377" s="116"/>
      <c r="J377" s="116"/>
      <c r="K377" s="116"/>
      <c r="L377" s="116"/>
      <c r="M377" s="116"/>
      <c r="N377" s="116"/>
      <c r="O377" s="116"/>
      <c r="P377" s="116"/>
      <c r="Q377" s="116"/>
      <c r="R377" s="116"/>
      <c r="S377" s="116"/>
      <c r="T377" s="116"/>
      <c r="U377" s="116"/>
      <c r="V377" s="116"/>
      <c r="W377" s="116"/>
      <c r="X377" s="116"/>
      <c r="Y377" s="116"/>
      <c r="Z377" s="116"/>
      <c r="AA377" s="116"/>
      <c r="AB377" s="116"/>
      <c r="AC377" s="116"/>
      <c r="AD377" s="116"/>
      <c r="AE377" s="116"/>
      <c r="AF377" s="116"/>
      <c r="AG377" s="116"/>
      <c r="AH377" s="116"/>
      <c r="AI377" s="116"/>
      <c r="AJ377" s="116"/>
      <c r="AK377" s="116"/>
      <c r="AL377" s="116"/>
      <c r="AM377" s="116"/>
      <c r="AN377" s="116"/>
      <c r="AO377" s="116"/>
      <c r="AP377" s="116"/>
      <c r="AQ377" s="116"/>
      <c r="AR377" s="116"/>
      <c r="AS377" s="116"/>
      <c r="AT377" s="116"/>
      <c r="AU377" s="116"/>
      <c r="AZ377" s="116"/>
      <c r="BA377" s="116"/>
      <c r="BB377" s="116"/>
      <c r="BC377" s="116"/>
    </row>
    <row r="378" spans="1:55" s="117" customFormat="1">
      <c r="A378" s="116"/>
      <c r="B378" s="116"/>
      <c r="C378" s="116"/>
      <c r="D378" s="116"/>
      <c r="E378" s="116"/>
      <c r="F378" s="116"/>
      <c r="G378" s="116"/>
      <c r="H378" s="116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116"/>
      <c r="AA378" s="116"/>
      <c r="AB378" s="116"/>
      <c r="AC378" s="116"/>
      <c r="AD378" s="116"/>
      <c r="AE378" s="116"/>
      <c r="AF378" s="116"/>
      <c r="AG378" s="116"/>
      <c r="AH378" s="116"/>
      <c r="AI378" s="116"/>
      <c r="AJ378" s="116"/>
      <c r="AK378" s="116"/>
      <c r="AL378" s="116"/>
      <c r="AM378" s="116"/>
      <c r="AN378" s="116"/>
      <c r="AO378" s="116"/>
      <c r="AP378" s="116"/>
      <c r="AQ378" s="116"/>
      <c r="AR378" s="116"/>
      <c r="AS378" s="116"/>
      <c r="AT378" s="116"/>
      <c r="AU378" s="116"/>
      <c r="AZ378" s="116"/>
      <c r="BA378" s="116"/>
      <c r="BB378" s="116"/>
      <c r="BC378" s="116"/>
    </row>
    <row r="379" spans="1:55" s="117" customFormat="1">
      <c r="A379" s="116"/>
      <c r="B379" s="116"/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116"/>
      <c r="AA379" s="116"/>
      <c r="AB379" s="116"/>
      <c r="AC379" s="116"/>
      <c r="AD379" s="116"/>
      <c r="AE379" s="116"/>
      <c r="AF379" s="116"/>
      <c r="AG379" s="116"/>
      <c r="AH379" s="116"/>
      <c r="AI379" s="116"/>
      <c r="AJ379" s="116"/>
      <c r="AK379" s="116"/>
      <c r="AL379" s="116"/>
      <c r="AM379" s="116"/>
      <c r="AN379" s="116"/>
      <c r="AO379" s="116"/>
      <c r="AP379" s="116"/>
      <c r="AQ379" s="116"/>
      <c r="AR379" s="116"/>
      <c r="AS379" s="116"/>
      <c r="AT379" s="116"/>
      <c r="AU379" s="116"/>
      <c r="AZ379" s="116"/>
      <c r="BA379" s="116"/>
      <c r="BB379" s="116"/>
      <c r="BC379" s="116"/>
    </row>
    <row r="380" spans="1:55" s="117" customFormat="1">
      <c r="A380" s="116"/>
      <c r="B380" s="116"/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116"/>
      <c r="AA380" s="116"/>
      <c r="AB380" s="116"/>
      <c r="AC380" s="116"/>
      <c r="AD380" s="116"/>
      <c r="AE380" s="116"/>
      <c r="AF380" s="116"/>
      <c r="AG380" s="116"/>
      <c r="AH380" s="116"/>
      <c r="AI380" s="116"/>
      <c r="AJ380" s="116"/>
      <c r="AK380" s="116"/>
      <c r="AL380" s="116"/>
      <c r="AM380" s="116"/>
      <c r="AN380" s="116"/>
      <c r="AO380" s="116"/>
      <c r="AP380" s="116"/>
      <c r="AQ380" s="116"/>
      <c r="AR380" s="116"/>
      <c r="AS380" s="116"/>
      <c r="AT380" s="116"/>
      <c r="AU380" s="116"/>
      <c r="AZ380" s="116"/>
      <c r="BA380" s="116"/>
      <c r="BB380" s="116"/>
      <c r="BC380" s="116"/>
    </row>
    <row r="381" spans="1:55" s="117" customFormat="1">
      <c r="A381" s="116"/>
      <c r="B381" s="116"/>
      <c r="C381" s="116"/>
      <c r="D381" s="116"/>
      <c r="E381" s="116"/>
      <c r="F381" s="116"/>
      <c r="G381" s="116"/>
      <c r="H381" s="116"/>
      <c r="I381" s="116"/>
      <c r="J381" s="116"/>
      <c r="K381" s="116"/>
      <c r="L381" s="116"/>
      <c r="M381" s="116"/>
      <c r="N381" s="116"/>
      <c r="O381" s="116"/>
      <c r="P381" s="116"/>
      <c r="Q381" s="116"/>
      <c r="R381" s="116"/>
      <c r="S381" s="116"/>
      <c r="T381" s="116"/>
      <c r="U381" s="116"/>
      <c r="V381" s="116"/>
      <c r="W381" s="116"/>
      <c r="X381" s="116"/>
      <c r="Y381" s="116"/>
      <c r="Z381" s="116"/>
      <c r="AA381" s="116"/>
      <c r="AB381" s="116"/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Z381" s="116"/>
      <c r="BA381" s="116"/>
      <c r="BB381" s="116"/>
      <c r="BC381" s="116"/>
    </row>
    <row r="382" spans="1:55" s="117" customFormat="1">
      <c r="A382" s="116"/>
      <c r="B382" s="116"/>
      <c r="C382" s="116"/>
      <c r="D382" s="116"/>
      <c r="E382" s="116"/>
      <c r="F382" s="116"/>
      <c r="G382" s="116"/>
      <c r="H382" s="116"/>
      <c r="I382" s="116"/>
      <c r="J382" s="116"/>
      <c r="K382" s="116"/>
      <c r="L382" s="116"/>
      <c r="M382" s="116"/>
      <c r="N382" s="116"/>
      <c r="O382" s="116"/>
      <c r="P382" s="116"/>
      <c r="Q382" s="116"/>
      <c r="R382" s="116"/>
      <c r="S382" s="116"/>
      <c r="T382" s="116"/>
      <c r="U382" s="116"/>
      <c r="V382" s="116"/>
      <c r="W382" s="116"/>
      <c r="X382" s="116"/>
      <c r="Y382" s="116"/>
      <c r="Z382" s="116"/>
      <c r="AA382" s="116"/>
      <c r="AB382" s="116"/>
      <c r="AC382" s="116"/>
      <c r="AD382" s="116"/>
      <c r="AE382" s="116"/>
      <c r="AF382" s="116"/>
      <c r="AG382" s="116"/>
      <c r="AH382" s="116"/>
      <c r="AI382" s="116"/>
      <c r="AJ382" s="116"/>
      <c r="AK382" s="116"/>
      <c r="AL382" s="116"/>
      <c r="AM382" s="116"/>
      <c r="AN382" s="116"/>
      <c r="AO382" s="116"/>
      <c r="AP382" s="116"/>
      <c r="AQ382" s="116"/>
      <c r="AR382" s="116"/>
      <c r="AS382" s="116"/>
      <c r="AT382" s="116"/>
      <c r="AU382" s="116"/>
      <c r="AZ382" s="116"/>
      <c r="BA382" s="116"/>
      <c r="BB382" s="116"/>
      <c r="BC382" s="116"/>
    </row>
    <row r="383" spans="1:55" s="117" customFormat="1">
      <c r="A383" s="116"/>
      <c r="B383" s="116"/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  <c r="Z383" s="116"/>
      <c r="AA383" s="116"/>
      <c r="AB383" s="116"/>
      <c r="AC383" s="116"/>
      <c r="AD383" s="116"/>
      <c r="AE383" s="116"/>
      <c r="AF383" s="116"/>
      <c r="AG383" s="116"/>
      <c r="AH383" s="116"/>
      <c r="AI383" s="116"/>
      <c r="AJ383" s="116"/>
      <c r="AK383" s="116"/>
      <c r="AL383" s="116"/>
      <c r="AM383" s="116"/>
      <c r="AN383" s="116"/>
      <c r="AO383" s="116"/>
      <c r="AP383" s="116"/>
      <c r="AQ383" s="116"/>
      <c r="AR383" s="116"/>
      <c r="AS383" s="116"/>
      <c r="AT383" s="116"/>
      <c r="AU383" s="116"/>
      <c r="AZ383" s="116"/>
      <c r="BA383" s="116"/>
      <c r="BB383" s="116"/>
      <c r="BC383" s="116"/>
    </row>
    <row r="384" spans="1:55" s="117" customFormat="1">
      <c r="A384" s="116"/>
      <c r="B384" s="116"/>
      <c r="C384" s="116"/>
      <c r="D384" s="116"/>
      <c r="E384" s="11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116"/>
      <c r="AA384" s="116"/>
      <c r="AB384" s="116"/>
      <c r="AC384" s="116"/>
      <c r="AD384" s="116"/>
      <c r="AE384" s="116"/>
      <c r="AF384" s="116"/>
      <c r="AG384" s="116"/>
      <c r="AH384" s="116"/>
      <c r="AI384" s="116"/>
      <c r="AJ384" s="116"/>
      <c r="AK384" s="116"/>
      <c r="AL384" s="116"/>
      <c r="AM384" s="116"/>
      <c r="AN384" s="116"/>
      <c r="AO384" s="116"/>
      <c r="AP384" s="116"/>
      <c r="AQ384" s="116"/>
      <c r="AR384" s="116"/>
      <c r="AS384" s="116"/>
      <c r="AT384" s="116"/>
      <c r="AU384" s="116"/>
      <c r="AZ384" s="116"/>
      <c r="BA384" s="116"/>
      <c r="BB384" s="116"/>
      <c r="BC384" s="116"/>
    </row>
    <row r="385" spans="1:55" s="117" customFormat="1">
      <c r="A385" s="116"/>
      <c r="B385" s="116"/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6"/>
      <c r="AC385" s="116"/>
      <c r="AD385" s="116"/>
      <c r="AE385" s="116"/>
      <c r="AF385" s="116"/>
      <c r="AG385" s="116"/>
      <c r="AH385" s="116"/>
      <c r="AI385" s="116"/>
      <c r="AJ385" s="116"/>
      <c r="AK385" s="116"/>
      <c r="AL385" s="116"/>
      <c r="AM385" s="116"/>
      <c r="AN385" s="116"/>
      <c r="AO385" s="116"/>
      <c r="AP385" s="116"/>
      <c r="AQ385" s="116"/>
      <c r="AR385" s="116"/>
      <c r="AS385" s="116"/>
      <c r="AT385" s="116"/>
      <c r="AU385" s="116"/>
      <c r="AZ385" s="116"/>
      <c r="BA385" s="116"/>
      <c r="BB385" s="116"/>
      <c r="BC385" s="116"/>
    </row>
    <row r="386" spans="1:55" s="117" customFormat="1">
      <c r="A386" s="116"/>
      <c r="B386" s="116"/>
      <c r="C386" s="116"/>
      <c r="D386" s="116"/>
      <c r="E386" s="116"/>
      <c r="F386" s="116"/>
      <c r="G386" s="116"/>
      <c r="H386" s="116"/>
      <c r="I386" s="116"/>
      <c r="J386" s="116"/>
      <c r="K386" s="116"/>
      <c r="L386" s="116"/>
      <c r="M386" s="116"/>
      <c r="N386" s="116"/>
      <c r="O386" s="116"/>
      <c r="P386" s="116"/>
      <c r="Q386" s="116"/>
      <c r="R386" s="116"/>
      <c r="S386" s="116"/>
      <c r="T386" s="116"/>
      <c r="U386" s="116"/>
      <c r="V386" s="116"/>
      <c r="W386" s="116"/>
      <c r="X386" s="116"/>
      <c r="Y386" s="116"/>
      <c r="Z386" s="116"/>
      <c r="AA386" s="116"/>
      <c r="AB386" s="116"/>
      <c r="AC386" s="116"/>
      <c r="AD386" s="116"/>
      <c r="AE386" s="116"/>
      <c r="AF386" s="116"/>
      <c r="AG386" s="116"/>
      <c r="AH386" s="116"/>
      <c r="AI386" s="116"/>
      <c r="AJ386" s="116"/>
      <c r="AK386" s="116"/>
      <c r="AL386" s="116"/>
      <c r="AM386" s="116"/>
      <c r="AN386" s="116"/>
      <c r="AO386" s="116"/>
      <c r="AP386" s="116"/>
      <c r="AQ386" s="116"/>
      <c r="AR386" s="116"/>
      <c r="AS386" s="116"/>
      <c r="AT386" s="116"/>
      <c r="AU386" s="116"/>
      <c r="AZ386" s="116"/>
      <c r="BA386" s="116"/>
      <c r="BB386" s="116"/>
      <c r="BC386" s="116"/>
    </row>
    <row r="387" spans="1:55" s="117" customFormat="1">
      <c r="A387" s="116"/>
      <c r="B387" s="116"/>
      <c r="C387" s="116"/>
      <c r="D387" s="116"/>
      <c r="E387" s="116"/>
      <c r="F387" s="116"/>
      <c r="G387" s="116"/>
      <c r="H387" s="116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116"/>
      <c r="AA387" s="116"/>
      <c r="AB387" s="116"/>
      <c r="AC387" s="116"/>
      <c r="AD387" s="116"/>
      <c r="AE387" s="116"/>
      <c r="AF387" s="116"/>
      <c r="AG387" s="116"/>
      <c r="AH387" s="116"/>
      <c r="AI387" s="116"/>
      <c r="AJ387" s="116"/>
      <c r="AK387" s="116"/>
      <c r="AL387" s="116"/>
      <c r="AM387" s="116"/>
      <c r="AN387" s="116"/>
      <c r="AO387" s="116"/>
      <c r="AP387" s="116"/>
      <c r="AQ387" s="116"/>
      <c r="AR387" s="116"/>
      <c r="AS387" s="116"/>
      <c r="AT387" s="116"/>
      <c r="AU387" s="116"/>
      <c r="AZ387" s="116"/>
      <c r="BA387" s="116"/>
      <c r="BB387" s="116"/>
      <c r="BC387" s="116"/>
    </row>
    <row r="388" spans="1:55" s="117" customFormat="1">
      <c r="A388" s="116"/>
      <c r="B388" s="116"/>
      <c r="C388" s="116"/>
      <c r="D388" s="116"/>
      <c r="E388" s="116"/>
      <c r="F388" s="116"/>
      <c r="G388" s="116"/>
      <c r="H388" s="116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116"/>
      <c r="AA388" s="116"/>
      <c r="AB388" s="116"/>
      <c r="AC388" s="116"/>
      <c r="AD388" s="116"/>
      <c r="AE388" s="116"/>
      <c r="AF388" s="116"/>
      <c r="AG388" s="116"/>
      <c r="AH388" s="116"/>
      <c r="AI388" s="116"/>
      <c r="AJ388" s="116"/>
      <c r="AK388" s="116"/>
      <c r="AL388" s="116"/>
      <c r="AM388" s="116"/>
      <c r="AN388" s="116"/>
      <c r="AO388" s="116"/>
      <c r="AP388" s="116"/>
      <c r="AQ388" s="116"/>
      <c r="AR388" s="116"/>
      <c r="AS388" s="116"/>
      <c r="AT388" s="116"/>
      <c r="AU388" s="116"/>
      <c r="AZ388" s="116"/>
      <c r="BA388" s="116"/>
      <c r="BB388" s="116"/>
      <c r="BC388" s="116"/>
    </row>
    <row r="389" spans="1:55" s="117" customFormat="1">
      <c r="A389" s="116"/>
      <c r="B389" s="116"/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116"/>
      <c r="AA389" s="116"/>
      <c r="AB389" s="116"/>
      <c r="AC389" s="116"/>
      <c r="AD389" s="116"/>
      <c r="AE389" s="116"/>
      <c r="AF389" s="116"/>
      <c r="AG389" s="116"/>
      <c r="AH389" s="116"/>
      <c r="AI389" s="116"/>
      <c r="AJ389" s="116"/>
      <c r="AK389" s="116"/>
      <c r="AL389" s="116"/>
      <c r="AM389" s="116"/>
      <c r="AN389" s="116"/>
      <c r="AO389" s="116"/>
      <c r="AP389" s="116"/>
      <c r="AQ389" s="116"/>
      <c r="AR389" s="116"/>
      <c r="AS389" s="116"/>
      <c r="AT389" s="116"/>
      <c r="AU389" s="116"/>
      <c r="AZ389" s="116"/>
      <c r="BA389" s="116"/>
      <c r="BB389" s="116"/>
      <c r="BC389" s="116"/>
    </row>
    <row r="390" spans="1:55" s="117" customFormat="1">
      <c r="A390" s="116"/>
      <c r="B390" s="116"/>
      <c r="C390" s="116"/>
      <c r="D390" s="116"/>
      <c r="E390" s="116"/>
      <c r="F390" s="116"/>
      <c r="G390" s="116"/>
      <c r="H390" s="116"/>
      <c r="I390" s="116"/>
      <c r="J390" s="116"/>
      <c r="K390" s="116"/>
      <c r="L390" s="116"/>
      <c r="M390" s="116"/>
      <c r="N390" s="116"/>
      <c r="O390" s="116"/>
      <c r="P390" s="116"/>
      <c r="Q390" s="116"/>
      <c r="R390" s="116"/>
      <c r="S390" s="116"/>
      <c r="T390" s="116"/>
      <c r="U390" s="116"/>
      <c r="V390" s="116"/>
      <c r="W390" s="116"/>
      <c r="X390" s="116"/>
      <c r="Y390" s="116"/>
      <c r="Z390" s="116"/>
      <c r="AA390" s="116"/>
      <c r="AB390" s="116"/>
      <c r="AC390" s="116"/>
      <c r="AD390" s="116"/>
      <c r="AE390" s="116"/>
      <c r="AF390" s="116"/>
      <c r="AG390" s="116"/>
      <c r="AH390" s="116"/>
      <c r="AI390" s="116"/>
      <c r="AJ390" s="116"/>
      <c r="AK390" s="116"/>
      <c r="AL390" s="116"/>
      <c r="AM390" s="116"/>
      <c r="AN390" s="116"/>
      <c r="AO390" s="116"/>
      <c r="AP390" s="116"/>
      <c r="AQ390" s="116"/>
      <c r="AR390" s="116"/>
      <c r="AS390" s="116"/>
      <c r="AT390" s="116"/>
      <c r="AU390" s="116"/>
      <c r="AZ390" s="116"/>
      <c r="BA390" s="116"/>
      <c r="BB390" s="116"/>
      <c r="BC390" s="116"/>
    </row>
    <row r="391" spans="1:55" s="117" customFormat="1">
      <c r="A391" s="116"/>
      <c r="B391" s="116"/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  <c r="Z391" s="116"/>
      <c r="AA391" s="116"/>
      <c r="AB391" s="116"/>
      <c r="AC391" s="116"/>
      <c r="AD391" s="116"/>
      <c r="AE391" s="116"/>
      <c r="AF391" s="116"/>
      <c r="AG391" s="116"/>
      <c r="AH391" s="116"/>
      <c r="AI391" s="116"/>
      <c r="AJ391" s="116"/>
      <c r="AK391" s="116"/>
      <c r="AL391" s="116"/>
      <c r="AM391" s="116"/>
      <c r="AN391" s="116"/>
      <c r="AO391" s="116"/>
      <c r="AP391" s="116"/>
      <c r="AQ391" s="116"/>
      <c r="AR391" s="116"/>
      <c r="AS391" s="116"/>
      <c r="AT391" s="116"/>
      <c r="AU391" s="116"/>
      <c r="AZ391" s="116"/>
      <c r="BA391" s="116"/>
      <c r="BB391" s="116"/>
      <c r="BC391" s="116"/>
    </row>
    <row r="392" spans="1:55" s="117" customFormat="1">
      <c r="A392" s="116"/>
      <c r="B392" s="116"/>
      <c r="C392" s="116"/>
      <c r="D392" s="116"/>
      <c r="E392" s="116"/>
      <c r="F392" s="116"/>
      <c r="G392" s="116"/>
      <c r="H392" s="116"/>
      <c r="I392" s="116"/>
      <c r="J392" s="116"/>
      <c r="K392" s="116"/>
      <c r="L392" s="116"/>
      <c r="M392" s="116"/>
      <c r="N392" s="116"/>
      <c r="O392" s="116"/>
      <c r="P392" s="116"/>
      <c r="Q392" s="116"/>
      <c r="R392" s="116"/>
      <c r="S392" s="116"/>
      <c r="T392" s="116"/>
      <c r="U392" s="116"/>
      <c r="V392" s="116"/>
      <c r="W392" s="116"/>
      <c r="X392" s="116"/>
      <c r="Y392" s="116"/>
      <c r="Z392" s="116"/>
      <c r="AA392" s="116"/>
      <c r="AB392" s="116"/>
      <c r="AC392" s="116"/>
      <c r="AD392" s="116"/>
      <c r="AE392" s="116"/>
      <c r="AF392" s="116"/>
      <c r="AG392" s="116"/>
      <c r="AH392" s="116"/>
      <c r="AI392" s="116"/>
      <c r="AJ392" s="116"/>
      <c r="AK392" s="116"/>
      <c r="AL392" s="116"/>
      <c r="AM392" s="116"/>
      <c r="AN392" s="116"/>
      <c r="AO392" s="116"/>
      <c r="AP392" s="116"/>
      <c r="AQ392" s="116"/>
      <c r="AR392" s="116"/>
      <c r="AS392" s="116"/>
      <c r="AT392" s="116"/>
      <c r="AU392" s="116"/>
      <c r="AZ392" s="116"/>
      <c r="BA392" s="116"/>
      <c r="BB392" s="116"/>
      <c r="BC392" s="116"/>
    </row>
    <row r="393" spans="1:55" s="117" customFormat="1">
      <c r="A393" s="116"/>
      <c r="B393" s="116"/>
      <c r="C393" s="116"/>
      <c r="D393" s="116"/>
      <c r="E393" s="116"/>
      <c r="F393" s="116"/>
      <c r="G393" s="116"/>
      <c r="H393" s="116"/>
      <c r="I393" s="116"/>
      <c r="J393" s="116"/>
      <c r="K393" s="116"/>
      <c r="L393" s="116"/>
      <c r="M393" s="116"/>
      <c r="N393" s="116"/>
      <c r="O393" s="116"/>
      <c r="P393" s="116"/>
      <c r="Q393" s="116"/>
      <c r="R393" s="116"/>
      <c r="S393" s="116"/>
      <c r="T393" s="116"/>
      <c r="U393" s="116"/>
      <c r="V393" s="116"/>
      <c r="W393" s="116"/>
      <c r="X393" s="116"/>
      <c r="Y393" s="116"/>
      <c r="Z393" s="116"/>
      <c r="AA393" s="116"/>
      <c r="AB393" s="116"/>
      <c r="AC393" s="116"/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Z393" s="116"/>
      <c r="BA393" s="116"/>
      <c r="BB393" s="116"/>
      <c r="BC393" s="116"/>
    </row>
    <row r="394" spans="1:55" s="117" customFormat="1">
      <c r="A394" s="116"/>
      <c r="B394" s="116"/>
      <c r="C394" s="116"/>
      <c r="D394" s="116"/>
      <c r="E394" s="116"/>
      <c r="F394" s="116"/>
      <c r="G394" s="116"/>
      <c r="H394" s="116"/>
      <c r="I394" s="116"/>
      <c r="J394" s="116"/>
      <c r="K394" s="116"/>
      <c r="L394" s="116"/>
      <c r="M394" s="116"/>
      <c r="N394" s="116"/>
      <c r="O394" s="116"/>
      <c r="P394" s="116"/>
      <c r="Q394" s="116"/>
      <c r="R394" s="116"/>
      <c r="S394" s="116"/>
      <c r="T394" s="116"/>
      <c r="U394" s="116"/>
      <c r="V394" s="116"/>
      <c r="W394" s="116"/>
      <c r="X394" s="116"/>
      <c r="Y394" s="116"/>
      <c r="Z394" s="116"/>
      <c r="AA394" s="116"/>
      <c r="AB394" s="116"/>
      <c r="AC394" s="116"/>
      <c r="AD394" s="116"/>
      <c r="AE394" s="116"/>
      <c r="AF394" s="116"/>
      <c r="AG394" s="116"/>
      <c r="AH394" s="116"/>
      <c r="AI394" s="116"/>
      <c r="AJ394" s="116"/>
      <c r="AK394" s="116"/>
      <c r="AL394" s="116"/>
      <c r="AM394" s="116"/>
      <c r="AN394" s="116"/>
      <c r="AO394" s="116"/>
      <c r="AP394" s="116"/>
      <c r="AQ394" s="116"/>
      <c r="AR394" s="116"/>
      <c r="AS394" s="116"/>
      <c r="AT394" s="116"/>
      <c r="AU394" s="116"/>
      <c r="AZ394" s="116"/>
      <c r="BA394" s="116"/>
      <c r="BB394" s="116"/>
      <c r="BC394" s="116"/>
    </row>
    <row r="395" spans="1:55" s="117" customFormat="1">
      <c r="A395" s="116"/>
      <c r="B395" s="116"/>
      <c r="C395" s="116"/>
      <c r="D395" s="116"/>
      <c r="E395" s="116"/>
      <c r="F395" s="116"/>
      <c r="G395" s="116"/>
      <c r="H395" s="116"/>
      <c r="I395" s="116"/>
      <c r="J395" s="116"/>
      <c r="K395" s="116"/>
      <c r="L395" s="116"/>
      <c r="M395" s="116"/>
      <c r="N395" s="116"/>
      <c r="O395" s="116"/>
      <c r="P395" s="116"/>
      <c r="Q395" s="116"/>
      <c r="R395" s="116"/>
      <c r="S395" s="116"/>
      <c r="T395" s="116"/>
      <c r="U395" s="116"/>
      <c r="V395" s="116"/>
      <c r="W395" s="116"/>
      <c r="X395" s="116"/>
      <c r="Y395" s="116"/>
      <c r="Z395" s="116"/>
      <c r="AA395" s="116"/>
      <c r="AB395" s="116"/>
      <c r="AC395" s="116"/>
      <c r="AD395" s="116"/>
      <c r="AE395" s="116"/>
      <c r="AF395" s="116"/>
      <c r="AG395" s="116"/>
      <c r="AH395" s="116"/>
      <c r="AI395" s="116"/>
      <c r="AJ395" s="116"/>
      <c r="AK395" s="116"/>
      <c r="AL395" s="116"/>
      <c r="AM395" s="116"/>
      <c r="AN395" s="116"/>
      <c r="AO395" s="116"/>
      <c r="AP395" s="116"/>
      <c r="AQ395" s="116"/>
      <c r="AR395" s="116"/>
      <c r="AS395" s="116"/>
      <c r="AT395" s="116"/>
      <c r="AU395" s="116"/>
      <c r="AZ395" s="116"/>
      <c r="BA395" s="116"/>
      <c r="BB395" s="116"/>
      <c r="BC395" s="116"/>
    </row>
    <row r="396" spans="1:55" s="117" customFormat="1">
      <c r="A396" s="116"/>
      <c r="B396" s="116"/>
      <c r="C396" s="116"/>
      <c r="D396" s="116"/>
      <c r="E396" s="116"/>
      <c r="F396" s="116"/>
      <c r="G396" s="116"/>
      <c r="H396" s="116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116"/>
      <c r="AA396" s="116"/>
      <c r="AB396" s="116"/>
      <c r="AC396" s="116"/>
      <c r="AD396" s="116"/>
      <c r="AE396" s="116"/>
      <c r="AF396" s="116"/>
      <c r="AG396" s="116"/>
      <c r="AH396" s="116"/>
      <c r="AI396" s="116"/>
      <c r="AJ396" s="116"/>
      <c r="AK396" s="116"/>
      <c r="AL396" s="116"/>
      <c r="AM396" s="116"/>
      <c r="AN396" s="116"/>
      <c r="AO396" s="116"/>
      <c r="AP396" s="116"/>
      <c r="AQ396" s="116"/>
      <c r="AR396" s="116"/>
      <c r="AS396" s="116"/>
      <c r="AT396" s="116"/>
      <c r="AU396" s="116"/>
      <c r="AZ396" s="116"/>
      <c r="BA396" s="116"/>
      <c r="BB396" s="116"/>
      <c r="BC396" s="116"/>
    </row>
    <row r="397" spans="1:55" s="117" customFormat="1">
      <c r="A397" s="116"/>
      <c r="B397" s="116"/>
      <c r="C397" s="116"/>
      <c r="D397" s="116"/>
      <c r="E397" s="116"/>
      <c r="F397" s="116"/>
      <c r="G397" s="116"/>
      <c r="H397" s="116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116"/>
      <c r="AA397" s="116"/>
      <c r="AB397" s="116"/>
      <c r="AC397" s="116"/>
      <c r="AD397" s="116"/>
      <c r="AE397" s="116"/>
      <c r="AF397" s="116"/>
      <c r="AG397" s="116"/>
      <c r="AH397" s="116"/>
      <c r="AI397" s="116"/>
      <c r="AJ397" s="116"/>
      <c r="AK397" s="116"/>
      <c r="AL397" s="116"/>
      <c r="AM397" s="116"/>
      <c r="AN397" s="116"/>
      <c r="AO397" s="116"/>
      <c r="AP397" s="116"/>
      <c r="AQ397" s="116"/>
      <c r="AR397" s="116"/>
      <c r="AS397" s="116"/>
      <c r="AT397" s="116"/>
      <c r="AU397" s="116"/>
      <c r="AZ397" s="116"/>
      <c r="BA397" s="116"/>
      <c r="BB397" s="116"/>
      <c r="BC397" s="116"/>
    </row>
    <row r="398" spans="1:55" s="117" customFormat="1">
      <c r="A398" s="116"/>
      <c r="B398" s="116"/>
      <c r="C398" s="116"/>
      <c r="D398" s="116"/>
      <c r="E398" s="116"/>
      <c r="F398" s="116"/>
      <c r="G398" s="116"/>
      <c r="H398" s="116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116"/>
      <c r="AA398" s="116"/>
      <c r="AB398" s="116"/>
      <c r="AC398" s="116"/>
      <c r="AD398" s="116"/>
      <c r="AE398" s="116"/>
      <c r="AF398" s="116"/>
      <c r="AG398" s="116"/>
      <c r="AH398" s="116"/>
      <c r="AI398" s="116"/>
      <c r="AJ398" s="116"/>
      <c r="AK398" s="116"/>
      <c r="AL398" s="116"/>
      <c r="AM398" s="116"/>
      <c r="AN398" s="116"/>
      <c r="AO398" s="116"/>
      <c r="AP398" s="116"/>
      <c r="AQ398" s="116"/>
      <c r="AR398" s="116"/>
      <c r="AS398" s="116"/>
      <c r="AT398" s="116"/>
      <c r="AU398" s="116"/>
      <c r="AZ398" s="116"/>
      <c r="BA398" s="116"/>
      <c r="BB398" s="116"/>
      <c r="BC398" s="116"/>
    </row>
    <row r="399" spans="1:55" s="117" customFormat="1">
      <c r="A399" s="116"/>
      <c r="B399" s="116"/>
      <c r="C399" s="116"/>
      <c r="D399" s="116"/>
      <c r="E399" s="116"/>
      <c r="F399" s="116"/>
      <c r="G399" s="116"/>
      <c r="H399" s="116"/>
      <c r="I399" s="116"/>
      <c r="J399" s="116"/>
      <c r="K399" s="116"/>
      <c r="L399" s="116"/>
      <c r="M399" s="116"/>
      <c r="N399" s="116"/>
      <c r="O399" s="116"/>
      <c r="P399" s="116"/>
      <c r="Q399" s="116"/>
      <c r="R399" s="116"/>
      <c r="S399" s="116"/>
      <c r="T399" s="116"/>
      <c r="U399" s="116"/>
      <c r="V399" s="116"/>
      <c r="W399" s="116"/>
      <c r="X399" s="116"/>
      <c r="Y399" s="116"/>
      <c r="Z399" s="116"/>
      <c r="AA399" s="116"/>
      <c r="AB399" s="116"/>
      <c r="AC399" s="116"/>
      <c r="AD399" s="116"/>
      <c r="AE399" s="116"/>
      <c r="AF399" s="116"/>
      <c r="AG399" s="116"/>
      <c r="AH399" s="116"/>
      <c r="AI399" s="116"/>
      <c r="AJ399" s="116"/>
      <c r="AK399" s="116"/>
      <c r="AL399" s="116"/>
      <c r="AM399" s="116"/>
      <c r="AN399" s="116"/>
      <c r="AO399" s="116"/>
      <c r="AP399" s="116"/>
      <c r="AQ399" s="116"/>
      <c r="AR399" s="116"/>
      <c r="AS399" s="116"/>
      <c r="AT399" s="116"/>
      <c r="AU399" s="116"/>
      <c r="AZ399" s="116"/>
      <c r="BA399" s="116"/>
      <c r="BB399" s="116"/>
      <c r="BC399" s="116"/>
    </row>
    <row r="400" spans="1:55" s="117" customFormat="1">
      <c r="A400" s="116"/>
      <c r="B400" s="116"/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116"/>
      <c r="P400" s="116"/>
      <c r="Q400" s="116"/>
      <c r="R400" s="116"/>
      <c r="S400" s="116"/>
      <c r="T400" s="116"/>
      <c r="U400" s="116"/>
      <c r="V400" s="116"/>
      <c r="W400" s="116"/>
      <c r="X400" s="116"/>
      <c r="Y400" s="116"/>
      <c r="Z400" s="116"/>
      <c r="AA400" s="116"/>
      <c r="AB400" s="116"/>
      <c r="AC400" s="116"/>
      <c r="AD400" s="116"/>
      <c r="AE400" s="116"/>
      <c r="AF400" s="116"/>
      <c r="AG400" s="116"/>
      <c r="AH400" s="116"/>
      <c r="AI400" s="116"/>
      <c r="AJ400" s="116"/>
      <c r="AK400" s="116"/>
      <c r="AL400" s="116"/>
      <c r="AM400" s="116"/>
      <c r="AN400" s="116"/>
      <c r="AO400" s="116"/>
      <c r="AP400" s="116"/>
      <c r="AQ400" s="116"/>
      <c r="AR400" s="116"/>
      <c r="AS400" s="116"/>
      <c r="AT400" s="116"/>
      <c r="AU400" s="116"/>
      <c r="AZ400" s="116"/>
      <c r="BA400" s="116"/>
      <c r="BB400" s="116"/>
      <c r="BC400" s="116"/>
    </row>
    <row r="401" spans="1:55" s="117" customFormat="1">
      <c r="A401" s="116"/>
      <c r="B401" s="116"/>
      <c r="C401" s="116"/>
      <c r="D401" s="116"/>
      <c r="E401" s="116"/>
      <c r="F401" s="116"/>
      <c r="G401" s="116"/>
      <c r="H401" s="116"/>
      <c r="I401" s="116"/>
      <c r="J401" s="116"/>
      <c r="K401" s="116"/>
      <c r="L401" s="116"/>
      <c r="M401" s="116"/>
      <c r="N401" s="116"/>
      <c r="O401" s="116"/>
      <c r="P401" s="116"/>
      <c r="Q401" s="116"/>
      <c r="R401" s="116"/>
      <c r="S401" s="116"/>
      <c r="T401" s="116"/>
      <c r="U401" s="116"/>
      <c r="V401" s="116"/>
      <c r="W401" s="116"/>
      <c r="X401" s="116"/>
      <c r="Y401" s="116"/>
      <c r="Z401" s="116"/>
      <c r="AA401" s="116"/>
      <c r="AB401" s="116"/>
      <c r="AC401" s="116"/>
      <c r="AD401" s="116"/>
      <c r="AE401" s="116"/>
      <c r="AF401" s="116"/>
      <c r="AG401" s="116"/>
      <c r="AH401" s="116"/>
      <c r="AI401" s="116"/>
      <c r="AJ401" s="116"/>
      <c r="AK401" s="116"/>
      <c r="AL401" s="116"/>
      <c r="AM401" s="116"/>
      <c r="AN401" s="116"/>
      <c r="AO401" s="116"/>
      <c r="AP401" s="116"/>
      <c r="AQ401" s="116"/>
      <c r="AR401" s="116"/>
      <c r="AS401" s="116"/>
      <c r="AT401" s="116"/>
      <c r="AU401" s="116"/>
      <c r="AZ401" s="116"/>
      <c r="BA401" s="116"/>
      <c r="BB401" s="116"/>
      <c r="BC401" s="116"/>
    </row>
    <row r="402" spans="1:55" s="117" customFormat="1">
      <c r="A402" s="116"/>
      <c r="B402" s="116"/>
      <c r="C402" s="116"/>
      <c r="D402" s="116"/>
      <c r="E402" s="116"/>
      <c r="F402" s="116"/>
      <c r="G402" s="116"/>
      <c r="H402" s="116"/>
      <c r="I402" s="116"/>
      <c r="J402" s="116"/>
      <c r="K402" s="116"/>
      <c r="L402" s="116"/>
      <c r="M402" s="116"/>
      <c r="N402" s="116"/>
      <c r="O402" s="116"/>
      <c r="P402" s="116"/>
      <c r="Q402" s="116"/>
      <c r="R402" s="116"/>
      <c r="S402" s="116"/>
      <c r="T402" s="116"/>
      <c r="U402" s="116"/>
      <c r="V402" s="116"/>
      <c r="W402" s="116"/>
      <c r="X402" s="116"/>
      <c r="Y402" s="116"/>
      <c r="Z402" s="116"/>
      <c r="AA402" s="116"/>
      <c r="AB402" s="116"/>
      <c r="AC402" s="116"/>
      <c r="AD402" s="116"/>
      <c r="AE402" s="116"/>
      <c r="AF402" s="116"/>
      <c r="AG402" s="116"/>
      <c r="AH402" s="116"/>
      <c r="AI402" s="116"/>
      <c r="AJ402" s="116"/>
      <c r="AK402" s="116"/>
      <c r="AL402" s="116"/>
      <c r="AM402" s="116"/>
      <c r="AN402" s="116"/>
      <c r="AO402" s="116"/>
      <c r="AP402" s="116"/>
      <c r="AQ402" s="116"/>
      <c r="AR402" s="116"/>
      <c r="AS402" s="116"/>
      <c r="AT402" s="116"/>
      <c r="AU402" s="116"/>
      <c r="AZ402" s="116"/>
      <c r="BA402" s="116"/>
      <c r="BB402" s="116"/>
      <c r="BC402" s="116"/>
    </row>
    <row r="403" spans="1:55" s="117" customFormat="1">
      <c r="A403" s="116"/>
      <c r="B403" s="116"/>
      <c r="C403" s="116"/>
      <c r="D403" s="116"/>
      <c r="E403" s="116"/>
      <c r="F403" s="116"/>
      <c r="G403" s="116"/>
      <c r="H403" s="116"/>
      <c r="I403" s="116"/>
      <c r="J403" s="116"/>
      <c r="K403" s="116"/>
      <c r="L403" s="116"/>
      <c r="M403" s="116"/>
      <c r="N403" s="116"/>
      <c r="O403" s="116"/>
      <c r="P403" s="116"/>
      <c r="Q403" s="116"/>
      <c r="R403" s="116"/>
      <c r="S403" s="116"/>
      <c r="T403" s="116"/>
      <c r="U403" s="116"/>
      <c r="V403" s="116"/>
      <c r="W403" s="116"/>
      <c r="X403" s="116"/>
      <c r="Y403" s="116"/>
      <c r="Z403" s="116"/>
      <c r="AA403" s="116"/>
      <c r="AB403" s="116"/>
      <c r="AC403" s="116"/>
      <c r="AD403" s="116"/>
      <c r="AE403" s="116"/>
      <c r="AF403" s="116"/>
      <c r="AG403" s="116"/>
      <c r="AH403" s="116"/>
      <c r="AI403" s="116"/>
      <c r="AJ403" s="116"/>
      <c r="AK403" s="116"/>
      <c r="AL403" s="116"/>
      <c r="AM403" s="116"/>
      <c r="AN403" s="116"/>
      <c r="AO403" s="116"/>
      <c r="AP403" s="116"/>
      <c r="AQ403" s="116"/>
      <c r="AR403" s="116"/>
      <c r="AS403" s="116"/>
      <c r="AT403" s="116"/>
      <c r="AU403" s="116"/>
      <c r="AZ403" s="116"/>
      <c r="BA403" s="116"/>
      <c r="BB403" s="116"/>
      <c r="BC403" s="116"/>
    </row>
    <row r="404" spans="1:55" s="117" customFormat="1">
      <c r="A404" s="116"/>
      <c r="B404" s="116"/>
      <c r="C404" s="116"/>
      <c r="D404" s="116"/>
      <c r="E404" s="116"/>
      <c r="F404" s="116"/>
      <c r="G404" s="116"/>
      <c r="H404" s="116"/>
      <c r="I404" s="116"/>
      <c r="J404" s="116"/>
      <c r="K404" s="116"/>
      <c r="L404" s="116"/>
      <c r="M404" s="116"/>
      <c r="N404" s="116"/>
      <c r="O404" s="116"/>
      <c r="P404" s="116"/>
      <c r="Q404" s="116"/>
      <c r="R404" s="116"/>
      <c r="S404" s="116"/>
      <c r="T404" s="116"/>
      <c r="U404" s="116"/>
      <c r="V404" s="116"/>
      <c r="W404" s="116"/>
      <c r="X404" s="116"/>
      <c r="Y404" s="116"/>
      <c r="Z404" s="116"/>
      <c r="AA404" s="116"/>
      <c r="AB404" s="116"/>
      <c r="AC404" s="116"/>
      <c r="AD404" s="116"/>
      <c r="AE404" s="116"/>
      <c r="AF404" s="116"/>
      <c r="AG404" s="116"/>
      <c r="AH404" s="116"/>
      <c r="AI404" s="116"/>
      <c r="AJ404" s="116"/>
      <c r="AK404" s="116"/>
      <c r="AL404" s="116"/>
      <c r="AM404" s="116"/>
      <c r="AN404" s="116"/>
      <c r="AO404" s="116"/>
      <c r="AP404" s="116"/>
      <c r="AQ404" s="116"/>
      <c r="AR404" s="116"/>
      <c r="AS404" s="116"/>
      <c r="AT404" s="116"/>
      <c r="AU404" s="116"/>
      <c r="AZ404" s="116"/>
      <c r="BA404" s="116"/>
      <c r="BB404" s="116"/>
      <c r="BC404" s="116"/>
    </row>
    <row r="405" spans="1:55" s="117" customFormat="1">
      <c r="A405" s="116"/>
      <c r="B405" s="116"/>
      <c r="C405" s="116"/>
      <c r="D405" s="116"/>
      <c r="E405" s="116"/>
      <c r="F405" s="116"/>
      <c r="G405" s="116"/>
      <c r="H405" s="116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  <c r="AD405" s="116"/>
      <c r="AE405" s="116"/>
      <c r="AF405" s="116"/>
      <c r="AG405" s="116"/>
      <c r="AH405" s="116"/>
      <c r="AI405" s="116"/>
      <c r="AJ405" s="116"/>
      <c r="AK405" s="116"/>
      <c r="AL405" s="116"/>
      <c r="AM405" s="116"/>
      <c r="AN405" s="116"/>
      <c r="AO405" s="116"/>
      <c r="AP405" s="116"/>
      <c r="AQ405" s="116"/>
      <c r="AR405" s="116"/>
      <c r="AS405" s="116"/>
      <c r="AT405" s="116"/>
      <c r="AU405" s="116"/>
      <c r="AZ405" s="116"/>
      <c r="BA405" s="116"/>
      <c r="BB405" s="116"/>
      <c r="BC405" s="116"/>
    </row>
    <row r="406" spans="1:55" s="117" customFormat="1">
      <c r="A406" s="116"/>
      <c r="B406" s="116"/>
      <c r="C406" s="116"/>
      <c r="D406" s="116"/>
      <c r="E406" s="116"/>
      <c r="F406" s="116"/>
      <c r="G406" s="116"/>
      <c r="H406" s="116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  <c r="AB406" s="116"/>
      <c r="AC406" s="116"/>
      <c r="AD406" s="116"/>
      <c r="AE406" s="116"/>
      <c r="AF406" s="116"/>
      <c r="AG406" s="116"/>
      <c r="AH406" s="116"/>
      <c r="AI406" s="116"/>
      <c r="AJ406" s="116"/>
      <c r="AK406" s="116"/>
      <c r="AL406" s="116"/>
      <c r="AM406" s="116"/>
      <c r="AN406" s="116"/>
      <c r="AO406" s="116"/>
      <c r="AP406" s="116"/>
      <c r="AQ406" s="116"/>
      <c r="AR406" s="116"/>
      <c r="AS406" s="116"/>
      <c r="AT406" s="116"/>
      <c r="AU406" s="116"/>
      <c r="AZ406" s="116"/>
      <c r="BA406" s="116"/>
      <c r="BB406" s="116"/>
      <c r="BC406" s="116"/>
    </row>
    <row r="407" spans="1:55" s="117" customFormat="1">
      <c r="A407" s="116"/>
      <c r="B407" s="116"/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  <c r="AB407" s="116"/>
      <c r="AC407" s="116"/>
      <c r="AD407" s="116"/>
      <c r="AE407" s="116"/>
      <c r="AF407" s="116"/>
      <c r="AG407" s="116"/>
      <c r="AH407" s="116"/>
      <c r="AI407" s="116"/>
      <c r="AJ407" s="116"/>
      <c r="AK407" s="116"/>
      <c r="AL407" s="116"/>
      <c r="AM407" s="116"/>
      <c r="AN407" s="116"/>
      <c r="AO407" s="116"/>
      <c r="AP407" s="116"/>
      <c r="AQ407" s="116"/>
      <c r="AR407" s="116"/>
      <c r="AS407" s="116"/>
      <c r="AT407" s="116"/>
      <c r="AU407" s="116"/>
      <c r="AZ407" s="116"/>
      <c r="BA407" s="116"/>
      <c r="BB407" s="116"/>
      <c r="BC407" s="116"/>
    </row>
    <row r="408" spans="1:55" s="117" customFormat="1">
      <c r="A408" s="116"/>
      <c r="B408" s="116"/>
      <c r="C408" s="116"/>
      <c r="D408" s="116"/>
      <c r="E408" s="116"/>
      <c r="F408" s="116"/>
      <c r="G408" s="116"/>
      <c r="H408" s="116"/>
      <c r="I408" s="116"/>
      <c r="J408" s="116"/>
      <c r="K408" s="116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  <c r="Z408" s="116"/>
      <c r="AA408" s="116"/>
      <c r="AB408" s="116"/>
      <c r="AC408" s="116"/>
      <c r="AD408" s="116"/>
      <c r="AE408" s="116"/>
      <c r="AF408" s="116"/>
      <c r="AG408" s="116"/>
      <c r="AH408" s="116"/>
      <c r="AI408" s="116"/>
      <c r="AJ408" s="116"/>
      <c r="AK408" s="116"/>
      <c r="AL408" s="116"/>
      <c r="AM408" s="116"/>
      <c r="AN408" s="116"/>
      <c r="AO408" s="116"/>
      <c r="AP408" s="116"/>
      <c r="AQ408" s="116"/>
      <c r="AR408" s="116"/>
      <c r="AS408" s="116"/>
      <c r="AT408" s="116"/>
      <c r="AU408" s="116"/>
      <c r="AZ408" s="116"/>
      <c r="BA408" s="116"/>
      <c r="BB408" s="116"/>
      <c r="BC408" s="116"/>
    </row>
    <row r="409" spans="1:55" s="117" customFormat="1">
      <c r="A409" s="116"/>
      <c r="B409" s="116"/>
      <c r="C409" s="116"/>
      <c r="D409" s="116"/>
      <c r="E409" s="116"/>
      <c r="F409" s="116"/>
      <c r="G409" s="116"/>
      <c r="H409" s="116"/>
      <c r="I409" s="116"/>
      <c r="J409" s="116"/>
      <c r="K409" s="116"/>
      <c r="L409" s="116"/>
      <c r="M409" s="116"/>
      <c r="N409" s="116"/>
      <c r="O409" s="116"/>
      <c r="P409" s="116"/>
      <c r="Q409" s="116"/>
      <c r="R409" s="116"/>
      <c r="S409" s="116"/>
      <c r="T409" s="116"/>
      <c r="U409" s="116"/>
      <c r="V409" s="116"/>
      <c r="W409" s="116"/>
      <c r="X409" s="116"/>
      <c r="Y409" s="116"/>
      <c r="Z409" s="116"/>
      <c r="AA409" s="116"/>
      <c r="AB409" s="116"/>
      <c r="AC409" s="116"/>
      <c r="AD409" s="116"/>
      <c r="AE409" s="116"/>
      <c r="AF409" s="116"/>
      <c r="AG409" s="116"/>
      <c r="AH409" s="116"/>
      <c r="AI409" s="116"/>
      <c r="AJ409" s="116"/>
      <c r="AK409" s="116"/>
      <c r="AL409" s="116"/>
      <c r="AM409" s="116"/>
      <c r="AN409" s="116"/>
      <c r="AO409" s="116"/>
      <c r="AP409" s="116"/>
      <c r="AQ409" s="116"/>
      <c r="AR409" s="116"/>
      <c r="AS409" s="116"/>
      <c r="AT409" s="116"/>
      <c r="AU409" s="116"/>
      <c r="AZ409" s="116"/>
      <c r="BA409" s="116"/>
      <c r="BB409" s="116"/>
      <c r="BC409" s="116"/>
    </row>
    <row r="410" spans="1:55" s="117" customFormat="1">
      <c r="A410" s="116"/>
      <c r="B410" s="116"/>
      <c r="C410" s="116"/>
      <c r="D410" s="116"/>
      <c r="E410" s="116"/>
      <c r="F410" s="116"/>
      <c r="G410" s="116"/>
      <c r="H410" s="116"/>
      <c r="I410" s="116"/>
      <c r="J410" s="116"/>
      <c r="K410" s="116"/>
      <c r="L410" s="116"/>
      <c r="M410" s="116"/>
      <c r="N410" s="116"/>
      <c r="O410" s="116"/>
      <c r="P410" s="116"/>
      <c r="Q410" s="116"/>
      <c r="R410" s="116"/>
      <c r="S410" s="116"/>
      <c r="T410" s="116"/>
      <c r="U410" s="116"/>
      <c r="V410" s="116"/>
      <c r="W410" s="116"/>
      <c r="X410" s="116"/>
      <c r="Y410" s="116"/>
      <c r="Z410" s="116"/>
      <c r="AA410" s="116"/>
      <c r="AB410" s="116"/>
      <c r="AC410" s="116"/>
      <c r="AD410" s="116"/>
      <c r="AE410" s="116"/>
      <c r="AF410" s="116"/>
      <c r="AG410" s="116"/>
      <c r="AH410" s="116"/>
      <c r="AI410" s="116"/>
      <c r="AJ410" s="116"/>
      <c r="AK410" s="116"/>
      <c r="AL410" s="116"/>
      <c r="AM410" s="116"/>
      <c r="AN410" s="116"/>
      <c r="AO410" s="116"/>
      <c r="AP410" s="116"/>
      <c r="AQ410" s="116"/>
      <c r="AR410" s="116"/>
      <c r="AS410" s="116"/>
      <c r="AT410" s="116"/>
      <c r="AU410" s="116"/>
      <c r="AZ410" s="116"/>
      <c r="BA410" s="116"/>
      <c r="BB410" s="116"/>
      <c r="BC410" s="116"/>
    </row>
    <row r="411" spans="1:55" s="117" customFormat="1">
      <c r="A411" s="116"/>
      <c r="B411" s="116"/>
      <c r="C411" s="116"/>
      <c r="D411" s="116"/>
      <c r="E411" s="116"/>
      <c r="F411" s="116"/>
      <c r="G411" s="116"/>
      <c r="H411" s="116"/>
      <c r="I411" s="116"/>
      <c r="J411" s="116"/>
      <c r="K411" s="116"/>
      <c r="L411" s="116"/>
      <c r="M411" s="116"/>
      <c r="N411" s="116"/>
      <c r="O411" s="116"/>
      <c r="P411" s="116"/>
      <c r="Q411" s="116"/>
      <c r="R411" s="116"/>
      <c r="S411" s="116"/>
      <c r="T411" s="116"/>
      <c r="U411" s="116"/>
      <c r="V411" s="116"/>
      <c r="W411" s="116"/>
      <c r="X411" s="116"/>
      <c r="Y411" s="116"/>
      <c r="Z411" s="116"/>
      <c r="AA411" s="116"/>
      <c r="AB411" s="116"/>
      <c r="AC411" s="116"/>
      <c r="AD411" s="116"/>
      <c r="AE411" s="116"/>
      <c r="AF411" s="116"/>
      <c r="AG411" s="116"/>
      <c r="AH411" s="116"/>
      <c r="AI411" s="116"/>
      <c r="AJ411" s="116"/>
      <c r="AK411" s="116"/>
      <c r="AL411" s="116"/>
      <c r="AM411" s="116"/>
      <c r="AN411" s="116"/>
      <c r="AO411" s="116"/>
      <c r="AP411" s="116"/>
      <c r="AQ411" s="116"/>
      <c r="AR411" s="116"/>
      <c r="AS411" s="116"/>
      <c r="AT411" s="116"/>
      <c r="AU411" s="116"/>
      <c r="AZ411" s="116"/>
      <c r="BA411" s="116"/>
      <c r="BB411" s="116"/>
      <c r="BC411" s="116"/>
    </row>
    <row r="412" spans="1:55" s="117" customFormat="1">
      <c r="A412" s="116"/>
      <c r="B412" s="116"/>
      <c r="C412" s="116"/>
      <c r="D412" s="116"/>
      <c r="E412" s="116"/>
      <c r="F412" s="116"/>
      <c r="G412" s="116"/>
      <c r="H412" s="116"/>
      <c r="I412" s="116"/>
      <c r="J412" s="116"/>
      <c r="K412" s="116"/>
      <c r="L412" s="116"/>
      <c r="M412" s="116"/>
      <c r="N412" s="116"/>
      <c r="O412" s="116"/>
      <c r="P412" s="116"/>
      <c r="Q412" s="116"/>
      <c r="R412" s="116"/>
      <c r="S412" s="116"/>
      <c r="T412" s="116"/>
      <c r="U412" s="116"/>
      <c r="V412" s="116"/>
      <c r="W412" s="116"/>
      <c r="X412" s="116"/>
      <c r="Y412" s="116"/>
      <c r="Z412" s="116"/>
      <c r="AA412" s="116"/>
      <c r="AB412" s="116"/>
      <c r="AC412" s="116"/>
      <c r="AD412" s="116"/>
      <c r="AE412" s="116"/>
      <c r="AF412" s="116"/>
      <c r="AG412" s="116"/>
      <c r="AH412" s="116"/>
      <c r="AI412" s="116"/>
      <c r="AJ412" s="116"/>
      <c r="AK412" s="116"/>
      <c r="AL412" s="116"/>
      <c r="AM412" s="116"/>
      <c r="AN412" s="116"/>
      <c r="AO412" s="116"/>
      <c r="AP412" s="116"/>
      <c r="AQ412" s="116"/>
      <c r="AR412" s="116"/>
      <c r="AS412" s="116"/>
      <c r="AT412" s="116"/>
      <c r="AU412" s="116"/>
      <c r="AZ412" s="116"/>
      <c r="BA412" s="116"/>
      <c r="BB412" s="116"/>
      <c r="BC412" s="116"/>
    </row>
    <row r="413" spans="1:55" s="117" customFormat="1">
      <c r="A413" s="116"/>
      <c r="B413" s="116"/>
      <c r="C413" s="116"/>
      <c r="D413" s="116"/>
      <c r="E413" s="116"/>
      <c r="F413" s="116"/>
      <c r="G413" s="116"/>
      <c r="H413" s="116"/>
      <c r="I413" s="116"/>
      <c r="J413" s="116"/>
      <c r="K413" s="116"/>
      <c r="L413" s="116"/>
      <c r="M413" s="116"/>
      <c r="N413" s="116"/>
      <c r="O413" s="116"/>
      <c r="P413" s="116"/>
      <c r="Q413" s="116"/>
      <c r="R413" s="116"/>
      <c r="S413" s="116"/>
      <c r="T413" s="116"/>
      <c r="U413" s="116"/>
      <c r="V413" s="116"/>
      <c r="W413" s="116"/>
      <c r="X413" s="116"/>
      <c r="Y413" s="116"/>
      <c r="Z413" s="116"/>
      <c r="AA413" s="116"/>
      <c r="AB413" s="116"/>
      <c r="AC413" s="116"/>
      <c r="AD413" s="116"/>
      <c r="AE413" s="116"/>
      <c r="AF413" s="116"/>
      <c r="AG413" s="116"/>
      <c r="AH413" s="116"/>
      <c r="AI413" s="116"/>
      <c r="AJ413" s="116"/>
      <c r="AK413" s="116"/>
      <c r="AL413" s="116"/>
      <c r="AM413" s="116"/>
      <c r="AN413" s="116"/>
      <c r="AO413" s="116"/>
      <c r="AP413" s="116"/>
      <c r="AQ413" s="116"/>
      <c r="AR413" s="116"/>
      <c r="AS413" s="116"/>
      <c r="AT413" s="116"/>
      <c r="AU413" s="116"/>
      <c r="AZ413" s="116"/>
      <c r="BA413" s="116"/>
      <c r="BB413" s="116"/>
      <c r="BC413" s="116"/>
    </row>
    <row r="414" spans="1:55" s="117" customFormat="1">
      <c r="A414" s="116"/>
      <c r="B414" s="116"/>
      <c r="C414" s="116"/>
      <c r="D414" s="116"/>
      <c r="E414" s="116"/>
      <c r="F414" s="116"/>
      <c r="G414" s="116"/>
      <c r="H414" s="116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116"/>
      <c r="AA414" s="116"/>
      <c r="AB414" s="116"/>
      <c r="AC414" s="116"/>
      <c r="AD414" s="116"/>
      <c r="AE414" s="116"/>
      <c r="AF414" s="116"/>
      <c r="AG414" s="116"/>
      <c r="AH414" s="116"/>
      <c r="AI414" s="116"/>
      <c r="AJ414" s="116"/>
      <c r="AK414" s="116"/>
      <c r="AL414" s="116"/>
      <c r="AM414" s="116"/>
      <c r="AN414" s="116"/>
      <c r="AO414" s="116"/>
      <c r="AP414" s="116"/>
      <c r="AQ414" s="116"/>
      <c r="AR414" s="116"/>
      <c r="AS414" s="116"/>
      <c r="AT414" s="116"/>
      <c r="AU414" s="116"/>
      <c r="AZ414" s="116"/>
      <c r="BA414" s="116"/>
      <c r="BB414" s="116"/>
      <c r="BC414" s="116"/>
    </row>
    <row r="415" spans="1:55" s="117" customFormat="1">
      <c r="A415" s="116"/>
      <c r="B415" s="116"/>
      <c r="C415" s="116"/>
      <c r="D415" s="116"/>
      <c r="E415" s="116"/>
      <c r="F415" s="116"/>
      <c r="G415" s="116"/>
      <c r="H415" s="116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116"/>
      <c r="AA415" s="116"/>
      <c r="AB415" s="116"/>
      <c r="AC415" s="116"/>
      <c r="AD415" s="116"/>
      <c r="AE415" s="116"/>
      <c r="AF415" s="116"/>
      <c r="AG415" s="116"/>
      <c r="AH415" s="116"/>
      <c r="AI415" s="116"/>
      <c r="AJ415" s="116"/>
      <c r="AK415" s="116"/>
      <c r="AL415" s="116"/>
      <c r="AM415" s="116"/>
      <c r="AN415" s="116"/>
      <c r="AO415" s="116"/>
      <c r="AP415" s="116"/>
      <c r="AQ415" s="116"/>
      <c r="AR415" s="116"/>
      <c r="AS415" s="116"/>
      <c r="AT415" s="116"/>
      <c r="AU415" s="116"/>
      <c r="AZ415" s="116"/>
      <c r="BA415" s="116"/>
      <c r="BB415" s="116"/>
      <c r="BC415" s="116"/>
    </row>
    <row r="416" spans="1:55" s="117" customFormat="1">
      <c r="A416" s="116"/>
      <c r="B416" s="116"/>
      <c r="C416" s="116"/>
      <c r="D416" s="116"/>
      <c r="E416" s="116"/>
      <c r="F416" s="116"/>
      <c r="G416" s="116"/>
      <c r="H416" s="116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116"/>
      <c r="AA416" s="116"/>
      <c r="AB416" s="116"/>
      <c r="AC416" s="116"/>
      <c r="AD416" s="116"/>
      <c r="AE416" s="116"/>
      <c r="AF416" s="116"/>
      <c r="AG416" s="116"/>
      <c r="AH416" s="116"/>
      <c r="AI416" s="116"/>
      <c r="AJ416" s="116"/>
      <c r="AK416" s="116"/>
      <c r="AL416" s="116"/>
      <c r="AM416" s="116"/>
      <c r="AN416" s="116"/>
      <c r="AO416" s="116"/>
      <c r="AP416" s="116"/>
      <c r="AQ416" s="116"/>
      <c r="AR416" s="116"/>
      <c r="AS416" s="116"/>
      <c r="AT416" s="116"/>
      <c r="AU416" s="116"/>
      <c r="AZ416" s="116"/>
      <c r="BA416" s="116"/>
      <c r="BB416" s="116"/>
      <c r="BC416" s="116"/>
    </row>
    <row r="417" spans="1:55" s="117" customFormat="1">
      <c r="A417" s="116"/>
      <c r="B417" s="116"/>
      <c r="C417" s="116"/>
      <c r="D417" s="116"/>
      <c r="E417" s="116"/>
      <c r="F417" s="116"/>
      <c r="G417" s="116"/>
      <c r="H417" s="116"/>
      <c r="I417" s="116"/>
      <c r="J417" s="116"/>
      <c r="K417" s="116"/>
      <c r="L417" s="116"/>
      <c r="M417" s="116"/>
      <c r="N417" s="116"/>
      <c r="O417" s="116"/>
      <c r="P417" s="116"/>
      <c r="Q417" s="116"/>
      <c r="R417" s="116"/>
      <c r="S417" s="116"/>
      <c r="T417" s="116"/>
      <c r="U417" s="116"/>
      <c r="V417" s="116"/>
      <c r="W417" s="116"/>
      <c r="X417" s="116"/>
      <c r="Y417" s="116"/>
      <c r="Z417" s="116"/>
      <c r="AA417" s="116"/>
      <c r="AB417" s="116"/>
      <c r="AC417" s="116"/>
      <c r="AD417" s="116"/>
      <c r="AE417" s="116"/>
      <c r="AF417" s="116"/>
      <c r="AG417" s="116"/>
      <c r="AH417" s="116"/>
      <c r="AI417" s="116"/>
      <c r="AJ417" s="116"/>
      <c r="AK417" s="116"/>
      <c r="AL417" s="116"/>
      <c r="AM417" s="116"/>
      <c r="AN417" s="116"/>
      <c r="AO417" s="116"/>
      <c r="AP417" s="116"/>
      <c r="AQ417" s="116"/>
      <c r="AR417" s="116"/>
      <c r="AS417" s="116"/>
      <c r="AT417" s="116"/>
      <c r="AU417" s="116"/>
      <c r="AZ417" s="116"/>
      <c r="BA417" s="116"/>
      <c r="BB417" s="116"/>
      <c r="BC417" s="116"/>
    </row>
    <row r="418" spans="1:55" s="117" customFormat="1">
      <c r="A418" s="116"/>
      <c r="B418" s="116"/>
      <c r="C418" s="116"/>
      <c r="D418" s="116"/>
      <c r="E418" s="116"/>
      <c r="F418" s="116"/>
      <c r="G418" s="116"/>
      <c r="H418" s="116"/>
      <c r="I418" s="116"/>
      <c r="J418" s="116"/>
      <c r="K418" s="116"/>
      <c r="L418" s="116"/>
      <c r="M418" s="116"/>
      <c r="N418" s="116"/>
      <c r="O418" s="116"/>
      <c r="P418" s="116"/>
      <c r="Q418" s="116"/>
      <c r="R418" s="116"/>
      <c r="S418" s="116"/>
      <c r="T418" s="116"/>
      <c r="U418" s="116"/>
      <c r="V418" s="116"/>
      <c r="W418" s="116"/>
      <c r="X418" s="116"/>
      <c r="Y418" s="116"/>
      <c r="Z418" s="116"/>
      <c r="AA418" s="116"/>
      <c r="AB418" s="116"/>
      <c r="AC418" s="116"/>
      <c r="AD418" s="116"/>
      <c r="AE418" s="116"/>
      <c r="AF418" s="116"/>
      <c r="AG418" s="116"/>
      <c r="AH418" s="116"/>
      <c r="AI418" s="116"/>
      <c r="AJ418" s="116"/>
      <c r="AK418" s="116"/>
      <c r="AL418" s="116"/>
      <c r="AM418" s="116"/>
      <c r="AN418" s="116"/>
      <c r="AO418" s="116"/>
      <c r="AP418" s="116"/>
      <c r="AQ418" s="116"/>
      <c r="AR418" s="116"/>
      <c r="AS418" s="116"/>
      <c r="AT418" s="116"/>
      <c r="AU418" s="116"/>
      <c r="AZ418" s="116"/>
      <c r="BA418" s="116"/>
      <c r="BB418" s="116"/>
      <c r="BC418" s="116"/>
    </row>
    <row r="419" spans="1:55" s="117" customFormat="1">
      <c r="A419" s="116"/>
      <c r="B419" s="116"/>
      <c r="C419" s="116"/>
      <c r="D419" s="116"/>
      <c r="E419" s="116"/>
      <c r="F419" s="116"/>
      <c r="G419" s="116"/>
      <c r="H419" s="116"/>
      <c r="I419" s="116"/>
      <c r="J419" s="116"/>
      <c r="K419" s="116"/>
      <c r="L419" s="116"/>
      <c r="M419" s="116"/>
      <c r="N419" s="116"/>
      <c r="O419" s="116"/>
      <c r="P419" s="116"/>
      <c r="Q419" s="116"/>
      <c r="R419" s="116"/>
      <c r="S419" s="116"/>
      <c r="T419" s="116"/>
      <c r="U419" s="116"/>
      <c r="V419" s="116"/>
      <c r="W419" s="116"/>
      <c r="X419" s="116"/>
      <c r="Y419" s="116"/>
      <c r="Z419" s="116"/>
      <c r="AA419" s="116"/>
      <c r="AB419" s="116"/>
      <c r="AC419" s="116"/>
      <c r="AD419" s="116"/>
      <c r="AE419" s="116"/>
      <c r="AF419" s="116"/>
      <c r="AG419" s="116"/>
      <c r="AH419" s="116"/>
      <c r="AI419" s="116"/>
      <c r="AJ419" s="116"/>
      <c r="AK419" s="116"/>
      <c r="AL419" s="116"/>
      <c r="AM419" s="116"/>
      <c r="AN419" s="116"/>
      <c r="AO419" s="116"/>
      <c r="AP419" s="116"/>
      <c r="AQ419" s="116"/>
      <c r="AR419" s="116"/>
      <c r="AS419" s="116"/>
      <c r="AT419" s="116"/>
      <c r="AU419" s="116"/>
      <c r="AZ419" s="116"/>
      <c r="BA419" s="116"/>
      <c r="BB419" s="116"/>
      <c r="BC419" s="116"/>
    </row>
    <row r="420" spans="1:55" s="117" customFormat="1">
      <c r="A420" s="116"/>
      <c r="B420" s="116"/>
      <c r="C420" s="116"/>
      <c r="D420" s="116"/>
      <c r="E420" s="116"/>
      <c r="F420" s="116"/>
      <c r="G420" s="116"/>
      <c r="H420" s="116"/>
      <c r="I420" s="116"/>
      <c r="J420" s="116"/>
      <c r="K420" s="116"/>
      <c r="L420" s="116"/>
      <c r="M420" s="116"/>
      <c r="N420" s="116"/>
      <c r="O420" s="116"/>
      <c r="P420" s="116"/>
      <c r="Q420" s="116"/>
      <c r="R420" s="116"/>
      <c r="S420" s="116"/>
      <c r="T420" s="116"/>
      <c r="U420" s="116"/>
      <c r="V420" s="116"/>
      <c r="W420" s="116"/>
      <c r="X420" s="116"/>
      <c r="Y420" s="116"/>
      <c r="Z420" s="116"/>
      <c r="AA420" s="116"/>
      <c r="AB420" s="116"/>
      <c r="AC420" s="116"/>
      <c r="AD420" s="116"/>
      <c r="AE420" s="116"/>
      <c r="AF420" s="116"/>
      <c r="AG420" s="116"/>
      <c r="AH420" s="116"/>
      <c r="AI420" s="116"/>
      <c r="AJ420" s="116"/>
      <c r="AK420" s="116"/>
      <c r="AL420" s="116"/>
      <c r="AM420" s="116"/>
      <c r="AN420" s="116"/>
      <c r="AO420" s="116"/>
      <c r="AP420" s="116"/>
      <c r="AQ420" s="116"/>
      <c r="AR420" s="116"/>
      <c r="AS420" s="116"/>
      <c r="AT420" s="116"/>
      <c r="AU420" s="116"/>
      <c r="AZ420" s="116"/>
      <c r="BA420" s="116"/>
      <c r="BB420" s="116"/>
      <c r="BC420" s="116"/>
    </row>
    <row r="421" spans="1:55" s="117" customFormat="1">
      <c r="A421" s="116"/>
      <c r="B421" s="116"/>
      <c r="C421" s="116"/>
      <c r="D421" s="116"/>
      <c r="E421" s="116"/>
      <c r="F421" s="116"/>
      <c r="G421" s="116"/>
      <c r="H421" s="116"/>
      <c r="I421" s="116"/>
      <c r="J421" s="116"/>
      <c r="K421" s="116"/>
      <c r="L421" s="116"/>
      <c r="M421" s="116"/>
      <c r="N421" s="116"/>
      <c r="O421" s="116"/>
      <c r="P421" s="116"/>
      <c r="Q421" s="116"/>
      <c r="R421" s="116"/>
      <c r="S421" s="116"/>
      <c r="T421" s="116"/>
      <c r="U421" s="116"/>
      <c r="V421" s="116"/>
      <c r="W421" s="116"/>
      <c r="X421" s="116"/>
      <c r="Y421" s="116"/>
      <c r="Z421" s="116"/>
      <c r="AA421" s="116"/>
      <c r="AB421" s="116"/>
      <c r="AC421" s="116"/>
      <c r="AD421" s="116"/>
      <c r="AE421" s="116"/>
      <c r="AF421" s="116"/>
      <c r="AG421" s="116"/>
      <c r="AH421" s="116"/>
      <c r="AI421" s="116"/>
      <c r="AJ421" s="116"/>
      <c r="AK421" s="116"/>
      <c r="AL421" s="116"/>
      <c r="AM421" s="116"/>
      <c r="AN421" s="116"/>
      <c r="AO421" s="116"/>
      <c r="AP421" s="116"/>
      <c r="AQ421" s="116"/>
      <c r="AR421" s="116"/>
      <c r="AS421" s="116"/>
      <c r="AT421" s="116"/>
      <c r="AU421" s="116"/>
      <c r="AZ421" s="116"/>
      <c r="BA421" s="116"/>
      <c r="BB421" s="116"/>
      <c r="BC421" s="116"/>
    </row>
    <row r="422" spans="1:55" s="117" customFormat="1">
      <c r="A422" s="116"/>
      <c r="B422" s="116"/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6"/>
      <c r="AM422" s="116"/>
      <c r="AN422" s="116"/>
      <c r="AO422" s="116"/>
      <c r="AP422" s="116"/>
      <c r="AQ422" s="116"/>
      <c r="AR422" s="116"/>
      <c r="AS422" s="116"/>
      <c r="AT422" s="116"/>
      <c r="AU422" s="116"/>
      <c r="AZ422" s="116"/>
      <c r="BA422" s="116"/>
      <c r="BB422" s="116"/>
      <c r="BC422" s="116"/>
    </row>
    <row r="423" spans="1:55" s="117" customFormat="1">
      <c r="A423" s="116"/>
      <c r="B423" s="116"/>
      <c r="C423" s="116"/>
      <c r="D423" s="116"/>
      <c r="E423" s="116"/>
      <c r="F423" s="116"/>
      <c r="G423" s="116"/>
      <c r="H423" s="116"/>
      <c r="I423" s="116"/>
      <c r="J423" s="116"/>
      <c r="K423" s="116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  <c r="Z423" s="116"/>
      <c r="AA423" s="116"/>
      <c r="AB423" s="116"/>
      <c r="AC423" s="116"/>
      <c r="AD423" s="116"/>
      <c r="AE423" s="116"/>
      <c r="AF423" s="116"/>
      <c r="AG423" s="116"/>
      <c r="AH423" s="116"/>
      <c r="AI423" s="116"/>
      <c r="AJ423" s="116"/>
      <c r="AK423" s="116"/>
      <c r="AL423" s="116"/>
      <c r="AM423" s="116"/>
      <c r="AN423" s="116"/>
      <c r="AO423" s="116"/>
      <c r="AP423" s="116"/>
      <c r="AQ423" s="116"/>
      <c r="AR423" s="116"/>
      <c r="AS423" s="116"/>
      <c r="AT423" s="116"/>
      <c r="AU423" s="116"/>
      <c r="AZ423" s="116"/>
      <c r="BA423" s="116"/>
      <c r="BB423" s="116"/>
      <c r="BC423" s="116"/>
    </row>
    <row r="424" spans="1:55" s="117" customFormat="1">
      <c r="A424" s="116"/>
      <c r="B424" s="116"/>
      <c r="C424" s="116"/>
      <c r="D424" s="116"/>
      <c r="E424" s="116"/>
      <c r="F424" s="116"/>
      <c r="G424" s="116"/>
      <c r="H424" s="116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  <c r="AB424" s="116"/>
      <c r="AC424" s="116"/>
      <c r="AD424" s="116"/>
      <c r="AE424" s="116"/>
      <c r="AF424" s="116"/>
      <c r="AG424" s="116"/>
      <c r="AH424" s="116"/>
      <c r="AI424" s="116"/>
      <c r="AJ424" s="116"/>
      <c r="AK424" s="116"/>
      <c r="AL424" s="116"/>
      <c r="AM424" s="116"/>
      <c r="AN424" s="116"/>
      <c r="AO424" s="116"/>
      <c r="AP424" s="116"/>
      <c r="AQ424" s="116"/>
      <c r="AR424" s="116"/>
      <c r="AS424" s="116"/>
      <c r="AT424" s="116"/>
      <c r="AU424" s="116"/>
      <c r="AZ424" s="116"/>
      <c r="BA424" s="116"/>
      <c r="BB424" s="116"/>
      <c r="BC424" s="116"/>
    </row>
    <row r="425" spans="1:55" s="117" customFormat="1">
      <c r="A425" s="116"/>
      <c r="B425" s="116"/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  <c r="AN425" s="116"/>
      <c r="AO425" s="116"/>
      <c r="AP425" s="116"/>
      <c r="AQ425" s="116"/>
      <c r="AR425" s="116"/>
      <c r="AS425" s="116"/>
      <c r="AT425" s="116"/>
      <c r="AU425" s="116"/>
      <c r="AZ425" s="116"/>
      <c r="BA425" s="116"/>
      <c r="BB425" s="116"/>
      <c r="BC425" s="116"/>
    </row>
    <row r="426" spans="1:55" s="117" customFormat="1">
      <c r="A426" s="116"/>
      <c r="B426" s="116"/>
      <c r="C426" s="116"/>
      <c r="D426" s="116"/>
      <c r="E426" s="116"/>
      <c r="F426" s="116"/>
      <c r="G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U426" s="116"/>
      <c r="V426" s="116"/>
      <c r="W426" s="116"/>
      <c r="X426" s="116"/>
      <c r="Y426" s="116"/>
      <c r="Z426" s="116"/>
      <c r="AA426" s="116"/>
      <c r="AB426" s="116"/>
      <c r="AC426" s="116"/>
      <c r="AD426" s="116"/>
      <c r="AE426" s="116"/>
      <c r="AF426" s="116"/>
      <c r="AG426" s="116"/>
      <c r="AH426" s="116"/>
      <c r="AI426" s="116"/>
      <c r="AJ426" s="116"/>
      <c r="AK426" s="116"/>
      <c r="AL426" s="116"/>
      <c r="AM426" s="116"/>
      <c r="AN426" s="116"/>
      <c r="AO426" s="116"/>
      <c r="AP426" s="116"/>
      <c r="AQ426" s="116"/>
      <c r="AR426" s="116"/>
      <c r="AS426" s="116"/>
      <c r="AT426" s="116"/>
      <c r="AU426" s="116"/>
      <c r="AZ426" s="116"/>
      <c r="BA426" s="116"/>
      <c r="BB426" s="116"/>
      <c r="BC426" s="116"/>
    </row>
    <row r="427" spans="1:55" s="117" customFormat="1">
      <c r="A427" s="116"/>
      <c r="B427" s="116"/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116"/>
      <c r="P427" s="116"/>
      <c r="Q427" s="116"/>
      <c r="R427" s="116"/>
      <c r="S427" s="116"/>
      <c r="T427" s="116"/>
      <c r="U427" s="116"/>
      <c r="V427" s="116"/>
      <c r="W427" s="116"/>
      <c r="X427" s="116"/>
      <c r="Y427" s="116"/>
      <c r="Z427" s="116"/>
      <c r="AA427" s="116"/>
      <c r="AB427" s="116"/>
      <c r="AC427" s="116"/>
      <c r="AD427" s="116"/>
      <c r="AE427" s="116"/>
      <c r="AF427" s="116"/>
      <c r="AG427" s="116"/>
      <c r="AH427" s="116"/>
      <c r="AI427" s="116"/>
      <c r="AJ427" s="116"/>
      <c r="AK427" s="116"/>
      <c r="AL427" s="116"/>
      <c r="AM427" s="116"/>
      <c r="AN427" s="116"/>
      <c r="AO427" s="116"/>
      <c r="AP427" s="116"/>
      <c r="AQ427" s="116"/>
      <c r="AR427" s="116"/>
      <c r="AS427" s="116"/>
      <c r="AT427" s="116"/>
      <c r="AU427" s="116"/>
      <c r="AZ427" s="116"/>
      <c r="BA427" s="116"/>
      <c r="BB427" s="116"/>
      <c r="BC427" s="116"/>
    </row>
    <row r="428" spans="1:55" s="117" customFormat="1">
      <c r="A428" s="116"/>
      <c r="B428" s="116"/>
      <c r="C428" s="116"/>
      <c r="D428" s="116"/>
      <c r="E428" s="116"/>
      <c r="F428" s="116"/>
      <c r="G428" s="116"/>
      <c r="H428" s="116"/>
      <c r="I428" s="116"/>
      <c r="J428" s="116"/>
      <c r="K428" s="116"/>
      <c r="L428" s="116"/>
      <c r="M428" s="116"/>
      <c r="N428" s="116"/>
      <c r="O428" s="116"/>
      <c r="P428" s="116"/>
      <c r="Q428" s="116"/>
      <c r="R428" s="116"/>
      <c r="S428" s="116"/>
      <c r="T428" s="116"/>
      <c r="U428" s="116"/>
      <c r="V428" s="116"/>
      <c r="W428" s="116"/>
      <c r="X428" s="116"/>
      <c r="Y428" s="116"/>
      <c r="Z428" s="116"/>
      <c r="AA428" s="116"/>
      <c r="AB428" s="116"/>
      <c r="AC428" s="116"/>
      <c r="AD428" s="116"/>
      <c r="AE428" s="116"/>
      <c r="AF428" s="116"/>
      <c r="AG428" s="116"/>
      <c r="AH428" s="116"/>
      <c r="AI428" s="116"/>
      <c r="AJ428" s="116"/>
      <c r="AK428" s="116"/>
      <c r="AL428" s="116"/>
      <c r="AM428" s="116"/>
      <c r="AN428" s="116"/>
      <c r="AO428" s="116"/>
      <c r="AP428" s="116"/>
      <c r="AQ428" s="116"/>
      <c r="AR428" s="116"/>
      <c r="AS428" s="116"/>
      <c r="AT428" s="116"/>
      <c r="AU428" s="116"/>
      <c r="AZ428" s="116"/>
      <c r="BA428" s="116"/>
      <c r="BB428" s="116"/>
      <c r="BC428" s="116"/>
    </row>
    <row r="429" spans="1:55" s="117" customFormat="1">
      <c r="A429" s="116"/>
      <c r="B429" s="116"/>
      <c r="C429" s="116"/>
      <c r="D429" s="116"/>
      <c r="E429" s="116"/>
      <c r="F429" s="116"/>
      <c r="G429" s="116"/>
      <c r="H429" s="116"/>
      <c r="I429" s="116"/>
      <c r="J429" s="116"/>
      <c r="K429" s="116"/>
      <c r="L429" s="116"/>
      <c r="M429" s="116"/>
      <c r="N429" s="116"/>
      <c r="O429" s="116"/>
      <c r="P429" s="116"/>
      <c r="Q429" s="116"/>
      <c r="R429" s="116"/>
      <c r="S429" s="116"/>
      <c r="T429" s="116"/>
      <c r="U429" s="116"/>
      <c r="V429" s="116"/>
      <c r="W429" s="116"/>
      <c r="X429" s="116"/>
      <c r="Y429" s="116"/>
      <c r="Z429" s="116"/>
      <c r="AA429" s="116"/>
      <c r="AB429" s="116"/>
      <c r="AC429" s="116"/>
      <c r="AD429" s="116"/>
      <c r="AE429" s="116"/>
      <c r="AF429" s="116"/>
      <c r="AG429" s="116"/>
      <c r="AH429" s="116"/>
      <c r="AI429" s="116"/>
      <c r="AJ429" s="116"/>
      <c r="AK429" s="116"/>
      <c r="AL429" s="116"/>
      <c r="AM429" s="116"/>
      <c r="AN429" s="116"/>
      <c r="AO429" s="116"/>
      <c r="AP429" s="116"/>
      <c r="AQ429" s="116"/>
      <c r="AR429" s="116"/>
      <c r="AS429" s="116"/>
      <c r="AT429" s="116"/>
      <c r="AU429" s="116"/>
      <c r="AZ429" s="116"/>
      <c r="BA429" s="116"/>
      <c r="BB429" s="116"/>
      <c r="BC429" s="116"/>
    </row>
    <row r="430" spans="1:55" s="117" customFormat="1">
      <c r="A430" s="116"/>
      <c r="B430" s="116"/>
      <c r="C430" s="116"/>
      <c r="D430" s="116"/>
      <c r="E430" s="116"/>
      <c r="F430" s="116"/>
      <c r="G430" s="116"/>
      <c r="H430" s="116"/>
      <c r="I430" s="116"/>
      <c r="J430" s="116"/>
      <c r="K430" s="116"/>
      <c r="L430" s="116"/>
      <c r="M430" s="116"/>
      <c r="N430" s="116"/>
      <c r="O430" s="116"/>
      <c r="P430" s="116"/>
      <c r="Q430" s="116"/>
      <c r="R430" s="116"/>
      <c r="S430" s="116"/>
      <c r="T430" s="116"/>
      <c r="U430" s="116"/>
      <c r="V430" s="116"/>
      <c r="W430" s="116"/>
      <c r="X430" s="116"/>
      <c r="Y430" s="116"/>
      <c r="Z430" s="116"/>
      <c r="AA430" s="116"/>
      <c r="AB430" s="116"/>
      <c r="AC430" s="116"/>
      <c r="AD430" s="116"/>
      <c r="AE430" s="116"/>
      <c r="AF430" s="116"/>
      <c r="AG430" s="116"/>
      <c r="AH430" s="116"/>
      <c r="AI430" s="116"/>
      <c r="AJ430" s="116"/>
      <c r="AK430" s="116"/>
      <c r="AL430" s="116"/>
      <c r="AM430" s="116"/>
      <c r="AN430" s="116"/>
      <c r="AO430" s="116"/>
      <c r="AP430" s="116"/>
      <c r="AQ430" s="116"/>
      <c r="AR430" s="116"/>
      <c r="AS430" s="116"/>
      <c r="AT430" s="116"/>
      <c r="AU430" s="116"/>
      <c r="AZ430" s="116"/>
      <c r="BA430" s="116"/>
      <c r="BB430" s="116"/>
      <c r="BC430" s="116"/>
    </row>
    <row r="431" spans="1:55" s="117" customFormat="1">
      <c r="A431" s="116"/>
      <c r="B431" s="116"/>
      <c r="C431" s="116"/>
      <c r="D431" s="116"/>
      <c r="E431" s="116"/>
      <c r="F431" s="116"/>
      <c r="G431" s="116"/>
      <c r="H431" s="116"/>
      <c r="I431" s="116"/>
      <c r="J431" s="116"/>
      <c r="K431" s="116"/>
      <c r="L431" s="116"/>
      <c r="M431" s="116"/>
      <c r="N431" s="116"/>
      <c r="O431" s="116"/>
      <c r="P431" s="116"/>
      <c r="Q431" s="116"/>
      <c r="R431" s="116"/>
      <c r="S431" s="116"/>
      <c r="T431" s="116"/>
      <c r="U431" s="116"/>
      <c r="V431" s="116"/>
      <c r="W431" s="116"/>
      <c r="X431" s="116"/>
      <c r="Y431" s="116"/>
      <c r="Z431" s="116"/>
      <c r="AA431" s="116"/>
      <c r="AB431" s="116"/>
      <c r="AC431" s="116"/>
      <c r="AD431" s="116"/>
      <c r="AE431" s="116"/>
      <c r="AF431" s="116"/>
      <c r="AG431" s="116"/>
      <c r="AH431" s="116"/>
      <c r="AI431" s="116"/>
      <c r="AJ431" s="116"/>
      <c r="AK431" s="116"/>
      <c r="AL431" s="116"/>
      <c r="AM431" s="116"/>
      <c r="AN431" s="116"/>
      <c r="AO431" s="116"/>
      <c r="AP431" s="116"/>
      <c r="AQ431" s="116"/>
      <c r="AR431" s="116"/>
      <c r="AS431" s="116"/>
      <c r="AT431" s="116"/>
      <c r="AU431" s="116"/>
      <c r="AZ431" s="116"/>
      <c r="BA431" s="116"/>
      <c r="BB431" s="116"/>
      <c r="BC431" s="116"/>
    </row>
    <row r="432" spans="1:55" s="117" customFormat="1">
      <c r="A432" s="116"/>
      <c r="B432" s="116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6"/>
      <c r="AM432" s="116"/>
      <c r="AN432" s="116"/>
      <c r="AO432" s="116"/>
      <c r="AP432" s="116"/>
      <c r="AQ432" s="116"/>
      <c r="AR432" s="116"/>
      <c r="AS432" s="116"/>
      <c r="AT432" s="116"/>
      <c r="AU432" s="116"/>
      <c r="AZ432" s="116"/>
      <c r="BA432" s="116"/>
      <c r="BB432" s="116"/>
      <c r="BC432" s="116"/>
    </row>
    <row r="433" spans="1:55" s="117" customFormat="1">
      <c r="A433" s="116"/>
      <c r="B433" s="116"/>
      <c r="C433" s="116"/>
      <c r="D433" s="116"/>
      <c r="E433" s="116"/>
      <c r="F433" s="116"/>
      <c r="G433" s="116"/>
      <c r="H433" s="116"/>
      <c r="I433" s="116"/>
      <c r="J433" s="116"/>
      <c r="K433" s="116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  <c r="Z433" s="116"/>
      <c r="AA433" s="116"/>
      <c r="AB433" s="116"/>
      <c r="AC433" s="116"/>
      <c r="AD433" s="116"/>
      <c r="AE433" s="116"/>
      <c r="AF433" s="116"/>
      <c r="AG433" s="116"/>
      <c r="AH433" s="116"/>
      <c r="AI433" s="116"/>
      <c r="AJ433" s="116"/>
      <c r="AK433" s="116"/>
      <c r="AL433" s="116"/>
      <c r="AM433" s="116"/>
      <c r="AN433" s="116"/>
      <c r="AO433" s="116"/>
      <c r="AP433" s="116"/>
      <c r="AQ433" s="116"/>
      <c r="AR433" s="116"/>
      <c r="AS433" s="116"/>
      <c r="AT433" s="116"/>
      <c r="AU433" s="116"/>
      <c r="AZ433" s="116"/>
      <c r="BA433" s="116"/>
      <c r="BB433" s="116"/>
      <c r="BC433" s="116"/>
    </row>
    <row r="434" spans="1:55" s="117" customFormat="1">
      <c r="A434" s="116"/>
      <c r="B434" s="116"/>
      <c r="C434" s="116"/>
      <c r="D434" s="116"/>
      <c r="E434" s="116"/>
      <c r="F434" s="116"/>
      <c r="G434" s="116"/>
      <c r="H434" s="116"/>
      <c r="I434" s="116"/>
      <c r="J434" s="116"/>
      <c r="K434" s="116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  <c r="Z434" s="116"/>
      <c r="AA434" s="116"/>
      <c r="AB434" s="116"/>
      <c r="AC434" s="116"/>
      <c r="AD434" s="116"/>
      <c r="AE434" s="116"/>
      <c r="AF434" s="116"/>
      <c r="AG434" s="116"/>
      <c r="AH434" s="116"/>
      <c r="AI434" s="116"/>
      <c r="AJ434" s="116"/>
      <c r="AK434" s="116"/>
      <c r="AL434" s="116"/>
      <c r="AM434" s="116"/>
      <c r="AN434" s="116"/>
      <c r="AO434" s="116"/>
      <c r="AP434" s="116"/>
      <c r="AQ434" s="116"/>
      <c r="AR434" s="116"/>
      <c r="AS434" s="116"/>
      <c r="AT434" s="116"/>
      <c r="AU434" s="116"/>
      <c r="AZ434" s="116"/>
      <c r="BA434" s="116"/>
      <c r="BB434" s="116"/>
      <c r="BC434" s="116"/>
    </row>
    <row r="435" spans="1:55" s="117" customFormat="1">
      <c r="A435" s="116"/>
      <c r="B435" s="116"/>
      <c r="C435" s="116"/>
      <c r="D435" s="116"/>
      <c r="E435" s="116"/>
      <c r="F435" s="116"/>
      <c r="G435" s="116"/>
      <c r="H435" s="116"/>
      <c r="I435" s="116"/>
      <c r="J435" s="116"/>
      <c r="K435" s="116"/>
      <c r="L435" s="116"/>
      <c r="M435" s="116"/>
      <c r="N435" s="116"/>
      <c r="O435" s="116"/>
      <c r="P435" s="116"/>
      <c r="Q435" s="116"/>
      <c r="R435" s="116"/>
      <c r="S435" s="116"/>
      <c r="T435" s="116"/>
      <c r="U435" s="116"/>
      <c r="V435" s="116"/>
      <c r="W435" s="116"/>
      <c r="X435" s="116"/>
      <c r="Y435" s="116"/>
      <c r="Z435" s="116"/>
      <c r="AA435" s="116"/>
      <c r="AB435" s="116"/>
      <c r="AC435" s="116"/>
      <c r="AD435" s="116"/>
      <c r="AE435" s="116"/>
      <c r="AF435" s="116"/>
      <c r="AG435" s="116"/>
      <c r="AH435" s="116"/>
      <c r="AI435" s="116"/>
      <c r="AJ435" s="116"/>
      <c r="AK435" s="116"/>
      <c r="AL435" s="116"/>
      <c r="AM435" s="116"/>
      <c r="AN435" s="116"/>
      <c r="AO435" s="116"/>
      <c r="AP435" s="116"/>
      <c r="AQ435" s="116"/>
      <c r="AR435" s="116"/>
      <c r="AS435" s="116"/>
      <c r="AT435" s="116"/>
      <c r="AU435" s="116"/>
      <c r="AZ435" s="116"/>
      <c r="BA435" s="116"/>
      <c r="BB435" s="116"/>
      <c r="BC435" s="116"/>
    </row>
    <row r="436" spans="1:55" s="117" customFormat="1">
      <c r="A436" s="116"/>
      <c r="B436" s="116"/>
      <c r="C436" s="116"/>
      <c r="D436" s="116"/>
      <c r="E436" s="116"/>
      <c r="F436" s="116"/>
      <c r="G436" s="116"/>
      <c r="H436" s="116"/>
      <c r="I436" s="116"/>
      <c r="J436" s="116"/>
      <c r="K436" s="116"/>
      <c r="L436" s="116"/>
      <c r="M436" s="116"/>
      <c r="N436" s="116"/>
      <c r="O436" s="116"/>
      <c r="P436" s="116"/>
      <c r="Q436" s="116"/>
      <c r="R436" s="116"/>
      <c r="S436" s="116"/>
      <c r="T436" s="116"/>
      <c r="U436" s="116"/>
      <c r="V436" s="116"/>
      <c r="W436" s="116"/>
      <c r="X436" s="116"/>
      <c r="Y436" s="116"/>
      <c r="Z436" s="116"/>
      <c r="AA436" s="116"/>
      <c r="AB436" s="116"/>
      <c r="AC436" s="116"/>
      <c r="AD436" s="116"/>
      <c r="AE436" s="116"/>
      <c r="AF436" s="116"/>
      <c r="AG436" s="116"/>
      <c r="AH436" s="116"/>
      <c r="AI436" s="116"/>
      <c r="AJ436" s="116"/>
      <c r="AK436" s="116"/>
      <c r="AL436" s="116"/>
      <c r="AM436" s="116"/>
      <c r="AN436" s="116"/>
      <c r="AO436" s="116"/>
      <c r="AP436" s="116"/>
      <c r="AQ436" s="116"/>
      <c r="AR436" s="116"/>
      <c r="AS436" s="116"/>
      <c r="AT436" s="116"/>
      <c r="AU436" s="116"/>
      <c r="AZ436" s="116"/>
      <c r="BA436" s="116"/>
      <c r="BB436" s="116"/>
      <c r="BC436" s="116"/>
    </row>
    <row r="437" spans="1:55" s="117" customFormat="1">
      <c r="A437" s="116"/>
      <c r="B437" s="116"/>
      <c r="C437" s="116"/>
      <c r="D437" s="116"/>
      <c r="E437" s="116"/>
      <c r="F437" s="116"/>
      <c r="G437" s="116"/>
      <c r="H437" s="116"/>
      <c r="I437" s="116"/>
      <c r="J437" s="116"/>
      <c r="K437" s="116"/>
      <c r="L437" s="116"/>
      <c r="M437" s="116"/>
      <c r="N437" s="116"/>
      <c r="O437" s="116"/>
      <c r="P437" s="116"/>
      <c r="Q437" s="116"/>
      <c r="R437" s="116"/>
      <c r="S437" s="116"/>
      <c r="T437" s="116"/>
      <c r="U437" s="116"/>
      <c r="V437" s="116"/>
      <c r="W437" s="116"/>
      <c r="X437" s="116"/>
      <c r="Y437" s="116"/>
      <c r="Z437" s="116"/>
      <c r="AA437" s="116"/>
      <c r="AB437" s="116"/>
      <c r="AC437" s="116"/>
      <c r="AD437" s="116"/>
      <c r="AE437" s="116"/>
      <c r="AF437" s="116"/>
      <c r="AG437" s="116"/>
      <c r="AH437" s="116"/>
      <c r="AI437" s="116"/>
      <c r="AJ437" s="116"/>
      <c r="AK437" s="116"/>
      <c r="AL437" s="116"/>
      <c r="AM437" s="116"/>
      <c r="AN437" s="116"/>
      <c r="AO437" s="116"/>
      <c r="AP437" s="116"/>
      <c r="AQ437" s="116"/>
      <c r="AR437" s="116"/>
      <c r="AS437" s="116"/>
      <c r="AT437" s="116"/>
      <c r="AU437" s="116"/>
      <c r="AZ437" s="116"/>
      <c r="BA437" s="116"/>
      <c r="BB437" s="116"/>
      <c r="BC437" s="116"/>
    </row>
    <row r="438" spans="1:55" s="117" customFormat="1">
      <c r="A438" s="116"/>
      <c r="B438" s="116"/>
      <c r="C438" s="116"/>
      <c r="D438" s="116"/>
      <c r="E438" s="116"/>
      <c r="F438" s="116"/>
      <c r="G438" s="116"/>
      <c r="H438" s="116"/>
      <c r="I438" s="116"/>
      <c r="J438" s="116"/>
      <c r="K438" s="116"/>
      <c r="L438" s="116"/>
      <c r="M438" s="116"/>
      <c r="N438" s="116"/>
      <c r="O438" s="116"/>
      <c r="P438" s="116"/>
      <c r="Q438" s="116"/>
      <c r="R438" s="116"/>
      <c r="S438" s="116"/>
      <c r="T438" s="116"/>
      <c r="U438" s="116"/>
      <c r="V438" s="116"/>
      <c r="W438" s="116"/>
      <c r="X438" s="116"/>
      <c r="Y438" s="116"/>
      <c r="Z438" s="116"/>
      <c r="AA438" s="116"/>
      <c r="AB438" s="116"/>
      <c r="AC438" s="116"/>
      <c r="AD438" s="116"/>
      <c r="AE438" s="116"/>
      <c r="AF438" s="116"/>
      <c r="AG438" s="116"/>
      <c r="AH438" s="116"/>
      <c r="AI438" s="116"/>
      <c r="AJ438" s="116"/>
      <c r="AK438" s="116"/>
      <c r="AL438" s="116"/>
      <c r="AM438" s="116"/>
      <c r="AN438" s="116"/>
      <c r="AO438" s="116"/>
      <c r="AP438" s="116"/>
      <c r="AQ438" s="116"/>
      <c r="AR438" s="116"/>
      <c r="AS438" s="116"/>
      <c r="AT438" s="116"/>
      <c r="AU438" s="116"/>
      <c r="AZ438" s="116"/>
      <c r="BA438" s="116"/>
      <c r="BB438" s="116"/>
      <c r="BC438" s="116"/>
    </row>
    <row r="439" spans="1:55" s="117" customFormat="1">
      <c r="A439" s="116"/>
      <c r="B439" s="116"/>
      <c r="C439" s="116"/>
      <c r="D439" s="116"/>
      <c r="E439" s="116"/>
      <c r="F439" s="116"/>
      <c r="G439" s="116"/>
      <c r="H439" s="116"/>
      <c r="I439" s="116"/>
      <c r="J439" s="116"/>
      <c r="K439" s="116"/>
      <c r="L439" s="116"/>
      <c r="M439" s="116"/>
      <c r="N439" s="116"/>
      <c r="O439" s="116"/>
      <c r="P439" s="116"/>
      <c r="Q439" s="116"/>
      <c r="R439" s="116"/>
      <c r="S439" s="116"/>
      <c r="T439" s="116"/>
      <c r="U439" s="116"/>
      <c r="V439" s="116"/>
      <c r="W439" s="116"/>
      <c r="X439" s="116"/>
      <c r="Y439" s="116"/>
      <c r="Z439" s="116"/>
      <c r="AA439" s="116"/>
      <c r="AB439" s="116"/>
      <c r="AC439" s="116"/>
      <c r="AD439" s="116"/>
      <c r="AE439" s="116"/>
      <c r="AF439" s="116"/>
      <c r="AG439" s="116"/>
      <c r="AH439" s="116"/>
      <c r="AI439" s="116"/>
      <c r="AJ439" s="116"/>
      <c r="AK439" s="116"/>
      <c r="AL439" s="116"/>
      <c r="AM439" s="116"/>
      <c r="AN439" s="116"/>
      <c r="AO439" s="116"/>
      <c r="AP439" s="116"/>
      <c r="AQ439" s="116"/>
      <c r="AR439" s="116"/>
      <c r="AS439" s="116"/>
      <c r="AT439" s="116"/>
      <c r="AU439" s="116"/>
      <c r="AZ439" s="116"/>
      <c r="BA439" s="116"/>
      <c r="BB439" s="116"/>
      <c r="BC439" s="116"/>
    </row>
    <row r="440" spans="1:55" s="117" customFormat="1">
      <c r="A440" s="116"/>
      <c r="B440" s="116"/>
      <c r="C440" s="116"/>
      <c r="D440" s="116"/>
      <c r="E440" s="116"/>
      <c r="F440" s="116"/>
      <c r="G440" s="116"/>
      <c r="H440" s="116"/>
      <c r="I440" s="116"/>
      <c r="J440" s="116"/>
      <c r="K440" s="116"/>
      <c r="L440" s="116"/>
      <c r="M440" s="116"/>
      <c r="N440" s="116"/>
      <c r="O440" s="116"/>
      <c r="P440" s="116"/>
      <c r="Q440" s="116"/>
      <c r="R440" s="116"/>
      <c r="S440" s="116"/>
      <c r="T440" s="116"/>
      <c r="U440" s="116"/>
      <c r="V440" s="116"/>
      <c r="W440" s="116"/>
      <c r="X440" s="116"/>
      <c r="Y440" s="116"/>
      <c r="Z440" s="116"/>
      <c r="AA440" s="116"/>
      <c r="AB440" s="116"/>
      <c r="AC440" s="116"/>
      <c r="AD440" s="116"/>
      <c r="AE440" s="116"/>
      <c r="AF440" s="116"/>
      <c r="AG440" s="116"/>
      <c r="AH440" s="116"/>
      <c r="AI440" s="116"/>
      <c r="AJ440" s="116"/>
      <c r="AK440" s="116"/>
      <c r="AL440" s="116"/>
      <c r="AM440" s="116"/>
      <c r="AN440" s="116"/>
      <c r="AO440" s="116"/>
      <c r="AP440" s="116"/>
      <c r="AQ440" s="116"/>
      <c r="AR440" s="116"/>
      <c r="AS440" s="116"/>
      <c r="AT440" s="116"/>
      <c r="AU440" s="116"/>
      <c r="AZ440" s="116"/>
      <c r="BA440" s="116"/>
      <c r="BB440" s="116"/>
      <c r="BC440" s="116"/>
    </row>
    <row r="441" spans="1:55" s="117" customFormat="1">
      <c r="A441" s="116"/>
      <c r="B441" s="116"/>
      <c r="C441" s="116"/>
      <c r="D441" s="116"/>
      <c r="E441" s="116"/>
      <c r="F441" s="116"/>
      <c r="G441" s="116"/>
      <c r="H441" s="116"/>
      <c r="I441" s="116"/>
      <c r="J441" s="116"/>
      <c r="K441" s="116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  <c r="Z441" s="116"/>
      <c r="AA441" s="116"/>
      <c r="AB441" s="116"/>
      <c r="AC441" s="116"/>
      <c r="AD441" s="116"/>
      <c r="AE441" s="116"/>
      <c r="AF441" s="116"/>
      <c r="AG441" s="116"/>
      <c r="AH441" s="116"/>
      <c r="AI441" s="116"/>
      <c r="AJ441" s="116"/>
      <c r="AK441" s="116"/>
      <c r="AL441" s="116"/>
      <c r="AM441" s="116"/>
      <c r="AN441" s="116"/>
      <c r="AO441" s="116"/>
      <c r="AP441" s="116"/>
      <c r="AQ441" s="116"/>
      <c r="AR441" s="116"/>
      <c r="AS441" s="116"/>
      <c r="AT441" s="116"/>
      <c r="AU441" s="116"/>
      <c r="AZ441" s="116"/>
      <c r="BA441" s="116"/>
      <c r="BB441" s="116"/>
      <c r="BC441" s="116"/>
    </row>
    <row r="442" spans="1:55" s="117" customFormat="1">
      <c r="A442" s="116"/>
      <c r="B442" s="116"/>
      <c r="C442" s="116"/>
      <c r="D442" s="116"/>
      <c r="E442" s="116"/>
      <c r="F442" s="116"/>
      <c r="G442" s="116"/>
      <c r="H442" s="116"/>
      <c r="I442" s="116"/>
      <c r="J442" s="116"/>
      <c r="K442" s="116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  <c r="Z442" s="116"/>
      <c r="AA442" s="116"/>
      <c r="AB442" s="116"/>
      <c r="AC442" s="116"/>
      <c r="AD442" s="116"/>
      <c r="AE442" s="116"/>
      <c r="AF442" s="116"/>
      <c r="AG442" s="116"/>
      <c r="AH442" s="116"/>
      <c r="AI442" s="116"/>
      <c r="AJ442" s="116"/>
      <c r="AK442" s="116"/>
      <c r="AL442" s="116"/>
      <c r="AM442" s="116"/>
      <c r="AN442" s="116"/>
      <c r="AO442" s="116"/>
      <c r="AP442" s="116"/>
      <c r="AQ442" s="116"/>
      <c r="AR442" s="116"/>
      <c r="AS442" s="116"/>
      <c r="AT442" s="116"/>
      <c r="AU442" s="116"/>
      <c r="AZ442" s="116"/>
      <c r="BA442" s="116"/>
      <c r="BB442" s="116"/>
      <c r="BC442" s="116"/>
    </row>
    <row r="443" spans="1:55" s="117" customFormat="1">
      <c r="A443" s="116"/>
      <c r="B443" s="116"/>
      <c r="C443" s="116"/>
      <c r="D443" s="116"/>
      <c r="E443" s="116"/>
      <c r="F443" s="116"/>
      <c r="G443" s="116"/>
      <c r="H443" s="116"/>
      <c r="I443" s="116"/>
      <c r="J443" s="116"/>
      <c r="K443" s="116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  <c r="Z443" s="116"/>
      <c r="AA443" s="116"/>
      <c r="AB443" s="116"/>
      <c r="AC443" s="116"/>
      <c r="AD443" s="116"/>
      <c r="AE443" s="116"/>
      <c r="AF443" s="116"/>
      <c r="AG443" s="116"/>
      <c r="AH443" s="116"/>
      <c r="AI443" s="116"/>
      <c r="AJ443" s="116"/>
      <c r="AK443" s="116"/>
      <c r="AL443" s="116"/>
      <c r="AM443" s="116"/>
      <c r="AN443" s="116"/>
      <c r="AO443" s="116"/>
      <c r="AP443" s="116"/>
      <c r="AQ443" s="116"/>
      <c r="AR443" s="116"/>
      <c r="AS443" s="116"/>
      <c r="AT443" s="116"/>
      <c r="AU443" s="116"/>
      <c r="AZ443" s="116"/>
      <c r="BA443" s="116"/>
      <c r="BB443" s="116"/>
      <c r="BC443" s="116"/>
    </row>
    <row r="444" spans="1:55" s="117" customFormat="1">
      <c r="A444" s="116"/>
      <c r="B444" s="116"/>
      <c r="C444" s="116"/>
      <c r="D444" s="116"/>
      <c r="E444" s="116"/>
      <c r="F444" s="116"/>
      <c r="G444" s="116"/>
      <c r="H444" s="116"/>
      <c r="I444" s="116"/>
      <c r="J444" s="116"/>
      <c r="K444" s="116"/>
      <c r="L444" s="116"/>
      <c r="M444" s="116"/>
      <c r="N444" s="116"/>
      <c r="O444" s="116"/>
      <c r="P444" s="116"/>
      <c r="Q444" s="116"/>
      <c r="R444" s="116"/>
      <c r="S444" s="116"/>
      <c r="T444" s="116"/>
      <c r="U444" s="116"/>
      <c r="V444" s="116"/>
      <c r="W444" s="116"/>
      <c r="X444" s="116"/>
      <c r="Y444" s="116"/>
      <c r="Z444" s="116"/>
      <c r="AA444" s="116"/>
      <c r="AB444" s="116"/>
      <c r="AC444" s="116"/>
      <c r="AD444" s="116"/>
      <c r="AE444" s="116"/>
      <c r="AF444" s="116"/>
      <c r="AG444" s="116"/>
      <c r="AH444" s="116"/>
      <c r="AI444" s="116"/>
      <c r="AJ444" s="116"/>
      <c r="AK444" s="116"/>
      <c r="AL444" s="116"/>
      <c r="AM444" s="116"/>
      <c r="AN444" s="116"/>
      <c r="AO444" s="116"/>
      <c r="AP444" s="116"/>
      <c r="AQ444" s="116"/>
      <c r="AR444" s="116"/>
      <c r="AS444" s="116"/>
      <c r="AT444" s="116"/>
      <c r="AU444" s="116"/>
      <c r="AZ444" s="116"/>
      <c r="BA444" s="116"/>
      <c r="BB444" s="116"/>
      <c r="BC444" s="116"/>
    </row>
    <row r="445" spans="1:55" s="117" customFormat="1">
      <c r="A445" s="116"/>
      <c r="B445" s="116"/>
      <c r="C445" s="116"/>
      <c r="D445" s="116"/>
      <c r="E445" s="116"/>
      <c r="F445" s="116"/>
      <c r="G445" s="116"/>
      <c r="H445" s="116"/>
      <c r="I445" s="116"/>
      <c r="J445" s="116"/>
      <c r="K445" s="116"/>
      <c r="L445" s="116"/>
      <c r="M445" s="116"/>
      <c r="N445" s="116"/>
      <c r="O445" s="116"/>
      <c r="P445" s="116"/>
      <c r="Q445" s="116"/>
      <c r="R445" s="116"/>
      <c r="S445" s="116"/>
      <c r="T445" s="116"/>
      <c r="U445" s="116"/>
      <c r="V445" s="116"/>
      <c r="W445" s="116"/>
      <c r="X445" s="116"/>
      <c r="Y445" s="116"/>
      <c r="Z445" s="116"/>
      <c r="AA445" s="116"/>
      <c r="AB445" s="116"/>
      <c r="AC445" s="116"/>
      <c r="AD445" s="116"/>
      <c r="AE445" s="116"/>
      <c r="AF445" s="116"/>
      <c r="AG445" s="116"/>
      <c r="AH445" s="116"/>
      <c r="AI445" s="116"/>
      <c r="AJ445" s="116"/>
      <c r="AK445" s="116"/>
      <c r="AL445" s="116"/>
      <c r="AM445" s="116"/>
      <c r="AN445" s="116"/>
      <c r="AO445" s="116"/>
      <c r="AP445" s="116"/>
      <c r="AQ445" s="116"/>
      <c r="AR445" s="116"/>
      <c r="AS445" s="116"/>
      <c r="AT445" s="116"/>
      <c r="AU445" s="116"/>
      <c r="AZ445" s="116"/>
      <c r="BA445" s="116"/>
      <c r="BB445" s="116"/>
      <c r="BC445" s="116"/>
    </row>
    <row r="446" spans="1:55" s="117" customFormat="1">
      <c r="A446" s="116"/>
      <c r="B446" s="116"/>
      <c r="C446" s="116"/>
      <c r="D446" s="116"/>
      <c r="E446" s="116"/>
      <c r="F446" s="116"/>
      <c r="G446" s="116"/>
      <c r="H446" s="116"/>
      <c r="I446" s="116"/>
      <c r="J446" s="116"/>
      <c r="K446" s="116"/>
      <c r="L446" s="116"/>
      <c r="M446" s="116"/>
      <c r="N446" s="116"/>
      <c r="O446" s="116"/>
      <c r="P446" s="116"/>
      <c r="Q446" s="116"/>
      <c r="R446" s="116"/>
      <c r="S446" s="116"/>
      <c r="T446" s="116"/>
      <c r="U446" s="116"/>
      <c r="V446" s="116"/>
      <c r="W446" s="116"/>
      <c r="X446" s="116"/>
      <c r="Y446" s="116"/>
      <c r="Z446" s="116"/>
      <c r="AA446" s="116"/>
      <c r="AB446" s="116"/>
      <c r="AC446" s="116"/>
      <c r="AD446" s="116"/>
      <c r="AE446" s="116"/>
      <c r="AF446" s="116"/>
      <c r="AG446" s="116"/>
      <c r="AH446" s="116"/>
      <c r="AI446" s="116"/>
      <c r="AJ446" s="116"/>
      <c r="AK446" s="116"/>
      <c r="AL446" s="116"/>
      <c r="AM446" s="116"/>
      <c r="AN446" s="116"/>
      <c r="AO446" s="116"/>
      <c r="AP446" s="116"/>
      <c r="AQ446" s="116"/>
      <c r="AR446" s="116"/>
      <c r="AS446" s="116"/>
      <c r="AT446" s="116"/>
      <c r="AU446" s="116"/>
      <c r="AZ446" s="116"/>
      <c r="BA446" s="116"/>
      <c r="BB446" s="116"/>
      <c r="BC446" s="116"/>
    </row>
    <row r="447" spans="1:55" s="117" customFormat="1">
      <c r="A447" s="116"/>
      <c r="B447" s="116"/>
      <c r="C447" s="116"/>
      <c r="D447" s="116"/>
      <c r="E447" s="116"/>
      <c r="F447" s="116"/>
      <c r="G447" s="116"/>
      <c r="H447" s="116"/>
      <c r="I447" s="116"/>
      <c r="J447" s="116"/>
      <c r="K447" s="116"/>
      <c r="L447" s="116"/>
      <c r="M447" s="116"/>
      <c r="N447" s="116"/>
      <c r="O447" s="116"/>
      <c r="P447" s="116"/>
      <c r="Q447" s="116"/>
      <c r="R447" s="116"/>
      <c r="S447" s="116"/>
      <c r="T447" s="116"/>
      <c r="U447" s="116"/>
      <c r="V447" s="116"/>
      <c r="W447" s="116"/>
      <c r="X447" s="116"/>
      <c r="Y447" s="116"/>
      <c r="Z447" s="116"/>
      <c r="AA447" s="116"/>
      <c r="AB447" s="116"/>
      <c r="AC447" s="116"/>
      <c r="AD447" s="116"/>
      <c r="AE447" s="116"/>
      <c r="AF447" s="116"/>
      <c r="AG447" s="116"/>
      <c r="AH447" s="116"/>
      <c r="AI447" s="116"/>
      <c r="AJ447" s="116"/>
      <c r="AK447" s="116"/>
      <c r="AL447" s="116"/>
      <c r="AM447" s="116"/>
      <c r="AN447" s="116"/>
      <c r="AO447" s="116"/>
      <c r="AP447" s="116"/>
      <c r="AQ447" s="116"/>
      <c r="AR447" s="116"/>
      <c r="AS447" s="116"/>
      <c r="AT447" s="116"/>
      <c r="AU447" s="116"/>
      <c r="AZ447" s="116"/>
      <c r="BA447" s="116"/>
      <c r="BB447" s="116"/>
      <c r="BC447" s="116"/>
    </row>
    <row r="448" spans="1:55" s="117" customFormat="1">
      <c r="A448" s="116"/>
      <c r="B448" s="116"/>
      <c r="C448" s="116"/>
      <c r="D448" s="116"/>
      <c r="E448" s="116"/>
      <c r="F448" s="116"/>
      <c r="G448" s="116"/>
      <c r="H448" s="116"/>
      <c r="I448" s="116"/>
      <c r="J448" s="116"/>
      <c r="K448" s="116"/>
      <c r="L448" s="116"/>
      <c r="M448" s="116"/>
      <c r="N448" s="116"/>
      <c r="O448" s="116"/>
      <c r="P448" s="116"/>
      <c r="Q448" s="116"/>
      <c r="R448" s="116"/>
      <c r="S448" s="116"/>
      <c r="T448" s="116"/>
      <c r="U448" s="116"/>
      <c r="V448" s="116"/>
      <c r="W448" s="116"/>
      <c r="X448" s="116"/>
      <c r="Y448" s="116"/>
      <c r="Z448" s="116"/>
      <c r="AA448" s="116"/>
      <c r="AB448" s="116"/>
      <c r="AC448" s="116"/>
      <c r="AD448" s="116"/>
      <c r="AE448" s="116"/>
      <c r="AF448" s="116"/>
      <c r="AG448" s="116"/>
      <c r="AH448" s="116"/>
      <c r="AI448" s="116"/>
      <c r="AJ448" s="116"/>
      <c r="AK448" s="116"/>
      <c r="AL448" s="116"/>
      <c r="AM448" s="116"/>
      <c r="AN448" s="116"/>
      <c r="AO448" s="116"/>
      <c r="AP448" s="116"/>
      <c r="AQ448" s="116"/>
      <c r="AR448" s="116"/>
      <c r="AS448" s="116"/>
      <c r="AT448" s="116"/>
      <c r="AU448" s="116"/>
      <c r="AZ448" s="116"/>
      <c r="BA448" s="116"/>
      <c r="BB448" s="116"/>
      <c r="BC448" s="116"/>
    </row>
    <row r="449" spans="1:55" s="117" customFormat="1">
      <c r="A449" s="116"/>
      <c r="B449" s="116"/>
      <c r="C449" s="116"/>
      <c r="D449" s="116"/>
      <c r="E449" s="116"/>
      <c r="F449" s="116"/>
      <c r="G449" s="116"/>
      <c r="H449" s="116"/>
      <c r="I449" s="116"/>
      <c r="J449" s="116"/>
      <c r="K449" s="116"/>
      <c r="L449" s="116"/>
      <c r="M449" s="116"/>
      <c r="N449" s="116"/>
      <c r="O449" s="116"/>
      <c r="P449" s="116"/>
      <c r="Q449" s="116"/>
      <c r="R449" s="116"/>
      <c r="S449" s="116"/>
      <c r="T449" s="116"/>
      <c r="U449" s="116"/>
      <c r="V449" s="116"/>
      <c r="W449" s="116"/>
      <c r="X449" s="116"/>
      <c r="Y449" s="116"/>
      <c r="Z449" s="116"/>
      <c r="AA449" s="116"/>
      <c r="AB449" s="116"/>
      <c r="AC449" s="116"/>
      <c r="AD449" s="116"/>
      <c r="AE449" s="116"/>
      <c r="AF449" s="116"/>
      <c r="AG449" s="116"/>
      <c r="AH449" s="116"/>
      <c r="AI449" s="116"/>
      <c r="AJ449" s="116"/>
      <c r="AK449" s="116"/>
      <c r="AL449" s="116"/>
      <c r="AM449" s="116"/>
      <c r="AN449" s="116"/>
      <c r="AO449" s="116"/>
      <c r="AP449" s="116"/>
      <c r="AQ449" s="116"/>
      <c r="AR449" s="116"/>
      <c r="AS449" s="116"/>
      <c r="AT449" s="116"/>
      <c r="AU449" s="116"/>
      <c r="AZ449" s="116"/>
      <c r="BA449" s="116"/>
      <c r="BB449" s="116"/>
      <c r="BC449" s="116"/>
    </row>
    <row r="450" spans="1:55" s="117" customFormat="1">
      <c r="A450" s="116"/>
      <c r="B450" s="116"/>
      <c r="C450" s="116"/>
      <c r="D450" s="116"/>
      <c r="E450" s="116"/>
      <c r="F450" s="116"/>
      <c r="G450" s="116"/>
      <c r="H450" s="116"/>
      <c r="I450" s="116"/>
      <c r="J450" s="116"/>
      <c r="K450" s="116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  <c r="Z450" s="116"/>
      <c r="AA450" s="116"/>
      <c r="AB450" s="116"/>
      <c r="AC450" s="116"/>
      <c r="AD450" s="116"/>
      <c r="AE450" s="116"/>
      <c r="AF450" s="116"/>
      <c r="AG450" s="116"/>
      <c r="AH450" s="116"/>
      <c r="AI450" s="116"/>
      <c r="AJ450" s="116"/>
      <c r="AK450" s="116"/>
      <c r="AL450" s="116"/>
      <c r="AM450" s="116"/>
      <c r="AN450" s="116"/>
      <c r="AO450" s="116"/>
      <c r="AP450" s="116"/>
      <c r="AQ450" s="116"/>
      <c r="AR450" s="116"/>
      <c r="AS450" s="116"/>
      <c r="AT450" s="116"/>
      <c r="AU450" s="116"/>
      <c r="AZ450" s="116"/>
      <c r="BA450" s="116"/>
      <c r="BB450" s="116"/>
      <c r="BC450" s="116"/>
    </row>
    <row r="451" spans="1:55" s="117" customFormat="1">
      <c r="A451" s="116"/>
      <c r="B451" s="116"/>
      <c r="C451" s="116"/>
      <c r="D451" s="116"/>
      <c r="E451" s="116"/>
      <c r="F451" s="116"/>
      <c r="G451" s="116"/>
      <c r="H451" s="116"/>
      <c r="I451" s="116"/>
      <c r="J451" s="116"/>
      <c r="K451" s="116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  <c r="Z451" s="116"/>
      <c r="AA451" s="116"/>
      <c r="AB451" s="116"/>
      <c r="AC451" s="116"/>
      <c r="AD451" s="116"/>
      <c r="AE451" s="116"/>
      <c r="AF451" s="116"/>
      <c r="AG451" s="116"/>
      <c r="AH451" s="116"/>
      <c r="AI451" s="116"/>
      <c r="AJ451" s="116"/>
      <c r="AK451" s="116"/>
      <c r="AL451" s="116"/>
      <c r="AM451" s="116"/>
      <c r="AN451" s="116"/>
      <c r="AO451" s="116"/>
      <c r="AP451" s="116"/>
      <c r="AQ451" s="116"/>
      <c r="AR451" s="116"/>
      <c r="AS451" s="116"/>
      <c r="AT451" s="116"/>
      <c r="AU451" s="116"/>
      <c r="AZ451" s="116"/>
      <c r="BA451" s="116"/>
      <c r="BB451" s="116"/>
      <c r="BC451" s="116"/>
    </row>
    <row r="452" spans="1:55" s="117" customFormat="1">
      <c r="A452" s="116"/>
      <c r="B452" s="116"/>
      <c r="C452" s="116"/>
      <c r="D452" s="116"/>
      <c r="E452" s="116"/>
      <c r="F452" s="116"/>
      <c r="G452" s="116"/>
      <c r="H452" s="116"/>
      <c r="I452" s="116"/>
      <c r="J452" s="116"/>
      <c r="K452" s="116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  <c r="Z452" s="116"/>
      <c r="AA452" s="116"/>
      <c r="AB452" s="116"/>
      <c r="AC452" s="116"/>
      <c r="AD452" s="116"/>
      <c r="AE452" s="116"/>
      <c r="AF452" s="116"/>
      <c r="AG452" s="116"/>
      <c r="AH452" s="116"/>
      <c r="AI452" s="116"/>
      <c r="AJ452" s="116"/>
      <c r="AK452" s="116"/>
      <c r="AL452" s="116"/>
      <c r="AM452" s="116"/>
      <c r="AN452" s="116"/>
      <c r="AO452" s="116"/>
      <c r="AP452" s="116"/>
      <c r="AQ452" s="116"/>
      <c r="AR452" s="116"/>
      <c r="AS452" s="116"/>
      <c r="AT452" s="116"/>
      <c r="AU452" s="116"/>
      <c r="AZ452" s="116"/>
      <c r="BA452" s="116"/>
      <c r="BB452" s="116"/>
      <c r="BC452" s="116"/>
    </row>
    <row r="453" spans="1:55" s="117" customFormat="1">
      <c r="A453" s="116"/>
      <c r="B453" s="116"/>
      <c r="C453" s="116"/>
      <c r="D453" s="116"/>
      <c r="E453" s="116"/>
      <c r="F453" s="116"/>
      <c r="G453" s="116"/>
      <c r="H453" s="116"/>
      <c r="I453" s="116"/>
      <c r="J453" s="116"/>
      <c r="K453" s="116"/>
      <c r="L453" s="116"/>
      <c r="M453" s="116"/>
      <c r="N453" s="116"/>
      <c r="O453" s="116"/>
      <c r="P453" s="116"/>
      <c r="Q453" s="116"/>
      <c r="R453" s="116"/>
      <c r="S453" s="116"/>
      <c r="T453" s="116"/>
      <c r="U453" s="116"/>
      <c r="V453" s="116"/>
      <c r="W453" s="116"/>
      <c r="X453" s="116"/>
      <c r="Y453" s="116"/>
      <c r="Z453" s="116"/>
      <c r="AA453" s="116"/>
      <c r="AB453" s="116"/>
      <c r="AC453" s="116"/>
      <c r="AD453" s="116"/>
      <c r="AE453" s="116"/>
      <c r="AF453" s="116"/>
      <c r="AG453" s="116"/>
      <c r="AH453" s="116"/>
      <c r="AI453" s="116"/>
      <c r="AJ453" s="116"/>
      <c r="AK453" s="116"/>
      <c r="AL453" s="116"/>
      <c r="AM453" s="116"/>
      <c r="AN453" s="116"/>
      <c r="AO453" s="116"/>
      <c r="AP453" s="116"/>
      <c r="AQ453" s="116"/>
      <c r="AR453" s="116"/>
      <c r="AS453" s="116"/>
      <c r="AT453" s="116"/>
      <c r="AU453" s="116"/>
      <c r="AZ453" s="116"/>
      <c r="BA453" s="116"/>
      <c r="BB453" s="116"/>
      <c r="BC453" s="116"/>
    </row>
    <row r="454" spans="1:55" s="117" customFormat="1">
      <c r="A454" s="116"/>
      <c r="B454" s="116"/>
      <c r="C454" s="116"/>
      <c r="D454" s="116"/>
      <c r="E454" s="116"/>
      <c r="F454" s="116"/>
      <c r="G454" s="116"/>
      <c r="H454" s="116"/>
      <c r="I454" s="116"/>
      <c r="J454" s="116"/>
      <c r="K454" s="116"/>
      <c r="L454" s="116"/>
      <c r="M454" s="116"/>
      <c r="N454" s="116"/>
      <c r="O454" s="116"/>
      <c r="P454" s="116"/>
      <c r="Q454" s="116"/>
      <c r="R454" s="116"/>
      <c r="S454" s="116"/>
      <c r="T454" s="116"/>
      <c r="U454" s="116"/>
      <c r="V454" s="116"/>
      <c r="W454" s="116"/>
      <c r="X454" s="116"/>
      <c r="Y454" s="116"/>
      <c r="Z454" s="116"/>
      <c r="AA454" s="116"/>
      <c r="AB454" s="116"/>
      <c r="AC454" s="116"/>
      <c r="AD454" s="116"/>
      <c r="AE454" s="116"/>
      <c r="AF454" s="116"/>
      <c r="AG454" s="116"/>
      <c r="AH454" s="116"/>
      <c r="AI454" s="116"/>
      <c r="AJ454" s="116"/>
      <c r="AK454" s="116"/>
      <c r="AL454" s="116"/>
      <c r="AM454" s="116"/>
      <c r="AN454" s="116"/>
      <c r="AO454" s="116"/>
      <c r="AP454" s="116"/>
      <c r="AQ454" s="116"/>
      <c r="AR454" s="116"/>
      <c r="AS454" s="116"/>
      <c r="AT454" s="116"/>
      <c r="AU454" s="116"/>
      <c r="AZ454" s="116"/>
      <c r="BA454" s="116"/>
      <c r="BB454" s="116"/>
      <c r="BC454" s="116"/>
    </row>
    <row r="455" spans="1:55" s="117" customFormat="1">
      <c r="A455" s="116"/>
      <c r="B455" s="116"/>
      <c r="C455" s="116"/>
      <c r="D455" s="116"/>
      <c r="E455" s="116"/>
      <c r="F455" s="116"/>
      <c r="G455" s="116"/>
      <c r="H455" s="116"/>
      <c r="I455" s="116"/>
      <c r="J455" s="116"/>
      <c r="K455" s="116"/>
      <c r="L455" s="116"/>
      <c r="M455" s="116"/>
      <c r="N455" s="116"/>
      <c r="O455" s="116"/>
      <c r="P455" s="116"/>
      <c r="Q455" s="116"/>
      <c r="R455" s="116"/>
      <c r="S455" s="116"/>
      <c r="T455" s="116"/>
      <c r="U455" s="116"/>
      <c r="V455" s="116"/>
      <c r="W455" s="116"/>
      <c r="X455" s="116"/>
      <c r="Y455" s="116"/>
      <c r="Z455" s="116"/>
      <c r="AA455" s="116"/>
      <c r="AB455" s="116"/>
      <c r="AC455" s="116"/>
      <c r="AD455" s="116"/>
      <c r="AE455" s="116"/>
      <c r="AF455" s="116"/>
      <c r="AG455" s="116"/>
      <c r="AH455" s="116"/>
      <c r="AI455" s="116"/>
      <c r="AJ455" s="116"/>
      <c r="AK455" s="116"/>
      <c r="AL455" s="116"/>
      <c r="AM455" s="116"/>
      <c r="AN455" s="116"/>
      <c r="AO455" s="116"/>
      <c r="AP455" s="116"/>
      <c r="AQ455" s="116"/>
      <c r="AR455" s="116"/>
      <c r="AS455" s="116"/>
      <c r="AT455" s="116"/>
      <c r="AU455" s="116"/>
      <c r="AZ455" s="116"/>
      <c r="BA455" s="116"/>
      <c r="BB455" s="116"/>
      <c r="BC455" s="116"/>
    </row>
    <row r="456" spans="1:55" s="117" customFormat="1">
      <c r="A456" s="116"/>
      <c r="B456" s="116"/>
      <c r="C456" s="116"/>
      <c r="D456" s="116"/>
      <c r="E456" s="116"/>
      <c r="F456" s="116"/>
      <c r="G456" s="116"/>
      <c r="H456" s="116"/>
      <c r="I456" s="116"/>
      <c r="J456" s="116"/>
      <c r="K456" s="116"/>
      <c r="L456" s="116"/>
      <c r="M456" s="116"/>
      <c r="N456" s="116"/>
      <c r="O456" s="116"/>
      <c r="P456" s="116"/>
      <c r="Q456" s="116"/>
      <c r="R456" s="116"/>
      <c r="S456" s="116"/>
      <c r="T456" s="116"/>
      <c r="U456" s="116"/>
      <c r="V456" s="116"/>
      <c r="W456" s="116"/>
      <c r="X456" s="116"/>
      <c r="Y456" s="116"/>
      <c r="Z456" s="116"/>
      <c r="AA456" s="116"/>
      <c r="AB456" s="116"/>
      <c r="AC456" s="116"/>
      <c r="AD456" s="116"/>
      <c r="AE456" s="116"/>
      <c r="AF456" s="116"/>
      <c r="AG456" s="116"/>
      <c r="AH456" s="116"/>
      <c r="AI456" s="116"/>
      <c r="AJ456" s="116"/>
      <c r="AK456" s="116"/>
      <c r="AL456" s="116"/>
      <c r="AM456" s="116"/>
      <c r="AN456" s="116"/>
      <c r="AO456" s="116"/>
      <c r="AP456" s="116"/>
      <c r="AQ456" s="116"/>
      <c r="AR456" s="116"/>
      <c r="AS456" s="116"/>
      <c r="AT456" s="116"/>
      <c r="AU456" s="116"/>
      <c r="AZ456" s="116"/>
      <c r="BA456" s="116"/>
      <c r="BB456" s="116"/>
      <c r="BC456" s="116"/>
    </row>
    <row r="457" spans="1:55" s="117" customFormat="1">
      <c r="A457" s="116"/>
      <c r="B457" s="116"/>
      <c r="C457" s="116"/>
      <c r="D457" s="116"/>
      <c r="E457" s="116"/>
      <c r="F457" s="116"/>
      <c r="G457" s="116"/>
      <c r="H457" s="116"/>
      <c r="I457" s="116"/>
      <c r="J457" s="116"/>
      <c r="K457" s="116"/>
      <c r="L457" s="116"/>
      <c r="M457" s="116"/>
      <c r="N457" s="116"/>
      <c r="O457" s="116"/>
      <c r="P457" s="116"/>
      <c r="Q457" s="116"/>
      <c r="R457" s="116"/>
      <c r="S457" s="116"/>
      <c r="T457" s="116"/>
      <c r="U457" s="116"/>
      <c r="V457" s="116"/>
      <c r="W457" s="116"/>
      <c r="X457" s="116"/>
      <c r="Y457" s="116"/>
      <c r="Z457" s="116"/>
      <c r="AA457" s="116"/>
      <c r="AB457" s="116"/>
      <c r="AC457" s="116"/>
      <c r="AD457" s="116"/>
      <c r="AE457" s="116"/>
      <c r="AF457" s="116"/>
      <c r="AG457" s="116"/>
      <c r="AH457" s="116"/>
      <c r="AI457" s="116"/>
      <c r="AJ457" s="116"/>
      <c r="AK457" s="116"/>
      <c r="AL457" s="116"/>
      <c r="AM457" s="116"/>
      <c r="AN457" s="116"/>
      <c r="AO457" s="116"/>
      <c r="AP457" s="116"/>
      <c r="AQ457" s="116"/>
      <c r="AR457" s="116"/>
      <c r="AS457" s="116"/>
      <c r="AT457" s="116"/>
      <c r="AU457" s="116"/>
      <c r="AZ457" s="116"/>
      <c r="BA457" s="116"/>
      <c r="BB457" s="116"/>
      <c r="BC457" s="116"/>
    </row>
    <row r="458" spans="1:55" s="117" customFormat="1">
      <c r="A458" s="116"/>
      <c r="B458" s="116"/>
      <c r="C458" s="116"/>
      <c r="D458" s="116"/>
      <c r="E458" s="116"/>
      <c r="F458" s="116"/>
      <c r="G458" s="116"/>
      <c r="H458" s="116"/>
      <c r="I458" s="116"/>
      <c r="J458" s="116"/>
      <c r="K458" s="116"/>
      <c r="L458" s="116"/>
      <c r="M458" s="116"/>
      <c r="N458" s="116"/>
      <c r="O458" s="116"/>
      <c r="P458" s="116"/>
      <c r="Q458" s="116"/>
      <c r="R458" s="116"/>
      <c r="S458" s="116"/>
      <c r="T458" s="116"/>
      <c r="U458" s="116"/>
      <c r="V458" s="116"/>
      <c r="W458" s="116"/>
      <c r="X458" s="116"/>
      <c r="Y458" s="116"/>
      <c r="Z458" s="116"/>
      <c r="AA458" s="116"/>
      <c r="AB458" s="116"/>
      <c r="AC458" s="116"/>
      <c r="AD458" s="116"/>
      <c r="AE458" s="116"/>
      <c r="AF458" s="116"/>
      <c r="AG458" s="116"/>
      <c r="AH458" s="116"/>
      <c r="AI458" s="116"/>
      <c r="AJ458" s="116"/>
      <c r="AK458" s="116"/>
      <c r="AL458" s="116"/>
      <c r="AM458" s="116"/>
      <c r="AN458" s="116"/>
      <c r="AO458" s="116"/>
      <c r="AP458" s="116"/>
      <c r="AQ458" s="116"/>
      <c r="AR458" s="116"/>
      <c r="AS458" s="116"/>
      <c r="AT458" s="116"/>
      <c r="AU458" s="116"/>
      <c r="AZ458" s="116"/>
      <c r="BA458" s="116"/>
      <c r="BB458" s="116"/>
      <c r="BC458" s="116"/>
    </row>
    <row r="459" spans="1:55" s="117" customFormat="1">
      <c r="A459" s="116"/>
      <c r="B459" s="116"/>
      <c r="C459" s="116"/>
      <c r="D459" s="116"/>
      <c r="E459" s="116"/>
      <c r="F459" s="116"/>
      <c r="G459" s="116"/>
      <c r="H459" s="116"/>
      <c r="I459" s="116"/>
      <c r="J459" s="116"/>
      <c r="K459" s="116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  <c r="Z459" s="116"/>
      <c r="AA459" s="116"/>
      <c r="AB459" s="116"/>
      <c r="AC459" s="116"/>
      <c r="AD459" s="116"/>
      <c r="AE459" s="116"/>
      <c r="AF459" s="116"/>
      <c r="AG459" s="116"/>
      <c r="AH459" s="116"/>
      <c r="AI459" s="116"/>
      <c r="AJ459" s="116"/>
      <c r="AK459" s="116"/>
      <c r="AL459" s="116"/>
      <c r="AM459" s="116"/>
      <c r="AN459" s="116"/>
      <c r="AO459" s="116"/>
      <c r="AP459" s="116"/>
      <c r="AQ459" s="116"/>
      <c r="AR459" s="116"/>
      <c r="AS459" s="116"/>
      <c r="AT459" s="116"/>
      <c r="AU459" s="116"/>
      <c r="AZ459" s="116"/>
      <c r="BA459" s="116"/>
      <c r="BB459" s="116"/>
      <c r="BC459" s="116"/>
    </row>
    <row r="460" spans="1:55" s="117" customFormat="1">
      <c r="A460" s="116"/>
      <c r="B460" s="116"/>
      <c r="C460" s="116"/>
      <c r="D460" s="116"/>
      <c r="E460" s="116"/>
      <c r="F460" s="116"/>
      <c r="G460" s="116"/>
      <c r="H460" s="116"/>
      <c r="I460" s="116"/>
      <c r="J460" s="116"/>
      <c r="K460" s="116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  <c r="Z460" s="116"/>
      <c r="AA460" s="116"/>
      <c r="AB460" s="116"/>
      <c r="AC460" s="116"/>
      <c r="AD460" s="116"/>
      <c r="AE460" s="116"/>
      <c r="AF460" s="116"/>
      <c r="AG460" s="116"/>
      <c r="AH460" s="116"/>
      <c r="AI460" s="116"/>
      <c r="AJ460" s="116"/>
      <c r="AK460" s="116"/>
      <c r="AL460" s="116"/>
      <c r="AM460" s="116"/>
      <c r="AN460" s="116"/>
      <c r="AO460" s="116"/>
      <c r="AP460" s="116"/>
      <c r="AQ460" s="116"/>
      <c r="AR460" s="116"/>
      <c r="AS460" s="116"/>
      <c r="AT460" s="116"/>
      <c r="AU460" s="116"/>
      <c r="AZ460" s="116"/>
      <c r="BA460" s="116"/>
      <c r="BB460" s="116"/>
      <c r="BC460" s="116"/>
    </row>
    <row r="461" spans="1:55" s="117" customFormat="1">
      <c r="A461" s="116"/>
      <c r="B461" s="116"/>
      <c r="C461" s="116"/>
      <c r="D461" s="116"/>
      <c r="E461" s="116"/>
      <c r="F461" s="116"/>
      <c r="G461" s="116"/>
      <c r="H461" s="116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  <c r="AB461" s="116"/>
      <c r="AC461" s="116"/>
      <c r="AD461" s="116"/>
      <c r="AE461" s="116"/>
      <c r="AF461" s="116"/>
      <c r="AG461" s="116"/>
      <c r="AH461" s="116"/>
      <c r="AI461" s="116"/>
      <c r="AJ461" s="116"/>
      <c r="AK461" s="116"/>
      <c r="AL461" s="116"/>
      <c r="AM461" s="116"/>
      <c r="AN461" s="116"/>
      <c r="AO461" s="116"/>
      <c r="AP461" s="116"/>
      <c r="AQ461" s="116"/>
      <c r="AR461" s="116"/>
      <c r="AS461" s="116"/>
      <c r="AT461" s="116"/>
      <c r="AU461" s="116"/>
      <c r="AZ461" s="116"/>
      <c r="BA461" s="116"/>
      <c r="BB461" s="116"/>
      <c r="BC461" s="116"/>
    </row>
    <row r="462" spans="1:55" s="117" customFormat="1">
      <c r="A462" s="116"/>
      <c r="B462" s="116"/>
      <c r="C462" s="116"/>
      <c r="D462" s="116"/>
      <c r="E462" s="116"/>
      <c r="F462" s="116"/>
      <c r="G462" s="116"/>
      <c r="H462" s="116"/>
      <c r="I462" s="116"/>
      <c r="J462" s="116"/>
      <c r="K462" s="116"/>
      <c r="L462" s="116"/>
      <c r="M462" s="116"/>
      <c r="N462" s="116"/>
      <c r="O462" s="116"/>
      <c r="P462" s="116"/>
      <c r="Q462" s="116"/>
      <c r="R462" s="116"/>
      <c r="S462" s="116"/>
      <c r="T462" s="116"/>
      <c r="U462" s="116"/>
      <c r="V462" s="116"/>
      <c r="W462" s="116"/>
      <c r="X462" s="116"/>
      <c r="Y462" s="116"/>
      <c r="Z462" s="116"/>
      <c r="AA462" s="116"/>
      <c r="AB462" s="116"/>
      <c r="AC462" s="116"/>
      <c r="AD462" s="116"/>
      <c r="AE462" s="116"/>
      <c r="AF462" s="116"/>
      <c r="AG462" s="116"/>
      <c r="AH462" s="116"/>
      <c r="AI462" s="116"/>
      <c r="AJ462" s="116"/>
      <c r="AK462" s="116"/>
      <c r="AL462" s="116"/>
      <c r="AM462" s="116"/>
      <c r="AN462" s="116"/>
      <c r="AO462" s="116"/>
      <c r="AP462" s="116"/>
      <c r="AQ462" s="116"/>
      <c r="AR462" s="116"/>
      <c r="AS462" s="116"/>
      <c r="AT462" s="116"/>
      <c r="AU462" s="116"/>
      <c r="AZ462" s="116"/>
      <c r="BA462" s="116"/>
      <c r="BB462" s="116"/>
      <c r="BC462" s="116"/>
    </row>
    <row r="463" spans="1:55" s="117" customFormat="1">
      <c r="A463" s="116"/>
      <c r="B463" s="116"/>
      <c r="C463" s="116"/>
      <c r="D463" s="116"/>
      <c r="E463" s="116"/>
      <c r="F463" s="116"/>
      <c r="G463" s="116"/>
      <c r="H463" s="116"/>
      <c r="I463" s="116"/>
      <c r="J463" s="116"/>
      <c r="K463" s="116"/>
      <c r="L463" s="116"/>
      <c r="M463" s="116"/>
      <c r="N463" s="116"/>
      <c r="O463" s="116"/>
      <c r="P463" s="116"/>
      <c r="Q463" s="116"/>
      <c r="R463" s="116"/>
      <c r="S463" s="116"/>
      <c r="T463" s="116"/>
      <c r="U463" s="116"/>
      <c r="V463" s="116"/>
      <c r="W463" s="116"/>
      <c r="X463" s="116"/>
      <c r="Y463" s="116"/>
      <c r="Z463" s="116"/>
      <c r="AA463" s="116"/>
      <c r="AB463" s="116"/>
      <c r="AC463" s="116"/>
      <c r="AD463" s="116"/>
      <c r="AE463" s="116"/>
      <c r="AF463" s="116"/>
      <c r="AG463" s="116"/>
      <c r="AH463" s="116"/>
      <c r="AI463" s="116"/>
      <c r="AJ463" s="116"/>
      <c r="AK463" s="116"/>
      <c r="AL463" s="116"/>
      <c r="AM463" s="116"/>
      <c r="AN463" s="116"/>
      <c r="AO463" s="116"/>
      <c r="AP463" s="116"/>
      <c r="AQ463" s="116"/>
      <c r="AR463" s="116"/>
      <c r="AS463" s="116"/>
      <c r="AT463" s="116"/>
      <c r="AU463" s="116"/>
      <c r="AZ463" s="116"/>
      <c r="BA463" s="116"/>
      <c r="BB463" s="116"/>
      <c r="BC463" s="116"/>
    </row>
    <row r="464" spans="1:55" s="117" customFormat="1">
      <c r="A464" s="116"/>
      <c r="B464" s="116"/>
      <c r="C464" s="116"/>
      <c r="D464" s="116"/>
      <c r="E464" s="116"/>
      <c r="F464" s="116"/>
      <c r="G464" s="116"/>
      <c r="H464" s="116"/>
      <c r="I464" s="116"/>
      <c r="J464" s="116"/>
      <c r="K464" s="116"/>
      <c r="L464" s="116"/>
      <c r="M464" s="116"/>
      <c r="N464" s="116"/>
      <c r="O464" s="116"/>
      <c r="P464" s="116"/>
      <c r="Q464" s="116"/>
      <c r="R464" s="116"/>
      <c r="S464" s="116"/>
      <c r="T464" s="116"/>
      <c r="U464" s="116"/>
      <c r="V464" s="116"/>
      <c r="W464" s="116"/>
      <c r="X464" s="116"/>
      <c r="Y464" s="116"/>
      <c r="Z464" s="116"/>
      <c r="AA464" s="116"/>
      <c r="AB464" s="116"/>
      <c r="AC464" s="116"/>
      <c r="AD464" s="116"/>
      <c r="AE464" s="116"/>
      <c r="AF464" s="116"/>
      <c r="AG464" s="116"/>
      <c r="AH464" s="116"/>
      <c r="AI464" s="116"/>
      <c r="AJ464" s="116"/>
      <c r="AK464" s="116"/>
      <c r="AL464" s="116"/>
      <c r="AM464" s="116"/>
      <c r="AN464" s="116"/>
      <c r="AO464" s="116"/>
      <c r="AP464" s="116"/>
      <c r="AQ464" s="116"/>
      <c r="AR464" s="116"/>
      <c r="AS464" s="116"/>
      <c r="AT464" s="116"/>
      <c r="AU464" s="116"/>
      <c r="AZ464" s="116"/>
      <c r="BA464" s="116"/>
      <c r="BB464" s="116"/>
      <c r="BC464" s="116"/>
    </row>
    <row r="465" spans="1:55" s="117" customFormat="1">
      <c r="A465" s="116"/>
      <c r="B465" s="116"/>
      <c r="C465" s="116"/>
      <c r="D465" s="116"/>
      <c r="E465" s="116"/>
      <c r="F465" s="116"/>
      <c r="G465" s="116"/>
      <c r="H465" s="116"/>
      <c r="I465" s="116"/>
      <c r="J465" s="116"/>
      <c r="K465" s="116"/>
      <c r="L465" s="116"/>
      <c r="M465" s="116"/>
      <c r="N465" s="116"/>
      <c r="O465" s="116"/>
      <c r="P465" s="116"/>
      <c r="Q465" s="116"/>
      <c r="R465" s="116"/>
      <c r="S465" s="116"/>
      <c r="T465" s="116"/>
      <c r="U465" s="116"/>
      <c r="V465" s="116"/>
      <c r="W465" s="116"/>
      <c r="X465" s="116"/>
      <c r="Y465" s="116"/>
      <c r="Z465" s="116"/>
      <c r="AA465" s="116"/>
      <c r="AB465" s="116"/>
      <c r="AC465" s="116"/>
      <c r="AD465" s="116"/>
      <c r="AE465" s="116"/>
      <c r="AF465" s="116"/>
      <c r="AG465" s="116"/>
      <c r="AH465" s="116"/>
      <c r="AI465" s="116"/>
      <c r="AJ465" s="116"/>
      <c r="AK465" s="116"/>
      <c r="AL465" s="116"/>
      <c r="AM465" s="116"/>
      <c r="AN465" s="116"/>
      <c r="AO465" s="116"/>
      <c r="AP465" s="116"/>
      <c r="AQ465" s="116"/>
      <c r="AR465" s="116"/>
      <c r="AS465" s="116"/>
      <c r="AT465" s="116"/>
      <c r="AU465" s="116"/>
      <c r="AZ465" s="116"/>
      <c r="BA465" s="116"/>
      <c r="BB465" s="116"/>
      <c r="BC465" s="116"/>
    </row>
    <row r="466" spans="1:55" s="117" customFormat="1">
      <c r="A466" s="116"/>
      <c r="B466" s="116"/>
      <c r="C466" s="116"/>
      <c r="D466" s="116"/>
      <c r="E466" s="116"/>
      <c r="F466" s="116"/>
      <c r="G466" s="116"/>
      <c r="H466" s="116"/>
      <c r="I466" s="116"/>
      <c r="J466" s="116"/>
      <c r="K466" s="116"/>
      <c r="L466" s="116"/>
      <c r="M466" s="116"/>
      <c r="N466" s="116"/>
      <c r="O466" s="116"/>
      <c r="P466" s="116"/>
      <c r="Q466" s="116"/>
      <c r="R466" s="116"/>
      <c r="S466" s="116"/>
      <c r="T466" s="116"/>
      <c r="U466" s="116"/>
      <c r="V466" s="116"/>
      <c r="W466" s="116"/>
      <c r="X466" s="116"/>
      <c r="Y466" s="116"/>
      <c r="Z466" s="116"/>
      <c r="AA466" s="116"/>
      <c r="AB466" s="116"/>
      <c r="AC466" s="116"/>
      <c r="AD466" s="116"/>
      <c r="AE466" s="116"/>
      <c r="AF466" s="116"/>
      <c r="AG466" s="116"/>
      <c r="AH466" s="116"/>
      <c r="AI466" s="116"/>
      <c r="AJ466" s="116"/>
      <c r="AK466" s="116"/>
      <c r="AL466" s="116"/>
      <c r="AM466" s="116"/>
      <c r="AN466" s="116"/>
      <c r="AO466" s="116"/>
      <c r="AP466" s="116"/>
      <c r="AQ466" s="116"/>
      <c r="AR466" s="116"/>
      <c r="AS466" s="116"/>
      <c r="AT466" s="116"/>
      <c r="AU466" s="116"/>
      <c r="AZ466" s="116"/>
      <c r="BA466" s="116"/>
      <c r="BB466" s="116"/>
      <c r="BC466" s="116"/>
    </row>
    <row r="467" spans="1:55" s="117" customFormat="1">
      <c r="A467" s="116"/>
      <c r="B467" s="116"/>
      <c r="C467" s="116"/>
      <c r="D467" s="116"/>
      <c r="E467" s="116"/>
      <c r="F467" s="116"/>
      <c r="G467" s="116"/>
      <c r="H467" s="116"/>
      <c r="I467" s="116"/>
      <c r="J467" s="116"/>
      <c r="K467" s="116"/>
      <c r="L467" s="116"/>
      <c r="M467" s="116"/>
      <c r="N467" s="116"/>
      <c r="O467" s="116"/>
      <c r="P467" s="116"/>
      <c r="Q467" s="116"/>
      <c r="R467" s="116"/>
      <c r="S467" s="116"/>
      <c r="T467" s="116"/>
      <c r="U467" s="116"/>
      <c r="V467" s="116"/>
      <c r="W467" s="116"/>
      <c r="X467" s="116"/>
      <c r="Y467" s="116"/>
      <c r="Z467" s="116"/>
      <c r="AA467" s="116"/>
      <c r="AB467" s="116"/>
      <c r="AC467" s="116"/>
      <c r="AD467" s="116"/>
      <c r="AE467" s="116"/>
      <c r="AF467" s="116"/>
      <c r="AG467" s="116"/>
      <c r="AH467" s="116"/>
      <c r="AI467" s="116"/>
      <c r="AJ467" s="116"/>
      <c r="AK467" s="116"/>
      <c r="AL467" s="116"/>
      <c r="AM467" s="116"/>
      <c r="AN467" s="116"/>
      <c r="AO467" s="116"/>
      <c r="AP467" s="116"/>
      <c r="AQ467" s="116"/>
      <c r="AR467" s="116"/>
      <c r="AS467" s="116"/>
      <c r="AT467" s="116"/>
      <c r="AU467" s="116"/>
      <c r="AZ467" s="116"/>
      <c r="BA467" s="116"/>
      <c r="BB467" s="116"/>
      <c r="BC467" s="116"/>
    </row>
    <row r="468" spans="1:55" s="117" customFormat="1">
      <c r="A468" s="116"/>
      <c r="B468" s="116"/>
      <c r="C468" s="116"/>
      <c r="D468" s="116"/>
      <c r="E468" s="116"/>
      <c r="F468" s="116"/>
      <c r="G468" s="116"/>
      <c r="H468" s="116"/>
      <c r="I468" s="116"/>
      <c r="J468" s="116"/>
      <c r="K468" s="116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  <c r="Z468" s="116"/>
      <c r="AA468" s="116"/>
      <c r="AB468" s="116"/>
      <c r="AC468" s="116"/>
      <c r="AD468" s="116"/>
      <c r="AE468" s="116"/>
      <c r="AF468" s="116"/>
      <c r="AG468" s="116"/>
      <c r="AH468" s="116"/>
      <c r="AI468" s="116"/>
      <c r="AJ468" s="116"/>
      <c r="AK468" s="116"/>
      <c r="AL468" s="116"/>
      <c r="AM468" s="116"/>
      <c r="AN468" s="116"/>
      <c r="AO468" s="116"/>
      <c r="AP468" s="116"/>
      <c r="AQ468" s="116"/>
      <c r="AR468" s="116"/>
      <c r="AS468" s="116"/>
      <c r="AT468" s="116"/>
      <c r="AU468" s="116"/>
      <c r="AZ468" s="116"/>
      <c r="BA468" s="116"/>
      <c r="BB468" s="116"/>
      <c r="BC468" s="116"/>
    </row>
    <row r="469" spans="1:55" s="117" customFormat="1">
      <c r="A469" s="116"/>
      <c r="B469" s="116"/>
      <c r="C469" s="116"/>
      <c r="D469" s="116"/>
      <c r="E469" s="116"/>
      <c r="F469" s="116"/>
      <c r="G469" s="116"/>
      <c r="H469" s="116"/>
      <c r="I469" s="116"/>
      <c r="J469" s="116"/>
      <c r="K469" s="116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  <c r="Z469" s="116"/>
      <c r="AA469" s="116"/>
      <c r="AB469" s="116"/>
      <c r="AC469" s="116"/>
      <c r="AD469" s="116"/>
      <c r="AE469" s="116"/>
      <c r="AF469" s="116"/>
      <c r="AG469" s="116"/>
      <c r="AH469" s="116"/>
      <c r="AI469" s="116"/>
      <c r="AJ469" s="116"/>
      <c r="AK469" s="116"/>
      <c r="AL469" s="116"/>
      <c r="AM469" s="116"/>
      <c r="AN469" s="116"/>
      <c r="AO469" s="116"/>
      <c r="AP469" s="116"/>
      <c r="AQ469" s="116"/>
      <c r="AR469" s="116"/>
      <c r="AS469" s="116"/>
      <c r="AT469" s="116"/>
      <c r="AU469" s="116"/>
      <c r="AZ469" s="116"/>
      <c r="BA469" s="116"/>
      <c r="BB469" s="116"/>
      <c r="BC469" s="116"/>
    </row>
    <row r="470" spans="1:55" s="117" customFormat="1">
      <c r="A470" s="116"/>
      <c r="B470" s="116"/>
      <c r="C470" s="116"/>
      <c r="D470" s="116"/>
      <c r="E470" s="116"/>
      <c r="F470" s="116"/>
      <c r="G470" s="116"/>
      <c r="H470" s="116"/>
      <c r="I470" s="116"/>
      <c r="J470" s="116"/>
      <c r="K470" s="116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  <c r="Z470" s="116"/>
      <c r="AA470" s="116"/>
      <c r="AB470" s="116"/>
      <c r="AC470" s="116"/>
      <c r="AD470" s="116"/>
      <c r="AE470" s="116"/>
      <c r="AF470" s="116"/>
      <c r="AG470" s="116"/>
      <c r="AH470" s="116"/>
      <c r="AI470" s="116"/>
      <c r="AJ470" s="116"/>
      <c r="AK470" s="116"/>
      <c r="AL470" s="116"/>
      <c r="AM470" s="116"/>
      <c r="AN470" s="116"/>
      <c r="AO470" s="116"/>
      <c r="AP470" s="116"/>
      <c r="AQ470" s="116"/>
      <c r="AR470" s="116"/>
      <c r="AS470" s="116"/>
      <c r="AT470" s="116"/>
      <c r="AU470" s="116"/>
      <c r="AZ470" s="116"/>
      <c r="BA470" s="116"/>
      <c r="BB470" s="116"/>
      <c r="BC470" s="116"/>
    </row>
    <row r="471" spans="1:55" s="117" customFormat="1">
      <c r="A471" s="116"/>
      <c r="B471" s="116"/>
      <c r="C471" s="116"/>
      <c r="D471" s="116"/>
      <c r="E471" s="116"/>
      <c r="F471" s="116"/>
      <c r="G471" s="116"/>
      <c r="H471" s="116"/>
      <c r="I471" s="116"/>
      <c r="J471" s="116"/>
      <c r="K471" s="116"/>
      <c r="L471" s="116"/>
      <c r="M471" s="116"/>
      <c r="N471" s="116"/>
      <c r="O471" s="116"/>
      <c r="P471" s="116"/>
      <c r="Q471" s="116"/>
      <c r="R471" s="116"/>
      <c r="S471" s="116"/>
      <c r="T471" s="116"/>
      <c r="U471" s="116"/>
      <c r="V471" s="116"/>
      <c r="W471" s="116"/>
      <c r="X471" s="116"/>
      <c r="Y471" s="116"/>
      <c r="Z471" s="116"/>
      <c r="AA471" s="116"/>
      <c r="AB471" s="116"/>
      <c r="AC471" s="116"/>
      <c r="AD471" s="116"/>
      <c r="AE471" s="116"/>
      <c r="AF471" s="116"/>
      <c r="AG471" s="116"/>
      <c r="AH471" s="116"/>
      <c r="AI471" s="116"/>
      <c r="AJ471" s="116"/>
      <c r="AK471" s="116"/>
      <c r="AL471" s="116"/>
      <c r="AM471" s="116"/>
      <c r="AN471" s="116"/>
      <c r="AO471" s="116"/>
      <c r="AP471" s="116"/>
      <c r="AQ471" s="116"/>
      <c r="AR471" s="116"/>
      <c r="AS471" s="116"/>
      <c r="AT471" s="116"/>
      <c r="AU471" s="116"/>
      <c r="AZ471" s="116"/>
      <c r="BA471" s="116"/>
      <c r="BB471" s="116"/>
      <c r="BC471" s="116"/>
    </row>
    <row r="472" spans="1:55" s="117" customFormat="1">
      <c r="A472" s="116"/>
      <c r="B472" s="116"/>
      <c r="C472" s="116"/>
      <c r="D472" s="116"/>
      <c r="E472" s="116"/>
      <c r="F472" s="116"/>
      <c r="G472" s="116"/>
      <c r="H472" s="116"/>
      <c r="I472" s="116"/>
      <c r="J472" s="116"/>
      <c r="K472" s="116"/>
      <c r="L472" s="116"/>
      <c r="M472" s="116"/>
      <c r="N472" s="116"/>
      <c r="O472" s="116"/>
      <c r="P472" s="116"/>
      <c r="Q472" s="116"/>
      <c r="R472" s="116"/>
      <c r="S472" s="116"/>
      <c r="T472" s="116"/>
      <c r="U472" s="116"/>
      <c r="V472" s="116"/>
      <c r="W472" s="116"/>
      <c r="X472" s="116"/>
      <c r="Y472" s="116"/>
      <c r="Z472" s="116"/>
      <c r="AA472" s="116"/>
      <c r="AB472" s="116"/>
      <c r="AC472" s="116"/>
      <c r="AD472" s="116"/>
      <c r="AE472" s="116"/>
      <c r="AF472" s="116"/>
      <c r="AG472" s="116"/>
      <c r="AH472" s="116"/>
      <c r="AI472" s="116"/>
      <c r="AJ472" s="116"/>
      <c r="AK472" s="116"/>
      <c r="AL472" s="116"/>
      <c r="AM472" s="116"/>
      <c r="AN472" s="116"/>
      <c r="AO472" s="116"/>
      <c r="AP472" s="116"/>
      <c r="AQ472" s="116"/>
      <c r="AR472" s="116"/>
      <c r="AS472" s="116"/>
      <c r="AT472" s="116"/>
      <c r="AU472" s="116"/>
      <c r="AZ472" s="116"/>
      <c r="BA472" s="116"/>
      <c r="BB472" s="116"/>
      <c r="BC472" s="116"/>
    </row>
    <row r="473" spans="1:55" s="117" customFormat="1">
      <c r="A473" s="116"/>
      <c r="B473" s="116"/>
      <c r="C473" s="116"/>
      <c r="D473" s="116"/>
      <c r="E473" s="116"/>
      <c r="F473" s="116"/>
      <c r="G473" s="116"/>
      <c r="H473" s="116"/>
      <c r="I473" s="116"/>
      <c r="J473" s="116"/>
      <c r="K473" s="116"/>
      <c r="L473" s="116"/>
      <c r="M473" s="116"/>
      <c r="N473" s="116"/>
      <c r="O473" s="116"/>
      <c r="P473" s="116"/>
      <c r="Q473" s="116"/>
      <c r="R473" s="116"/>
      <c r="S473" s="116"/>
      <c r="T473" s="116"/>
      <c r="U473" s="116"/>
      <c r="V473" s="116"/>
      <c r="W473" s="116"/>
      <c r="X473" s="116"/>
      <c r="Y473" s="116"/>
      <c r="Z473" s="116"/>
      <c r="AA473" s="116"/>
      <c r="AB473" s="116"/>
      <c r="AC473" s="116"/>
      <c r="AD473" s="116"/>
      <c r="AE473" s="116"/>
      <c r="AF473" s="116"/>
      <c r="AG473" s="116"/>
      <c r="AH473" s="116"/>
      <c r="AI473" s="116"/>
      <c r="AJ473" s="116"/>
      <c r="AK473" s="116"/>
      <c r="AL473" s="116"/>
      <c r="AM473" s="116"/>
      <c r="AN473" s="116"/>
      <c r="AO473" s="116"/>
      <c r="AP473" s="116"/>
      <c r="AQ473" s="116"/>
      <c r="AR473" s="116"/>
      <c r="AS473" s="116"/>
      <c r="AT473" s="116"/>
      <c r="AU473" s="116"/>
      <c r="AZ473" s="116"/>
      <c r="BA473" s="116"/>
      <c r="BB473" s="116"/>
      <c r="BC473" s="116"/>
    </row>
    <row r="474" spans="1:55" s="117" customFormat="1">
      <c r="A474" s="116"/>
      <c r="B474" s="116"/>
      <c r="C474" s="116"/>
      <c r="D474" s="116"/>
      <c r="E474" s="116"/>
      <c r="F474" s="116"/>
      <c r="G474" s="116"/>
      <c r="H474" s="116"/>
      <c r="I474" s="116"/>
      <c r="J474" s="116"/>
      <c r="K474" s="116"/>
      <c r="L474" s="116"/>
      <c r="M474" s="116"/>
      <c r="N474" s="116"/>
      <c r="O474" s="116"/>
      <c r="P474" s="116"/>
      <c r="Q474" s="116"/>
      <c r="R474" s="116"/>
      <c r="S474" s="116"/>
      <c r="T474" s="116"/>
      <c r="U474" s="116"/>
      <c r="V474" s="116"/>
      <c r="W474" s="116"/>
      <c r="X474" s="116"/>
      <c r="Y474" s="116"/>
      <c r="Z474" s="116"/>
      <c r="AA474" s="116"/>
      <c r="AB474" s="116"/>
      <c r="AC474" s="116"/>
      <c r="AD474" s="116"/>
      <c r="AE474" s="116"/>
      <c r="AF474" s="116"/>
      <c r="AG474" s="116"/>
      <c r="AH474" s="116"/>
      <c r="AI474" s="116"/>
      <c r="AJ474" s="116"/>
      <c r="AK474" s="116"/>
      <c r="AL474" s="116"/>
      <c r="AM474" s="116"/>
      <c r="AN474" s="116"/>
      <c r="AO474" s="116"/>
      <c r="AP474" s="116"/>
      <c r="AQ474" s="116"/>
      <c r="AR474" s="116"/>
      <c r="AS474" s="116"/>
      <c r="AT474" s="116"/>
      <c r="AU474" s="116"/>
      <c r="AZ474" s="116"/>
      <c r="BA474" s="116"/>
      <c r="BB474" s="116"/>
      <c r="BC474" s="116"/>
    </row>
    <row r="475" spans="1:55" s="117" customFormat="1">
      <c r="A475" s="116"/>
      <c r="B475" s="116"/>
      <c r="C475" s="116"/>
      <c r="D475" s="116"/>
      <c r="E475" s="116"/>
      <c r="F475" s="116"/>
      <c r="G475" s="116"/>
      <c r="H475" s="116"/>
      <c r="I475" s="116"/>
      <c r="J475" s="116"/>
      <c r="K475" s="116"/>
      <c r="L475" s="116"/>
      <c r="M475" s="116"/>
      <c r="N475" s="116"/>
      <c r="O475" s="116"/>
      <c r="P475" s="116"/>
      <c r="Q475" s="116"/>
      <c r="R475" s="116"/>
      <c r="S475" s="116"/>
      <c r="T475" s="116"/>
      <c r="U475" s="116"/>
      <c r="V475" s="116"/>
      <c r="W475" s="116"/>
      <c r="X475" s="116"/>
      <c r="Y475" s="116"/>
      <c r="Z475" s="116"/>
      <c r="AA475" s="116"/>
      <c r="AB475" s="116"/>
      <c r="AC475" s="116"/>
      <c r="AD475" s="116"/>
      <c r="AE475" s="116"/>
      <c r="AF475" s="116"/>
      <c r="AG475" s="116"/>
      <c r="AH475" s="116"/>
      <c r="AI475" s="116"/>
      <c r="AJ475" s="116"/>
      <c r="AK475" s="116"/>
      <c r="AL475" s="116"/>
      <c r="AM475" s="116"/>
      <c r="AN475" s="116"/>
      <c r="AO475" s="116"/>
      <c r="AP475" s="116"/>
      <c r="AQ475" s="116"/>
      <c r="AR475" s="116"/>
      <c r="AS475" s="116"/>
      <c r="AT475" s="116"/>
      <c r="AU475" s="116"/>
      <c r="AZ475" s="116"/>
      <c r="BA475" s="116"/>
      <c r="BB475" s="116"/>
      <c r="BC475" s="116"/>
    </row>
    <row r="476" spans="1:55" s="117" customFormat="1">
      <c r="A476" s="116"/>
      <c r="B476" s="116"/>
      <c r="C476" s="116"/>
      <c r="D476" s="116"/>
      <c r="E476" s="116"/>
      <c r="F476" s="116"/>
      <c r="G476" s="116"/>
      <c r="H476" s="116"/>
      <c r="I476" s="116"/>
      <c r="J476" s="116"/>
      <c r="K476" s="116"/>
      <c r="L476" s="116"/>
      <c r="M476" s="116"/>
      <c r="N476" s="116"/>
      <c r="O476" s="116"/>
      <c r="P476" s="116"/>
      <c r="Q476" s="116"/>
      <c r="R476" s="116"/>
      <c r="S476" s="116"/>
      <c r="T476" s="116"/>
      <c r="U476" s="116"/>
      <c r="V476" s="116"/>
      <c r="W476" s="116"/>
      <c r="X476" s="116"/>
      <c r="Y476" s="116"/>
      <c r="Z476" s="116"/>
      <c r="AA476" s="116"/>
      <c r="AB476" s="116"/>
      <c r="AC476" s="116"/>
      <c r="AD476" s="116"/>
      <c r="AE476" s="116"/>
      <c r="AF476" s="116"/>
      <c r="AG476" s="116"/>
      <c r="AH476" s="116"/>
      <c r="AI476" s="116"/>
      <c r="AJ476" s="116"/>
      <c r="AK476" s="116"/>
      <c r="AL476" s="116"/>
      <c r="AM476" s="116"/>
      <c r="AN476" s="116"/>
      <c r="AO476" s="116"/>
      <c r="AP476" s="116"/>
      <c r="AQ476" s="116"/>
      <c r="AR476" s="116"/>
      <c r="AS476" s="116"/>
      <c r="AT476" s="116"/>
      <c r="AU476" s="116"/>
      <c r="AZ476" s="116"/>
      <c r="BA476" s="116"/>
      <c r="BB476" s="116"/>
      <c r="BC476" s="116"/>
    </row>
    <row r="477" spans="1:55" s="117" customFormat="1">
      <c r="A477" s="116"/>
      <c r="B477" s="116"/>
      <c r="C477" s="116"/>
      <c r="D477" s="116"/>
      <c r="E477" s="116"/>
      <c r="F477" s="116"/>
      <c r="G477" s="116"/>
      <c r="H477" s="116"/>
      <c r="I477" s="116"/>
      <c r="J477" s="116"/>
      <c r="K477" s="116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  <c r="Z477" s="116"/>
      <c r="AA477" s="116"/>
      <c r="AB477" s="116"/>
      <c r="AC477" s="116"/>
      <c r="AD477" s="116"/>
      <c r="AE477" s="116"/>
      <c r="AF477" s="116"/>
      <c r="AG477" s="116"/>
      <c r="AH477" s="116"/>
      <c r="AI477" s="116"/>
      <c r="AJ477" s="116"/>
      <c r="AK477" s="116"/>
      <c r="AL477" s="116"/>
      <c r="AM477" s="116"/>
      <c r="AN477" s="116"/>
      <c r="AO477" s="116"/>
      <c r="AP477" s="116"/>
      <c r="AQ477" s="116"/>
      <c r="AR477" s="116"/>
      <c r="AS477" s="116"/>
      <c r="AT477" s="116"/>
      <c r="AU477" s="116"/>
      <c r="AZ477" s="116"/>
      <c r="BA477" s="116"/>
      <c r="BB477" s="116"/>
      <c r="BC477" s="116"/>
    </row>
    <row r="478" spans="1:55" s="117" customFormat="1">
      <c r="A478" s="116"/>
      <c r="B478" s="116"/>
      <c r="C478" s="116"/>
      <c r="D478" s="116"/>
      <c r="E478" s="116"/>
      <c r="F478" s="116"/>
      <c r="G478" s="116"/>
      <c r="H478" s="116"/>
      <c r="I478" s="116"/>
      <c r="J478" s="116"/>
      <c r="K478" s="116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  <c r="Z478" s="116"/>
      <c r="AA478" s="116"/>
      <c r="AB478" s="116"/>
      <c r="AC478" s="116"/>
      <c r="AD478" s="116"/>
      <c r="AE478" s="116"/>
      <c r="AF478" s="116"/>
      <c r="AG478" s="116"/>
      <c r="AH478" s="116"/>
      <c r="AI478" s="116"/>
      <c r="AJ478" s="116"/>
      <c r="AK478" s="116"/>
      <c r="AL478" s="116"/>
      <c r="AM478" s="116"/>
      <c r="AN478" s="116"/>
      <c r="AO478" s="116"/>
      <c r="AP478" s="116"/>
      <c r="AQ478" s="116"/>
      <c r="AR478" s="116"/>
      <c r="AS478" s="116"/>
      <c r="AT478" s="116"/>
      <c r="AU478" s="116"/>
      <c r="AZ478" s="116"/>
      <c r="BA478" s="116"/>
      <c r="BB478" s="116"/>
      <c r="BC478" s="116"/>
    </row>
    <row r="479" spans="1:55" s="117" customFormat="1">
      <c r="A479" s="116"/>
      <c r="B479" s="116"/>
      <c r="C479" s="116"/>
      <c r="D479" s="116"/>
      <c r="E479" s="116"/>
      <c r="F479" s="116"/>
      <c r="G479" s="116"/>
      <c r="H479" s="116"/>
      <c r="I479" s="116"/>
      <c r="J479" s="116"/>
      <c r="K479" s="116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  <c r="Z479" s="116"/>
      <c r="AA479" s="116"/>
      <c r="AB479" s="116"/>
      <c r="AC479" s="116"/>
      <c r="AD479" s="116"/>
      <c r="AE479" s="116"/>
      <c r="AF479" s="116"/>
      <c r="AG479" s="116"/>
      <c r="AH479" s="116"/>
      <c r="AI479" s="116"/>
      <c r="AJ479" s="116"/>
      <c r="AK479" s="116"/>
      <c r="AL479" s="116"/>
      <c r="AM479" s="116"/>
      <c r="AN479" s="116"/>
      <c r="AO479" s="116"/>
      <c r="AP479" s="116"/>
      <c r="AQ479" s="116"/>
      <c r="AR479" s="116"/>
      <c r="AS479" s="116"/>
      <c r="AT479" s="116"/>
      <c r="AU479" s="116"/>
      <c r="AZ479" s="116"/>
      <c r="BA479" s="116"/>
      <c r="BB479" s="116"/>
      <c r="BC479" s="116"/>
    </row>
    <row r="480" spans="1:55" s="117" customFormat="1">
      <c r="A480" s="116"/>
      <c r="B480" s="116"/>
      <c r="C480" s="116"/>
      <c r="D480" s="116"/>
      <c r="E480" s="116"/>
      <c r="F480" s="116"/>
      <c r="G480" s="116"/>
      <c r="H480" s="116"/>
      <c r="I480" s="116"/>
      <c r="J480" s="116"/>
      <c r="K480" s="116"/>
      <c r="L480" s="116"/>
      <c r="M480" s="116"/>
      <c r="N480" s="116"/>
      <c r="O480" s="116"/>
      <c r="P480" s="116"/>
      <c r="Q480" s="116"/>
      <c r="R480" s="116"/>
      <c r="S480" s="116"/>
      <c r="T480" s="116"/>
      <c r="U480" s="116"/>
      <c r="V480" s="116"/>
      <c r="W480" s="116"/>
      <c r="X480" s="116"/>
      <c r="Y480" s="116"/>
      <c r="Z480" s="116"/>
      <c r="AA480" s="116"/>
      <c r="AB480" s="116"/>
      <c r="AC480" s="116"/>
      <c r="AD480" s="116"/>
      <c r="AE480" s="116"/>
      <c r="AF480" s="116"/>
      <c r="AG480" s="116"/>
      <c r="AH480" s="116"/>
      <c r="AI480" s="116"/>
      <c r="AJ480" s="116"/>
      <c r="AK480" s="116"/>
      <c r="AL480" s="116"/>
      <c r="AM480" s="116"/>
      <c r="AN480" s="116"/>
      <c r="AO480" s="116"/>
      <c r="AP480" s="116"/>
      <c r="AQ480" s="116"/>
      <c r="AR480" s="116"/>
      <c r="AS480" s="116"/>
      <c r="AT480" s="116"/>
      <c r="AU480" s="116"/>
      <c r="AZ480" s="116"/>
      <c r="BA480" s="116"/>
      <c r="BB480" s="116"/>
      <c r="BC480" s="116"/>
    </row>
    <row r="481" spans="1:55" s="117" customFormat="1">
      <c r="A481" s="116"/>
      <c r="B481" s="116"/>
      <c r="C481" s="116"/>
      <c r="D481" s="116"/>
      <c r="E481" s="116"/>
      <c r="F481" s="116"/>
      <c r="G481" s="116"/>
      <c r="H481" s="116"/>
      <c r="I481" s="116"/>
      <c r="J481" s="116"/>
      <c r="K481" s="116"/>
      <c r="L481" s="116"/>
      <c r="M481" s="116"/>
      <c r="N481" s="116"/>
      <c r="O481" s="116"/>
      <c r="P481" s="116"/>
      <c r="Q481" s="116"/>
      <c r="R481" s="116"/>
      <c r="S481" s="116"/>
      <c r="T481" s="116"/>
      <c r="U481" s="116"/>
      <c r="V481" s="116"/>
      <c r="W481" s="116"/>
      <c r="X481" s="116"/>
      <c r="Y481" s="116"/>
      <c r="Z481" s="116"/>
      <c r="AA481" s="116"/>
      <c r="AB481" s="116"/>
      <c r="AC481" s="116"/>
      <c r="AD481" s="116"/>
      <c r="AE481" s="116"/>
      <c r="AF481" s="116"/>
      <c r="AG481" s="116"/>
      <c r="AH481" s="116"/>
      <c r="AI481" s="116"/>
      <c r="AJ481" s="116"/>
      <c r="AK481" s="116"/>
      <c r="AL481" s="116"/>
      <c r="AM481" s="116"/>
      <c r="AN481" s="116"/>
      <c r="AO481" s="116"/>
      <c r="AP481" s="116"/>
      <c r="AQ481" s="116"/>
      <c r="AR481" s="116"/>
      <c r="AS481" s="116"/>
      <c r="AT481" s="116"/>
      <c r="AU481" s="116"/>
      <c r="AZ481" s="116"/>
      <c r="BA481" s="116"/>
      <c r="BB481" s="116"/>
      <c r="BC481" s="116"/>
    </row>
    <row r="482" spans="1:55" s="117" customFormat="1">
      <c r="A482" s="116"/>
      <c r="B482" s="116"/>
      <c r="C482" s="116"/>
      <c r="D482" s="116"/>
      <c r="E482" s="116"/>
      <c r="F482" s="116"/>
      <c r="G482" s="116"/>
      <c r="H482" s="116"/>
      <c r="I482" s="116"/>
      <c r="J482" s="116"/>
      <c r="K482" s="116"/>
      <c r="L482" s="116"/>
      <c r="M482" s="116"/>
      <c r="N482" s="116"/>
      <c r="O482" s="116"/>
      <c r="P482" s="116"/>
      <c r="Q482" s="116"/>
      <c r="R482" s="116"/>
      <c r="S482" s="116"/>
      <c r="T482" s="116"/>
      <c r="U482" s="116"/>
      <c r="V482" s="116"/>
      <c r="W482" s="116"/>
      <c r="X482" s="116"/>
      <c r="Y482" s="116"/>
      <c r="Z482" s="116"/>
      <c r="AA482" s="116"/>
      <c r="AB482" s="116"/>
      <c r="AC482" s="116"/>
      <c r="AD482" s="116"/>
      <c r="AE482" s="116"/>
      <c r="AF482" s="116"/>
      <c r="AG482" s="116"/>
      <c r="AH482" s="116"/>
      <c r="AI482" s="116"/>
      <c r="AJ482" s="116"/>
      <c r="AK482" s="116"/>
      <c r="AL482" s="116"/>
      <c r="AM482" s="116"/>
      <c r="AN482" s="116"/>
      <c r="AO482" s="116"/>
      <c r="AP482" s="116"/>
      <c r="AQ482" s="116"/>
      <c r="AR482" s="116"/>
      <c r="AS482" s="116"/>
      <c r="AT482" s="116"/>
      <c r="AU482" s="116"/>
      <c r="AZ482" s="116"/>
      <c r="BA482" s="116"/>
      <c r="BB482" s="116"/>
      <c r="BC482" s="116"/>
    </row>
    <row r="483" spans="1:55" s="117" customFormat="1">
      <c r="A483" s="116"/>
      <c r="B483" s="116"/>
      <c r="C483" s="116"/>
      <c r="D483" s="116"/>
      <c r="E483" s="116"/>
      <c r="F483" s="116"/>
      <c r="G483" s="116"/>
      <c r="H483" s="116"/>
      <c r="I483" s="116"/>
      <c r="J483" s="116"/>
      <c r="K483" s="116"/>
      <c r="L483" s="116"/>
      <c r="M483" s="116"/>
      <c r="N483" s="116"/>
      <c r="O483" s="116"/>
      <c r="P483" s="116"/>
      <c r="Q483" s="116"/>
      <c r="R483" s="116"/>
      <c r="S483" s="116"/>
      <c r="T483" s="116"/>
      <c r="U483" s="116"/>
      <c r="V483" s="116"/>
      <c r="W483" s="116"/>
      <c r="X483" s="116"/>
      <c r="Y483" s="116"/>
      <c r="Z483" s="116"/>
      <c r="AA483" s="116"/>
      <c r="AB483" s="116"/>
      <c r="AC483" s="116"/>
      <c r="AD483" s="116"/>
      <c r="AE483" s="116"/>
      <c r="AF483" s="116"/>
      <c r="AG483" s="116"/>
      <c r="AH483" s="116"/>
      <c r="AI483" s="116"/>
      <c r="AJ483" s="116"/>
      <c r="AK483" s="116"/>
      <c r="AL483" s="116"/>
      <c r="AM483" s="116"/>
      <c r="AN483" s="116"/>
      <c r="AO483" s="116"/>
      <c r="AP483" s="116"/>
      <c r="AQ483" s="116"/>
      <c r="AR483" s="116"/>
      <c r="AS483" s="116"/>
      <c r="AT483" s="116"/>
      <c r="AU483" s="116"/>
      <c r="AZ483" s="116"/>
      <c r="BA483" s="116"/>
      <c r="BB483" s="116"/>
      <c r="BC483" s="116"/>
    </row>
    <row r="484" spans="1:55" s="117" customFormat="1">
      <c r="A484" s="116"/>
      <c r="B484" s="116"/>
      <c r="C484" s="116"/>
      <c r="D484" s="116"/>
      <c r="E484" s="116"/>
      <c r="F484" s="116"/>
      <c r="G484" s="116"/>
      <c r="H484" s="116"/>
      <c r="I484" s="116"/>
      <c r="J484" s="116"/>
      <c r="K484" s="116"/>
      <c r="L484" s="116"/>
      <c r="M484" s="116"/>
      <c r="N484" s="116"/>
      <c r="O484" s="116"/>
      <c r="P484" s="116"/>
      <c r="Q484" s="116"/>
      <c r="R484" s="116"/>
      <c r="S484" s="116"/>
      <c r="T484" s="116"/>
      <c r="U484" s="116"/>
      <c r="V484" s="116"/>
      <c r="W484" s="116"/>
      <c r="X484" s="116"/>
      <c r="Y484" s="116"/>
      <c r="Z484" s="116"/>
      <c r="AA484" s="116"/>
      <c r="AB484" s="116"/>
      <c r="AC484" s="116"/>
      <c r="AD484" s="116"/>
      <c r="AE484" s="116"/>
      <c r="AF484" s="116"/>
      <c r="AG484" s="116"/>
      <c r="AH484" s="116"/>
      <c r="AI484" s="116"/>
      <c r="AJ484" s="116"/>
      <c r="AK484" s="116"/>
      <c r="AL484" s="116"/>
      <c r="AM484" s="116"/>
      <c r="AN484" s="116"/>
      <c r="AO484" s="116"/>
      <c r="AP484" s="116"/>
      <c r="AQ484" s="116"/>
      <c r="AR484" s="116"/>
      <c r="AS484" s="116"/>
      <c r="AT484" s="116"/>
      <c r="AU484" s="116"/>
      <c r="AZ484" s="116"/>
      <c r="BA484" s="116"/>
      <c r="BB484" s="116"/>
      <c r="BC484" s="116"/>
    </row>
    <row r="485" spans="1:55" s="117" customFormat="1">
      <c r="A485" s="116"/>
      <c r="B485" s="116"/>
      <c r="C485" s="116"/>
      <c r="D485" s="116"/>
      <c r="E485" s="116"/>
      <c r="F485" s="116"/>
      <c r="G485" s="116"/>
      <c r="H485" s="116"/>
      <c r="I485" s="116"/>
      <c r="J485" s="116"/>
      <c r="K485" s="116"/>
      <c r="L485" s="116"/>
      <c r="M485" s="116"/>
      <c r="N485" s="116"/>
      <c r="O485" s="116"/>
      <c r="P485" s="116"/>
      <c r="Q485" s="116"/>
      <c r="R485" s="116"/>
      <c r="S485" s="116"/>
      <c r="T485" s="116"/>
      <c r="U485" s="116"/>
      <c r="V485" s="116"/>
      <c r="W485" s="116"/>
      <c r="X485" s="116"/>
      <c r="Y485" s="116"/>
      <c r="Z485" s="116"/>
      <c r="AA485" s="116"/>
      <c r="AB485" s="116"/>
      <c r="AC485" s="116"/>
      <c r="AD485" s="116"/>
      <c r="AE485" s="116"/>
      <c r="AF485" s="116"/>
      <c r="AG485" s="116"/>
      <c r="AH485" s="116"/>
      <c r="AI485" s="116"/>
      <c r="AJ485" s="116"/>
      <c r="AK485" s="116"/>
      <c r="AL485" s="116"/>
      <c r="AM485" s="116"/>
      <c r="AN485" s="116"/>
      <c r="AO485" s="116"/>
      <c r="AP485" s="116"/>
      <c r="AQ485" s="116"/>
      <c r="AR485" s="116"/>
      <c r="AS485" s="116"/>
      <c r="AT485" s="116"/>
      <c r="AU485" s="116"/>
      <c r="AZ485" s="116"/>
      <c r="BA485" s="116"/>
      <c r="BB485" s="116"/>
      <c r="BC485" s="116"/>
    </row>
    <row r="486" spans="1:55" s="117" customFormat="1">
      <c r="A486" s="116"/>
      <c r="B486" s="116"/>
      <c r="C486" s="116"/>
      <c r="D486" s="116"/>
      <c r="E486" s="116"/>
      <c r="F486" s="116"/>
      <c r="G486" s="116"/>
      <c r="H486" s="116"/>
      <c r="I486" s="116"/>
      <c r="J486" s="116"/>
      <c r="K486" s="116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  <c r="Z486" s="116"/>
      <c r="AA486" s="116"/>
      <c r="AB486" s="116"/>
      <c r="AC486" s="116"/>
      <c r="AD486" s="116"/>
      <c r="AE486" s="116"/>
      <c r="AF486" s="116"/>
      <c r="AG486" s="116"/>
      <c r="AH486" s="116"/>
      <c r="AI486" s="116"/>
      <c r="AJ486" s="116"/>
      <c r="AK486" s="116"/>
      <c r="AL486" s="116"/>
      <c r="AM486" s="116"/>
      <c r="AN486" s="116"/>
      <c r="AO486" s="116"/>
      <c r="AP486" s="116"/>
      <c r="AQ486" s="116"/>
      <c r="AR486" s="116"/>
      <c r="AS486" s="116"/>
      <c r="AT486" s="116"/>
      <c r="AU486" s="116"/>
      <c r="AZ486" s="116"/>
      <c r="BA486" s="116"/>
      <c r="BB486" s="116"/>
      <c r="BC486" s="116"/>
    </row>
    <row r="487" spans="1:55" s="117" customFormat="1">
      <c r="A487" s="116"/>
      <c r="B487" s="116"/>
      <c r="C487" s="116"/>
      <c r="D487" s="116"/>
      <c r="E487" s="116"/>
      <c r="F487" s="116"/>
      <c r="G487" s="116"/>
      <c r="H487" s="116"/>
      <c r="I487" s="116"/>
      <c r="J487" s="116"/>
      <c r="K487" s="116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  <c r="Z487" s="116"/>
      <c r="AA487" s="116"/>
      <c r="AB487" s="116"/>
      <c r="AC487" s="116"/>
      <c r="AD487" s="116"/>
      <c r="AE487" s="116"/>
      <c r="AF487" s="116"/>
      <c r="AG487" s="116"/>
      <c r="AH487" s="116"/>
      <c r="AI487" s="116"/>
      <c r="AJ487" s="116"/>
      <c r="AK487" s="116"/>
      <c r="AL487" s="116"/>
      <c r="AM487" s="116"/>
      <c r="AN487" s="116"/>
      <c r="AO487" s="116"/>
      <c r="AP487" s="116"/>
      <c r="AQ487" s="116"/>
      <c r="AR487" s="116"/>
      <c r="AS487" s="116"/>
      <c r="AT487" s="116"/>
      <c r="AU487" s="116"/>
      <c r="AZ487" s="116"/>
      <c r="BA487" s="116"/>
      <c r="BB487" s="116"/>
      <c r="BC487" s="116"/>
    </row>
    <row r="488" spans="1:55" s="117" customFormat="1">
      <c r="A488" s="116"/>
      <c r="B488" s="116"/>
      <c r="C488" s="116"/>
      <c r="D488" s="116"/>
      <c r="E488" s="116"/>
      <c r="F488" s="116"/>
      <c r="G488" s="116"/>
      <c r="H488" s="116"/>
      <c r="I488" s="116"/>
      <c r="J488" s="116"/>
      <c r="K488" s="116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  <c r="Z488" s="116"/>
      <c r="AA488" s="116"/>
      <c r="AB488" s="116"/>
      <c r="AC488" s="116"/>
      <c r="AD488" s="116"/>
      <c r="AE488" s="116"/>
      <c r="AF488" s="116"/>
      <c r="AG488" s="116"/>
      <c r="AH488" s="116"/>
      <c r="AI488" s="116"/>
      <c r="AJ488" s="116"/>
      <c r="AK488" s="116"/>
      <c r="AL488" s="116"/>
      <c r="AM488" s="116"/>
      <c r="AN488" s="116"/>
      <c r="AO488" s="116"/>
      <c r="AP488" s="116"/>
      <c r="AQ488" s="116"/>
      <c r="AR488" s="116"/>
      <c r="AS488" s="116"/>
      <c r="AT488" s="116"/>
      <c r="AU488" s="116"/>
      <c r="AZ488" s="116"/>
      <c r="BA488" s="116"/>
      <c r="BB488" s="116"/>
      <c r="BC488" s="116"/>
    </row>
    <row r="489" spans="1:55" s="117" customFormat="1">
      <c r="A489" s="116"/>
      <c r="B489" s="116"/>
      <c r="C489" s="116"/>
      <c r="D489" s="116"/>
      <c r="E489" s="116"/>
      <c r="F489" s="116"/>
      <c r="G489" s="116"/>
      <c r="H489" s="116"/>
      <c r="I489" s="116"/>
      <c r="J489" s="116"/>
      <c r="K489" s="116"/>
      <c r="L489" s="116"/>
      <c r="M489" s="116"/>
      <c r="N489" s="116"/>
      <c r="O489" s="116"/>
      <c r="P489" s="116"/>
      <c r="Q489" s="116"/>
      <c r="R489" s="116"/>
      <c r="S489" s="116"/>
      <c r="T489" s="116"/>
      <c r="U489" s="116"/>
      <c r="V489" s="116"/>
      <c r="W489" s="116"/>
      <c r="X489" s="116"/>
      <c r="Y489" s="116"/>
      <c r="Z489" s="116"/>
      <c r="AA489" s="116"/>
      <c r="AB489" s="116"/>
      <c r="AC489" s="116"/>
      <c r="AD489" s="116"/>
      <c r="AE489" s="116"/>
      <c r="AF489" s="116"/>
      <c r="AG489" s="116"/>
      <c r="AH489" s="116"/>
      <c r="AI489" s="116"/>
      <c r="AJ489" s="116"/>
      <c r="AK489" s="116"/>
      <c r="AL489" s="116"/>
      <c r="AM489" s="116"/>
      <c r="AN489" s="116"/>
      <c r="AO489" s="116"/>
      <c r="AP489" s="116"/>
      <c r="AQ489" s="116"/>
      <c r="AR489" s="116"/>
      <c r="AS489" s="116"/>
      <c r="AT489" s="116"/>
      <c r="AU489" s="116"/>
      <c r="AZ489" s="116"/>
      <c r="BA489" s="116"/>
      <c r="BB489" s="116"/>
      <c r="BC489" s="116"/>
    </row>
    <row r="490" spans="1:55" s="117" customFormat="1">
      <c r="A490" s="116"/>
      <c r="B490" s="116"/>
      <c r="C490" s="116"/>
      <c r="D490" s="116"/>
      <c r="E490" s="116"/>
      <c r="F490" s="116"/>
      <c r="G490" s="116"/>
      <c r="H490" s="116"/>
      <c r="I490" s="116"/>
      <c r="J490" s="116"/>
      <c r="K490" s="116"/>
      <c r="L490" s="116"/>
      <c r="M490" s="116"/>
      <c r="N490" s="116"/>
      <c r="O490" s="116"/>
      <c r="P490" s="116"/>
      <c r="Q490" s="116"/>
      <c r="R490" s="116"/>
      <c r="S490" s="116"/>
      <c r="T490" s="116"/>
      <c r="U490" s="116"/>
      <c r="V490" s="116"/>
      <c r="W490" s="116"/>
      <c r="X490" s="116"/>
      <c r="Y490" s="116"/>
      <c r="Z490" s="116"/>
      <c r="AA490" s="116"/>
      <c r="AB490" s="116"/>
      <c r="AC490" s="116"/>
      <c r="AD490" s="116"/>
      <c r="AE490" s="116"/>
      <c r="AF490" s="116"/>
      <c r="AG490" s="116"/>
      <c r="AH490" s="116"/>
      <c r="AI490" s="116"/>
      <c r="AJ490" s="116"/>
      <c r="AK490" s="116"/>
      <c r="AL490" s="116"/>
      <c r="AM490" s="116"/>
      <c r="AN490" s="116"/>
      <c r="AO490" s="116"/>
      <c r="AP490" s="116"/>
      <c r="AQ490" s="116"/>
      <c r="AR490" s="116"/>
      <c r="AS490" s="116"/>
      <c r="AT490" s="116"/>
      <c r="AU490" s="116"/>
      <c r="AZ490" s="116"/>
      <c r="BA490" s="116"/>
      <c r="BB490" s="116"/>
      <c r="BC490" s="116"/>
    </row>
    <row r="491" spans="1:55" s="117" customFormat="1">
      <c r="A491" s="116"/>
      <c r="B491" s="116"/>
      <c r="C491" s="116"/>
      <c r="D491" s="116"/>
      <c r="E491" s="116"/>
      <c r="F491" s="116"/>
      <c r="G491" s="116"/>
      <c r="H491" s="116"/>
      <c r="I491" s="116"/>
      <c r="J491" s="116"/>
      <c r="K491" s="116"/>
      <c r="L491" s="116"/>
      <c r="M491" s="116"/>
      <c r="N491" s="116"/>
      <c r="O491" s="116"/>
      <c r="P491" s="116"/>
      <c r="Q491" s="116"/>
      <c r="R491" s="116"/>
      <c r="S491" s="116"/>
      <c r="T491" s="116"/>
      <c r="U491" s="116"/>
      <c r="V491" s="116"/>
      <c r="W491" s="116"/>
      <c r="X491" s="116"/>
      <c r="Y491" s="116"/>
      <c r="Z491" s="116"/>
      <c r="AA491" s="116"/>
      <c r="AB491" s="116"/>
      <c r="AC491" s="116"/>
      <c r="AD491" s="116"/>
      <c r="AE491" s="116"/>
      <c r="AF491" s="116"/>
      <c r="AG491" s="116"/>
      <c r="AH491" s="116"/>
      <c r="AI491" s="116"/>
      <c r="AJ491" s="116"/>
      <c r="AK491" s="116"/>
      <c r="AL491" s="116"/>
      <c r="AM491" s="116"/>
      <c r="AN491" s="116"/>
      <c r="AO491" s="116"/>
      <c r="AP491" s="116"/>
      <c r="AQ491" s="116"/>
      <c r="AR491" s="116"/>
      <c r="AS491" s="116"/>
      <c r="AT491" s="116"/>
      <c r="AU491" s="116"/>
      <c r="AZ491" s="116"/>
      <c r="BA491" s="116"/>
      <c r="BB491" s="116"/>
      <c r="BC491" s="116"/>
    </row>
    <row r="492" spans="1:55" s="117" customFormat="1">
      <c r="A492" s="116"/>
      <c r="B492" s="116"/>
      <c r="C492" s="116"/>
      <c r="D492" s="116"/>
      <c r="E492" s="116"/>
      <c r="F492" s="116"/>
      <c r="G492" s="116"/>
      <c r="H492" s="116"/>
      <c r="I492" s="116"/>
      <c r="J492" s="116"/>
      <c r="K492" s="116"/>
      <c r="L492" s="116"/>
      <c r="M492" s="116"/>
      <c r="N492" s="116"/>
      <c r="O492" s="116"/>
      <c r="P492" s="116"/>
      <c r="Q492" s="116"/>
      <c r="R492" s="116"/>
      <c r="S492" s="116"/>
      <c r="T492" s="116"/>
      <c r="U492" s="116"/>
      <c r="V492" s="116"/>
      <c r="W492" s="116"/>
      <c r="X492" s="116"/>
      <c r="Y492" s="116"/>
      <c r="Z492" s="116"/>
      <c r="AA492" s="116"/>
      <c r="AB492" s="116"/>
      <c r="AC492" s="116"/>
      <c r="AD492" s="116"/>
      <c r="AE492" s="116"/>
      <c r="AF492" s="116"/>
      <c r="AG492" s="116"/>
      <c r="AH492" s="116"/>
      <c r="AI492" s="116"/>
      <c r="AJ492" s="116"/>
      <c r="AK492" s="116"/>
      <c r="AL492" s="116"/>
      <c r="AM492" s="116"/>
      <c r="AN492" s="116"/>
      <c r="AO492" s="116"/>
      <c r="AP492" s="116"/>
      <c r="AQ492" s="116"/>
      <c r="AR492" s="116"/>
      <c r="AS492" s="116"/>
      <c r="AT492" s="116"/>
      <c r="AU492" s="116"/>
      <c r="AZ492" s="116"/>
      <c r="BA492" s="116"/>
      <c r="BB492" s="116"/>
      <c r="BC492" s="116"/>
    </row>
    <row r="493" spans="1:55" s="117" customFormat="1">
      <c r="A493" s="116"/>
      <c r="B493" s="116"/>
      <c r="C493" s="116"/>
      <c r="D493" s="116"/>
      <c r="E493" s="116"/>
      <c r="F493" s="116"/>
      <c r="G493" s="116"/>
      <c r="H493" s="116"/>
      <c r="I493" s="116"/>
      <c r="J493" s="116"/>
      <c r="K493" s="116"/>
      <c r="L493" s="116"/>
      <c r="M493" s="116"/>
      <c r="N493" s="116"/>
      <c r="O493" s="116"/>
      <c r="P493" s="116"/>
      <c r="Q493" s="116"/>
      <c r="R493" s="116"/>
      <c r="S493" s="116"/>
      <c r="T493" s="116"/>
      <c r="U493" s="116"/>
      <c r="V493" s="116"/>
      <c r="W493" s="116"/>
      <c r="X493" s="116"/>
      <c r="Y493" s="116"/>
      <c r="Z493" s="116"/>
      <c r="AA493" s="116"/>
      <c r="AB493" s="116"/>
      <c r="AC493" s="116"/>
      <c r="AD493" s="116"/>
      <c r="AE493" s="116"/>
      <c r="AF493" s="116"/>
      <c r="AG493" s="116"/>
      <c r="AH493" s="116"/>
      <c r="AI493" s="116"/>
      <c r="AJ493" s="116"/>
      <c r="AK493" s="116"/>
      <c r="AL493" s="116"/>
      <c r="AM493" s="116"/>
      <c r="AN493" s="116"/>
      <c r="AO493" s="116"/>
      <c r="AP493" s="116"/>
      <c r="AQ493" s="116"/>
      <c r="AR493" s="116"/>
      <c r="AS493" s="116"/>
      <c r="AT493" s="116"/>
      <c r="AU493" s="116"/>
      <c r="AZ493" s="116"/>
      <c r="BA493" s="116"/>
      <c r="BB493" s="116"/>
      <c r="BC493" s="116"/>
    </row>
    <row r="494" spans="1:55" s="117" customFormat="1">
      <c r="A494" s="116"/>
      <c r="B494" s="116"/>
      <c r="C494" s="116"/>
      <c r="D494" s="116"/>
      <c r="E494" s="116"/>
      <c r="F494" s="116"/>
      <c r="G494" s="116"/>
      <c r="H494" s="116"/>
      <c r="I494" s="116"/>
      <c r="J494" s="116"/>
      <c r="K494" s="116"/>
      <c r="L494" s="116"/>
      <c r="M494" s="116"/>
      <c r="N494" s="116"/>
      <c r="O494" s="116"/>
      <c r="P494" s="116"/>
      <c r="Q494" s="116"/>
      <c r="R494" s="116"/>
      <c r="S494" s="116"/>
      <c r="T494" s="116"/>
      <c r="U494" s="116"/>
      <c r="V494" s="116"/>
      <c r="W494" s="116"/>
      <c r="X494" s="116"/>
      <c r="Y494" s="116"/>
      <c r="Z494" s="116"/>
      <c r="AA494" s="116"/>
      <c r="AB494" s="116"/>
      <c r="AC494" s="116"/>
      <c r="AD494" s="116"/>
      <c r="AE494" s="116"/>
      <c r="AF494" s="116"/>
      <c r="AG494" s="116"/>
      <c r="AH494" s="116"/>
      <c r="AI494" s="116"/>
      <c r="AJ494" s="116"/>
      <c r="AK494" s="116"/>
      <c r="AL494" s="116"/>
      <c r="AM494" s="116"/>
      <c r="AN494" s="116"/>
      <c r="AO494" s="116"/>
      <c r="AP494" s="116"/>
      <c r="AQ494" s="116"/>
      <c r="AR494" s="116"/>
      <c r="AS494" s="116"/>
      <c r="AT494" s="116"/>
      <c r="AU494" s="116"/>
      <c r="AZ494" s="116"/>
      <c r="BA494" s="116"/>
      <c r="BB494" s="116"/>
      <c r="BC494" s="116"/>
    </row>
    <row r="495" spans="1:55" s="117" customFormat="1">
      <c r="A495" s="116"/>
      <c r="B495" s="116"/>
      <c r="C495" s="116"/>
      <c r="D495" s="116"/>
      <c r="E495" s="116"/>
      <c r="F495" s="116"/>
      <c r="G495" s="116"/>
      <c r="H495" s="116"/>
      <c r="I495" s="116"/>
      <c r="J495" s="116"/>
      <c r="K495" s="116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  <c r="Z495" s="116"/>
      <c r="AA495" s="116"/>
      <c r="AB495" s="116"/>
      <c r="AC495" s="116"/>
      <c r="AD495" s="116"/>
      <c r="AE495" s="116"/>
      <c r="AF495" s="116"/>
      <c r="AG495" s="116"/>
      <c r="AH495" s="116"/>
      <c r="AI495" s="116"/>
      <c r="AJ495" s="116"/>
      <c r="AK495" s="116"/>
      <c r="AL495" s="116"/>
      <c r="AM495" s="116"/>
      <c r="AN495" s="116"/>
      <c r="AO495" s="116"/>
      <c r="AP495" s="116"/>
      <c r="AQ495" s="116"/>
      <c r="AR495" s="116"/>
      <c r="AS495" s="116"/>
      <c r="AT495" s="116"/>
      <c r="AU495" s="116"/>
      <c r="AZ495" s="116"/>
      <c r="BA495" s="116"/>
      <c r="BB495" s="116"/>
      <c r="BC495" s="116"/>
    </row>
    <row r="496" spans="1:55" s="117" customFormat="1">
      <c r="A496" s="116"/>
      <c r="B496" s="116"/>
      <c r="C496" s="116"/>
      <c r="D496" s="116"/>
      <c r="E496" s="116"/>
      <c r="F496" s="116"/>
      <c r="G496" s="116"/>
      <c r="H496" s="116"/>
      <c r="I496" s="116"/>
      <c r="J496" s="116"/>
      <c r="K496" s="116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  <c r="Z496" s="116"/>
      <c r="AA496" s="116"/>
      <c r="AB496" s="116"/>
      <c r="AC496" s="116"/>
      <c r="AD496" s="116"/>
      <c r="AE496" s="116"/>
      <c r="AF496" s="116"/>
      <c r="AG496" s="116"/>
      <c r="AH496" s="116"/>
      <c r="AI496" s="116"/>
      <c r="AJ496" s="116"/>
      <c r="AK496" s="116"/>
      <c r="AL496" s="116"/>
      <c r="AM496" s="116"/>
      <c r="AN496" s="116"/>
      <c r="AO496" s="116"/>
      <c r="AP496" s="116"/>
      <c r="AQ496" s="116"/>
      <c r="AR496" s="116"/>
      <c r="AS496" s="116"/>
      <c r="AT496" s="116"/>
      <c r="AU496" s="116"/>
      <c r="AZ496" s="116"/>
      <c r="BA496" s="116"/>
      <c r="BB496" s="116"/>
      <c r="BC496" s="116"/>
    </row>
    <row r="497" spans="1:55" s="117" customFormat="1">
      <c r="A497" s="116"/>
      <c r="B497" s="116"/>
      <c r="C497" s="116"/>
      <c r="D497" s="116"/>
      <c r="E497" s="116"/>
      <c r="F497" s="116"/>
      <c r="G497" s="116"/>
      <c r="H497" s="116"/>
      <c r="I497" s="116"/>
      <c r="J497" s="116"/>
      <c r="K497" s="116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  <c r="Z497" s="116"/>
      <c r="AA497" s="116"/>
      <c r="AB497" s="116"/>
      <c r="AC497" s="116"/>
      <c r="AD497" s="116"/>
      <c r="AE497" s="116"/>
      <c r="AF497" s="116"/>
      <c r="AG497" s="116"/>
      <c r="AH497" s="116"/>
      <c r="AI497" s="116"/>
      <c r="AJ497" s="116"/>
      <c r="AK497" s="116"/>
      <c r="AL497" s="116"/>
      <c r="AM497" s="116"/>
      <c r="AN497" s="116"/>
      <c r="AO497" s="116"/>
      <c r="AP497" s="116"/>
      <c r="AQ497" s="116"/>
      <c r="AR497" s="116"/>
      <c r="AS497" s="116"/>
      <c r="AT497" s="116"/>
      <c r="AU497" s="116"/>
      <c r="AZ497" s="116"/>
      <c r="BA497" s="116"/>
      <c r="BB497" s="116"/>
      <c r="BC497" s="116"/>
    </row>
    <row r="498" spans="1:55" s="117" customFormat="1">
      <c r="A498" s="116"/>
      <c r="B498" s="116"/>
      <c r="C498" s="116"/>
      <c r="D498" s="116"/>
      <c r="E498" s="116"/>
      <c r="F498" s="116"/>
      <c r="G498" s="116"/>
      <c r="H498" s="116"/>
      <c r="I498" s="116"/>
      <c r="J498" s="116"/>
      <c r="K498" s="116"/>
      <c r="L498" s="116"/>
      <c r="M498" s="116"/>
      <c r="N498" s="116"/>
      <c r="O498" s="116"/>
      <c r="P498" s="116"/>
      <c r="Q498" s="116"/>
      <c r="R498" s="116"/>
      <c r="S498" s="116"/>
      <c r="T498" s="116"/>
      <c r="U498" s="116"/>
      <c r="V498" s="116"/>
      <c r="W498" s="116"/>
      <c r="X498" s="116"/>
      <c r="Y498" s="116"/>
      <c r="Z498" s="116"/>
      <c r="AA498" s="116"/>
      <c r="AB498" s="116"/>
      <c r="AC498" s="116"/>
      <c r="AD498" s="116"/>
      <c r="AE498" s="116"/>
      <c r="AF498" s="116"/>
      <c r="AG498" s="116"/>
      <c r="AH498" s="116"/>
      <c r="AI498" s="116"/>
      <c r="AJ498" s="116"/>
      <c r="AK498" s="116"/>
      <c r="AL498" s="116"/>
      <c r="AM498" s="116"/>
      <c r="AN498" s="116"/>
      <c r="AO498" s="116"/>
      <c r="AP498" s="116"/>
      <c r="AQ498" s="116"/>
      <c r="AR498" s="116"/>
      <c r="AS498" s="116"/>
      <c r="AT498" s="116"/>
      <c r="AU498" s="116"/>
      <c r="AZ498" s="116"/>
      <c r="BA498" s="116"/>
      <c r="BB498" s="116"/>
      <c r="BC498" s="116"/>
    </row>
    <row r="499" spans="1:55" s="117" customFormat="1">
      <c r="A499" s="116"/>
      <c r="B499" s="116"/>
      <c r="C499" s="116"/>
      <c r="D499" s="116"/>
      <c r="E499" s="116"/>
      <c r="F499" s="116"/>
      <c r="G499" s="116"/>
      <c r="H499" s="116"/>
      <c r="I499" s="116"/>
      <c r="J499" s="116"/>
      <c r="K499" s="116"/>
      <c r="L499" s="116"/>
      <c r="M499" s="116"/>
      <c r="N499" s="116"/>
      <c r="O499" s="116"/>
      <c r="P499" s="116"/>
      <c r="Q499" s="116"/>
      <c r="R499" s="116"/>
      <c r="S499" s="116"/>
      <c r="T499" s="116"/>
      <c r="U499" s="116"/>
      <c r="V499" s="116"/>
      <c r="W499" s="116"/>
      <c r="X499" s="116"/>
      <c r="Y499" s="116"/>
      <c r="Z499" s="116"/>
      <c r="AA499" s="116"/>
      <c r="AB499" s="116"/>
      <c r="AC499" s="116"/>
      <c r="AD499" s="116"/>
      <c r="AE499" s="116"/>
      <c r="AF499" s="116"/>
      <c r="AG499" s="116"/>
      <c r="AH499" s="116"/>
      <c r="AI499" s="116"/>
      <c r="AJ499" s="116"/>
      <c r="AK499" s="116"/>
      <c r="AL499" s="116"/>
      <c r="AM499" s="116"/>
      <c r="AN499" s="116"/>
      <c r="AO499" s="116"/>
      <c r="AP499" s="116"/>
      <c r="AQ499" s="116"/>
      <c r="AR499" s="116"/>
      <c r="AS499" s="116"/>
      <c r="AT499" s="116"/>
      <c r="AU499" s="116"/>
      <c r="AZ499" s="116"/>
      <c r="BA499" s="116"/>
      <c r="BB499" s="116"/>
      <c r="BC499" s="116"/>
    </row>
    <row r="500" spans="1:55" s="117" customFormat="1">
      <c r="A500" s="116"/>
      <c r="B500" s="116"/>
      <c r="C500" s="116"/>
      <c r="D500" s="116"/>
      <c r="E500" s="116"/>
      <c r="F500" s="116"/>
      <c r="G500" s="116"/>
      <c r="H500" s="116"/>
      <c r="I500" s="116"/>
      <c r="J500" s="116"/>
      <c r="K500" s="116"/>
      <c r="L500" s="116"/>
      <c r="M500" s="116"/>
      <c r="N500" s="116"/>
      <c r="O500" s="116"/>
      <c r="P500" s="116"/>
      <c r="Q500" s="116"/>
      <c r="R500" s="116"/>
      <c r="S500" s="116"/>
      <c r="T500" s="116"/>
      <c r="U500" s="116"/>
      <c r="V500" s="116"/>
      <c r="W500" s="116"/>
      <c r="X500" s="116"/>
      <c r="Y500" s="116"/>
      <c r="Z500" s="116"/>
      <c r="AA500" s="116"/>
      <c r="AB500" s="116"/>
      <c r="AC500" s="116"/>
      <c r="AD500" s="116"/>
      <c r="AE500" s="116"/>
      <c r="AF500" s="116"/>
      <c r="AG500" s="116"/>
      <c r="AH500" s="116"/>
      <c r="AI500" s="116"/>
      <c r="AJ500" s="116"/>
      <c r="AK500" s="116"/>
      <c r="AL500" s="116"/>
      <c r="AM500" s="116"/>
      <c r="AN500" s="116"/>
      <c r="AO500" s="116"/>
      <c r="AP500" s="116"/>
      <c r="AQ500" s="116"/>
      <c r="AR500" s="116"/>
      <c r="AS500" s="116"/>
      <c r="AT500" s="116"/>
      <c r="AU500" s="116"/>
      <c r="AZ500" s="116"/>
      <c r="BA500" s="116"/>
      <c r="BB500" s="116"/>
      <c r="BC500" s="116"/>
    </row>
    <row r="501" spans="1:55" s="117" customFormat="1">
      <c r="A501" s="116"/>
      <c r="B501" s="116"/>
      <c r="C501" s="116"/>
      <c r="D501" s="116"/>
      <c r="E501" s="116"/>
      <c r="F501" s="116"/>
      <c r="G501" s="116"/>
      <c r="H501" s="116"/>
      <c r="I501" s="116"/>
      <c r="J501" s="116"/>
      <c r="K501" s="116"/>
      <c r="L501" s="116"/>
      <c r="M501" s="116"/>
      <c r="N501" s="116"/>
      <c r="O501" s="116"/>
      <c r="P501" s="116"/>
      <c r="Q501" s="116"/>
      <c r="R501" s="116"/>
      <c r="S501" s="116"/>
      <c r="T501" s="116"/>
      <c r="U501" s="116"/>
      <c r="V501" s="116"/>
      <c r="W501" s="116"/>
      <c r="X501" s="116"/>
      <c r="Y501" s="116"/>
      <c r="Z501" s="116"/>
      <c r="AA501" s="116"/>
      <c r="AB501" s="116"/>
      <c r="AC501" s="116"/>
      <c r="AD501" s="116"/>
      <c r="AE501" s="116"/>
      <c r="AF501" s="116"/>
      <c r="AG501" s="116"/>
      <c r="AH501" s="116"/>
      <c r="AI501" s="116"/>
      <c r="AJ501" s="116"/>
      <c r="AK501" s="116"/>
      <c r="AL501" s="116"/>
      <c r="AM501" s="116"/>
      <c r="AN501" s="116"/>
      <c r="AO501" s="116"/>
      <c r="AP501" s="116"/>
      <c r="AQ501" s="116"/>
      <c r="AR501" s="116"/>
      <c r="AS501" s="116"/>
      <c r="AT501" s="116"/>
      <c r="AU501" s="116"/>
      <c r="AZ501" s="116"/>
      <c r="BA501" s="116"/>
      <c r="BB501" s="116"/>
      <c r="BC501" s="116"/>
    </row>
    <row r="502" spans="1:55" s="117" customFormat="1">
      <c r="A502" s="116"/>
      <c r="B502" s="116"/>
      <c r="C502" s="116"/>
      <c r="D502" s="116"/>
      <c r="E502" s="116"/>
      <c r="F502" s="116"/>
      <c r="G502" s="116"/>
      <c r="H502" s="116"/>
      <c r="I502" s="116"/>
      <c r="J502" s="116"/>
      <c r="K502" s="116"/>
      <c r="L502" s="116"/>
      <c r="M502" s="116"/>
      <c r="N502" s="116"/>
      <c r="O502" s="116"/>
      <c r="P502" s="116"/>
      <c r="Q502" s="116"/>
      <c r="R502" s="116"/>
      <c r="S502" s="116"/>
      <c r="T502" s="116"/>
      <c r="U502" s="116"/>
      <c r="V502" s="116"/>
      <c r="W502" s="116"/>
      <c r="X502" s="116"/>
      <c r="Y502" s="116"/>
      <c r="Z502" s="116"/>
      <c r="AA502" s="116"/>
      <c r="AB502" s="116"/>
      <c r="AC502" s="116"/>
      <c r="AD502" s="116"/>
      <c r="AE502" s="116"/>
      <c r="AF502" s="116"/>
      <c r="AG502" s="116"/>
      <c r="AH502" s="116"/>
      <c r="AI502" s="116"/>
      <c r="AJ502" s="116"/>
      <c r="AK502" s="116"/>
      <c r="AL502" s="116"/>
      <c r="AM502" s="116"/>
      <c r="AN502" s="116"/>
      <c r="AO502" s="116"/>
      <c r="AP502" s="116"/>
      <c r="AQ502" s="116"/>
      <c r="AR502" s="116"/>
      <c r="AS502" s="116"/>
      <c r="AT502" s="116"/>
      <c r="AU502" s="116"/>
      <c r="AZ502" s="116"/>
      <c r="BA502" s="116"/>
      <c r="BB502" s="116"/>
      <c r="BC502" s="116"/>
    </row>
    <row r="503" spans="1:55" s="117" customFormat="1">
      <c r="A503" s="116"/>
      <c r="B503" s="116"/>
      <c r="C503" s="116"/>
      <c r="D503" s="116"/>
      <c r="E503" s="116"/>
      <c r="F503" s="116"/>
      <c r="G503" s="116"/>
      <c r="H503" s="116"/>
      <c r="I503" s="116"/>
      <c r="J503" s="116"/>
      <c r="K503" s="116"/>
      <c r="L503" s="116"/>
      <c r="M503" s="116"/>
      <c r="N503" s="116"/>
      <c r="O503" s="116"/>
      <c r="P503" s="116"/>
      <c r="Q503" s="116"/>
      <c r="R503" s="116"/>
      <c r="S503" s="116"/>
      <c r="T503" s="116"/>
      <c r="U503" s="116"/>
      <c r="V503" s="116"/>
      <c r="W503" s="116"/>
      <c r="X503" s="116"/>
      <c r="Y503" s="116"/>
      <c r="Z503" s="116"/>
      <c r="AA503" s="116"/>
      <c r="AB503" s="116"/>
      <c r="AC503" s="116"/>
      <c r="AD503" s="116"/>
      <c r="AE503" s="116"/>
      <c r="AF503" s="116"/>
      <c r="AG503" s="116"/>
      <c r="AH503" s="116"/>
      <c r="AI503" s="116"/>
      <c r="AJ503" s="116"/>
      <c r="AK503" s="116"/>
      <c r="AL503" s="116"/>
      <c r="AM503" s="116"/>
      <c r="AN503" s="116"/>
      <c r="AO503" s="116"/>
      <c r="AP503" s="116"/>
      <c r="AQ503" s="116"/>
      <c r="AR503" s="116"/>
      <c r="AS503" s="116"/>
      <c r="AT503" s="116"/>
      <c r="AU503" s="116"/>
      <c r="AZ503" s="116"/>
      <c r="BA503" s="116"/>
      <c r="BB503" s="116"/>
      <c r="BC503" s="116"/>
    </row>
    <row r="504" spans="1:55" s="117" customFormat="1">
      <c r="A504" s="116"/>
      <c r="B504" s="116"/>
      <c r="C504" s="116"/>
      <c r="D504" s="116"/>
      <c r="E504" s="116"/>
      <c r="F504" s="116"/>
      <c r="G504" s="116"/>
      <c r="H504" s="116"/>
      <c r="I504" s="116"/>
      <c r="J504" s="116"/>
      <c r="K504" s="116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  <c r="Z504" s="116"/>
      <c r="AA504" s="116"/>
      <c r="AB504" s="116"/>
      <c r="AC504" s="116"/>
      <c r="AD504" s="116"/>
      <c r="AE504" s="116"/>
      <c r="AF504" s="116"/>
      <c r="AG504" s="116"/>
      <c r="AH504" s="116"/>
      <c r="AI504" s="116"/>
      <c r="AJ504" s="116"/>
      <c r="AK504" s="116"/>
      <c r="AL504" s="116"/>
      <c r="AM504" s="116"/>
      <c r="AN504" s="116"/>
      <c r="AO504" s="116"/>
      <c r="AP504" s="116"/>
      <c r="AQ504" s="116"/>
      <c r="AR504" s="116"/>
      <c r="AS504" s="116"/>
      <c r="AT504" s="116"/>
      <c r="AU504" s="116"/>
      <c r="AZ504" s="116"/>
      <c r="BA504" s="116"/>
      <c r="BB504" s="116"/>
      <c r="BC504" s="116"/>
    </row>
    <row r="505" spans="1:55" s="117" customFormat="1">
      <c r="A505" s="116"/>
      <c r="B505" s="116"/>
      <c r="C505" s="116"/>
      <c r="D505" s="116"/>
      <c r="E505" s="116"/>
      <c r="F505" s="116"/>
      <c r="G505" s="116"/>
      <c r="H505" s="116"/>
      <c r="I505" s="116"/>
      <c r="J505" s="116"/>
      <c r="K505" s="116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  <c r="Z505" s="116"/>
      <c r="AA505" s="116"/>
      <c r="AB505" s="116"/>
      <c r="AC505" s="116"/>
      <c r="AD505" s="116"/>
      <c r="AE505" s="116"/>
      <c r="AF505" s="116"/>
      <c r="AG505" s="116"/>
      <c r="AH505" s="116"/>
      <c r="AI505" s="116"/>
      <c r="AJ505" s="116"/>
      <c r="AK505" s="116"/>
      <c r="AL505" s="116"/>
      <c r="AM505" s="116"/>
      <c r="AN505" s="116"/>
      <c r="AO505" s="116"/>
      <c r="AP505" s="116"/>
      <c r="AQ505" s="116"/>
      <c r="AR505" s="116"/>
      <c r="AS505" s="116"/>
      <c r="AT505" s="116"/>
      <c r="AU505" s="116"/>
      <c r="AZ505" s="116"/>
      <c r="BA505" s="116"/>
      <c r="BB505" s="116"/>
      <c r="BC505" s="116"/>
    </row>
    <row r="506" spans="1:55" s="117" customFormat="1">
      <c r="A506" s="116"/>
      <c r="B506" s="116"/>
      <c r="C506" s="116"/>
      <c r="D506" s="116"/>
      <c r="E506" s="116"/>
      <c r="F506" s="116"/>
      <c r="G506" s="116"/>
      <c r="H506" s="116"/>
      <c r="I506" s="116"/>
      <c r="J506" s="116"/>
      <c r="K506" s="116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  <c r="Z506" s="116"/>
      <c r="AA506" s="116"/>
      <c r="AB506" s="116"/>
      <c r="AC506" s="116"/>
      <c r="AD506" s="116"/>
      <c r="AE506" s="116"/>
      <c r="AF506" s="116"/>
      <c r="AG506" s="116"/>
      <c r="AH506" s="116"/>
      <c r="AI506" s="116"/>
      <c r="AJ506" s="116"/>
      <c r="AK506" s="116"/>
      <c r="AL506" s="116"/>
      <c r="AM506" s="116"/>
      <c r="AN506" s="116"/>
      <c r="AO506" s="116"/>
      <c r="AP506" s="116"/>
      <c r="AQ506" s="116"/>
      <c r="AR506" s="116"/>
      <c r="AS506" s="116"/>
      <c r="AT506" s="116"/>
      <c r="AU506" s="116"/>
      <c r="AZ506" s="116"/>
      <c r="BA506" s="116"/>
      <c r="BB506" s="116"/>
      <c r="BC506" s="116"/>
    </row>
    <row r="507" spans="1:55" s="117" customFormat="1">
      <c r="A507" s="116"/>
      <c r="B507" s="116"/>
      <c r="C507" s="116"/>
      <c r="D507" s="116"/>
      <c r="E507" s="116"/>
      <c r="F507" s="116"/>
      <c r="G507" s="116"/>
      <c r="H507" s="116"/>
      <c r="I507" s="116"/>
      <c r="J507" s="116"/>
      <c r="K507" s="116"/>
      <c r="L507" s="116"/>
      <c r="M507" s="116"/>
      <c r="N507" s="116"/>
      <c r="O507" s="116"/>
      <c r="P507" s="116"/>
      <c r="Q507" s="116"/>
      <c r="R507" s="116"/>
      <c r="S507" s="116"/>
      <c r="T507" s="116"/>
      <c r="U507" s="116"/>
      <c r="V507" s="116"/>
      <c r="W507" s="116"/>
      <c r="X507" s="116"/>
      <c r="Y507" s="116"/>
      <c r="Z507" s="116"/>
      <c r="AA507" s="116"/>
      <c r="AB507" s="116"/>
      <c r="AC507" s="116"/>
      <c r="AD507" s="116"/>
      <c r="AE507" s="116"/>
      <c r="AF507" s="116"/>
      <c r="AG507" s="116"/>
      <c r="AH507" s="116"/>
      <c r="AI507" s="116"/>
      <c r="AJ507" s="116"/>
      <c r="AK507" s="116"/>
      <c r="AL507" s="116"/>
      <c r="AM507" s="116"/>
      <c r="AN507" s="116"/>
      <c r="AO507" s="116"/>
      <c r="AP507" s="116"/>
      <c r="AQ507" s="116"/>
      <c r="AR507" s="116"/>
      <c r="AS507" s="116"/>
      <c r="AT507" s="116"/>
      <c r="AU507" s="116"/>
      <c r="AZ507" s="116"/>
      <c r="BA507" s="116"/>
      <c r="BB507" s="116"/>
      <c r="BC507" s="116"/>
    </row>
    <row r="508" spans="1:55" s="117" customFormat="1">
      <c r="A508" s="116"/>
      <c r="B508" s="116"/>
      <c r="C508" s="116"/>
      <c r="D508" s="116"/>
      <c r="E508" s="116"/>
      <c r="F508" s="116"/>
      <c r="G508" s="116"/>
      <c r="H508" s="116"/>
      <c r="I508" s="116"/>
      <c r="J508" s="116"/>
      <c r="K508" s="116"/>
      <c r="L508" s="116"/>
      <c r="M508" s="116"/>
      <c r="N508" s="116"/>
      <c r="O508" s="116"/>
      <c r="P508" s="116"/>
      <c r="Q508" s="116"/>
      <c r="R508" s="116"/>
      <c r="S508" s="116"/>
      <c r="T508" s="116"/>
      <c r="U508" s="116"/>
      <c r="V508" s="116"/>
      <c r="W508" s="116"/>
      <c r="X508" s="116"/>
      <c r="Y508" s="116"/>
      <c r="Z508" s="116"/>
      <c r="AA508" s="116"/>
      <c r="AB508" s="116"/>
      <c r="AC508" s="116"/>
      <c r="AD508" s="116"/>
      <c r="AE508" s="116"/>
      <c r="AF508" s="116"/>
      <c r="AG508" s="116"/>
      <c r="AH508" s="116"/>
      <c r="AI508" s="116"/>
      <c r="AJ508" s="116"/>
      <c r="AK508" s="116"/>
      <c r="AL508" s="116"/>
      <c r="AM508" s="116"/>
      <c r="AN508" s="116"/>
      <c r="AO508" s="116"/>
      <c r="AP508" s="116"/>
      <c r="AQ508" s="116"/>
      <c r="AR508" s="116"/>
      <c r="AS508" s="116"/>
      <c r="AT508" s="116"/>
      <c r="AU508" s="116"/>
      <c r="AZ508" s="116"/>
      <c r="BA508" s="116"/>
      <c r="BB508" s="116"/>
      <c r="BC508" s="116"/>
    </row>
    <row r="509" spans="1:55" s="117" customFormat="1">
      <c r="A509" s="116"/>
      <c r="B509" s="116"/>
      <c r="C509" s="116"/>
      <c r="D509" s="116"/>
      <c r="E509" s="116"/>
      <c r="F509" s="116"/>
      <c r="G509" s="116"/>
      <c r="H509" s="116"/>
      <c r="I509" s="116"/>
      <c r="J509" s="116"/>
      <c r="K509" s="116"/>
      <c r="L509" s="116"/>
      <c r="M509" s="116"/>
      <c r="N509" s="116"/>
      <c r="O509" s="116"/>
      <c r="P509" s="116"/>
      <c r="Q509" s="116"/>
      <c r="R509" s="116"/>
      <c r="S509" s="116"/>
      <c r="T509" s="116"/>
      <c r="U509" s="116"/>
      <c r="V509" s="116"/>
      <c r="W509" s="116"/>
      <c r="X509" s="116"/>
      <c r="Y509" s="116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116"/>
      <c r="AP509" s="116"/>
      <c r="AQ509" s="116"/>
      <c r="AR509" s="116"/>
      <c r="AS509" s="116"/>
      <c r="AT509" s="116"/>
      <c r="AU509" s="116"/>
      <c r="AZ509" s="116"/>
      <c r="BA509" s="116"/>
      <c r="BB509" s="116"/>
      <c r="BC509" s="116"/>
    </row>
    <row r="510" spans="1:55" s="117" customFormat="1">
      <c r="A510" s="116"/>
      <c r="B510" s="116"/>
      <c r="C510" s="116"/>
      <c r="D510" s="116"/>
      <c r="E510" s="116"/>
      <c r="F510" s="116"/>
      <c r="G510" s="116"/>
      <c r="H510" s="116"/>
      <c r="I510" s="116"/>
      <c r="J510" s="116"/>
      <c r="K510" s="116"/>
      <c r="L510" s="116"/>
      <c r="M510" s="116"/>
      <c r="N510" s="116"/>
      <c r="O510" s="116"/>
      <c r="P510" s="116"/>
      <c r="Q510" s="116"/>
      <c r="R510" s="116"/>
      <c r="S510" s="116"/>
      <c r="T510" s="116"/>
      <c r="U510" s="116"/>
      <c r="V510" s="116"/>
      <c r="W510" s="116"/>
      <c r="X510" s="116"/>
      <c r="Y510" s="116"/>
      <c r="Z510" s="116"/>
      <c r="AA510" s="116"/>
      <c r="AB510" s="116"/>
      <c r="AC510" s="116"/>
      <c r="AD510" s="116"/>
      <c r="AE510" s="116"/>
      <c r="AF510" s="116"/>
      <c r="AG510" s="116"/>
      <c r="AH510" s="116"/>
      <c r="AI510" s="116"/>
      <c r="AJ510" s="116"/>
      <c r="AK510" s="116"/>
      <c r="AL510" s="116"/>
      <c r="AM510" s="116"/>
      <c r="AN510" s="116"/>
      <c r="AO510" s="116"/>
      <c r="AP510" s="116"/>
      <c r="AQ510" s="116"/>
      <c r="AR510" s="116"/>
      <c r="AS510" s="116"/>
      <c r="AT510" s="116"/>
      <c r="AU510" s="116"/>
      <c r="AZ510" s="116"/>
      <c r="BA510" s="116"/>
      <c r="BB510" s="116"/>
      <c r="BC510" s="116"/>
    </row>
    <row r="511" spans="1:55" s="117" customFormat="1">
      <c r="A511" s="116"/>
      <c r="B511" s="116"/>
      <c r="C511" s="116"/>
      <c r="D511" s="116"/>
      <c r="E511" s="116"/>
      <c r="F511" s="116"/>
      <c r="G511" s="116"/>
      <c r="H511" s="116"/>
      <c r="I511" s="116"/>
      <c r="J511" s="116"/>
      <c r="K511" s="116"/>
      <c r="L511" s="116"/>
      <c r="M511" s="116"/>
      <c r="N511" s="116"/>
      <c r="O511" s="116"/>
      <c r="P511" s="116"/>
      <c r="Q511" s="116"/>
      <c r="R511" s="116"/>
      <c r="S511" s="116"/>
      <c r="T511" s="116"/>
      <c r="U511" s="116"/>
      <c r="V511" s="116"/>
      <c r="W511" s="116"/>
      <c r="X511" s="116"/>
      <c r="Y511" s="116"/>
      <c r="Z511" s="116"/>
      <c r="AA511" s="116"/>
      <c r="AB511" s="116"/>
      <c r="AC511" s="116"/>
      <c r="AD511" s="116"/>
      <c r="AE511" s="116"/>
      <c r="AF511" s="116"/>
      <c r="AG511" s="116"/>
      <c r="AH511" s="116"/>
      <c r="AI511" s="116"/>
      <c r="AJ511" s="116"/>
      <c r="AK511" s="116"/>
      <c r="AL511" s="116"/>
      <c r="AM511" s="116"/>
      <c r="AN511" s="116"/>
      <c r="AO511" s="116"/>
      <c r="AP511" s="116"/>
      <c r="AQ511" s="116"/>
      <c r="AR511" s="116"/>
      <c r="AS511" s="116"/>
      <c r="AT511" s="116"/>
      <c r="AU511" s="116"/>
      <c r="AZ511" s="116"/>
      <c r="BA511" s="116"/>
      <c r="BB511" s="116"/>
      <c r="BC511" s="116"/>
    </row>
    <row r="512" spans="1:55" s="117" customFormat="1">
      <c r="A512" s="116"/>
      <c r="B512" s="116"/>
      <c r="C512" s="116"/>
      <c r="D512" s="116"/>
      <c r="E512" s="116"/>
      <c r="F512" s="116"/>
      <c r="G512" s="116"/>
      <c r="H512" s="116"/>
      <c r="I512" s="116"/>
      <c r="J512" s="116"/>
      <c r="K512" s="116"/>
      <c r="L512" s="116"/>
      <c r="M512" s="116"/>
      <c r="N512" s="116"/>
      <c r="O512" s="116"/>
      <c r="P512" s="116"/>
      <c r="Q512" s="116"/>
      <c r="R512" s="116"/>
      <c r="S512" s="116"/>
      <c r="T512" s="116"/>
      <c r="U512" s="116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Z512" s="116"/>
      <c r="BA512" s="116"/>
      <c r="BB512" s="116"/>
      <c r="BC512" s="116"/>
    </row>
    <row r="513" spans="1:55" s="117" customFormat="1">
      <c r="A513" s="116"/>
      <c r="B513" s="116"/>
      <c r="C513" s="116"/>
      <c r="D513" s="116"/>
      <c r="E513" s="116"/>
      <c r="F513" s="116"/>
      <c r="G513" s="116"/>
      <c r="H513" s="116"/>
      <c r="I513" s="116"/>
      <c r="J513" s="116"/>
      <c r="K513" s="116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  <c r="Z513" s="116"/>
      <c r="AA513" s="116"/>
      <c r="AB513" s="116"/>
      <c r="AC513" s="116"/>
      <c r="AD513" s="116"/>
      <c r="AE513" s="116"/>
      <c r="AF513" s="116"/>
      <c r="AG513" s="116"/>
      <c r="AH513" s="116"/>
      <c r="AI513" s="116"/>
      <c r="AJ513" s="116"/>
      <c r="AK513" s="116"/>
      <c r="AL513" s="116"/>
      <c r="AM513" s="116"/>
      <c r="AN513" s="116"/>
      <c r="AO513" s="116"/>
      <c r="AP513" s="116"/>
      <c r="AQ513" s="116"/>
      <c r="AR513" s="116"/>
      <c r="AS513" s="116"/>
      <c r="AT513" s="116"/>
      <c r="AU513" s="116"/>
      <c r="AZ513" s="116"/>
      <c r="BA513" s="116"/>
      <c r="BB513" s="116"/>
      <c r="BC513" s="116"/>
    </row>
    <row r="514" spans="1:55" s="117" customFormat="1">
      <c r="A514" s="116"/>
      <c r="B514" s="116"/>
      <c r="C514" s="116"/>
      <c r="D514" s="116"/>
      <c r="E514" s="116"/>
      <c r="F514" s="116"/>
      <c r="G514" s="116"/>
      <c r="H514" s="116"/>
      <c r="I514" s="116"/>
      <c r="J514" s="116"/>
      <c r="K514" s="116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  <c r="Z514" s="116"/>
      <c r="AA514" s="116"/>
      <c r="AB514" s="116"/>
      <c r="AC514" s="116"/>
      <c r="AD514" s="116"/>
      <c r="AE514" s="116"/>
      <c r="AF514" s="116"/>
      <c r="AG514" s="116"/>
      <c r="AH514" s="116"/>
      <c r="AI514" s="116"/>
      <c r="AJ514" s="116"/>
      <c r="AK514" s="116"/>
      <c r="AL514" s="116"/>
      <c r="AM514" s="116"/>
      <c r="AN514" s="116"/>
      <c r="AO514" s="116"/>
      <c r="AP514" s="116"/>
      <c r="AQ514" s="116"/>
      <c r="AR514" s="116"/>
      <c r="AS514" s="116"/>
      <c r="AT514" s="116"/>
      <c r="AU514" s="116"/>
      <c r="AZ514" s="116"/>
      <c r="BA514" s="116"/>
      <c r="BB514" s="116"/>
      <c r="BC514" s="116"/>
    </row>
    <row r="515" spans="1:55" s="117" customFormat="1">
      <c r="A515" s="116"/>
      <c r="B515" s="116"/>
      <c r="C515" s="116"/>
      <c r="D515" s="116"/>
      <c r="E515" s="116"/>
      <c r="F515" s="116"/>
      <c r="G515" s="116"/>
      <c r="H515" s="116"/>
      <c r="I515" s="116"/>
      <c r="J515" s="116"/>
      <c r="K515" s="116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  <c r="Z515" s="116"/>
      <c r="AA515" s="116"/>
      <c r="AB515" s="116"/>
      <c r="AC515" s="116"/>
      <c r="AD515" s="116"/>
      <c r="AE515" s="116"/>
      <c r="AF515" s="116"/>
      <c r="AG515" s="116"/>
      <c r="AH515" s="116"/>
      <c r="AI515" s="116"/>
      <c r="AJ515" s="116"/>
      <c r="AK515" s="116"/>
      <c r="AL515" s="116"/>
      <c r="AM515" s="116"/>
      <c r="AN515" s="116"/>
      <c r="AO515" s="116"/>
      <c r="AP515" s="116"/>
      <c r="AQ515" s="116"/>
      <c r="AR515" s="116"/>
      <c r="AS515" s="116"/>
      <c r="AT515" s="116"/>
      <c r="AU515" s="116"/>
      <c r="AZ515" s="116"/>
      <c r="BA515" s="116"/>
      <c r="BB515" s="116"/>
      <c r="BC515" s="116"/>
    </row>
    <row r="516" spans="1:55" s="117" customFormat="1">
      <c r="A516" s="116"/>
      <c r="B516" s="116"/>
      <c r="C516" s="116"/>
      <c r="D516" s="116"/>
      <c r="E516" s="116"/>
      <c r="F516" s="116"/>
      <c r="G516" s="116"/>
      <c r="H516" s="116"/>
      <c r="I516" s="116"/>
      <c r="J516" s="116"/>
      <c r="K516" s="116"/>
      <c r="L516" s="116"/>
      <c r="M516" s="116"/>
      <c r="N516" s="116"/>
      <c r="O516" s="116"/>
      <c r="P516" s="116"/>
      <c r="Q516" s="116"/>
      <c r="R516" s="116"/>
      <c r="S516" s="116"/>
      <c r="T516" s="116"/>
      <c r="U516" s="116"/>
      <c r="V516" s="116"/>
      <c r="W516" s="116"/>
      <c r="X516" s="116"/>
      <c r="Y516" s="116"/>
      <c r="Z516" s="116"/>
      <c r="AA516" s="116"/>
      <c r="AB516" s="116"/>
      <c r="AC516" s="116"/>
      <c r="AD516" s="116"/>
      <c r="AE516" s="116"/>
      <c r="AF516" s="116"/>
      <c r="AG516" s="116"/>
      <c r="AH516" s="116"/>
      <c r="AI516" s="116"/>
      <c r="AJ516" s="116"/>
      <c r="AK516" s="116"/>
      <c r="AL516" s="116"/>
      <c r="AM516" s="116"/>
      <c r="AN516" s="116"/>
      <c r="AO516" s="116"/>
      <c r="AP516" s="116"/>
      <c r="AQ516" s="116"/>
      <c r="AR516" s="116"/>
      <c r="AS516" s="116"/>
      <c r="AT516" s="116"/>
      <c r="AU516" s="116"/>
      <c r="AZ516" s="116"/>
      <c r="BA516" s="116"/>
      <c r="BB516" s="116"/>
      <c r="BC516" s="116"/>
    </row>
    <row r="517" spans="1:55" s="117" customFormat="1">
      <c r="A517" s="116"/>
      <c r="B517" s="116"/>
      <c r="C517" s="116"/>
      <c r="D517" s="116"/>
      <c r="E517" s="116"/>
      <c r="F517" s="116"/>
      <c r="G517" s="116"/>
      <c r="H517" s="116"/>
      <c r="I517" s="116"/>
      <c r="J517" s="116"/>
      <c r="K517" s="116"/>
      <c r="L517" s="116"/>
      <c r="M517" s="116"/>
      <c r="N517" s="116"/>
      <c r="O517" s="116"/>
      <c r="P517" s="116"/>
      <c r="Q517" s="116"/>
      <c r="R517" s="116"/>
      <c r="S517" s="116"/>
      <c r="T517" s="116"/>
      <c r="U517" s="116"/>
      <c r="V517" s="116"/>
      <c r="W517" s="116"/>
      <c r="X517" s="116"/>
      <c r="Y517" s="116"/>
      <c r="Z517" s="116"/>
      <c r="AA517" s="116"/>
      <c r="AB517" s="116"/>
      <c r="AC517" s="116"/>
      <c r="AD517" s="116"/>
      <c r="AE517" s="116"/>
      <c r="AF517" s="116"/>
      <c r="AG517" s="116"/>
      <c r="AH517" s="116"/>
      <c r="AI517" s="116"/>
      <c r="AJ517" s="116"/>
      <c r="AK517" s="116"/>
      <c r="AL517" s="116"/>
      <c r="AM517" s="116"/>
      <c r="AN517" s="116"/>
      <c r="AO517" s="116"/>
      <c r="AP517" s="116"/>
      <c r="AQ517" s="116"/>
      <c r="AR517" s="116"/>
      <c r="AS517" s="116"/>
      <c r="AT517" s="116"/>
      <c r="AU517" s="116"/>
      <c r="AZ517" s="116"/>
      <c r="BA517" s="116"/>
      <c r="BB517" s="116"/>
      <c r="BC517" s="116"/>
    </row>
    <row r="518" spans="1:55" s="117" customFormat="1">
      <c r="A518" s="116"/>
      <c r="B518" s="116"/>
      <c r="C518" s="116"/>
      <c r="D518" s="116"/>
      <c r="E518" s="116"/>
      <c r="F518" s="116"/>
      <c r="G518" s="116"/>
      <c r="H518" s="116"/>
      <c r="I518" s="116"/>
      <c r="J518" s="116"/>
      <c r="K518" s="116"/>
      <c r="L518" s="116"/>
      <c r="M518" s="116"/>
      <c r="N518" s="116"/>
      <c r="O518" s="116"/>
      <c r="P518" s="116"/>
      <c r="Q518" s="116"/>
      <c r="R518" s="116"/>
      <c r="S518" s="116"/>
      <c r="T518" s="116"/>
      <c r="U518" s="116"/>
      <c r="V518" s="116"/>
      <c r="W518" s="116"/>
      <c r="X518" s="116"/>
      <c r="Y518" s="116"/>
      <c r="Z518" s="116"/>
      <c r="AA518" s="116"/>
      <c r="AB518" s="116"/>
      <c r="AC518" s="116"/>
      <c r="AD518" s="116"/>
      <c r="AE518" s="116"/>
      <c r="AF518" s="116"/>
      <c r="AG518" s="116"/>
      <c r="AH518" s="116"/>
      <c r="AI518" s="116"/>
      <c r="AJ518" s="116"/>
      <c r="AK518" s="116"/>
      <c r="AL518" s="116"/>
      <c r="AM518" s="116"/>
      <c r="AN518" s="116"/>
      <c r="AO518" s="116"/>
      <c r="AP518" s="116"/>
      <c r="AQ518" s="116"/>
      <c r="AR518" s="116"/>
      <c r="AS518" s="116"/>
      <c r="AT518" s="116"/>
      <c r="AU518" s="116"/>
      <c r="AZ518" s="116"/>
      <c r="BA518" s="116"/>
      <c r="BB518" s="116"/>
      <c r="BC518" s="116"/>
    </row>
    <row r="519" spans="1:55" s="117" customFormat="1">
      <c r="A519" s="116"/>
      <c r="B519" s="116"/>
      <c r="C519" s="116"/>
      <c r="D519" s="116"/>
      <c r="E519" s="116"/>
      <c r="F519" s="116"/>
      <c r="G519" s="116"/>
      <c r="H519" s="116"/>
      <c r="I519" s="116"/>
      <c r="J519" s="116"/>
      <c r="K519" s="116"/>
      <c r="L519" s="116"/>
      <c r="M519" s="116"/>
      <c r="N519" s="116"/>
      <c r="O519" s="116"/>
      <c r="P519" s="116"/>
      <c r="Q519" s="116"/>
      <c r="R519" s="116"/>
      <c r="S519" s="116"/>
      <c r="T519" s="116"/>
      <c r="U519" s="116"/>
      <c r="V519" s="116"/>
      <c r="W519" s="116"/>
      <c r="X519" s="116"/>
      <c r="Y519" s="116"/>
      <c r="Z519" s="116"/>
      <c r="AA519" s="116"/>
      <c r="AB519" s="116"/>
      <c r="AC519" s="116"/>
      <c r="AD519" s="116"/>
      <c r="AE519" s="116"/>
      <c r="AF519" s="116"/>
      <c r="AG519" s="116"/>
      <c r="AH519" s="116"/>
      <c r="AI519" s="116"/>
      <c r="AJ519" s="116"/>
      <c r="AK519" s="116"/>
      <c r="AL519" s="116"/>
      <c r="AM519" s="116"/>
      <c r="AN519" s="116"/>
      <c r="AO519" s="116"/>
      <c r="AP519" s="116"/>
      <c r="AQ519" s="116"/>
      <c r="AR519" s="116"/>
      <c r="AS519" s="116"/>
      <c r="AT519" s="116"/>
      <c r="AU519" s="116"/>
      <c r="AZ519" s="116"/>
      <c r="BA519" s="116"/>
      <c r="BB519" s="116"/>
      <c r="BC519" s="116"/>
    </row>
    <row r="520" spans="1:55" s="117" customFormat="1">
      <c r="A520" s="116"/>
      <c r="B520" s="116"/>
      <c r="C520" s="116"/>
      <c r="D520" s="116"/>
      <c r="E520" s="116"/>
      <c r="F520" s="116"/>
      <c r="G520" s="116"/>
      <c r="H520" s="116"/>
      <c r="I520" s="116"/>
      <c r="J520" s="116"/>
      <c r="K520" s="116"/>
      <c r="L520" s="116"/>
      <c r="M520" s="116"/>
      <c r="N520" s="116"/>
      <c r="O520" s="116"/>
      <c r="P520" s="116"/>
      <c r="Q520" s="116"/>
      <c r="R520" s="116"/>
      <c r="S520" s="116"/>
      <c r="T520" s="116"/>
      <c r="U520" s="116"/>
      <c r="V520" s="116"/>
      <c r="W520" s="116"/>
      <c r="X520" s="116"/>
      <c r="Y520" s="116"/>
      <c r="Z520" s="116"/>
      <c r="AA520" s="116"/>
      <c r="AB520" s="116"/>
      <c r="AC520" s="116"/>
      <c r="AD520" s="116"/>
      <c r="AE520" s="116"/>
      <c r="AF520" s="116"/>
      <c r="AG520" s="116"/>
      <c r="AH520" s="116"/>
      <c r="AI520" s="116"/>
      <c r="AJ520" s="116"/>
      <c r="AK520" s="116"/>
      <c r="AL520" s="116"/>
      <c r="AM520" s="116"/>
      <c r="AN520" s="116"/>
      <c r="AO520" s="116"/>
      <c r="AP520" s="116"/>
      <c r="AQ520" s="116"/>
      <c r="AR520" s="116"/>
      <c r="AS520" s="116"/>
      <c r="AT520" s="116"/>
      <c r="AU520" s="116"/>
      <c r="AZ520" s="116"/>
      <c r="BA520" s="116"/>
      <c r="BB520" s="116"/>
      <c r="BC520" s="116"/>
    </row>
    <row r="521" spans="1:55" s="117" customFormat="1">
      <c r="A521" s="116"/>
      <c r="B521" s="116"/>
      <c r="C521" s="116"/>
      <c r="D521" s="116"/>
      <c r="E521" s="116"/>
      <c r="F521" s="116"/>
      <c r="G521" s="116"/>
      <c r="H521" s="116"/>
      <c r="I521" s="116"/>
      <c r="J521" s="116"/>
      <c r="K521" s="116"/>
      <c r="L521" s="116"/>
      <c r="M521" s="116"/>
      <c r="N521" s="116"/>
      <c r="O521" s="116"/>
      <c r="P521" s="116"/>
      <c r="Q521" s="116"/>
      <c r="R521" s="116"/>
      <c r="S521" s="116"/>
      <c r="T521" s="116"/>
      <c r="U521" s="116"/>
      <c r="V521" s="116"/>
      <c r="W521" s="116"/>
      <c r="X521" s="116"/>
      <c r="Y521" s="116"/>
      <c r="Z521" s="116"/>
      <c r="AA521" s="116"/>
      <c r="AB521" s="116"/>
      <c r="AC521" s="116"/>
      <c r="AD521" s="116"/>
      <c r="AE521" s="116"/>
      <c r="AF521" s="116"/>
      <c r="AG521" s="116"/>
      <c r="AH521" s="116"/>
      <c r="AI521" s="116"/>
      <c r="AJ521" s="116"/>
      <c r="AK521" s="116"/>
      <c r="AL521" s="116"/>
      <c r="AM521" s="116"/>
      <c r="AN521" s="116"/>
      <c r="AO521" s="116"/>
      <c r="AP521" s="116"/>
      <c r="AQ521" s="116"/>
      <c r="AR521" s="116"/>
      <c r="AS521" s="116"/>
      <c r="AT521" s="116"/>
      <c r="AU521" s="116"/>
      <c r="AZ521" s="116"/>
      <c r="BA521" s="116"/>
      <c r="BB521" s="116"/>
      <c r="BC521" s="116"/>
    </row>
    <row r="522" spans="1:55" s="117" customFormat="1">
      <c r="A522" s="116"/>
      <c r="B522" s="116"/>
      <c r="C522" s="116"/>
      <c r="D522" s="116"/>
      <c r="E522" s="116"/>
      <c r="F522" s="116"/>
      <c r="G522" s="116"/>
      <c r="H522" s="116"/>
      <c r="I522" s="116"/>
      <c r="J522" s="116"/>
      <c r="K522" s="116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  <c r="Z522" s="116"/>
      <c r="AA522" s="116"/>
      <c r="AB522" s="116"/>
      <c r="AC522" s="116"/>
      <c r="AD522" s="116"/>
      <c r="AE522" s="116"/>
      <c r="AF522" s="116"/>
      <c r="AG522" s="116"/>
      <c r="AH522" s="116"/>
      <c r="AI522" s="116"/>
      <c r="AJ522" s="116"/>
      <c r="AK522" s="116"/>
      <c r="AL522" s="116"/>
      <c r="AM522" s="116"/>
      <c r="AN522" s="116"/>
      <c r="AO522" s="116"/>
      <c r="AP522" s="116"/>
      <c r="AQ522" s="116"/>
      <c r="AR522" s="116"/>
      <c r="AS522" s="116"/>
      <c r="AT522" s="116"/>
      <c r="AU522" s="116"/>
      <c r="AZ522" s="116"/>
      <c r="BA522" s="116"/>
      <c r="BB522" s="116"/>
      <c r="BC522" s="116"/>
    </row>
    <row r="523" spans="1:55" s="117" customFormat="1">
      <c r="A523" s="116"/>
      <c r="B523" s="116"/>
      <c r="C523" s="116"/>
      <c r="D523" s="116"/>
      <c r="E523" s="116"/>
      <c r="F523" s="116"/>
      <c r="G523" s="116"/>
      <c r="H523" s="116"/>
      <c r="I523" s="116"/>
      <c r="J523" s="116"/>
      <c r="K523" s="116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  <c r="Z523" s="116"/>
      <c r="AA523" s="116"/>
      <c r="AB523" s="116"/>
      <c r="AC523" s="116"/>
      <c r="AD523" s="116"/>
      <c r="AE523" s="116"/>
      <c r="AF523" s="116"/>
      <c r="AG523" s="116"/>
      <c r="AH523" s="116"/>
      <c r="AI523" s="116"/>
      <c r="AJ523" s="116"/>
      <c r="AK523" s="116"/>
      <c r="AL523" s="116"/>
      <c r="AM523" s="116"/>
      <c r="AN523" s="116"/>
      <c r="AO523" s="116"/>
      <c r="AP523" s="116"/>
      <c r="AQ523" s="116"/>
      <c r="AR523" s="116"/>
      <c r="AS523" s="116"/>
      <c r="AT523" s="116"/>
      <c r="AU523" s="116"/>
      <c r="AZ523" s="116"/>
      <c r="BA523" s="116"/>
      <c r="BB523" s="116"/>
      <c r="BC523" s="116"/>
    </row>
    <row r="524" spans="1:55" s="117" customFormat="1">
      <c r="A524" s="116"/>
      <c r="B524" s="116"/>
      <c r="C524" s="116"/>
      <c r="D524" s="116"/>
      <c r="E524" s="116"/>
      <c r="F524" s="116"/>
      <c r="G524" s="116"/>
      <c r="H524" s="116"/>
      <c r="I524" s="116"/>
      <c r="J524" s="116"/>
      <c r="K524" s="116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  <c r="Z524" s="116"/>
      <c r="AA524" s="116"/>
      <c r="AB524" s="116"/>
      <c r="AC524" s="116"/>
      <c r="AD524" s="116"/>
      <c r="AE524" s="116"/>
      <c r="AF524" s="116"/>
      <c r="AG524" s="116"/>
      <c r="AH524" s="116"/>
      <c r="AI524" s="116"/>
      <c r="AJ524" s="116"/>
      <c r="AK524" s="116"/>
      <c r="AL524" s="116"/>
      <c r="AM524" s="116"/>
      <c r="AN524" s="116"/>
      <c r="AO524" s="116"/>
      <c r="AP524" s="116"/>
      <c r="AQ524" s="116"/>
      <c r="AR524" s="116"/>
      <c r="AS524" s="116"/>
      <c r="AT524" s="116"/>
      <c r="AU524" s="116"/>
      <c r="AZ524" s="116"/>
      <c r="BA524" s="116"/>
      <c r="BB524" s="116"/>
      <c r="BC524" s="116"/>
    </row>
    <row r="525" spans="1:55" s="117" customFormat="1">
      <c r="A525" s="116"/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  <c r="R525" s="116"/>
      <c r="S525" s="116"/>
      <c r="T525" s="116"/>
      <c r="U525" s="116"/>
      <c r="V525" s="116"/>
      <c r="W525" s="116"/>
      <c r="X525" s="116"/>
      <c r="Y525" s="116"/>
      <c r="Z525" s="116"/>
      <c r="AA525" s="116"/>
      <c r="AB525" s="116"/>
      <c r="AC525" s="116"/>
      <c r="AD525" s="116"/>
      <c r="AE525" s="116"/>
      <c r="AF525" s="116"/>
      <c r="AG525" s="116"/>
      <c r="AH525" s="116"/>
      <c r="AI525" s="116"/>
      <c r="AJ525" s="116"/>
      <c r="AK525" s="116"/>
      <c r="AL525" s="116"/>
      <c r="AM525" s="116"/>
      <c r="AN525" s="116"/>
      <c r="AO525" s="116"/>
      <c r="AP525" s="116"/>
      <c r="AQ525" s="116"/>
      <c r="AR525" s="116"/>
      <c r="AS525" s="116"/>
      <c r="AT525" s="116"/>
      <c r="AU525" s="116"/>
      <c r="AZ525" s="116"/>
      <c r="BA525" s="116"/>
      <c r="BB525" s="116"/>
      <c r="BC525" s="116"/>
    </row>
    <row r="526" spans="1:55" s="117" customFormat="1">
      <c r="A526" s="116"/>
      <c r="B526" s="116"/>
      <c r="C526" s="116"/>
      <c r="D526" s="116"/>
      <c r="E526" s="116"/>
      <c r="F526" s="116"/>
      <c r="G526" s="116"/>
      <c r="H526" s="116"/>
      <c r="I526" s="116"/>
      <c r="J526" s="116"/>
      <c r="K526" s="116"/>
      <c r="L526" s="116"/>
      <c r="M526" s="116"/>
      <c r="N526" s="116"/>
      <c r="O526" s="116"/>
      <c r="P526" s="116"/>
      <c r="Q526" s="116"/>
      <c r="R526" s="116"/>
      <c r="S526" s="116"/>
      <c r="T526" s="116"/>
      <c r="U526" s="116"/>
      <c r="V526" s="116"/>
      <c r="W526" s="116"/>
      <c r="X526" s="116"/>
      <c r="Y526" s="116"/>
      <c r="Z526" s="116"/>
      <c r="AA526" s="116"/>
      <c r="AB526" s="116"/>
      <c r="AC526" s="116"/>
      <c r="AD526" s="116"/>
      <c r="AE526" s="116"/>
      <c r="AF526" s="116"/>
      <c r="AG526" s="116"/>
      <c r="AH526" s="116"/>
      <c r="AI526" s="116"/>
      <c r="AJ526" s="116"/>
      <c r="AK526" s="116"/>
      <c r="AL526" s="116"/>
      <c r="AM526" s="116"/>
      <c r="AN526" s="116"/>
      <c r="AO526" s="116"/>
      <c r="AP526" s="116"/>
      <c r="AQ526" s="116"/>
      <c r="AR526" s="116"/>
      <c r="AS526" s="116"/>
      <c r="AT526" s="116"/>
      <c r="AU526" s="116"/>
      <c r="AZ526" s="116"/>
      <c r="BA526" s="116"/>
      <c r="BB526" s="116"/>
      <c r="BC526" s="116"/>
    </row>
    <row r="527" spans="1:55" s="117" customFormat="1">
      <c r="A527" s="116"/>
      <c r="B527" s="116"/>
      <c r="C527" s="116"/>
      <c r="D527" s="116"/>
      <c r="E527" s="116"/>
      <c r="F527" s="116"/>
      <c r="G527" s="116"/>
      <c r="H527" s="116"/>
      <c r="I527" s="116"/>
      <c r="J527" s="116"/>
      <c r="K527" s="116"/>
      <c r="L527" s="116"/>
      <c r="M527" s="116"/>
      <c r="N527" s="116"/>
      <c r="O527" s="116"/>
      <c r="P527" s="116"/>
      <c r="Q527" s="116"/>
      <c r="R527" s="116"/>
      <c r="S527" s="116"/>
      <c r="T527" s="116"/>
      <c r="U527" s="116"/>
      <c r="V527" s="116"/>
      <c r="W527" s="116"/>
      <c r="X527" s="116"/>
      <c r="Y527" s="116"/>
      <c r="Z527" s="116"/>
      <c r="AA527" s="116"/>
      <c r="AB527" s="116"/>
      <c r="AC527" s="116"/>
      <c r="AD527" s="116"/>
      <c r="AE527" s="116"/>
      <c r="AF527" s="116"/>
      <c r="AG527" s="116"/>
      <c r="AH527" s="116"/>
      <c r="AI527" s="116"/>
      <c r="AJ527" s="116"/>
      <c r="AK527" s="116"/>
      <c r="AL527" s="116"/>
      <c r="AM527" s="116"/>
      <c r="AN527" s="116"/>
      <c r="AO527" s="116"/>
      <c r="AP527" s="116"/>
      <c r="AQ527" s="116"/>
      <c r="AR527" s="116"/>
      <c r="AS527" s="116"/>
      <c r="AT527" s="116"/>
      <c r="AU527" s="116"/>
      <c r="AZ527" s="116"/>
      <c r="BA527" s="116"/>
      <c r="BB527" s="116"/>
      <c r="BC527" s="116"/>
    </row>
    <row r="528" spans="1:55" s="117" customFormat="1">
      <c r="A528" s="116"/>
      <c r="B528" s="116"/>
      <c r="C528" s="116"/>
      <c r="D528" s="116"/>
      <c r="E528" s="116"/>
      <c r="F528" s="116"/>
      <c r="G528" s="116"/>
      <c r="H528" s="116"/>
      <c r="I528" s="116"/>
      <c r="J528" s="116"/>
      <c r="K528" s="116"/>
      <c r="L528" s="116"/>
      <c r="M528" s="116"/>
      <c r="N528" s="116"/>
      <c r="O528" s="116"/>
      <c r="P528" s="116"/>
      <c r="Q528" s="116"/>
      <c r="R528" s="116"/>
      <c r="S528" s="116"/>
      <c r="T528" s="116"/>
      <c r="U528" s="116"/>
      <c r="V528" s="116"/>
      <c r="W528" s="116"/>
      <c r="X528" s="116"/>
      <c r="Y528" s="116"/>
      <c r="Z528" s="116"/>
      <c r="AA528" s="116"/>
      <c r="AB528" s="116"/>
      <c r="AC528" s="116"/>
      <c r="AD528" s="116"/>
      <c r="AE528" s="116"/>
      <c r="AF528" s="116"/>
      <c r="AG528" s="116"/>
      <c r="AH528" s="116"/>
      <c r="AI528" s="116"/>
      <c r="AJ528" s="116"/>
      <c r="AK528" s="116"/>
      <c r="AL528" s="116"/>
      <c r="AM528" s="116"/>
      <c r="AN528" s="116"/>
      <c r="AO528" s="116"/>
      <c r="AP528" s="116"/>
      <c r="AQ528" s="116"/>
      <c r="AR528" s="116"/>
      <c r="AS528" s="116"/>
      <c r="AT528" s="116"/>
      <c r="AU528" s="116"/>
      <c r="AZ528" s="116"/>
      <c r="BA528" s="116"/>
      <c r="BB528" s="116"/>
      <c r="BC528" s="116"/>
    </row>
    <row r="529" spans="1:55" s="117" customFormat="1">
      <c r="A529" s="116"/>
      <c r="B529" s="116"/>
      <c r="C529" s="116"/>
      <c r="D529" s="116"/>
      <c r="E529" s="116"/>
      <c r="F529" s="116"/>
      <c r="G529" s="116"/>
      <c r="H529" s="116"/>
      <c r="I529" s="116"/>
      <c r="J529" s="116"/>
      <c r="K529" s="116"/>
      <c r="L529" s="116"/>
      <c r="M529" s="116"/>
      <c r="N529" s="116"/>
      <c r="O529" s="116"/>
      <c r="P529" s="116"/>
      <c r="Q529" s="116"/>
      <c r="R529" s="116"/>
      <c r="S529" s="116"/>
      <c r="T529" s="116"/>
      <c r="U529" s="116"/>
      <c r="V529" s="116"/>
      <c r="W529" s="116"/>
      <c r="X529" s="116"/>
      <c r="Y529" s="116"/>
      <c r="Z529" s="116"/>
      <c r="AA529" s="116"/>
      <c r="AB529" s="116"/>
      <c r="AC529" s="116"/>
      <c r="AD529" s="116"/>
      <c r="AE529" s="116"/>
      <c r="AF529" s="116"/>
      <c r="AG529" s="116"/>
      <c r="AH529" s="116"/>
      <c r="AI529" s="116"/>
      <c r="AJ529" s="116"/>
      <c r="AK529" s="116"/>
      <c r="AL529" s="116"/>
      <c r="AM529" s="116"/>
      <c r="AN529" s="116"/>
      <c r="AO529" s="116"/>
      <c r="AP529" s="116"/>
      <c r="AQ529" s="116"/>
      <c r="AR529" s="116"/>
      <c r="AS529" s="116"/>
      <c r="AT529" s="116"/>
      <c r="AU529" s="116"/>
      <c r="AZ529" s="116"/>
      <c r="BA529" s="116"/>
      <c r="BB529" s="116"/>
      <c r="BC529" s="116"/>
    </row>
    <row r="530" spans="1:55" s="117" customFormat="1">
      <c r="A530" s="116"/>
      <c r="B530" s="116"/>
      <c r="C530" s="116"/>
      <c r="D530" s="116"/>
      <c r="E530" s="116"/>
      <c r="F530" s="116"/>
      <c r="G530" s="116"/>
      <c r="H530" s="116"/>
      <c r="I530" s="116"/>
      <c r="J530" s="116"/>
      <c r="K530" s="116"/>
      <c r="L530" s="116"/>
      <c r="M530" s="116"/>
      <c r="N530" s="116"/>
      <c r="O530" s="116"/>
      <c r="P530" s="116"/>
      <c r="Q530" s="116"/>
      <c r="R530" s="116"/>
      <c r="S530" s="116"/>
      <c r="T530" s="116"/>
      <c r="U530" s="116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Z530" s="116"/>
      <c r="BA530" s="116"/>
      <c r="BB530" s="116"/>
      <c r="BC530" s="116"/>
    </row>
    <row r="531" spans="1:55" s="117" customFormat="1">
      <c r="A531" s="116"/>
      <c r="B531" s="116"/>
      <c r="C531" s="116"/>
      <c r="D531" s="116"/>
      <c r="E531" s="116"/>
      <c r="F531" s="116"/>
      <c r="G531" s="116"/>
      <c r="H531" s="116"/>
      <c r="I531" s="116"/>
      <c r="J531" s="116"/>
      <c r="K531" s="116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116"/>
      <c r="AH531" s="116"/>
      <c r="AI531" s="116"/>
      <c r="AJ531" s="116"/>
      <c r="AK531" s="116"/>
      <c r="AL531" s="116"/>
      <c r="AM531" s="116"/>
      <c r="AN531" s="116"/>
      <c r="AO531" s="116"/>
      <c r="AP531" s="116"/>
      <c r="AQ531" s="116"/>
      <c r="AR531" s="116"/>
      <c r="AS531" s="116"/>
      <c r="AT531" s="116"/>
      <c r="AU531" s="116"/>
      <c r="AZ531" s="116"/>
      <c r="BA531" s="116"/>
      <c r="BB531" s="116"/>
      <c r="BC531" s="116"/>
    </row>
    <row r="532" spans="1:55" s="117" customFormat="1">
      <c r="A532" s="116"/>
      <c r="B532" s="116"/>
      <c r="C532" s="116"/>
      <c r="D532" s="116"/>
      <c r="E532" s="116"/>
      <c r="F532" s="116"/>
      <c r="G532" s="116"/>
      <c r="H532" s="116"/>
      <c r="I532" s="116"/>
      <c r="J532" s="116"/>
      <c r="K532" s="116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116"/>
      <c r="AH532" s="116"/>
      <c r="AI532" s="116"/>
      <c r="AJ532" s="116"/>
      <c r="AK532" s="116"/>
      <c r="AL532" s="116"/>
      <c r="AM532" s="116"/>
      <c r="AN532" s="116"/>
      <c r="AO532" s="116"/>
      <c r="AP532" s="116"/>
      <c r="AQ532" s="116"/>
      <c r="AR532" s="116"/>
      <c r="AS532" s="116"/>
      <c r="AT532" s="116"/>
      <c r="AU532" s="116"/>
      <c r="AZ532" s="116"/>
      <c r="BA532" s="116"/>
      <c r="BB532" s="116"/>
      <c r="BC532" s="116"/>
    </row>
    <row r="533" spans="1:55" s="117" customFormat="1">
      <c r="A533" s="116"/>
      <c r="B533" s="116"/>
      <c r="C533" s="116"/>
      <c r="D533" s="116"/>
      <c r="E533" s="116"/>
      <c r="F533" s="116"/>
      <c r="G533" s="116"/>
      <c r="H533" s="116"/>
      <c r="I533" s="116"/>
      <c r="J533" s="116"/>
      <c r="K533" s="116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  <c r="Z533" s="116"/>
      <c r="AA533" s="116"/>
      <c r="AB533" s="116"/>
      <c r="AC533" s="116"/>
      <c r="AD533" s="116"/>
      <c r="AE533" s="116"/>
      <c r="AF533" s="116"/>
      <c r="AG533" s="116"/>
      <c r="AH533" s="116"/>
      <c r="AI533" s="116"/>
      <c r="AJ533" s="116"/>
      <c r="AK533" s="116"/>
      <c r="AL533" s="116"/>
      <c r="AM533" s="116"/>
      <c r="AN533" s="116"/>
      <c r="AO533" s="116"/>
      <c r="AP533" s="116"/>
      <c r="AQ533" s="116"/>
      <c r="AR533" s="116"/>
      <c r="AS533" s="116"/>
      <c r="AT533" s="116"/>
      <c r="AU533" s="116"/>
      <c r="AZ533" s="116"/>
      <c r="BA533" s="116"/>
      <c r="BB533" s="116"/>
      <c r="BC533" s="116"/>
    </row>
    <row r="534" spans="1:55" s="117" customFormat="1">
      <c r="A534" s="116"/>
      <c r="B534" s="116"/>
      <c r="C534" s="116"/>
      <c r="D534" s="116"/>
      <c r="E534" s="116"/>
      <c r="F534" s="116"/>
      <c r="G534" s="116"/>
      <c r="H534" s="116"/>
      <c r="I534" s="116"/>
      <c r="J534" s="116"/>
      <c r="K534" s="116"/>
      <c r="L534" s="116"/>
      <c r="M534" s="116"/>
      <c r="N534" s="116"/>
      <c r="O534" s="116"/>
      <c r="P534" s="116"/>
      <c r="Q534" s="116"/>
      <c r="R534" s="116"/>
      <c r="S534" s="116"/>
      <c r="T534" s="116"/>
      <c r="U534" s="116"/>
      <c r="V534" s="116"/>
      <c r="W534" s="116"/>
      <c r="X534" s="116"/>
      <c r="Y534" s="116"/>
      <c r="Z534" s="116"/>
      <c r="AA534" s="116"/>
      <c r="AB534" s="116"/>
      <c r="AC534" s="116"/>
      <c r="AD534" s="116"/>
      <c r="AE534" s="116"/>
      <c r="AF534" s="116"/>
      <c r="AG534" s="116"/>
      <c r="AH534" s="116"/>
      <c r="AI534" s="116"/>
      <c r="AJ534" s="116"/>
      <c r="AK534" s="116"/>
      <c r="AL534" s="116"/>
      <c r="AM534" s="116"/>
      <c r="AN534" s="116"/>
      <c r="AO534" s="116"/>
      <c r="AP534" s="116"/>
      <c r="AQ534" s="116"/>
      <c r="AR534" s="116"/>
      <c r="AS534" s="116"/>
      <c r="AT534" s="116"/>
      <c r="AU534" s="116"/>
      <c r="AZ534" s="116"/>
      <c r="BA534" s="116"/>
      <c r="BB534" s="116"/>
      <c r="BC534" s="116"/>
    </row>
    <row r="535" spans="1:55" s="117" customFormat="1">
      <c r="A535" s="116"/>
      <c r="B535" s="116"/>
      <c r="C535" s="116"/>
      <c r="D535" s="116"/>
      <c r="E535" s="116"/>
      <c r="F535" s="116"/>
      <c r="G535" s="116"/>
      <c r="H535" s="116"/>
      <c r="I535" s="116"/>
      <c r="J535" s="116"/>
      <c r="K535" s="116"/>
      <c r="L535" s="116"/>
      <c r="M535" s="116"/>
      <c r="N535" s="116"/>
      <c r="O535" s="116"/>
      <c r="P535" s="116"/>
      <c r="Q535" s="116"/>
      <c r="R535" s="116"/>
      <c r="S535" s="116"/>
      <c r="T535" s="116"/>
      <c r="U535" s="116"/>
      <c r="V535" s="116"/>
      <c r="W535" s="116"/>
      <c r="X535" s="116"/>
      <c r="Y535" s="116"/>
      <c r="Z535" s="116"/>
      <c r="AA535" s="116"/>
      <c r="AB535" s="116"/>
      <c r="AC535" s="116"/>
      <c r="AD535" s="116"/>
      <c r="AE535" s="116"/>
      <c r="AF535" s="116"/>
      <c r="AG535" s="116"/>
      <c r="AH535" s="116"/>
      <c r="AI535" s="116"/>
      <c r="AJ535" s="116"/>
      <c r="AK535" s="116"/>
      <c r="AL535" s="116"/>
      <c r="AM535" s="116"/>
      <c r="AN535" s="116"/>
      <c r="AO535" s="116"/>
      <c r="AP535" s="116"/>
      <c r="AQ535" s="116"/>
      <c r="AR535" s="116"/>
      <c r="AS535" s="116"/>
      <c r="AT535" s="116"/>
      <c r="AU535" s="116"/>
      <c r="AZ535" s="116"/>
      <c r="BA535" s="116"/>
      <c r="BB535" s="116"/>
      <c r="BC535" s="116"/>
    </row>
    <row r="536" spans="1:55" s="117" customFormat="1">
      <c r="A536" s="116"/>
      <c r="B536" s="116"/>
      <c r="C536" s="116"/>
      <c r="D536" s="116"/>
      <c r="E536" s="116"/>
      <c r="F536" s="116"/>
      <c r="G536" s="116"/>
      <c r="H536" s="116"/>
      <c r="I536" s="116"/>
      <c r="J536" s="116"/>
      <c r="K536" s="116"/>
      <c r="L536" s="116"/>
      <c r="M536" s="116"/>
      <c r="N536" s="116"/>
      <c r="O536" s="116"/>
      <c r="P536" s="116"/>
      <c r="Q536" s="116"/>
      <c r="R536" s="116"/>
      <c r="S536" s="116"/>
      <c r="T536" s="116"/>
      <c r="U536" s="116"/>
      <c r="V536" s="116"/>
      <c r="W536" s="116"/>
      <c r="X536" s="116"/>
      <c r="Y536" s="116"/>
      <c r="Z536" s="116"/>
      <c r="AA536" s="116"/>
      <c r="AB536" s="116"/>
      <c r="AC536" s="116"/>
      <c r="AD536" s="116"/>
      <c r="AE536" s="116"/>
      <c r="AF536" s="116"/>
      <c r="AG536" s="116"/>
      <c r="AH536" s="116"/>
      <c r="AI536" s="116"/>
      <c r="AJ536" s="116"/>
      <c r="AK536" s="116"/>
      <c r="AL536" s="116"/>
      <c r="AM536" s="116"/>
      <c r="AN536" s="116"/>
      <c r="AO536" s="116"/>
      <c r="AP536" s="116"/>
      <c r="AQ536" s="116"/>
      <c r="AR536" s="116"/>
      <c r="AS536" s="116"/>
      <c r="AT536" s="116"/>
      <c r="AU536" s="116"/>
      <c r="AZ536" s="116"/>
      <c r="BA536" s="116"/>
      <c r="BB536" s="116"/>
      <c r="BC536" s="116"/>
    </row>
    <row r="537" spans="1:55" s="117" customFormat="1">
      <c r="A537" s="116"/>
      <c r="B537" s="116"/>
      <c r="C537" s="116"/>
      <c r="D537" s="116"/>
      <c r="E537" s="116"/>
      <c r="F537" s="116"/>
      <c r="G537" s="116"/>
      <c r="H537" s="116"/>
      <c r="I537" s="116"/>
      <c r="J537" s="116"/>
      <c r="K537" s="116"/>
      <c r="L537" s="116"/>
      <c r="M537" s="116"/>
      <c r="N537" s="116"/>
      <c r="O537" s="116"/>
      <c r="P537" s="116"/>
      <c r="Q537" s="116"/>
      <c r="R537" s="116"/>
      <c r="S537" s="116"/>
      <c r="T537" s="116"/>
      <c r="U537" s="116"/>
      <c r="V537" s="116"/>
      <c r="W537" s="116"/>
      <c r="X537" s="116"/>
      <c r="Y537" s="116"/>
      <c r="Z537" s="116"/>
      <c r="AA537" s="116"/>
      <c r="AB537" s="116"/>
      <c r="AC537" s="116"/>
      <c r="AD537" s="116"/>
      <c r="AE537" s="116"/>
      <c r="AF537" s="116"/>
      <c r="AG537" s="116"/>
      <c r="AH537" s="116"/>
      <c r="AI537" s="116"/>
      <c r="AJ537" s="116"/>
      <c r="AK537" s="116"/>
      <c r="AL537" s="116"/>
      <c r="AM537" s="116"/>
      <c r="AN537" s="116"/>
      <c r="AO537" s="116"/>
      <c r="AP537" s="116"/>
      <c r="AQ537" s="116"/>
      <c r="AR537" s="116"/>
      <c r="AS537" s="116"/>
      <c r="AT537" s="116"/>
      <c r="AU537" s="116"/>
      <c r="AZ537" s="116"/>
      <c r="BA537" s="116"/>
      <c r="BB537" s="116"/>
      <c r="BC537" s="116"/>
    </row>
    <row r="538" spans="1:55" s="117" customFormat="1">
      <c r="A538" s="116"/>
      <c r="B538" s="116"/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  <c r="AB538" s="116"/>
      <c r="AC538" s="116"/>
      <c r="AD538" s="116"/>
      <c r="AE538" s="116"/>
      <c r="AF538" s="116"/>
      <c r="AG538" s="116"/>
      <c r="AH538" s="116"/>
      <c r="AI538" s="116"/>
      <c r="AJ538" s="116"/>
      <c r="AK538" s="116"/>
      <c r="AL538" s="116"/>
      <c r="AM538" s="116"/>
      <c r="AN538" s="116"/>
      <c r="AO538" s="116"/>
      <c r="AP538" s="116"/>
      <c r="AQ538" s="116"/>
      <c r="AR538" s="116"/>
      <c r="AS538" s="116"/>
      <c r="AT538" s="116"/>
      <c r="AU538" s="116"/>
      <c r="AZ538" s="116"/>
      <c r="BA538" s="116"/>
      <c r="BB538" s="116"/>
      <c r="BC538" s="116"/>
    </row>
    <row r="539" spans="1:55" s="117" customFormat="1">
      <c r="A539" s="116"/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116"/>
      <c r="AP539" s="116"/>
      <c r="AQ539" s="116"/>
      <c r="AR539" s="116"/>
      <c r="AS539" s="116"/>
      <c r="AT539" s="116"/>
      <c r="AU539" s="116"/>
      <c r="AZ539" s="116"/>
      <c r="BA539" s="116"/>
      <c r="BB539" s="116"/>
      <c r="BC539" s="116"/>
    </row>
    <row r="540" spans="1:55" s="117" customFormat="1">
      <c r="A540" s="116"/>
      <c r="B540" s="116"/>
      <c r="C540" s="116"/>
      <c r="D540" s="116"/>
      <c r="E540" s="116"/>
      <c r="F540" s="116"/>
      <c r="G540" s="116"/>
      <c r="H540" s="116"/>
      <c r="I540" s="116"/>
      <c r="J540" s="116"/>
      <c r="K540" s="116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  <c r="Z540" s="116"/>
      <c r="AA540" s="116"/>
      <c r="AB540" s="116"/>
      <c r="AC540" s="116"/>
      <c r="AD540" s="116"/>
      <c r="AE540" s="116"/>
      <c r="AF540" s="116"/>
      <c r="AG540" s="116"/>
      <c r="AH540" s="116"/>
      <c r="AI540" s="116"/>
      <c r="AJ540" s="116"/>
      <c r="AK540" s="116"/>
      <c r="AL540" s="116"/>
      <c r="AM540" s="116"/>
      <c r="AN540" s="116"/>
      <c r="AO540" s="116"/>
      <c r="AP540" s="116"/>
      <c r="AQ540" s="116"/>
      <c r="AR540" s="116"/>
      <c r="AS540" s="116"/>
      <c r="AT540" s="116"/>
      <c r="AU540" s="116"/>
      <c r="AZ540" s="116"/>
      <c r="BA540" s="116"/>
      <c r="BB540" s="116"/>
      <c r="BC540" s="116"/>
    </row>
    <row r="541" spans="1:55" s="117" customFormat="1">
      <c r="A541" s="116"/>
      <c r="B541" s="116"/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  <c r="AD541" s="116"/>
      <c r="AE541" s="116"/>
      <c r="AF541" s="116"/>
      <c r="AG541" s="116"/>
      <c r="AH541" s="116"/>
      <c r="AI541" s="116"/>
      <c r="AJ541" s="116"/>
      <c r="AK541" s="116"/>
      <c r="AL541" s="116"/>
      <c r="AM541" s="116"/>
      <c r="AN541" s="116"/>
      <c r="AO541" s="116"/>
      <c r="AP541" s="116"/>
      <c r="AQ541" s="116"/>
      <c r="AR541" s="116"/>
      <c r="AS541" s="116"/>
      <c r="AT541" s="116"/>
      <c r="AU541" s="116"/>
      <c r="AZ541" s="116"/>
      <c r="BA541" s="116"/>
      <c r="BB541" s="116"/>
      <c r="BC541" s="116"/>
    </row>
    <row r="542" spans="1:55" s="117" customFormat="1">
      <c r="A542" s="116"/>
      <c r="B542" s="116"/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  <c r="AD542" s="116"/>
      <c r="AE542" s="116"/>
      <c r="AF542" s="116"/>
      <c r="AG542" s="116"/>
      <c r="AH542" s="116"/>
      <c r="AI542" s="116"/>
      <c r="AJ542" s="116"/>
      <c r="AK542" s="116"/>
      <c r="AL542" s="116"/>
      <c r="AM542" s="116"/>
      <c r="AN542" s="116"/>
      <c r="AO542" s="116"/>
      <c r="AP542" s="116"/>
      <c r="AQ542" s="116"/>
      <c r="AR542" s="116"/>
      <c r="AS542" s="116"/>
      <c r="AT542" s="116"/>
      <c r="AU542" s="116"/>
      <c r="AZ542" s="116"/>
      <c r="BA542" s="116"/>
      <c r="BB542" s="116"/>
      <c r="BC542" s="116"/>
    </row>
    <row r="543" spans="1:55" s="117" customFormat="1">
      <c r="A543" s="116"/>
      <c r="B543" s="116"/>
      <c r="C543" s="116"/>
      <c r="D543" s="116"/>
      <c r="E543" s="116"/>
      <c r="F543" s="116"/>
      <c r="G543" s="116"/>
      <c r="H543" s="116"/>
      <c r="I543" s="116"/>
      <c r="J543" s="116"/>
      <c r="K543" s="116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6"/>
      <c r="AS543" s="116"/>
      <c r="AT543" s="116"/>
      <c r="AU543" s="116"/>
      <c r="AZ543" s="116"/>
      <c r="BA543" s="116"/>
      <c r="BB543" s="116"/>
      <c r="BC543" s="116"/>
    </row>
    <row r="544" spans="1:55" s="117" customFormat="1">
      <c r="A544" s="116"/>
      <c r="B544" s="116"/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16"/>
      <c r="AS544" s="116"/>
      <c r="AT544" s="116"/>
      <c r="AU544" s="116"/>
      <c r="AZ544" s="116"/>
      <c r="BA544" s="116"/>
      <c r="BB544" s="116"/>
      <c r="BC544" s="116"/>
    </row>
    <row r="545" spans="1:55" s="117" customFormat="1">
      <c r="A545" s="116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116"/>
      <c r="AP545" s="116"/>
      <c r="AQ545" s="116"/>
      <c r="AR545" s="116"/>
      <c r="AS545" s="116"/>
      <c r="AT545" s="116"/>
      <c r="AU545" s="116"/>
      <c r="AZ545" s="116"/>
      <c r="BA545" s="116"/>
      <c r="BB545" s="116"/>
      <c r="BC545" s="116"/>
    </row>
    <row r="546" spans="1:55" s="117" customFormat="1">
      <c r="A546" s="116"/>
      <c r="B546" s="116"/>
      <c r="C546" s="116"/>
      <c r="D546" s="116"/>
      <c r="E546" s="11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16"/>
      <c r="AS546" s="116"/>
      <c r="AT546" s="116"/>
      <c r="AU546" s="116"/>
      <c r="AZ546" s="116"/>
      <c r="BA546" s="116"/>
      <c r="BB546" s="116"/>
      <c r="BC546" s="116"/>
    </row>
    <row r="547" spans="1:55" s="117" customFormat="1">
      <c r="A547" s="116"/>
      <c r="B547" s="116"/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16"/>
      <c r="AS547" s="116"/>
      <c r="AT547" s="116"/>
      <c r="AU547" s="116"/>
      <c r="AZ547" s="116"/>
      <c r="BA547" s="116"/>
      <c r="BB547" s="116"/>
      <c r="BC547" s="116"/>
    </row>
    <row r="548" spans="1:55" s="117" customFormat="1">
      <c r="A548" s="116"/>
      <c r="B548" s="116"/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116"/>
      <c r="AP548" s="116"/>
      <c r="AQ548" s="116"/>
      <c r="AR548" s="116"/>
      <c r="AS548" s="116"/>
      <c r="AT548" s="116"/>
      <c r="AU548" s="116"/>
      <c r="AZ548" s="116"/>
      <c r="BA548" s="116"/>
      <c r="BB548" s="116"/>
      <c r="BC548" s="116"/>
    </row>
    <row r="549" spans="1:55" s="117" customFormat="1">
      <c r="A549" s="116"/>
      <c r="B549" s="116"/>
      <c r="C549" s="116"/>
      <c r="D549" s="116"/>
      <c r="E549" s="116"/>
      <c r="F549" s="116"/>
      <c r="G549" s="116"/>
      <c r="H549" s="116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  <c r="Z549" s="116"/>
      <c r="AA549" s="116"/>
      <c r="AB549" s="116"/>
      <c r="AC549" s="116"/>
      <c r="AD549" s="116"/>
      <c r="AE549" s="116"/>
      <c r="AF549" s="116"/>
      <c r="AG549" s="116"/>
      <c r="AH549" s="116"/>
      <c r="AI549" s="116"/>
      <c r="AJ549" s="116"/>
      <c r="AK549" s="116"/>
      <c r="AL549" s="116"/>
      <c r="AM549" s="116"/>
      <c r="AN549" s="116"/>
      <c r="AO549" s="116"/>
      <c r="AP549" s="116"/>
      <c r="AQ549" s="116"/>
      <c r="AR549" s="116"/>
      <c r="AS549" s="116"/>
      <c r="AT549" s="116"/>
      <c r="AU549" s="116"/>
      <c r="AZ549" s="116"/>
      <c r="BA549" s="116"/>
      <c r="BB549" s="116"/>
      <c r="BC549" s="116"/>
    </row>
    <row r="550" spans="1:55" s="117" customFormat="1">
      <c r="A550" s="116"/>
      <c r="B550" s="116"/>
      <c r="C550" s="116"/>
      <c r="D550" s="116"/>
      <c r="E550" s="116"/>
      <c r="F550" s="116"/>
      <c r="G550" s="116"/>
      <c r="H550" s="116"/>
      <c r="I550" s="116"/>
      <c r="J550" s="116"/>
      <c r="K550" s="116"/>
      <c r="L550" s="116"/>
      <c r="M550" s="116"/>
      <c r="N550" s="116"/>
      <c r="O550" s="116"/>
      <c r="P550" s="116"/>
      <c r="Q550" s="116"/>
      <c r="R550" s="116"/>
      <c r="S550" s="116"/>
      <c r="T550" s="116"/>
      <c r="U550" s="116"/>
      <c r="V550" s="116"/>
      <c r="W550" s="116"/>
      <c r="X550" s="116"/>
      <c r="Y550" s="116"/>
      <c r="Z550" s="116"/>
      <c r="AA550" s="116"/>
      <c r="AB550" s="116"/>
      <c r="AC550" s="116"/>
      <c r="AD550" s="116"/>
      <c r="AE550" s="116"/>
      <c r="AF550" s="116"/>
      <c r="AG550" s="116"/>
      <c r="AH550" s="116"/>
      <c r="AI550" s="116"/>
      <c r="AJ550" s="116"/>
      <c r="AK550" s="116"/>
      <c r="AL550" s="116"/>
      <c r="AM550" s="116"/>
      <c r="AN550" s="116"/>
      <c r="AO550" s="116"/>
      <c r="AP550" s="116"/>
      <c r="AQ550" s="116"/>
      <c r="AR550" s="116"/>
      <c r="AS550" s="116"/>
      <c r="AT550" s="116"/>
      <c r="AU550" s="116"/>
      <c r="AZ550" s="116"/>
      <c r="BA550" s="116"/>
      <c r="BB550" s="116"/>
      <c r="BC550" s="116"/>
    </row>
    <row r="551" spans="1:55" s="117" customFormat="1">
      <c r="A551" s="116"/>
      <c r="B551" s="116"/>
      <c r="C551" s="116"/>
      <c r="D551" s="116"/>
      <c r="E551" s="116"/>
      <c r="F551" s="116"/>
      <c r="G551" s="116"/>
      <c r="H551" s="116"/>
      <c r="I551" s="116"/>
      <c r="J551" s="116"/>
      <c r="K551" s="116"/>
      <c r="L551" s="116"/>
      <c r="M551" s="116"/>
      <c r="N551" s="116"/>
      <c r="O551" s="116"/>
      <c r="P551" s="116"/>
      <c r="Q551" s="116"/>
      <c r="R551" s="116"/>
      <c r="S551" s="116"/>
      <c r="T551" s="116"/>
      <c r="U551" s="116"/>
      <c r="V551" s="116"/>
      <c r="W551" s="116"/>
      <c r="X551" s="116"/>
      <c r="Y551" s="116"/>
      <c r="Z551" s="116"/>
      <c r="AA551" s="116"/>
      <c r="AB551" s="116"/>
      <c r="AC551" s="116"/>
      <c r="AD551" s="116"/>
      <c r="AE551" s="116"/>
      <c r="AF551" s="116"/>
      <c r="AG551" s="116"/>
      <c r="AH551" s="116"/>
      <c r="AI551" s="116"/>
      <c r="AJ551" s="116"/>
      <c r="AK551" s="116"/>
      <c r="AL551" s="116"/>
      <c r="AM551" s="116"/>
      <c r="AN551" s="116"/>
      <c r="AO551" s="116"/>
      <c r="AP551" s="116"/>
      <c r="AQ551" s="116"/>
      <c r="AR551" s="116"/>
      <c r="AS551" s="116"/>
      <c r="AT551" s="116"/>
      <c r="AU551" s="116"/>
      <c r="AZ551" s="116"/>
      <c r="BA551" s="116"/>
      <c r="BB551" s="116"/>
      <c r="BC551" s="116"/>
    </row>
    <row r="552" spans="1:55" s="117" customFormat="1">
      <c r="A552" s="116"/>
      <c r="B552" s="116"/>
      <c r="C552" s="116"/>
      <c r="D552" s="116"/>
      <c r="E552" s="116"/>
      <c r="F552" s="116"/>
      <c r="G552" s="116"/>
      <c r="H552" s="116"/>
      <c r="I552" s="116"/>
      <c r="J552" s="116"/>
      <c r="K552" s="116"/>
      <c r="L552" s="116"/>
      <c r="M552" s="116"/>
      <c r="N552" s="116"/>
      <c r="O552" s="116"/>
      <c r="P552" s="116"/>
      <c r="Q552" s="116"/>
      <c r="R552" s="116"/>
      <c r="S552" s="116"/>
      <c r="T552" s="116"/>
      <c r="U552" s="116"/>
      <c r="V552" s="116"/>
      <c r="W552" s="116"/>
      <c r="X552" s="116"/>
      <c r="Y552" s="116"/>
      <c r="Z552" s="116"/>
      <c r="AA552" s="116"/>
      <c r="AB552" s="116"/>
      <c r="AC552" s="116"/>
      <c r="AD552" s="116"/>
      <c r="AE552" s="116"/>
      <c r="AF552" s="116"/>
      <c r="AG552" s="116"/>
      <c r="AH552" s="116"/>
      <c r="AI552" s="116"/>
      <c r="AJ552" s="116"/>
      <c r="AK552" s="116"/>
      <c r="AL552" s="116"/>
      <c r="AM552" s="116"/>
      <c r="AN552" s="116"/>
      <c r="AO552" s="116"/>
      <c r="AP552" s="116"/>
      <c r="AQ552" s="116"/>
      <c r="AR552" s="116"/>
      <c r="AS552" s="116"/>
      <c r="AT552" s="116"/>
      <c r="AU552" s="116"/>
      <c r="AZ552" s="116"/>
      <c r="BA552" s="116"/>
      <c r="BB552" s="116"/>
      <c r="BC552" s="116"/>
    </row>
    <row r="553" spans="1:55" s="117" customFormat="1">
      <c r="A553" s="116"/>
      <c r="B553" s="116"/>
      <c r="C553" s="116"/>
      <c r="D553" s="116"/>
      <c r="E553" s="116"/>
      <c r="F553" s="116"/>
      <c r="G553" s="116"/>
      <c r="H553" s="116"/>
      <c r="I553" s="116"/>
      <c r="J553" s="116"/>
      <c r="K553" s="116"/>
      <c r="L553" s="116"/>
      <c r="M553" s="116"/>
      <c r="N553" s="116"/>
      <c r="O553" s="116"/>
      <c r="P553" s="116"/>
      <c r="Q553" s="116"/>
      <c r="R553" s="116"/>
      <c r="S553" s="116"/>
      <c r="T553" s="116"/>
      <c r="U553" s="116"/>
      <c r="V553" s="116"/>
      <c r="W553" s="116"/>
      <c r="X553" s="116"/>
      <c r="Y553" s="116"/>
      <c r="Z553" s="116"/>
      <c r="AA553" s="116"/>
      <c r="AB553" s="116"/>
      <c r="AC553" s="116"/>
      <c r="AD553" s="116"/>
      <c r="AE553" s="116"/>
      <c r="AF553" s="116"/>
      <c r="AG553" s="116"/>
      <c r="AH553" s="116"/>
      <c r="AI553" s="116"/>
      <c r="AJ553" s="116"/>
      <c r="AK553" s="116"/>
      <c r="AL553" s="116"/>
      <c r="AM553" s="116"/>
      <c r="AN553" s="116"/>
      <c r="AO553" s="116"/>
      <c r="AP553" s="116"/>
      <c r="AQ553" s="116"/>
      <c r="AR553" s="116"/>
      <c r="AS553" s="116"/>
      <c r="AT553" s="116"/>
      <c r="AU553" s="116"/>
      <c r="AZ553" s="116"/>
      <c r="BA553" s="116"/>
      <c r="BB553" s="116"/>
      <c r="BC553" s="116"/>
    </row>
    <row r="554" spans="1:55" s="117" customFormat="1">
      <c r="A554" s="116"/>
      <c r="B554" s="116"/>
      <c r="C554" s="116"/>
      <c r="D554" s="116"/>
      <c r="E554" s="116"/>
      <c r="F554" s="116"/>
      <c r="G554" s="116"/>
      <c r="H554" s="116"/>
      <c r="I554" s="116"/>
      <c r="J554" s="116"/>
      <c r="K554" s="116"/>
      <c r="L554" s="116"/>
      <c r="M554" s="116"/>
      <c r="N554" s="116"/>
      <c r="O554" s="116"/>
      <c r="P554" s="116"/>
      <c r="Q554" s="116"/>
      <c r="R554" s="116"/>
      <c r="S554" s="116"/>
      <c r="T554" s="116"/>
      <c r="U554" s="116"/>
      <c r="V554" s="116"/>
      <c r="W554" s="116"/>
      <c r="X554" s="116"/>
      <c r="Y554" s="116"/>
      <c r="Z554" s="116"/>
      <c r="AA554" s="116"/>
      <c r="AB554" s="116"/>
      <c r="AC554" s="116"/>
      <c r="AD554" s="116"/>
      <c r="AE554" s="116"/>
      <c r="AF554" s="116"/>
      <c r="AG554" s="116"/>
      <c r="AH554" s="116"/>
      <c r="AI554" s="116"/>
      <c r="AJ554" s="116"/>
      <c r="AK554" s="116"/>
      <c r="AL554" s="116"/>
      <c r="AM554" s="116"/>
      <c r="AN554" s="116"/>
      <c r="AO554" s="116"/>
      <c r="AP554" s="116"/>
      <c r="AQ554" s="116"/>
      <c r="AR554" s="116"/>
      <c r="AS554" s="116"/>
      <c r="AT554" s="116"/>
      <c r="AU554" s="116"/>
      <c r="AZ554" s="116"/>
      <c r="BA554" s="116"/>
      <c r="BB554" s="116"/>
      <c r="BC554" s="116"/>
    </row>
    <row r="555" spans="1:55" s="117" customFormat="1">
      <c r="A555" s="116"/>
      <c r="B555" s="116"/>
      <c r="C555" s="116"/>
      <c r="D555" s="116"/>
      <c r="E555" s="116"/>
      <c r="F555" s="116"/>
      <c r="G555" s="116"/>
      <c r="H555" s="116"/>
      <c r="I555" s="116"/>
      <c r="J555" s="116"/>
      <c r="K555" s="116"/>
      <c r="L555" s="116"/>
      <c r="M555" s="116"/>
      <c r="N555" s="116"/>
      <c r="O555" s="116"/>
      <c r="P555" s="116"/>
      <c r="Q555" s="116"/>
      <c r="R555" s="116"/>
      <c r="S555" s="116"/>
      <c r="T555" s="116"/>
      <c r="U555" s="116"/>
      <c r="V555" s="116"/>
      <c r="W555" s="116"/>
      <c r="X555" s="116"/>
      <c r="Y555" s="116"/>
      <c r="Z555" s="116"/>
      <c r="AA555" s="116"/>
      <c r="AB555" s="116"/>
      <c r="AC555" s="116"/>
      <c r="AD555" s="116"/>
      <c r="AE555" s="116"/>
      <c r="AF555" s="116"/>
      <c r="AG555" s="116"/>
      <c r="AH555" s="116"/>
      <c r="AI555" s="116"/>
      <c r="AJ555" s="116"/>
      <c r="AK555" s="116"/>
      <c r="AL555" s="116"/>
      <c r="AM555" s="116"/>
      <c r="AN555" s="116"/>
      <c r="AO555" s="116"/>
      <c r="AP555" s="116"/>
      <c r="AQ555" s="116"/>
      <c r="AR555" s="116"/>
      <c r="AS555" s="116"/>
      <c r="AT555" s="116"/>
      <c r="AU555" s="116"/>
      <c r="AZ555" s="116"/>
      <c r="BA555" s="116"/>
      <c r="BB555" s="116"/>
      <c r="BC555" s="116"/>
    </row>
    <row r="556" spans="1:55" s="117" customFormat="1">
      <c r="A556" s="116"/>
      <c r="B556" s="116"/>
      <c r="C556" s="116"/>
      <c r="D556" s="116"/>
      <c r="E556" s="116"/>
      <c r="F556" s="116"/>
      <c r="G556" s="116"/>
      <c r="H556" s="116"/>
      <c r="I556" s="116"/>
      <c r="J556" s="116"/>
      <c r="K556" s="116"/>
      <c r="L556" s="116"/>
      <c r="M556" s="116"/>
      <c r="N556" s="116"/>
      <c r="O556" s="116"/>
      <c r="P556" s="116"/>
      <c r="Q556" s="116"/>
      <c r="R556" s="116"/>
      <c r="S556" s="116"/>
      <c r="T556" s="116"/>
      <c r="U556" s="116"/>
      <c r="V556" s="116"/>
      <c r="W556" s="116"/>
      <c r="X556" s="116"/>
      <c r="Y556" s="116"/>
      <c r="Z556" s="116"/>
      <c r="AA556" s="116"/>
      <c r="AB556" s="116"/>
      <c r="AC556" s="116"/>
      <c r="AD556" s="116"/>
      <c r="AE556" s="116"/>
      <c r="AF556" s="116"/>
      <c r="AG556" s="116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Z556" s="116"/>
      <c r="BA556" s="116"/>
      <c r="BB556" s="116"/>
      <c r="BC556" s="116"/>
    </row>
    <row r="557" spans="1:55" s="117" customFormat="1">
      <c r="A557" s="116"/>
      <c r="B557" s="116"/>
      <c r="C557" s="116"/>
      <c r="D557" s="116"/>
      <c r="E557" s="116"/>
      <c r="F557" s="116"/>
      <c r="G557" s="116"/>
      <c r="H557" s="116"/>
      <c r="I557" s="116"/>
      <c r="J557" s="116"/>
      <c r="K557" s="116"/>
      <c r="L557" s="116"/>
      <c r="M557" s="116"/>
      <c r="N557" s="116"/>
      <c r="O557" s="116"/>
      <c r="P557" s="116"/>
      <c r="Q557" s="116"/>
      <c r="R557" s="116"/>
      <c r="S557" s="116"/>
      <c r="T557" s="116"/>
      <c r="U557" s="116"/>
      <c r="V557" s="116"/>
      <c r="W557" s="116"/>
      <c r="X557" s="116"/>
      <c r="Y557" s="116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116"/>
      <c r="AP557" s="116"/>
      <c r="AQ557" s="116"/>
      <c r="AR557" s="116"/>
      <c r="AS557" s="116"/>
      <c r="AT557" s="116"/>
      <c r="AU557" s="116"/>
      <c r="AZ557" s="116"/>
      <c r="BA557" s="116"/>
      <c r="BB557" s="116"/>
      <c r="BC557" s="116"/>
    </row>
    <row r="558" spans="1:55" s="117" customFormat="1">
      <c r="A558" s="116"/>
      <c r="B558" s="116"/>
      <c r="C558" s="116"/>
      <c r="D558" s="116"/>
      <c r="E558" s="116"/>
      <c r="F558" s="116"/>
      <c r="G558" s="116"/>
      <c r="H558" s="116"/>
      <c r="I558" s="116"/>
      <c r="J558" s="116"/>
      <c r="K558" s="116"/>
      <c r="L558" s="116"/>
      <c r="M558" s="116"/>
      <c r="N558" s="116"/>
      <c r="O558" s="116"/>
      <c r="P558" s="116"/>
      <c r="Q558" s="116"/>
      <c r="R558" s="116"/>
      <c r="S558" s="116"/>
      <c r="T558" s="116"/>
      <c r="U558" s="11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116"/>
      <c r="AH558" s="116"/>
      <c r="AI558" s="116"/>
      <c r="AJ558" s="116"/>
      <c r="AK558" s="116"/>
      <c r="AL558" s="116"/>
      <c r="AM558" s="116"/>
      <c r="AN558" s="116"/>
      <c r="AO558" s="116"/>
      <c r="AP558" s="116"/>
      <c r="AQ558" s="116"/>
      <c r="AR558" s="116"/>
      <c r="AS558" s="116"/>
      <c r="AT558" s="116"/>
      <c r="AU558" s="116"/>
      <c r="AZ558" s="116"/>
      <c r="BA558" s="116"/>
      <c r="BB558" s="116"/>
      <c r="BC558" s="116"/>
    </row>
    <row r="559" spans="1:55" s="117" customFormat="1">
      <c r="A559" s="116"/>
      <c r="B559" s="116"/>
      <c r="C559" s="116"/>
      <c r="D559" s="116"/>
      <c r="E559" s="116"/>
      <c r="F559" s="116"/>
      <c r="G559" s="116"/>
      <c r="H559" s="116"/>
      <c r="I559" s="116"/>
      <c r="J559" s="116"/>
      <c r="K559" s="116"/>
      <c r="L559" s="116"/>
      <c r="M559" s="116"/>
      <c r="N559" s="116"/>
      <c r="O559" s="116"/>
      <c r="P559" s="116"/>
      <c r="Q559" s="116"/>
      <c r="R559" s="116"/>
      <c r="S559" s="116"/>
      <c r="T559" s="116"/>
      <c r="U559" s="116"/>
      <c r="V559" s="116"/>
      <c r="W559" s="116"/>
      <c r="X559" s="116"/>
      <c r="Y559" s="116"/>
      <c r="Z559" s="116"/>
      <c r="AA559" s="116"/>
      <c r="AB559" s="116"/>
      <c r="AC559" s="116"/>
      <c r="AD559" s="116"/>
      <c r="AE559" s="116"/>
      <c r="AF559" s="116"/>
      <c r="AG559" s="116"/>
      <c r="AH559" s="116"/>
      <c r="AI559" s="116"/>
      <c r="AJ559" s="116"/>
      <c r="AK559" s="116"/>
      <c r="AL559" s="116"/>
      <c r="AM559" s="116"/>
      <c r="AN559" s="116"/>
      <c r="AO559" s="116"/>
      <c r="AP559" s="116"/>
      <c r="AQ559" s="116"/>
      <c r="AR559" s="116"/>
      <c r="AS559" s="116"/>
      <c r="AT559" s="116"/>
      <c r="AU559" s="116"/>
      <c r="AZ559" s="116"/>
      <c r="BA559" s="116"/>
      <c r="BB559" s="116"/>
      <c r="BC559" s="116"/>
    </row>
    <row r="560" spans="1:55" s="117" customFormat="1">
      <c r="A560" s="116"/>
      <c r="B560" s="116"/>
      <c r="C560" s="116"/>
      <c r="D560" s="116"/>
      <c r="E560" s="116"/>
      <c r="F560" s="116"/>
      <c r="G560" s="116"/>
      <c r="H560" s="116"/>
      <c r="I560" s="116"/>
      <c r="J560" s="116"/>
      <c r="K560" s="116"/>
      <c r="L560" s="116"/>
      <c r="M560" s="116"/>
      <c r="N560" s="116"/>
      <c r="O560" s="116"/>
      <c r="P560" s="116"/>
      <c r="Q560" s="116"/>
      <c r="R560" s="116"/>
      <c r="S560" s="116"/>
      <c r="T560" s="116"/>
      <c r="U560" s="116"/>
      <c r="V560" s="116"/>
      <c r="W560" s="116"/>
      <c r="X560" s="116"/>
      <c r="Y560" s="116"/>
      <c r="Z560" s="116"/>
      <c r="AA560" s="116"/>
      <c r="AB560" s="116"/>
      <c r="AC560" s="116"/>
      <c r="AD560" s="116"/>
      <c r="AE560" s="116"/>
      <c r="AF560" s="116"/>
      <c r="AG560" s="116"/>
      <c r="AH560" s="116"/>
      <c r="AI560" s="116"/>
      <c r="AJ560" s="116"/>
      <c r="AK560" s="116"/>
      <c r="AL560" s="116"/>
      <c r="AM560" s="116"/>
      <c r="AN560" s="116"/>
      <c r="AO560" s="116"/>
      <c r="AP560" s="116"/>
      <c r="AQ560" s="116"/>
      <c r="AR560" s="116"/>
      <c r="AS560" s="116"/>
      <c r="AT560" s="116"/>
      <c r="AU560" s="116"/>
      <c r="AZ560" s="116"/>
      <c r="BA560" s="116"/>
      <c r="BB560" s="116"/>
      <c r="BC560" s="116"/>
    </row>
    <row r="561" spans="1:55" s="117" customFormat="1">
      <c r="A561" s="116"/>
      <c r="B561" s="116"/>
      <c r="C561" s="116"/>
      <c r="D561" s="116"/>
      <c r="E561" s="116"/>
      <c r="F561" s="116"/>
      <c r="G561" s="116"/>
      <c r="H561" s="116"/>
      <c r="I561" s="116"/>
      <c r="J561" s="116"/>
      <c r="K561" s="116"/>
      <c r="L561" s="116"/>
      <c r="M561" s="116"/>
      <c r="N561" s="116"/>
      <c r="O561" s="116"/>
      <c r="P561" s="116"/>
      <c r="Q561" s="116"/>
      <c r="R561" s="116"/>
      <c r="S561" s="116"/>
      <c r="T561" s="116"/>
      <c r="U561" s="116"/>
      <c r="V561" s="116"/>
      <c r="W561" s="116"/>
      <c r="X561" s="116"/>
      <c r="Y561" s="116"/>
      <c r="Z561" s="116"/>
      <c r="AA561" s="116"/>
      <c r="AB561" s="116"/>
      <c r="AC561" s="116"/>
      <c r="AD561" s="116"/>
      <c r="AE561" s="116"/>
      <c r="AF561" s="116"/>
      <c r="AG561" s="116"/>
      <c r="AH561" s="116"/>
      <c r="AI561" s="116"/>
      <c r="AJ561" s="116"/>
      <c r="AK561" s="116"/>
      <c r="AL561" s="116"/>
      <c r="AM561" s="116"/>
      <c r="AN561" s="116"/>
      <c r="AO561" s="116"/>
      <c r="AP561" s="116"/>
      <c r="AQ561" s="116"/>
      <c r="AR561" s="116"/>
      <c r="AS561" s="116"/>
      <c r="AT561" s="116"/>
      <c r="AU561" s="116"/>
      <c r="AZ561" s="116"/>
      <c r="BA561" s="116"/>
      <c r="BB561" s="116"/>
      <c r="BC561" s="116"/>
    </row>
    <row r="562" spans="1:55" s="117" customFormat="1">
      <c r="A562" s="116"/>
      <c r="B562" s="116"/>
      <c r="C562" s="116"/>
      <c r="D562" s="116"/>
      <c r="E562" s="116"/>
      <c r="F562" s="116"/>
      <c r="G562" s="116"/>
      <c r="H562" s="116"/>
      <c r="I562" s="116"/>
      <c r="J562" s="116"/>
      <c r="K562" s="116"/>
      <c r="L562" s="116"/>
      <c r="M562" s="116"/>
      <c r="N562" s="116"/>
      <c r="O562" s="116"/>
      <c r="P562" s="116"/>
      <c r="Q562" s="116"/>
      <c r="R562" s="116"/>
      <c r="S562" s="116"/>
      <c r="T562" s="116"/>
      <c r="U562" s="116"/>
      <c r="V562" s="116"/>
      <c r="W562" s="116"/>
      <c r="X562" s="116"/>
      <c r="Y562" s="116"/>
      <c r="Z562" s="116"/>
      <c r="AA562" s="116"/>
      <c r="AB562" s="116"/>
      <c r="AC562" s="116"/>
      <c r="AD562" s="116"/>
      <c r="AE562" s="116"/>
      <c r="AF562" s="116"/>
      <c r="AG562" s="116"/>
      <c r="AH562" s="116"/>
      <c r="AI562" s="116"/>
      <c r="AJ562" s="116"/>
      <c r="AK562" s="116"/>
      <c r="AL562" s="116"/>
      <c r="AM562" s="116"/>
      <c r="AN562" s="116"/>
      <c r="AO562" s="116"/>
      <c r="AP562" s="116"/>
      <c r="AQ562" s="116"/>
      <c r="AR562" s="116"/>
      <c r="AS562" s="116"/>
      <c r="AT562" s="116"/>
      <c r="AU562" s="116"/>
      <c r="AZ562" s="116"/>
      <c r="BA562" s="116"/>
      <c r="BB562" s="116"/>
      <c r="BC562" s="116"/>
    </row>
    <row r="563" spans="1:55" s="117" customFormat="1">
      <c r="A563" s="116"/>
      <c r="B563" s="116"/>
      <c r="C563" s="116"/>
      <c r="D563" s="116"/>
      <c r="E563" s="116"/>
      <c r="F563" s="116"/>
      <c r="G563" s="116"/>
      <c r="H563" s="116"/>
      <c r="I563" s="116"/>
      <c r="J563" s="116"/>
      <c r="K563" s="116"/>
      <c r="L563" s="116"/>
      <c r="M563" s="116"/>
      <c r="N563" s="116"/>
      <c r="O563" s="116"/>
      <c r="P563" s="116"/>
      <c r="Q563" s="116"/>
      <c r="R563" s="116"/>
      <c r="S563" s="116"/>
      <c r="T563" s="116"/>
      <c r="U563" s="116"/>
      <c r="V563" s="116"/>
      <c r="W563" s="116"/>
      <c r="X563" s="116"/>
      <c r="Y563" s="116"/>
      <c r="Z563" s="116"/>
      <c r="AA563" s="116"/>
      <c r="AB563" s="116"/>
      <c r="AC563" s="116"/>
      <c r="AD563" s="116"/>
      <c r="AE563" s="116"/>
      <c r="AF563" s="116"/>
      <c r="AG563" s="116"/>
      <c r="AH563" s="116"/>
      <c r="AI563" s="116"/>
      <c r="AJ563" s="116"/>
      <c r="AK563" s="116"/>
      <c r="AL563" s="116"/>
      <c r="AM563" s="116"/>
      <c r="AN563" s="116"/>
      <c r="AO563" s="116"/>
      <c r="AP563" s="116"/>
      <c r="AQ563" s="116"/>
      <c r="AR563" s="116"/>
      <c r="AS563" s="116"/>
      <c r="AT563" s="116"/>
      <c r="AU563" s="116"/>
      <c r="AZ563" s="116"/>
      <c r="BA563" s="116"/>
      <c r="BB563" s="116"/>
      <c r="BC563" s="116"/>
    </row>
    <row r="564" spans="1:55" s="117" customFormat="1">
      <c r="A564" s="116"/>
      <c r="B564" s="116"/>
      <c r="C564" s="116"/>
      <c r="D564" s="116"/>
      <c r="E564" s="116"/>
      <c r="F564" s="116"/>
      <c r="G564" s="116"/>
      <c r="H564" s="116"/>
      <c r="I564" s="116"/>
      <c r="J564" s="116"/>
      <c r="K564" s="116"/>
      <c r="L564" s="116"/>
      <c r="M564" s="116"/>
      <c r="N564" s="116"/>
      <c r="O564" s="116"/>
      <c r="P564" s="116"/>
      <c r="Q564" s="116"/>
      <c r="R564" s="116"/>
      <c r="S564" s="116"/>
      <c r="T564" s="116"/>
      <c r="U564" s="116"/>
      <c r="V564" s="116"/>
      <c r="W564" s="116"/>
      <c r="X564" s="116"/>
      <c r="Y564" s="116"/>
      <c r="Z564" s="116"/>
      <c r="AA564" s="116"/>
      <c r="AB564" s="116"/>
      <c r="AC564" s="116"/>
      <c r="AD564" s="116"/>
      <c r="AE564" s="116"/>
      <c r="AF564" s="116"/>
      <c r="AG564" s="116"/>
      <c r="AH564" s="116"/>
      <c r="AI564" s="116"/>
      <c r="AJ564" s="116"/>
      <c r="AK564" s="116"/>
      <c r="AL564" s="116"/>
      <c r="AM564" s="116"/>
      <c r="AN564" s="116"/>
      <c r="AO564" s="116"/>
      <c r="AP564" s="116"/>
      <c r="AQ564" s="116"/>
      <c r="AR564" s="116"/>
      <c r="AS564" s="116"/>
      <c r="AT564" s="116"/>
      <c r="AU564" s="116"/>
      <c r="AZ564" s="116"/>
      <c r="BA564" s="116"/>
      <c r="BB564" s="116"/>
      <c r="BC564" s="116"/>
    </row>
    <row r="565" spans="1:55" s="117" customFormat="1">
      <c r="A565" s="116"/>
      <c r="B565" s="116"/>
      <c r="C565" s="116"/>
      <c r="D565" s="116"/>
      <c r="E565" s="116"/>
      <c r="F565" s="116"/>
      <c r="G565" s="116"/>
      <c r="H565" s="116"/>
      <c r="I565" s="116"/>
      <c r="J565" s="116"/>
      <c r="K565" s="116"/>
      <c r="L565" s="116"/>
      <c r="M565" s="116"/>
      <c r="N565" s="116"/>
      <c r="O565" s="116"/>
      <c r="P565" s="116"/>
      <c r="Q565" s="116"/>
      <c r="R565" s="116"/>
      <c r="S565" s="116"/>
      <c r="T565" s="116"/>
      <c r="U565" s="116"/>
      <c r="V565" s="116"/>
      <c r="W565" s="116"/>
      <c r="X565" s="116"/>
      <c r="Y565" s="116"/>
      <c r="Z565" s="116"/>
      <c r="AA565" s="116"/>
      <c r="AB565" s="116"/>
      <c r="AC565" s="116"/>
      <c r="AD565" s="116"/>
      <c r="AE565" s="116"/>
      <c r="AF565" s="116"/>
      <c r="AG565" s="116"/>
      <c r="AH565" s="116"/>
      <c r="AI565" s="116"/>
      <c r="AJ565" s="116"/>
      <c r="AK565" s="116"/>
      <c r="AL565" s="116"/>
      <c r="AM565" s="116"/>
      <c r="AN565" s="116"/>
      <c r="AO565" s="116"/>
      <c r="AP565" s="116"/>
      <c r="AQ565" s="116"/>
      <c r="AR565" s="116"/>
      <c r="AS565" s="116"/>
      <c r="AT565" s="116"/>
      <c r="AU565" s="116"/>
      <c r="AZ565" s="116"/>
      <c r="BA565" s="116"/>
      <c r="BB565" s="116"/>
      <c r="BC565" s="116"/>
    </row>
    <row r="566" spans="1:55" s="117" customFormat="1">
      <c r="A566" s="116"/>
      <c r="B566" s="116"/>
      <c r="C566" s="116"/>
      <c r="D566" s="116"/>
      <c r="E566" s="116"/>
      <c r="F566" s="116"/>
      <c r="G566" s="116"/>
      <c r="H566" s="116"/>
      <c r="I566" s="116"/>
      <c r="J566" s="116"/>
      <c r="K566" s="116"/>
      <c r="L566" s="116"/>
      <c r="M566" s="116"/>
      <c r="N566" s="116"/>
      <c r="O566" s="116"/>
      <c r="P566" s="116"/>
      <c r="Q566" s="116"/>
      <c r="R566" s="116"/>
      <c r="S566" s="116"/>
      <c r="T566" s="116"/>
      <c r="U566" s="116"/>
      <c r="V566" s="116"/>
      <c r="W566" s="116"/>
      <c r="X566" s="116"/>
      <c r="Y566" s="116"/>
      <c r="Z566" s="116"/>
      <c r="AA566" s="116"/>
      <c r="AB566" s="116"/>
      <c r="AC566" s="116"/>
      <c r="AD566" s="116"/>
      <c r="AE566" s="116"/>
      <c r="AF566" s="116"/>
      <c r="AG566" s="116"/>
      <c r="AH566" s="116"/>
      <c r="AI566" s="116"/>
      <c r="AJ566" s="116"/>
      <c r="AK566" s="116"/>
      <c r="AL566" s="116"/>
      <c r="AM566" s="116"/>
      <c r="AN566" s="116"/>
      <c r="AO566" s="116"/>
      <c r="AP566" s="116"/>
      <c r="AQ566" s="116"/>
      <c r="AR566" s="116"/>
      <c r="AS566" s="116"/>
      <c r="AT566" s="116"/>
      <c r="AU566" s="116"/>
      <c r="AZ566" s="116"/>
      <c r="BA566" s="116"/>
      <c r="BB566" s="116"/>
      <c r="BC566" s="116"/>
    </row>
    <row r="567" spans="1:55" s="117" customFormat="1">
      <c r="A567" s="116"/>
      <c r="B567" s="116"/>
      <c r="C567" s="116"/>
      <c r="D567" s="116"/>
      <c r="E567" s="116"/>
      <c r="F567" s="116"/>
      <c r="G567" s="116"/>
      <c r="H567" s="116"/>
      <c r="I567" s="116"/>
      <c r="J567" s="116"/>
      <c r="K567" s="116"/>
      <c r="L567" s="116"/>
      <c r="M567" s="116"/>
      <c r="N567" s="116"/>
      <c r="O567" s="116"/>
      <c r="P567" s="116"/>
      <c r="Q567" s="116"/>
      <c r="R567" s="116"/>
      <c r="S567" s="116"/>
      <c r="T567" s="116"/>
      <c r="U567" s="116"/>
      <c r="V567" s="116"/>
      <c r="W567" s="116"/>
      <c r="X567" s="116"/>
      <c r="Y567" s="116"/>
      <c r="Z567" s="116"/>
      <c r="AA567" s="116"/>
      <c r="AB567" s="116"/>
      <c r="AC567" s="116"/>
      <c r="AD567" s="116"/>
      <c r="AE567" s="116"/>
      <c r="AF567" s="116"/>
      <c r="AG567" s="116"/>
      <c r="AH567" s="116"/>
      <c r="AI567" s="116"/>
      <c r="AJ567" s="116"/>
      <c r="AK567" s="116"/>
      <c r="AL567" s="116"/>
      <c r="AM567" s="116"/>
      <c r="AN567" s="116"/>
      <c r="AO567" s="116"/>
      <c r="AP567" s="116"/>
      <c r="AQ567" s="116"/>
      <c r="AR567" s="116"/>
      <c r="AS567" s="116"/>
      <c r="AT567" s="116"/>
      <c r="AU567" s="116"/>
      <c r="AZ567" s="116"/>
      <c r="BA567" s="116"/>
      <c r="BB567" s="116"/>
      <c r="BC567" s="116"/>
    </row>
    <row r="568" spans="1:55" s="117" customFormat="1">
      <c r="A568" s="116"/>
      <c r="B568" s="116"/>
      <c r="C568" s="116"/>
      <c r="D568" s="116"/>
      <c r="E568" s="116"/>
      <c r="F568" s="116"/>
      <c r="G568" s="116"/>
      <c r="H568" s="116"/>
      <c r="I568" s="116"/>
      <c r="J568" s="116"/>
      <c r="K568" s="116"/>
      <c r="L568" s="116"/>
      <c r="M568" s="116"/>
      <c r="N568" s="116"/>
      <c r="O568" s="116"/>
      <c r="P568" s="116"/>
      <c r="Q568" s="116"/>
      <c r="R568" s="116"/>
      <c r="S568" s="116"/>
      <c r="T568" s="116"/>
      <c r="U568" s="116"/>
      <c r="V568" s="116"/>
      <c r="W568" s="116"/>
      <c r="X568" s="116"/>
      <c r="Y568" s="116"/>
      <c r="Z568" s="116"/>
      <c r="AA568" s="116"/>
      <c r="AB568" s="116"/>
      <c r="AC568" s="116"/>
      <c r="AD568" s="116"/>
      <c r="AE568" s="116"/>
      <c r="AF568" s="116"/>
      <c r="AG568" s="116"/>
      <c r="AH568" s="116"/>
      <c r="AI568" s="116"/>
      <c r="AJ568" s="116"/>
      <c r="AK568" s="116"/>
      <c r="AL568" s="116"/>
      <c r="AM568" s="116"/>
      <c r="AN568" s="116"/>
      <c r="AO568" s="116"/>
      <c r="AP568" s="116"/>
      <c r="AQ568" s="116"/>
      <c r="AR568" s="116"/>
      <c r="AS568" s="116"/>
      <c r="AT568" s="116"/>
      <c r="AU568" s="116"/>
      <c r="AZ568" s="116"/>
      <c r="BA568" s="116"/>
      <c r="BB568" s="116"/>
      <c r="BC568" s="116"/>
    </row>
    <row r="569" spans="1:55" s="117" customFormat="1">
      <c r="A569" s="116"/>
      <c r="B569" s="116"/>
      <c r="C569" s="116"/>
      <c r="D569" s="116"/>
      <c r="E569" s="116"/>
      <c r="F569" s="116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116"/>
      <c r="R569" s="116"/>
      <c r="S569" s="116"/>
      <c r="T569" s="116"/>
      <c r="U569" s="116"/>
      <c r="V569" s="116"/>
      <c r="W569" s="116"/>
      <c r="X569" s="116"/>
      <c r="Y569" s="116"/>
      <c r="Z569" s="116"/>
      <c r="AA569" s="116"/>
      <c r="AB569" s="116"/>
      <c r="AC569" s="116"/>
      <c r="AD569" s="116"/>
      <c r="AE569" s="116"/>
      <c r="AF569" s="116"/>
      <c r="AG569" s="116"/>
      <c r="AH569" s="116"/>
      <c r="AI569" s="116"/>
      <c r="AJ569" s="116"/>
      <c r="AK569" s="116"/>
      <c r="AL569" s="116"/>
      <c r="AM569" s="116"/>
      <c r="AN569" s="116"/>
      <c r="AO569" s="116"/>
      <c r="AP569" s="116"/>
      <c r="AQ569" s="116"/>
      <c r="AR569" s="116"/>
      <c r="AS569" s="116"/>
      <c r="AT569" s="116"/>
      <c r="AU569" s="116"/>
      <c r="AZ569" s="116"/>
      <c r="BA569" s="116"/>
      <c r="BB569" s="116"/>
      <c r="BC569" s="116"/>
    </row>
    <row r="570" spans="1:55" s="117" customFormat="1">
      <c r="A570" s="116"/>
      <c r="B570" s="116"/>
      <c r="C570" s="116"/>
      <c r="D570" s="116"/>
      <c r="E570" s="116"/>
      <c r="F570" s="116"/>
      <c r="G570" s="116"/>
      <c r="H570" s="116"/>
      <c r="I570" s="116"/>
      <c r="J570" s="116"/>
      <c r="K570" s="116"/>
      <c r="L570" s="116"/>
      <c r="M570" s="116"/>
      <c r="N570" s="116"/>
      <c r="O570" s="116"/>
      <c r="P570" s="116"/>
      <c r="Q570" s="116"/>
      <c r="R570" s="116"/>
      <c r="S570" s="116"/>
      <c r="T570" s="116"/>
      <c r="U570" s="116"/>
      <c r="V570" s="116"/>
      <c r="W570" s="116"/>
      <c r="X570" s="116"/>
      <c r="Y570" s="116"/>
      <c r="Z570" s="116"/>
      <c r="AA570" s="116"/>
      <c r="AB570" s="116"/>
      <c r="AC570" s="116"/>
      <c r="AD570" s="116"/>
      <c r="AE570" s="116"/>
      <c r="AF570" s="116"/>
      <c r="AG570" s="116"/>
      <c r="AH570" s="116"/>
      <c r="AI570" s="116"/>
      <c r="AJ570" s="116"/>
      <c r="AK570" s="116"/>
      <c r="AL570" s="116"/>
      <c r="AM570" s="116"/>
      <c r="AN570" s="116"/>
      <c r="AO570" s="116"/>
      <c r="AP570" s="116"/>
      <c r="AQ570" s="116"/>
      <c r="AR570" s="116"/>
      <c r="AS570" s="116"/>
      <c r="AT570" s="116"/>
      <c r="AU570" s="116"/>
      <c r="AZ570" s="116"/>
      <c r="BA570" s="116"/>
      <c r="BB570" s="116"/>
      <c r="BC570" s="116"/>
    </row>
    <row r="571" spans="1:55" s="117" customFormat="1">
      <c r="A571" s="116"/>
      <c r="B571" s="116"/>
      <c r="C571" s="116"/>
      <c r="D571" s="116"/>
      <c r="E571" s="116"/>
      <c r="F571" s="116"/>
      <c r="G571" s="116"/>
      <c r="H571" s="116"/>
      <c r="I571" s="116"/>
      <c r="J571" s="116"/>
      <c r="K571" s="116"/>
      <c r="L571" s="116"/>
      <c r="M571" s="116"/>
      <c r="N571" s="116"/>
      <c r="O571" s="116"/>
      <c r="P571" s="116"/>
      <c r="Q571" s="116"/>
      <c r="R571" s="116"/>
      <c r="S571" s="116"/>
      <c r="T571" s="116"/>
      <c r="U571" s="116"/>
      <c r="V571" s="116"/>
      <c r="W571" s="116"/>
      <c r="X571" s="116"/>
      <c r="Y571" s="116"/>
      <c r="Z571" s="116"/>
      <c r="AA571" s="116"/>
      <c r="AB571" s="116"/>
      <c r="AC571" s="116"/>
      <c r="AD571" s="116"/>
      <c r="AE571" s="116"/>
      <c r="AF571" s="116"/>
      <c r="AG571" s="116"/>
      <c r="AH571" s="116"/>
      <c r="AI571" s="116"/>
      <c r="AJ571" s="116"/>
      <c r="AK571" s="116"/>
      <c r="AL571" s="116"/>
      <c r="AM571" s="116"/>
      <c r="AN571" s="116"/>
      <c r="AO571" s="116"/>
      <c r="AP571" s="116"/>
      <c r="AQ571" s="116"/>
      <c r="AR571" s="116"/>
      <c r="AS571" s="116"/>
      <c r="AT571" s="116"/>
      <c r="AU571" s="116"/>
      <c r="AZ571" s="116"/>
      <c r="BA571" s="116"/>
      <c r="BB571" s="116"/>
      <c r="BC571" s="116"/>
    </row>
    <row r="572" spans="1:55" s="117" customFormat="1">
      <c r="A572" s="116"/>
      <c r="B572" s="116"/>
      <c r="C572" s="116"/>
      <c r="D572" s="116"/>
      <c r="E572" s="116"/>
      <c r="F572" s="116"/>
      <c r="G572" s="116"/>
      <c r="H572" s="116"/>
      <c r="I572" s="116"/>
      <c r="J572" s="116"/>
      <c r="K572" s="116"/>
      <c r="L572" s="116"/>
      <c r="M572" s="116"/>
      <c r="N572" s="116"/>
      <c r="O572" s="116"/>
      <c r="P572" s="116"/>
      <c r="Q572" s="116"/>
      <c r="R572" s="116"/>
      <c r="S572" s="116"/>
      <c r="T572" s="116"/>
      <c r="U572" s="116"/>
      <c r="V572" s="116"/>
      <c r="W572" s="116"/>
      <c r="X572" s="116"/>
      <c r="Y572" s="116"/>
      <c r="Z572" s="116"/>
      <c r="AA572" s="116"/>
      <c r="AB572" s="116"/>
      <c r="AC572" s="116"/>
      <c r="AD572" s="116"/>
      <c r="AE572" s="116"/>
      <c r="AF572" s="116"/>
      <c r="AG572" s="116"/>
      <c r="AH572" s="116"/>
      <c r="AI572" s="116"/>
      <c r="AJ572" s="116"/>
      <c r="AK572" s="116"/>
      <c r="AL572" s="116"/>
      <c r="AM572" s="116"/>
      <c r="AN572" s="116"/>
      <c r="AO572" s="116"/>
      <c r="AP572" s="116"/>
      <c r="AQ572" s="116"/>
      <c r="AR572" s="116"/>
      <c r="AS572" s="116"/>
      <c r="AT572" s="116"/>
      <c r="AU572" s="116"/>
      <c r="AZ572" s="116"/>
      <c r="BA572" s="116"/>
      <c r="BB572" s="116"/>
      <c r="BC572" s="116"/>
    </row>
    <row r="573" spans="1:55" s="117" customFormat="1">
      <c r="A573" s="116"/>
      <c r="B573" s="116"/>
      <c r="C573" s="116"/>
      <c r="D573" s="116"/>
      <c r="E573" s="116"/>
      <c r="F573" s="116"/>
      <c r="G573" s="116"/>
      <c r="H573" s="116"/>
      <c r="I573" s="116"/>
      <c r="J573" s="116"/>
      <c r="K573" s="116"/>
      <c r="L573" s="116"/>
      <c r="M573" s="116"/>
      <c r="N573" s="116"/>
      <c r="O573" s="116"/>
      <c r="P573" s="116"/>
      <c r="Q573" s="116"/>
      <c r="R573" s="116"/>
      <c r="S573" s="116"/>
      <c r="T573" s="116"/>
      <c r="U573" s="116"/>
      <c r="V573" s="116"/>
      <c r="W573" s="116"/>
      <c r="X573" s="116"/>
      <c r="Y573" s="116"/>
      <c r="Z573" s="116"/>
      <c r="AA573" s="116"/>
      <c r="AB573" s="116"/>
      <c r="AC573" s="116"/>
      <c r="AD573" s="116"/>
      <c r="AE573" s="116"/>
      <c r="AF573" s="116"/>
      <c r="AG573" s="116"/>
      <c r="AH573" s="116"/>
      <c r="AI573" s="116"/>
      <c r="AJ573" s="116"/>
      <c r="AK573" s="116"/>
      <c r="AL573" s="116"/>
      <c r="AM573" s="116"/>
      <c r="AN573" s="116"/>
      <c r="AO573" s="116"/>
      <c r="AP573" s="116"/>
      <c r="AQ573" s="116"/>
      <c r="AR573" s="116"/>
      <c r="AS573" s="116"/>
      <c r="AT573" s="116"/>
      <c r="AU573" s="116"/>
      <c r="AZ573" s="116"/>
      <c r="BA573" s="116"/>
      <c r="BB573" s="116"/>
      <c r="BC573" s="116"/>
    </row>
    <row r="574" spans="1:55" s="117" customFormat="1">
      <c r="A574" s="116"/>
      <c r="B574" s="116"/>
      <c r="C574" s="116"/>
      <c r="D574" s="116"/>
      <c r="E574" s="116"/>
      <c r="F574" s="116"/>
      <c r="G574" s="116"/>
      <c r="H574" s="116"/>
      <c r="I574" s="116"/>
      <c r="J574" s="116"/>
      <c r="K574" s="116"/>
      <c r="L574" s="116"/>
      <c r="M574" s="116"/>
      <c r="N574" s="116"/>
      <c r="O574" s="116"/>
      <c r="P574" s="116"/>
      <c r="Q574" s="116"/>
      <c r="R574" s="116"/>
      <c r="S574" s="116"/>
      <c r="T574" s="116"/>
      <c r="U574" s="116"/>
      <c r="V574" s="116"/>
      <c r="W574" s="116"/>
      <c r="X574" s="116"/>
      <c r="Y574" s="116"/>
      <c r="Z574" s="116"/>
      <c r="AA574" s="116"/>
      <c r="AB574" s="116"/>
      <c r="AC574" s="116"/>
      <c r="AD574" s="116"/>
      <c r="AE574" s="116"/>
      <c r="AF574" s="116"/>
      <c r="AG574" s="116"/>
      <c r="AH574" s="116"/>
      <c r="AI574" s="116"/>
      <c r="AJ574" s="116"/>
      <c r="AK574" s="116"/>
      <c r="AL574" s="116"/>
      <c r="AM574" s="116"/>
      <c r="AN574" s="116"/>
      <c r="AO574" s="116"/>
      <c r="AP574" s="116"/>
      <c r="AQ574" s="116"/>
      <c r="AR574" s="116"/>
      <c r="AS574" s="116"/>
      <c r="AT574" s="116"/>
      <c r="AU574" s="116"/>
      <c r="AZ574" s="116"/>
      <c r="BA574" s="116"/>
      <c r="BB574" s="116"/>
      <c r="BC574" s="116"/>
    </row>
    <row r="575" spans="1:55" s="117" customFormat="1">
      <c r="A575" s="116"/>
      <c r="B575" s="116"/>
      <c r="C575" s="116"/>
      <c r="D575" s="116"/>
      <c r="E575" s="116"/>
      <c r="F575" s="116"/>
      <c r="G575" s="116"/>
      <c r="H575" s="116"/>
      <c r="I575" s="116"/>
      <c r="J575" s="116"/>
      <c r="K575" s="116"/>
      <c r="L575" s="116"/>
      <c r="M575" s="116"/>
      <c r="N575" s="116"/>
      <c r="O575" s="116"/>
      <c r="P575" s="116"/>
      <c r="Q575" s="116"/>
      <c r="R575" s="116"/>
      <c r="S575" s="116"/>
      <c r="T575" s="116"/>
      <c r="U575" s="116"/>
      <c r="V575" s="116"/>
      <c r="W575" s="116"/>
      <c r="X575" s="116"/>
      <c r="Y575" s="116"/>
      <c r="Z575" s="116"/>
      <c r="AA575" s="116"/>
      <c r="AB575" s="116"/>
      <c r="AC575" s="116"/>
      <c r="AD575" s="116"/>
      <c r="AE575" s="116"/>
      <c r="AF575" s="116"/>
      <c r="AG575" s="116"/>
      <c r="AH575" s="116"/>
      <c r="AI575" s="116"/>
      <c r="AJ575" s="116"/>
      <c r="AK575" s="116"/>
      <c r="AL575" s="116"/>
      <c r="AM575" s="116"/>
      <c r="AN575" s="116"/>
      <c r="AO575" s="116"/>
      <c r="AP575" s="116"/>
      <c r="AQ575" s="116"/>
      <c r="AR575" s="116"/>
      <c r="AS575" s="116"/>
      <c r="AT575" s="116"/>
      <c r="AU575" s="116"/>
      <c r="AZ575" s="116"/>
      <c r="BA575" s="116"/>
      <c r="BB575" s="116"/>
      <c r="BC575" s="116"/>
    </row>
    <row r="576" spans="1:55" s="117" customFormat="1">
      <c r="A576" s="116"/>
      <c r="B576" s="116"/>
      <c r="C576" s="116"/>
      <c r="D576" s="116"/>
      <c r="E576" s="11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  <c r="Z576" s="116"/>
      <c r="AA576" s="116"/>
      <c r="AB576" s="116"/>
      <c r="AC576" s="116"/>
      <c r="AD576" s="116"/>
      <c r="AE576" s="116"/>
      <c r="AF576" s="116"/>
      <c r="AG576" s="116"/>
      <c r="AH576" s="116"/>
      <c r="AI576" s="116"/>
      <c r="AJ576" s="116"/>
      <c r="AK576" s="116"/>
      <c r="AL576" s="116"/>
      <c r="AM576" s="116"/>
      <c r="AN576" s="116"/>
      <c r="AO576" s="116"/>
      <c r="AP576" s="116"/>
      <c r="AQ576" s="116"/>
      <c r="AR576" s="116"/>
      <c r="AS576" s="116"/>
      <c r="AT576" s="116"/>
      <c r="AU576" s="116"/>
      <c r="AZ576" s="116"/>
      <c r="BA576" s="116"/>
      <c r="BB576" s="116"/>
      <c r="BC576" s="116"/>
    </row>
    <row r="577" spans="1:55" s="117" customFormat="1">
      <c r="A577" s="116"/>
      <c r="B577" s="116"/>
      <c r="C577" s="116"/>
      <c r="D577" s="116"/>
      <c r="E577" s="116"/>
      <c r="F577" s="116"/>
      <c r="G577" s="116"/>
      <c r="H577" s="116"/>
      <c r="I577" s="116"/>
      <c r="J577" s="116"/>
      <c r="K577" s="116"/>
      <c r="L577" s="116"/>
      <c r="M577" s="116"/>
      <c r="N577" s="116"/>
      <c r="O577" s="116"/>
      <c r="P577" s="116"/>
      <c r="Q577" s="116"/>
      <c r="R577" s="116"/>
      <c r="S577" s="116"/>
      <c r="T577" s="116"/>
      <c r="U577" s="116"/>
      <c r="V577" s="116"/>
      <c r="W577" s="116"/>
      <c r="X577" s="116"/>
      <c r="Y577" s="116"/>
      <c r="Z577" s="116"/>
      <c r="AA577" s="116"/>
      <c r="AB577" s="116"/>
      <c r="AC577" s="116"/>
      <c r="AD577" s="116"/>
      <c r="AE577" s="116"/>
      <c r="AF577" s="116"/>
      <c r="AG577" s="116"/>
      <c r="AH577" s="116"/>
      <c r="AI577" s="116"/>
      <c r="AJ577" s="116"/>
      <c r="AK577" s="116"/>
      <c r="AL577" s="116"/>
      <c r="AM577" s="116"/>
      <c r="AN577" s="116"/>
      <c r="AO577" s="116"/>
      <c r="AP577" s="116"/>
      <c r="AQ577" s="116"/>
      <c r="AR577" s="116"/>
      <c r="AS577" s="116"/>
      <c r="AT577" s="116"/>
      <c r="AU577" s="116"/>
      <c r="AZ577" s="116"/>
      <c r="BA577" s="116"/>
      <c r="BB577" s="116"/>
      <c r="BC577" s="116"/>
    </row>
    <row r="578" spans="1:55" s="117" customFormat="1">
      <c r="A578" s="116"/>
      <c r="B578" s="116"/>
      <c r="C578" s="116"/>
      <c r="D578" s="116"/>
      <c r="E578" s="116"/>
      <c r="F578" s="116"/>
      <c r="G578" s="116"/>
      <c r="H578" s="116"/>
      <c r="I578" s="116"/>
      <c r="J578" s="116"/>
      <c r="K578" s="116"/>
      <c r="L578" s="116"/>
      <c r="M578" s="116"/>
      <c r="N578" s="116"/>
      <c r="O578" s="116"/>
      <c r="P578" s="116"/>
      <c r="Q578" s="116"/>
      <c r="R578" s="116"/>
      <c r="S578" s="116"/>
      <c r="T578" s="116"/>
      <c r="U578" s="116"/>
      <c r="V578" s="116"/>
      <c r="W578" s="116"/>
      <c r="X578" s="116"/>
      <c r="Y578" s="116"/>
      <c r="Z578" s="116"/>
      <c r="AA578" s="116"/>
      <c r="AB578" s="116"/>
      <c r="AC578" s="116"/>
      <c r="AD578" s="116"/>
      <c r="AE578" s="116"/>
      <c r="AF578" s="116"/>
      <c r="AG578" s="116"/>
      <c r="AH578" s="116"/>
      <c r="AI578" s="116"/>
      <c r="AJ578" s="116"/>
      <c r="AK578" s="116"/>
      <c r="AL578" s="116"/>
      <c r="AM578" s="116"/>
      <c r="AN578" s="116"/>
      <c r="AO578" s="116"/>
      <c r="AP578" s="116"/>
      <c r="AQ578" s="116"/>
      <c r="AR578" s="116"/>
      <c r="AS578" s="116"/>
      <c r="AT578" s="116"/>
      <c r="AU578" s="116"/>
      <c r="AZ578" s="116"/>
      <c r="BA578" s="116"/>
      <c r="BB578" s="116"/>
      <c r="BC578" s="116"/>
    </row>
    <row r="579" spans="1:55" s="117" customFormat="1">
      <c r="A579" s="116"/>
      <c r="B579" s="116"/>
      <c r="C579" s="116"/>
      <c r="D579" s="116"/>
      <c r="E579" s="116"/>
      <c r="F579" s="116"/>
      <c r="G579" s="116"/>
      <c r="H579" s="116"/>
      <c r="I579" s="116"/>
      <c r="J579" s="116"/>
      <c r="K579" s="116"/>
      <c r="L579" s="116"/>
      <c r="M579" s="116"/>
      <c r="N579" s="116"/>
      <c r="O579" s="116"/>
      <c r="P579" s="116"/>
      <c r="Q579" s="116"/>
      <c r="R579" s="116"/>
      <c r="S579" s="116"/>
      <c r="T579" s="116"/>
      <c r="U579" s="116"/>
      <c r="V579" s="116"/>
      <c r="W579" s="116"/>
      <c r="X579" s="116"/>
      <c r="Y579" s="116"/>
      <c r="Z579" s="116"/>
      <c r="AA579" s="116"/>
      <c r="AB579" s="116"/>
      <c r="AC579" s="116"/>
      <c r="AD579" s="116"/>
      <c r="AE579" s="116"/>
      <c r="AF579" s="116"/>
      <c r="AG579" s="116"/>
      <c r="AH579" s="116"/>
      <c r="AI579" s="116"/>
      <c r="AJ579" s="116"/>
      <c r="AK579" s="116"/>
      <c r="AL579" s="116"/>
      <c r="AM579" s="116"/>
      <c r="AN579" s="116"/>
      <c r="AO579" s="116"/>
      <c r="AP579" s="116"/>
      <c r="AQ579" s="116"/>
      <c r="AR579" s="116"/>
      <c r="AS579" s="116"/>
      <c r="AT579" s="116"/>
      <c r="AU579" s="116"/>
      <c r="AZ579" s="116"/>
      <c r="BA579" s="116"/>
      <c r="BB579" s="116"/>
      <c r="BC579" s="116"/>
    </row>
    <row r="580" spans="1:55" s="117" customFormat="1">
      <c r="A580" s="116"/>
      <c r="B580" s="116"/>
      <c r="C580" s="116"/>
      <c r="D580" s="116"/>
      <c r="E580" s="116"/>
      <c r="F580" s="116"/>
      <c r="G580" s="116"/>
      <c r="H580" s="116"/>
      <c r="I580" s="116"/>
      <c r="J580" s="116"/>
      <c r="K580" s="116"/>
      <c r="L580" s="116"/>
      <c r="M580" s="116"/>
      <c r="N580" s="116"/>
      <c r="O580" s="116"/>
      <c r="P580" s="116"/>
      <c r="Q580" s="116"/>
      <c r="R580" s="116"/>
      <c r="S580" s="116"/>
      <c r="T580" s="116"/>
      <c r="U580" s="116"/>
      <c r="V580" s="116"/>
      <c r="W580" s="116"/>
      <c r="X580" s="116"/>
      <c r="Y580" s="116"/>
      <c r="Z580" s="116"/>
      <c r="AA580" s="116"/>
      <c r="AB580" s="116"/>
      <c r="AC580" s="116"/>
      <c r="AD580" s="116"/>
      <c r="AE580" s="116"/>
      <c r="AF580" s="116"/>
      <c r="AG580" s="116"/>
      <c r="AH580" s="116"/>
      <c r="AI580" s="116"/>
      <c r="AJ580" s="116"/>
      <c r="AK580" s="116"/>
      <c r="AL580" s="116"/>
      <c r="AM580" s="116"/>
      <c r="AN580" s="116"/>
      <c r="AO580" s="116"/>
      <c r="AP580" s="116"/>
      <c r="AQ580" s="116"/>
      <c r="AR580" s="116"/>
      <c r="AS580" s="116"/>
      <c r="AT580" s="116"/>
      <c r="AU580" s="116"/>
      <c r="AZ580" s="116"/>
      <c r="BA580" s="116"/>
      <c r="BB580" s="116"/>
      <c r="BC580" s="116"/>
    </row>
    <row r="581" spans="1:55" s="117" customFormat="1">
      <c r="A581" s="116"/>
      <c r="B581" s="116"/>
      <c r="C581" s="116"/>
      <c r="D581" s="116"/>
      <c r="E581" s="116"/>
      <c r="F581" s="116"/>
      <c r="G581" s="116"/>
      <c r="H581" s="116"/>
      <c r="I581" s="116"/>
      <c r="J581" s="116"/>
      <c r="K581" s="116"/>
      <c r="L581" s="116"/>
      <c r="M581" s="116"/>
      <c r="N581" s="116"/>
      <c r="O581" s="116"/>
      <c r="P581" s="116"/>
      <c r="Q581" s="116"/>
      <c r="R581" s="116"/>
      <c r="S581" s="116"/>
      <c r="T581" s="116"/>
      <c r="U581" s="116"/>
      <c r="V581" s="116"/>
      <c r="W581" s="116"/>
      <c r="X581" s="116"/>
      <c r="Y581" s="116"/>
      <c r="Z581" s="116"/>
      <c r="AA581" s="116"/>
      <c r="AB581" s="116"/>
      <c r="AC581" s="116"/>
      <c r="AD581" s="116"/>
      <c r="AE581" s="116"/>
      <c r="AF581" s="116"/>
      <c r="AG581" s="116"/>
      <c r="AH581" s="116"/>
      <c r="AI581" s="116"/>
      <c r="AJ581" s="116"/>
      <c r="AK581" s="116"/>
      <c r="AL581" s="116"/>
      <c r="AM581" s="116"/>
      <c r="AN581" s="116"/>
      <c r="AO581" s="116"/>
      <c r="AP581" s="116"/>
      <c r="AQ581" s="116"/>
      <c r="AR581" s="116"/>
      <c r="AS581" s="116"/>
      <c r="AT581" s="116"/>
      <c r="AU581" s="116"/>
      <c r="AZ581" s="116"/>
      <c r="BA581" s="116"/>
      <c r="BB581" s="116"/>
      <c r="BC581" s="116"/>
    </row>
    <row r="582" spans="1:55" s="117" customFormat="1">
      <c r="A582" s="116"/>
      <c r="B582" s="116"/>
      <c r="C582" s="116"/>
      <c r="D582" s="116"/>
      <c r="E582" s="116"/>
      <c r="F582" s="116"/>
      <c r="G582" s="116"/>
      <c r="H582" s="116"/>
      <c r="I582" s="116"/>
      <c r="J582" s="116"/>
      <c r="K582" s="116"/>
      <c r="L582" s="116"/>
      <c r="M582" s="116"/>
      <c r="N582" s="116"/>
      <c r="O582" s="116"/>
      <c r="P582" s="116"/>
      <c r="Q582" s="116"/>
      <c r="R582" s="116"/>
      <c r="S582" s="116"/>
      <c r="T582" s="116"/>
      <c r="U582" s="116"/>
      <c r="V582" s="116"/>
      <c r="W582" s="116"/>
      <c r="X582" s="116"/>
      <c r="Y582" s="116"/>
      <c r="Z582" s="116"/>
      <c r="AA582" s="116"/>
      <c r="AB582" s="116"/>
      <c r="AC582" s="116"/>
      <c r="AD582" s="116"/>
      <c r="AE582" s="116"/>
      <c r="AF582" s="116"/>
      <c r="AG582" s="116"/>
      <c r="AH582" s="116"/>
      <c r="AI582" s="116"/>
      <c r="AJ582" s="116"/>
      <c r="AK582" s="116"/>
      <c r="AL582" s="116"/>
      <c r="AM582" s="116"/>
      <c r="AN582" s="116"/>
      <c r="AO582" s="116"/>
      <c r="AP582" s="116"/>
      <c r="AQ582" s="116"/>
      <c r="AR582" s="116"/>
      <c r="AS582" s="116"/>
      <c r="AT582" s="116"/>
      <c r="AU582" s="116"/>
      <c r="AZ582" s="116"/>
      <c r="BA582" s="116"/>
      <c r="BB582" s="116"/>
      <c r="BC582" s="116"/>
    </row>
    <row r="583" spans="1:55" s="117" customFormat="1">
      <c r="A583" s="116"/>
      <c r="B583" s="116"/>
      <c r="C583" s="116"/>
      <c r="D583" s="116"/>
      <c r="E583" s="116"/>
      <c r="F583" s="116"/>
      <c r="G583" s="116"/>
      <c r="H583" s="116"/>
      <c r="I583" s="116"/>
      <c r="J583" s="116"/>
      <c r="K583" s="116"/>
      <c r="L583" s="116"/>
      <c r="M583" s="116"/>
      <c r="N583" s="116"/>
      <c r="O583" s="116"/>
      <c r="P583" s="116"/>
      <c r="Q583" s="116"/>
      <c r="R583" s="116"/>
      <c r="S583" s="116"/>
      <c r="T583" s="116"/>
      <c r="U583" s="116"/>
      <c r="V583" s="116"/>
      <c r="W583" s="116"/>
      <c r="X583" s="116"/>
      <c r="Y583" s="116"/>
      <c r="Z583" s="116"/>
      <c r="AA583" s="116"/>
      <c r="AB583" s="116"/>
      <c r="AC583" s="116"/>
      <c r="AD583" s="116"/>
      <c r="AE583" s="116"/>
      <c r="AF583" s="116"/>
      <c r="AG583" s="116"/>
      <c r="AH583" s="116"/>
      <c r="AI583" s="116"/>
      <c r="AJ583" s="116"/>
      <c r="AK583" s="116"/>
      <c r="AL583" s="116"/>
      <c r="AM583" s="116"/>
      <c r="AN583" s="116"/>
      <c r="AO583" s="116"/>
      <c r="AP583" s="116"/>
      <c r="AQ583" s="116"/>
      <c r="AR583" s="116"/>
      <c r="AS583" s="116"/>
      <c r="AT583" s="116"/>
      <c r="AU583" s="116"/>
      <c r="AZ583" s="116"/>
      <c r="BA583" s="116"/>
      <c r="BB583" s="116"/>
      <c r="BC583" s="116"/>
    </row>
    <row r="584" spans="1:55" s="117" customFormat="1">
      <c r="A584" s="116"/>
      <c r="B584" s="116"/>
      <c r="C584" s="116"/>
      <c r="D584" s="116"/>
      <c r="E584" s="116"/>
      <c r="F584" s="116"/>
      <c r="G584" s="116"/>
      <c r="H584" s="116"/>
      <c r="I584" s="116"/>
      <c r="J584" s="116"/>
      <c r="K584" s="116"/>
      <c r="L584" s="116"/>
      <c r="M584" s="116"/>
      <c r="N584" s="116"/>
      <c r="O584" s="116"/>
      <c r="P584" s="116"/>
      <c r="Q584" s="116"/>
      <c r="R584" s="116"/>
      <c r="S584" s="116"/>
      <c r="T584" s="116"/>
      <c r="U584" s="116"/>
      <c r="V584" s="116"/>
      <c r="W584" s="116"/>
      <c r="X584" s="116"/>
      <c r="Y584" s="116"/>
      <c r="Z584" s="116"/>
      <c r="AA584" s="116"/>
      <c r="AB584" s="116"/>
      <c r="AC584" s="116"/>
      <c r="AD584" s="116"/>
      <c r="AE584" s="116"/>
      <c r="AF584" s="116"/>
      <c r="AG584" s="116"/>
      <c r="AH584" s="116"/>
      <c r="AI584" s="116"/>
      <c r="AJ584" s="116"/>
      <c r="AK584" s="116"/>
      <c r="AL584" s="116"/>
      <c r="AM584" s="116"/>
      <c r="AN584" s="116"/>
      <c r="AO584" s="116"/>
      <c r="AP584" s="116"/>
      <c r="AQ584" s="116"/>
      <c r="AR584" s="116"/>
      <c r="AS584" s="116"/>
      <c r="AT584" s="116"/>
      <c r="AU584" s="116"/>
      <c r="AZ584" s="116"/>
      <c r="BA584" s="116"/>
      <c r="BB584" s="116"/>
      <c r="BC584" s="116"/>
    </row>
    <row r="585" spans="1:55" s="117" customFormat="1">
      <c r="A585" s="116"/>
      <c r="B585" s="116"/>
      <c r="C585" s="116"/>
      <c r="D585" s="116"/>
      <c r="E585" s="116"/>
      <c r="F585" s="116"/>
      <c r="G585" s="116"/>
      <c r="H585" s="116"/>
      <c r="I585" s="116"/>
      <c r="J585" s="116"/>
      <c r="K585" s="116"/>
      <c r="L585" s="116"/>
      <c r="M585" s="116"/>
      <c r="N585" s="116"/>
      <c r="O585" s="116"/>
      <c r="P585" s="116"/>
      <c r="Q585" s="116"/>
      <c r="R585" s="116"/>
      <c r="S585" s="116"/>
      <c r="T585" s="116"/>
      <c r="U585" s="116"/>
      <c r="V585" s="116"/>
      <c r="W585" s="116"/>
      <c r="X585" s="116"/>
      <c r="Y585" s="116"/>
      <c r="Z585" s="116"/>
      <c r="AA585" s="116"/>
      <c r="AB585" s="116"/>
      <c r="AC585" s="116"/>
      <c r="AD585" s="116"/>
      <c r="AE585" s="116"/>
      <c r="AF585" s="116"/>
      <c r="AG585" s="116"/>
      <c r="AH585" s="116"/>
      <c r="AI585" s="116"/>
      <c r="AJ585" s="116"/>
      <c r="AK585" s="116"/>
      <c r="AL585" s="116"/>
      <c r="AM585" s="116"/>
      <c r="AN585" s="116"/>
      <c r="AO585" s="116"/>
      <c r="AP585" s="116"/>
      <c r="AQ585" s="116"/>
      <c r="AR585" s="116"/>
      <c r="AS585" s="116"/>
      <c r="AT585" s="116"/>
      <c r="AU585" s="116"/>
      <c r="AZ585" s="116"/>
      <c r="BA585" s="116"/>
      <c r="BB585" s="116"/>
      <c r="BC585" s="116"/>
    </row>
    <row r="586" spans="1:55" s="117" customFormat="1">
      <c r="A586" s="116"/>
      <c r="B586" s="116"/>
      <c r="C586" s="116"/>
      <c r="D586" s="116"/>
      <c r="E586" s="116"/>
      <c r="F586" s="116"/>
      <c r="G586" s="116"/>
      <c r="H586" s="116"/>
      <c r="I586" s="116"/>
      <c r="J586" s="116"/>
      <c r="K586" s="116"/>
      <c r="L586" s="116"/>
      <c r="M586" s="116"/>
      <c r="N586" s="116"/>
      <c r="O586" s="116"/>
      <c r="P586" s="116"/>
      <c r="Q586" s="116"/>
      <c r="R586" s="116"/>
      <c r="S586" s="116"/>
      <c r="T586" s="116"/>
      <c r="U586" s="116"/>
      <c r="V586" s="116"/>
      <c r="W586" s="116"/>
      <c r="X586" s="116"/>
      <c r="Y586" s="116"/>
      <c r="Z586" s="116"/>
      <c r="AA586" s="116"/>
      <c r="AB586" s="116"/>
      <c r="AC586" s="116"/>
      <c r="AD586" s="116"/>
      <c r="AE586" s="116"/>
      <c r="AF586" s="116"/>
      <c r="AG586" s="116"/>
      <c r="AH586" s="116"/>
      <c r="AI586" s="116"/>
      <c r="AJ586" s="116"/>
      <c r="AK586" s="116"/>
      <c r="AL586" s="116"/>
      <c r="AM586" s="116"/>
      <c r="AN586" s="116"/>
      <c r="AO586" s="116"/>
      <c r="AP586" s="116"/>
      <c r="AQ586" s="116"/>
      <c r="AR586" s="116"/>
      <c r="AS586" s="116"/>
      <c r="AT586" s="116"/>
      <c r="AU586" s="116"/>
      <c r="AZ586" s="116"/>
      <c r="BA586" s="116"/>
      <c r="BB586" s="116"/>
      <c r="BC586" s="116"/>
    </row>
    <row r="587" spans="1:55" s="117" customFormat="1">
      <c r="A587" s="116"/>
      <c r="B587" s="116"/>
      <c r="C587" s="116"/>
      <c r="D587" s="116"/>
      <c r="E587" s="116"/>
      <c r="F587" s="116"/>
      <c r="G587" s="116"/>
      <c r="H587" s="116"/>
      <c r="I587" s="116"/>
      <c r="J587" s="116"/>
      <c r="K587" s="116"/>
      <c r="L587" s="116"/>
      <c r="M587" s="116"/>
      <c r="N587" s="116"/>
      <c r="O587" s="116"/>
      <c r="P587" s="116"/>
      <c r="Q587" s="116"/>
      <c r="R587" s="116"/>
      <c r="S587" s="116"/>
      <c r="T587" s="116"/>
      <c r="U587" s="116"/>
      <c r="V587" s="116"/>
      <c r="W587" s="116"/>
      <c r="X587" s="116"/>
      <c r="Y587" s="116"/>
      <c r="Z587" s="116"/>
      <c r="AA587" s="116"/>
      <c r="AB587" s="116"/>
      <c r="AC587" s="116"/>
      <c r="AD587" s="116"/>
      <c r="AE587" s="116"/>
      <c r="AF587" s="116"/>
      <c r="AG587" s="116"/>
      <c r="AH587" s="116"/>
      <c r="AI587" s="116"/>
      <c r="AJ587" s="116"/>
      <c r="AK587" s="116"/>
      <c r="AL587" s="116"/>
      <c r="AM587" s="116"/>
      <c r="AN587" s="116"/>
      <c r="AO587" s="116"/>
      <c r="AP587" s="116"/>
      <c r="AQ587" s="116"/>
      <c r="AR587" s="116"/>
      <c r="AS587" s="116"/>
      <c r="AT587" s="116"/>
      <c r="AU587" s="116"/>
      <c r="AZ587" s="116"/>
      <c r="BA587" s="116"/>
      <c r="BB587" s="116"/>
      <c r="BC587" s="116"/>
    </row>
    <row r="588" spans="1:55" s="117" customFormat="1">
      <c r="A588" s="116"/>
      <c r="B588" s="116"/>
      <c r="C588" s="116"/>
      <c r="D588" s="116"/>
      <c r="E588" s="116"/>
      <c r="F588" s="116"/>
      <c r="G588" s="116"/>
      <c r="H588" s="116"/>
      <c r="I588" s="116"/>
      <c r="J588" s="116"/>
      <c r="K588" s="116"/>
      <c r="L588" s="116"/>
      <c r="M588" s="116"/>
      <c r="N588" s="116"/>
      <c r="O588" s="116"/>
      <c r="P588" s="116"/>
      <c r="Q588" s="116"/>
      <c r="R588" s="116"/>
      <c r="S588" s="116"/>
      <c r="T588" s="116"/>
      <c r="U588" s="116"/>
      <c r="V588" s="116"/>
      <c r="W588" s="116"/>
      <c r="X588" s="116"/>
      <c r="Y588" s="116"/>
      <c r="Z588" s="116"/>
      <c r="AA588" s="116"/>
      <c r="AB588" s="116"/>
      <c r="AC588" s="116"/>
      <c r="AD588" s="116"/>
      <c r="AE588" s="116"/>
      <c r="AF588" s="116"/>
      <c r="AG588" s="116"/>
      <c r="AH588" s="116"/>
      <c r="AI588" s="116"/>
      <c r="AJ588" s="116"/>
      <c r="AK588" s="116"/>
      <c r="AL588" s="116"/>
      <c r="AM588" s="116"/>
      <c r="AN588" s="116"/>
      <c r="AO588" s="116"/>
      <c r="AP588" s="116"/>
      <c r="AQ588" s="116"/>
      <c r="AR588" s="116"/>
      <c r="AS588" s="116"/>
      <c r="AT588" s="116"/>
      <c r="AU588" s="116"/>
      <c r="AZ588" s="116"/>
      <c r="BA588" s="116"/>
      <c r="BB588" s="116"/>
      <c r="BC588" s="116"/>
    </row>
    <row r="589" spans="1:55" s="117" customFormat="1">
      <c r="A589" s="116"/>
      <c r="B589" s="116"/>
      <c r="C589" s="116"/>
      <c r="D589" s="116"/>
      <c r="E589" s="116"/>
      <c r="F589" s="116"/>
      <c r="G589" s="116"/>
      <c r="H589" s="116"/>
      <c r="I589" s="116"/>
      <c r="J589" s="116"/>
      <c r="K589" s="116"/>
      <c r="L589" s="116"/>
      <c r="M589" s="116"/>
      <c r="N589" s="116"/>
      <c r="O589" s="116"/>
      <c r="P589" s="116"/>
      <c r="Q589" s="116"/>
      <c r="R589" s="116"/>
      <c r="S589" s="116"/>
      <c r="T589" s="116"/>
      <c r="U589" s="116"/>
      <c r="V589" s="116"/>
      <c r="W589" s="116"/>
      <c r="X589" s="116"/>
      <c r="Y589" s="116"/>
      <c r="Z589" s="116"/>
      <c r="AA589" s="116"/>
      <c r="AB589" s="116"/>
      <c r="AC589" s="116"/>
      <c r="AD589" s="116"/>
      <c r="AE589" s="116"/>
      <c r="AF589" s="116"/>
      <c r="AG589" s="116"/>
      <c r="AH589" s="116"/>
      <c r="AI589" s="116"/>
      <c r="AJ589" s="116"/>
      <c r="AK589" s="116"/>
      <c r="AL589" s="116"/>
      <c r="AM589" s="116"/>
      <c r="AN589" s="116"/>
      <c r="AO589" s="116"/>
      <c r="AP589" s="116"/>
      <c r="AQ589" s="116"/>
      <c r="AR589" s="116"/>
      <c r="AS589" s="116"/>
      <c r="AT589" s="116"/>
      <c r="AU589" s="116"/>
      <c r="AZ589" s="116"/>
      <c r="BA589" s="116"/>
      <c r="BB589" s="116"/>
      <c r="BC589" s="116"/>
    </row>
    <row r="590" spans="1:55" s="117" customFormat="1">
      <c r="A590" s="116"/>
      <c r="B590" s="116"/>
      <c r="C590" s="116"/>
      <c r="D590" s="116"/>
      <c r="E590" s="116"/>
      <c r="F590" s="116"/>
      <c r="G590" s="116"/>
      <c r="H590" s="116"/>
      <c r="I590" s="116"/>
      <c r="J590" s="116"/>
      <c r="K590" s="116"/>
      <c r="L590" s="116"/>
      <c r="M590" s="116"/>
      <c r="N590" s="116"/>
      <c r="O590" s="116"/>
      <c r="P590" s="116"/>
      <c r="Q590" s="116"/>
      <c r="R590" s="116"/>
      <c r="S590" s="116"/>
      <c r="T590" s="116"/>
      <c r="U590" s="116"/>
      <c r="V590" s="116"/>
      <c r="W590" s="116"/>
      <c r="X590" s="116"/>
      <c r="Y590" s="116"/>
      <c r="Z590" s="116"/>
      <c r="AA590" s="116"/>
      <c r="AB590" s="116"/>
      <c r="AC590" s="116"/>
      <c r="AD590" s="116"/>
      <c r="AE590" s="116"/>
      <c r="AF590" s="116"/>
      <c r="AG590" s="116"/>
      <c r="AH590" s="116"/>
      <c r="AI590" s="116"/>
      <c r="AJ590" s="116"/>
      <c r="AK590" s="116"/>
      <c r="AL590" s="116"/>
      <c r="AM590" s="116"/>
      <c r="AN590" s="116"/>
      <c r="AO590" s="116"/>
      <c r="AP590" s="116"/>
      <c r="AQ590" s="116"/>
      <c r="AR590" s="116"/>
      <c r="AS590" s="116"/>
      <c r="AT590" s="116"/>
      <c r="AU590" s="116"/>
      <c r="AZ590" s="116"/>
      <c r="BA590" s="116"/>
      <c r="BB590" s="116"/>
      <c r="BC590" s="116"/>
    </row>
    <row r="591" spans="1:55" s="117" customFormat="1">
      <c r="A591" s="116"/>
      <c r="B591" s="116"/>
      <c r="C591" s="116"/>
      <c r="D591" s="116"/>
      <c r="E591" s="116"/>
      <c r="F591" s="116"/>
      <c r="G591" s="116"/>
      <c r="H591" s="116"/>
      <c r="I591" s="116"/>
      <c r="J591" s="116"/>
      <c r="K591" s="116"/>
      <c r="L591" s="116"/>
      <c r="M591" s="116"/>
      <c r="N591" s="116"/>
      <c r="O591" s="116"/>
      <c r="P591" s="116"/>
      <c r="Q591" s="116"/>
      <c r="R591" s="116"/>
      <c r="S591" s="116"/>
      <c r="T591" s="116"/>
      <c r="U591" s="116"/>
      <c r="V591" s="116"/>
      <c r="W591" s="116"/>
      <c r="X591" s="116"/>
      <c r="Y591" s="116"/>
      <c r="Z591" s="116"/>
      <c r="AA591" s="116"/>
      <c r="AB591" s="116"/>
      <c r="AC591" s="116"/>
      <c r="AD591" s="116"/>
      <c r="AE591" s="116"/>
      <c r="AF591" s="116"/>
      <c r="AG591" s="116"/>
      <c r="AH591" s="116"/>
      <c r="AI591" s="116"/>
      <c r="AJ591" s="116"/>
      <c r="AK591" s="116"/>
      <c r="AL591" s="116"/>
      <c r="AM591" s="116"/>
      <c r="AN591" s="116"/>
      <c r="AO591" s="116"/>
      <c r="AP591" s="116"/>
      <c r="AQ591" s="116"/>
      <c r="AR591" s="116"/>
      <c r="AS591" s="116"/>
      <c r="AT591" s="116"/>
      <c r="AU591" s="116"/>
      <c r="AZ591" s="116"/>
      <c r="BA591" s="116"/>
      <c r="BB591" s="116"/>
      <c r="BC591" s="116"/>
    </row>
    <row r="592" spans="1:55" s="117" customFormat="1">
      <c r="A592" s="116"/>
      <c r="B592" s="116"/>
      <c r="C592" s="116"/>
      <c r="D592" s="116"/>
      <c r="E592" s="116"/>
      <c r="F592" s="116"/>
      <c r="G592" s="116"/>
      <c r="H592" s="116"/>
      <c r="I592" s="116"/>
      <c r="J592" s="116"/>
      <c r="K592" s="116"/>
      <c r="L592" s="116"/>
      <c r="M592" s="116"/>
      <c r="N592" s="116"/>
      <c r="O592" s="116"/>
      <c r="P592" s="116"/>
      <c r="Q592" s="116"/>
      <c r="R592" s="116"/>
      <c r="S592" s="116"/>
      <c r="T592" s="116"/>
      <c r="U592" s="116"/>
      <c r="V592" s="116"/>
      <c r="W592" s="116"/>
      <c r="X592" s="116"/>
      <c r="Y592" s="116"/>
      <c r="Z592" s="116"/>
      <c r="AA592" s="116"/>
      <c r="AB592" s="116"/>
      <c r="AC592" s="116"/>
      <c r="AD592" s="116"/>
      <c r="AE592" s="116"/>
      <c r="AF592" s="116"/>
      <c r="AG592" s="116"/>
      <c r="AH592" s="116"/>
      <c r="AI592" s="116"/>
      <c r="AJ592" s="116"/>
      <c r="AK592" s="116"/>
      <c r="AL592" s="116"/>
      <c r="AM592" s="116"/>
      <c r="AN592" s="116"/>
      <c r="AO592" s="116"/>
      <c r="AP592" s="116"/>
      <c r="AQ592" s="116"/>
      <c r="AR592" s="116"/>
      <c r="AS592" s="116"/>
      <c r="AT592" s="116"/>
      <c r="AU592" s="116"/>
      <c r="AZ592" s="116"/>
      <c r="BA592" s="116"/>
      <c r="BB592" s="116"/>
      <c r="BC592" s="116"/>
    </row>
    <row r="593" spans="1:55" s="117" customFormat="1">
      <c r="A593" s="116"/>
      <c r="B593" s="116"/>
      <c r="C593" s="116"/>
      <c r="D593" s="116"/>
      <c r="E593" s="116"/>
      <c r="F593" s="116"/>
      <c r="G593" s="116"/>
      <c r="H593" s="116"/>
      <c r="I593" s="116"/>
      <c r="J593" s="116"/>
      <c r="K593" s="116"/>
      <c r="L593" s="116"/>
      <c r="M593" s="116"/>
      <c r="N593" s="116"/>
      <c r="O593" s="116"/>
      <c r="P593" s="116"/>
      <c r="Q593" s="116"/>
      <c r="R593" s="116"/>
      <c r="S593" s="116"/>
      <c r="T593" s="116"/>
      <c r="U593" s="116"/>
      <c r="V593" s="116"/>
      <c r="W593" s="116"/>
      <c r="X593" s="116"/>
      <c r="Y593" s="116"/>
      <c r="Z593" s="116"/>
      <c r="AA593" s="116"/>
      <c r="AB593" s="116"/>
      <c r="AC593" s="116"/>
      <c r="AD593" s="116"/>
      <c r="AE593" s="116"/>
      <c r="AF593" s="116"/>
      <c r="AG593" s="116"/>
      <c r="AH593" s="116"/>
      <c r="AI593" s="116"/>
      <c r="AJ593" s="116"/>
      <c r="AK593" s="116"/>
      <c r="AL593" s="116"/>
      <c r="AM593" s="116"/>
      <c r="AN593" s="116"/>
      <c r="AO593" s="116"/>
      <c r="AP593" s="116"/>
      <c r="AQ593" s="116"/>
      <c r="AR593" s="116"/>
      <c r="AS593" s="116"/>
      <c r="AT593" s="116"/>
      <c r="AU593" s="116"/>
      <c r="AZ593" s="116"/>
      <c r="BA593" s="116"/>
      <c r="BB593" s="116"/>
      <c r="BC593" s="116"/>
    </row>
    <row r="594" spans="1:55" s="117" customFormat="1">
      <c r="A594" s="116"/>
      <c r="B594" s="116"/>
      <c r="C594" s="116"/>
      <c r="D594" s="116"/>
      <c r="E594" s="116"/>
      <c r="F594" s="116"/>
      <c r="G594" s="116"/>
      <c r="H594" s="116"/>
      <c r="I594" s="116"/>
      <c r="J594" s="116"/>
      <c r="K594" s="116"/>
      <c r="L594" s="116"/>
      <c r="M594" s="116"/>
      <c r="N594" s="116"/>
      <c r="O594" s="116"/>
      <c r="P594" s="116"/>
      <c r="Q594" s="116"/>
      <c r="R594" s="116"/>
      <c r="S594" s="116"/>
      <c r="T594" s="116"/>
      <c r="U594" s="116"/>
      <c r="V594" s="116"/>
      <c r="W594" s="116"/>
      <c r="X594" s="116"/>
      <c r="Y594" s="116"/>
      <c r="Z594" s="116"/>
      <c r="AA594" s="116"/>
      <c r="AB594" s="116"/>
      <c r="AC594" s="116"/>
      <c r="AD594" s="116"/>
      <c r="AE594" s="116"/>
      <c r="AF594" s="116"/>
      <c r="AG594" s="116"/>
      <c r="AH594" s="116"/>
      <c r="AI594" s="116"/>
      <c r="AJ594" s="116"/>
      <c r="AK594" s="116"/>
      <c r="AL594" s="116"/>
      <c r="AM594" s="116"/>
      <c r="AN594" s="116"/>
      <c r="AO594" s="116"/>
      <c r="AP594" s="116"/>
      <c r="AQ594" s="116"/>
      <c r="AR594" s="116"/>
      <c r="AS594" s="116"/>
      <c r="AT594" s="116"/>
      <c r="AU594" s="116"/>
      <c r="AZ594" s="116"/>
      <c r="BA594" s="116"/>
      <c r="BB594" s="116"/>
      <c r="BC594" s="116"/>
    </row>
    <row r="595" spans="1:55" s="117" customFormat="1">
      <c r="A595" s="116"/>
      <c r="B595" s="116"/>
      <c r="C595" s="116"/>
      <c r="D595" s="116"/>
      <c r="E595" s="116"/>
      <c r="F595" s="116"/>
      <c r="G595" s="116"/>
      <c r="H595" s="116"/>
      <c r="I595" s="116"/>
      <c r="J595" s="116"/>
      <c r="K595" s="116"/>
      <c r="L595" s="116"/>
      <c r="M595" s="116"/>
      <c r="N595" s="116"/>
      <c r="O595" s="116"/>
      <c r="P595" s="116"/>
      <c r="Q595" s="116"/>
      <c r="R595" s="116"/>
      <c r="S595" s="116"/>
      <c r="T595" s="116"/>
      <c r="U595" s="116"/>
      <c r="V595" s="116"/>
      <c r="W595" s="116"/>
      <c r="X595" s="116"/>
      <c r="Y595" s="116"/>
      <c r="Z595" s="116"/>
      <c r="AA595" s="116"/>
      <c r="AB595" s="116"/>
      <c r="AC595" s="116"/>
      <c r="AD595" s="116"/>
      <c r="AE595" s="116"/>
      <c r="AF595" s="116"/>
      <c r="AG595" s="116"/>
      <c r="AH595" s="116"/>
      <c r="AI595" s="116"/>
      <c r="AJ595" s="116"/>
      <c r="AK595" s="116"/>
      <c r="AL595" s="116"/>
      <c r="AM595" s="116"/>
      <c r="AN595" s="116"/>
      <c r="AO595" s="116"/>
      <c r="AP595" s="116"/>
      <c r="AQ595" s="116"/>
      <c r="AR595" s="116"/>
      <c r="AS595" s="116"/>
      <c r="AT595" s="116"/>
      <c r="AU595" s="116"/>
      <c r="AZ595" s="116"/>
      <c r="BA595" s="116"/>
      <c r="BB595" s="116"/>
      <c r="BC595" s="116"/>
    </row>
    <row r="596" spans="1:55" s="117" customFormat="1">
      <c r="A596" s="116"/>
      <c r="B596" s="116"/>
      <c r="C596" s="116"/>
      <c r="D596" s="116"/>
      <c r="E596" s="116"/>
      <c r="F596" s="116"/>
      <c r="G596" s="116"/>
      <c r="H596" s="116"/>
      <c r="I596" s="116"/>
      <c r="J596" s="116"/>
      <c r="K596" s="116"/>
      <c r="L596" s="116"/>
      <c r="M596" s="116"/>
      <c r="N596" s="116"/>
      <c r="O596" s="116"/>
      <c r="P596" s="116"/>
      <c r="Q596" s="116"/>
      <c r="R596" s="116"/>
      <c r="S596" s="116"/>
      <c r="T596" s="116"/>
      <c r="U596" s="116"/>
      <c r="V596" s="116"/>
      <c r="W596" s="116"/>
      <c r="X596" s="116"/>
      <c r="Y596" s="116"/>
      <c r="Z596" s="116"/>
      <c r="AA596" s="116"/>
      <c r="AB596" s="116"/>
      <c r="AC596" s="116"/>
      <c r="AD596" s="116"/>
      <c r="AE596" s="116"/>
      <c r="AF596" s="116"/>
      <c r="AG596" s="116"/>
      <c r="AH596" s="116"/>
      <c r="AI596" s="116"/>
      <c r="AJ596" s="116"/>
      <c r="AK596" s="116"/>
      <c r="AL596" s="116"/>
      <c r="AM596" s="116"/>
      <c r="AN596" s="116"/>
      <c r="AO596" s="116"/>
      <c r="AP596" s="116"/>
      <c r="AQ596" s="116"/>
      <c r="AR596" s="116"/>
      <c r="AS596" s="116"/>
      <c r="AT596" s="116"/>
      <c r="AU596" s="116"/>
      <c r="AZ596" s="116"/>
      <c r="BA596" s="116"/>
      <c r="BB596" s="116"/>
      <c r="BC596" s="116"/>
    </row>
    <row r="597" spans="1:55" s="117" customFormat="1">
      <c r="A597" s="116"/>
      <c r="B597" s="116"/>
      <c r="C597" s="116"/>
      <c r="D597" s="116"/>
      <c r="E597" s="116"/>
      <c r="F597" s="116"/>
      <c r="G597" s="116"/>
      <c r="H597" s="116"/>
      <c r="I597" s="116"/>
      <c r="J597" s="116"/>
      <c r="K597" s="116"/>
      <c r="L597" s="116"/>
      <c r="M597" s="116"/>
      <c r="N597" s="116"/>
      <c r="O597" s="116"/>
      <c r="P597" s="116"/>
      <c r="Q597" s="116"/>
      <c r="R597" s="116"/>
      <c r="S597" s="116"/>
      <c r="T597" s="116"/>
      <c r="U597" s="116"/>
      <c r="V597" s="116"/>
      <c r="W597" s="116"/>
      <c r="X597" s="116"/>
      <c r="Y597" s="116"/>
      <c r="Z597" s="116"/>
      <c r="AA597" s="116"/>
      <c r="AB597" s="116"/>
      <c r="AC597" s="116"/>
      <c r="AD597" s="116"/>
      <c r="AE597" s="116"/>
      <c r="AF597" s="116"/>
      <c r="AG597" s="116"/>
      <c r="AH597" s="116"/>
      <c r="AI597" s="116"/>
      <c r="AJ597" s="116"/>
      <c r="AK597" s="116"/>
      <c r="AL597" s="116"/>
      <c r="AM597" s="116"/>
      <c r="AN597" s="116"/>
      <c r="AO597" s="116"/>
      <c r="AP597" s="116"/>
      <c r="AQ597" s="116"/>
      <c r="AR597" s="116"/>
      <c r="AS597" s="116"/>
      <c r="AT597" s="116"/>
      <c r="AU597" s="116"/>
      <c r="AZ597" s="116"/>
      <c r="BA597" s="116"/>
      <c r="BB597" s="116"/>
      <c r="BC597" s="116"/>
    </row>
    <row r="598" spans="1:55" s="117" customFormat="1">
      <c r="A598" s="116"/>
      <c r="B598" s="116"/>
      <c r="C598" s="116"/>
      <c r="D598" s="116"/>
      <c r="E598" s="116"/>
      <c r="F598" s="116"/>
      <c r="G598" s="116"/>
      <c r="H598" s="116"/>
      <c r="I598" s="116"/>
      <c r="J598" s="116"/>
      <c r="K598" s="116"/>
      <c r="L598" s="116"/>
      <c r="M598" s="116"/>
      <c r="N598" s="116"/>
      <c r="O598" s="116"/>
      <c r="P598" s="116"/>
      <c r="Q598" s="116"/>
      <c r="R598" s="116"/>
      <c r="S598" s="116"/>
      <c r="T598" s="116"/>
      <c r="U598" s="116"/>
      <c r="V598" s="116"/>
      <c r="W598" s="116"/>
      <c r="X598" s="116"/>
      <c r="Y598" s="116"/>
      <c r="Z598" s="116"/>
      <c r="AA598" s="116"/>
      <c r="AB598" s="116"/>
      <c r="AC598" s="116"/>
      <c r="AD598" s="116"/>
      <c r="AE598" s="116"/>
      <c r="AF598" s="116"/>
      <c r="AG598" s="116"/>
      <c r="AH598" s="116"/>
      <c r="AI598" s="116"/>
      <c r="AJ598" s="116"/>
      <c r="AK598" s="116"/>
      <c r="AL598" s="116"/>
      <c r="AM598" s="116"/>
      <c r="AN598" s="116"/>
      <c r="AO598" s="116"/>
      <c r="AP598" s="116"/>
      <c r="AQ598" s="116"/>
      <c r="AR598" s="116"/>
      <c r="AS598" s="116"/>
      <c r="AT598" s="116"/>
      <c r="AU598" s="116"/>
      <c r="AZ598" s="116"/>
      <c r="BA598" s="116"/>
      <c r="BB598" s="116"/>
      <c r="BC598" s="116"/>
    </row>
    <row r="599" spans="1:55" s="117" customFormat="1">
      <c r="A599" s="116"/>
      <c r="B599" s="116"/>
      <c r="C599" s="116"/>
      <c r="D599" s="116"/>
      <c r="E599" s="116"/>
      <c r="F599" s="116"/>
      <c r="G599" s="116"/>
      <c r="H599" s="116"/>
      <c r="I599" s="116"/>
      <c r="J599" s="116"/>
      <c r="K599" s="116"/>
      <c r="L599" s="116"/>
      <c r="M599" s="116"/>
      <c r="N599" s="116"/>
      <c r="O599" s="116"/>
      <c r="P599" s="116"/>
      <c r="Q599" s="116"/>
      <c r="R599" s="116"/>
      <c r="S599" s="116"/>
      <c r="T599" s="116"/>
      <c r="U599" s="116"/>
      <c r="V599" s="116"/>
      <c r="W599" s="116"/>
      <c r="X599" s="116"/>
      <c r="Y599" s="116"/>
      <c r="Z599" s="116"/>
      <c r="AA599" s="116"/>
      <c r="AB599" s="116"/>
      <c r="AC599" s="116"/>
      <c r="AD599" s="116"/>
      <c r="AE599" s="116"/>
      <c r="AF599" s="116"/>
      <c r="AG599" s="116"/>
      <c r="AH599" s="116"/>
      <c r="AI599" s="116"/>
      <c r="AJ599" s="116"/>
      <c r="AK599" s="116"/>
      <c r="AL599" s="116"/>
      <c r="AM599" s="116"/>
      <c r="AN599" s="116"/>
      <c r="AO599" s="116"/>
      <c r="AP599" s="116"/>
      <c r="AQ599" s="116"/>
      <c r="AR599" s="116"/>
      <c r="AS599" s="116"/>
      <c r="AT599" s="116"/>
      <c r="AU599" s="116"/>
      <c r="AZ599" s="116"/>
      <c r="BA599" s="116"/>
      <c r="BB599" s="116"/>
      <c r="BC599" s="116"/>
    </row>
    <row r="600" spans="1:55" s="117" customFormat="1">
      <c r="A600" s="116"/>
      <c r="B600" s="116"/>
      <c r="C600" s="116"/>
      <c r="D600" s="116"/>
      <c r="E600" s="116"/>
      <c r="F600" s="116"/>
      <c r="G600" s="116"/>
      <c r="H600" s="116"/>
      <c r="I600" s="116"/>
      <c r="J600" s="116"/>
      <c r="K600" s="116"/>
      <c r="L600" s="116"/>
      <c r="M600" s="116"/>
      <c r="N600" s="116"/>
      <c r="O600" s="116"/>
      <c r="P600" s="116"/>
      <c r="Q600" s="116"/>
      <c r="R600" s="116"/>
      <c r="S600" s="116"/>
      <c r="T600" s="116"/>
      <c r="U600" s="116"/>
      <c r="V600" s="116"/>
      <c r="W600" s="116"/>
      <c r="X600" s="116"/>
      <c r="Y600" s="116"/>
      <c r="Z600" s="116"/>
      <c r="AA600" s="116"/>
      <c r="AB600" s="116"/>
      <c r="AC600" s="116"/>
      <c r="AD600" s="116"/>
      <c r="AE600" s="116"/>
      <c r="AF600" s="116"/>
      <c r="AG600" s="116"/>
      <c r="AH600" s="116"/>
      <c r="AI600" s="116"/>
      <c r="AJ600" s="116"/>
      <c r="AK600" s="116"/>
      <c r="AL600" s="116"/>
      <c r="AM600" s="116"/>
      <c r="AN600" s="116"/>
      <c r="AO600" s="116"/>
      <c r="AP600" s="116"/>
      <c r="AQ600" s="116"/>
      <c r="AR600" s="116"/>
      <c r="AS600" s="116"/>
      <c r="AT600" s="116"/>
      <c r="AU600" s="116"/>
      <c r="AZ600" s="116"/>
      <c r="BA600" s="116"/>
      <c r="BB600" s="116"/>
      <c r="BC600" s="116"/>
    </row>
    <row r="601" spans="1:55" s="117" customFormat="1">
      <c r="A601" s="116"/>
      <c r="B601" s="116"/>
      <c r="C601" s="116"/>
      <c r="D601" s="116"/>
      <c r="E601" s="116"/>
      <c r="F601" s="116"/>
      <c r="G601" s="116"/>
      <c r="H601" s="116"/>
      <c r="I601" s="116"/>
      <c r="J601" s="116"/>
      <c r="K601" s="116"/>
      <c r="L601" s="116"/>
      <c r="M601" s="116"/>
      <c r="N601" s="116"/>
      <c r="O601" s="116"/>
      <c r="P601" s="116"/>
      <c r="Q601" s="116"/>
      <c r="R601" s="116"/>
      <c r="S601" s="116"/>
      <c r="T601" s="116"/>
      <c r="U601" s="116"/>
      <c r="V601" s="116"/>
      <c r="W601" s="116"/>
      <c r="X601" s="116"/>
      <c r="Y601" s="116"/>
      <c r="Z601" s="116"/>
      <c r="AA601" s="116"/>
      <c r="AB601" s="116"/>
      <c r="AC601" s="116"/>
      <c r="AD601" s="116"/>
      <c r="AE601" s="116"/>
      <c r="AF601" s="116"/>
      <c r="AG601" s="116"/>
      <c r="AH601" s="116"/>
      <c r="AI601" s="116"/>
      <c r="AJ601" s="116"/>
      <c r="AK601" s="116"/>
      <c r="AL601" s="116"/>
      <c r="AM601" s="116"/>
      <c r="AN601" s="116"/>
      <c r="AO601" s="116"/>
      <c r="AP601" s="116"/>
      <c r="AQ601" s="116"/>
      <c r="AR601" s="116"/>
      <c r="AS601" s="116"/>
      <c r="AT601" s="116"/>
      <c r="AU601" s="116"/>
      <c r="AZ601" s="116"/>
      <c r="BA601" s="116"/>
      <c r="BB601" s="116"/>
      <c r="BC601" s="116"/>
    </row>
    <row r="602" spans="1:55" s="117" customFormat="1">
      <c r="A602" s="116"/>
      <c r="B602" s="116"/>
      <c r="C602" s="116"/>
      <c r="D602" s="116"/>
      <c r="E602" s="116"/>
      <c r="F602" s="116"/>
      <c r="G602" s="116"/>
      <c r="H602" s="116"/>
      <c r="I602" s="116"/>
      <c r="J602" s="116"/>
      <c r="K602" s="116"/>
      <c r="L602" s="116"/>
      <c r="M602" s="116"/>
      <c r="N602" s="116"/>
      <c r="O602" s="116"/>
      <c r="P602" s="116"/>
      <c r="Q602" s="116"/>
      <c r="R602" s="116"/>
      <c r="S602" s="116"/>
      <c r="T602" s="116"/>
      <c r="U602" s="116"/>
      <c r="V602" s="116"/>
      <c r="W602" s="116"/>
      <c r="X602" s="116"/>
      <c r="Y602" s="116"/>
      <c r="Z602" s="116"/>
      <c r="AA602" s="116"/>
      <c r="AB602" s="116"/>
      <c r="AC602" s="116"/>
      <c r="AD602" s="116"/>
      <c r="AE602" s="116"/>
      <c r="AF602" s="116"/>
      <c r="AG602" s="116"/>
      <c r="AH602" s="116"/>
      <c r="AI602" s="116"/>
      <c r="AJ602" s="116"/>
      <c r="AK602" s="116"/>
      <c r="AL602" s="116"/>
      <c r="AM602" s="116"/>
      <c r="AN602" s="116"/>
      <c r="AO602" s="116"/>
      <c r="AP602" s="116"/>
      <c r="AQ602" s="116"/>
      <c r="AR602" s="116"/>
      <c r="AS602" s="116"/>
      <c r="AT602" s="116"/>
      <c r="AU602" s="116"/>
      <c r="AZ602" s="116"/>
      <c r="BA602" s="116"/>
      <c r="BB602" s="116"/>
      <c r="BC602" s="116"/>
    </row>
    <row r="603" spans="1:55" s="117" customFormat="1">
      <c r="A603" s="116"/>
      <c r="B603" s="116"/>
      <c r="C603" s="116"/>
      <c r="D603" s="116"/>
      <c r="E603" s="116"/>
      <c r="F603" s="116"/>
      <c r="G603" s="116"/>
      <c r="H603" s="116"/>
      <c r="I603" s="116"/>
      <c r="J603" s="116"/>
      <c r="K603" s="116"/>
      <c r="L603" s="116"/>
      <c r="M603" s="116"/>
      <c r="N603" s="116"/>
      <c r="O603" s="116"/>
      <c r="P603" s="116"/>
      <c r="Q603" s="116"/>
      <c r="R603" s="116"/>
      <c r="S603" s="116"/>
      <c r="T603" s="116"/>
      <c r="U603" s="116"/>
      <c r="V603" s="116"/>
      <c r="W603" s="116"/>
      <c r="X603" s="116"/>
      <c r="Y603" s="116"/>
      <c r="Z603" s="116"/>
      <c r="AA603" s="116"/>
      <c r="AB603" s="116"/>
      <c r="AC603" s="116"/>
      <c r="AD603" s="116"/>
      <c r="AE603" s="116"/>
      <c r="AF603" s="116"/>
      <c r="AG603" s="116"/>
      <c r="AH603" s="116"/>
      <c r="AI603" s="116"/>
      <c r="AJ603" s="116"/>
      <c r="AK603" s="116"/>
      <c r="AL603" s="116"/>
      <c r="AM603" s="116"/>
      <c r="AN603" s="116"/>
      <c r="AO603" s="116"/>
      <c r="AP603" s="116"/>
      <c r="AQ603" s="116"/>
      <c r="AR603" s="116"/>
      <c r="AS603" s="116"/>
      <c r="AT603" s="116"/>
      <c r="AU603" s="116"/>
      <c r="AZ603" s="116"/>
      <c r="BA603" s="116"/>
      <c r="BB603" s="116"/>
      <c r="BC603" s="116"/>
    </row>
    <row r="604" spans="1:55" s="117" customFormat="1">
      <c r="A604" s="116"/>
      <c r="B604" s="116"/>
      <c r="C604" s="116"/>
      <c r="D604" s="116"/>
      <c r="E604" s="116"/>
      <c r="F604" s="116"/>
      <c r="G604" s="116"/>
      <c r="H604" s="116"/>
      <c r="I604" s="116"/>
      <c r="J604" s="116"/>
      <c r="K604" s="116"/>
      <c r="L604" s="116"/>
      <c r="M604" s="116"/>
      <c r="N604" s="116"/>
      <c r="O604" s="116"/>
      <c r="P604" s="116"/>
      <c r="Q604" s="116"/>
      <c r="R604" s="116"/>
      <c r="S604" s="116"/>
      <c r="T604" s="116"/>
      <c r="U604" s="116"/>
      <c r="V604" s="116"/>
      <c r="W604" s="116"/>
      <c r="X604" s="116"/>
      <c r="Y604" s="116"/>
      <c r="Z604" s="116"/>
      <c r="AA604" s="116"/>
      <c r="AB604" s="116"/>
      <c r="AC604" s="116"/>
      <c r="AD604" s="116"/>
      <c r="AE604" s="116"/>
      <c r="AF604" s="116"/>
      <c r="AG604" s="116"/>
      <c r="AH604" s="116"/>
      <c r="AI604" s="116"/>
      <c r="AJ604" s="116"/>
      <c r="AK604" s="116"/>
      <c r="AL604" s="116"/>
      <c r="AM604" s="116"/>
      <c r="AN604" s="116"/>
      <c r="AO604" s="116"/>
      <c r="AP604" s="116"/>
      <c r="AQ604" s="116"/>
      <c r="AR604" s="116"/>
      <c r="AS604" s="116"/>
      <c r="AT604" s="116"/>
      <c r="AU604" s="116"/>
      <c r="AZ604" s="116"/>
      <c r="BA604" s="116"/>
      <c r="BB604" s="116"/>
      <c r="BC604" s="116"/>
    </row>
    <row r="605" spans="1:55" s="117" customFormat="1">
      <c r="A605" s="116"/>
      <c r="B605" s="116"/>
      <c r="C605" s="116"/>
      <c r="D605" s="116"/>
      <c r="E605" s="116"/>
      <c r="F605" s="116"/>
      <c r="G605" s="116"/>
      <c r="H605" s="116"/>
      <c r="I605" s="116"/>
      <c r="J605" s="116"/>
      <c r="K605" s="116"/>
      <c r="L605" s="116"/>
      <c r="M605" s="116"/>
      <c r="N605" s="116"/>
      <c r="O605" s="116"/>
      <c r="P605" s="116"/>
      <c r="Q605" s="116"/>
      <c r="R605" s="116"/>
      <c r="S605" s="116"/>
      <c r="T605" s="116"/>
      <c r="U605" s="116"/>
      <c r="V605" s="116"/>
      <c r="W605" s="116"/>
      <c r="X605" s="116"/>
      <c r="Y605" s="116"/>
      <c r="Z605" s="116"/>
      <c r="AA605" s="116"/>
      <c r="AB605" s="116"/>
      <c r="AC605" s="116"/>
      <c r="AD605" s="116"/>
      <c r="AE605" s="116"/>
      <c r="AF605" s="116"/>
      <c r="AG605" s="116"/>
      <c r="AH605" s="116"/>
      <c r="AI605" s="116"/>
      <c r="AJ605" s="116"/>
      <c r="AK605" s="116"/>
      <c r="AL605" s="116"/>
      <c r="AM605" s="116"/>
      <c r="AN605" s="116"/>
      <c r="AO605" s="116"/>
      <c r="AP605" s="116"/>
      <c r="AQ605" s="116"/>
      <c r="AR605" s="116"/>
      <c r="AS605" s="116"/>
      <c r="AT605" s="116"/>
      <c r="AU605" s="116"/>
      <c r="AZ605" s="116"/>
      <c r="BA605" s="116"/>
      <c r="BB605" s="116"/>
      <c r="BC605" s="116"/>
    </row>
    <row r="606" spans="1:55" s="117" customFormat="1">
      <c r="A606" s="116"/>
      <c r="B606" s="116"/>
      <c r="C606" s="116"/>
      <c r="D606" s="116"/>
      <c r="E606" s="116"/>
      <c r="F606" s="116"/>
      <c r="G606" s="116"/>
      <c r="H606" s="116"/>
      <c r="I606" s="116"/>
      <c r="J606" s="116"/>
      <c r="K606" s="116"/>
      <c r="L606" s="116"/>
      <c r="M606" s="116"/>
      <c r="N606" s="116"/>
      <c r="O606" s="116"/>
      <c r="P606" s="116"/>
      <c r="Q606" s="116"/>
      <c r="R606" s="116"/>
      <c r="S606" s="116"/>
      <c r="T606" s="116"/>
      <c r="U606" s="116"/>
      <c r="V606" s="116"/>
      <c r="W606" s="116"/>
      <c r="X606" s="116"/>
      <c r="Y606" s="116"/>
      <c r="Z606" s="116"/>
      <c r="AA606" s="116"/>
      <c r="AB606" s="116"/>
      <c r="AC606" s="116"/>
      <c r="AD606" s="116"/>
      <c r="AE606" s="116"/>
      <c r="AF606" s="116"/>
      <c r="AG606" s="116"/>
      <c r="AH606" s="116"/>
      <c r="AI606" s="116"/>
      <c r="AJ606" s="116"/>
      <c r="AK606" s="116"/>
      <c r="AL606" s="116"/>
      <c r="AM606" s="116"/>
      <c r="AN606" s="116"/>
      <c r="AO606" s="116"/>
      <c r="AP606" s="116"/>
      <c r="AQ606" s="116"/>
      <c r="AR606" s="116"/>
      <c r="AS606" s="116"/>
      <c r="AT606" s="116"/>
      <c r="AU606" s="116"/>
      <c r="AZ606" s="116"/>
      <c r="BA606" s="116"/>
      <c r="BB606" s="116"/>
      <c r="BC606" s="116"/>
    </row>
    <row r="607" spans="1:55" s="117" customFormat="1">
      <c r="A607" s="116"/>
      <c r="B607" s="116"/>
      <c r="C607" s="116"/>
      <c r="D607" s="116"/>
      <c r="E607" s="116"/>
      <c r="F607" s="116"/>
      <c r="G607" s="116"/>
      <c r="H607" s="116"/>
      <c r="I607" s="116"/>
      <c r="J607" s="116"/>
      <c r="K607" s="116"/>
      <c r="L607" s="116"/>
      <c r="M607" s="116"/>
      <c r="N607" s="116"/>
      <c r="O607" s="116"/>
      <c r="P607" s="116"/>
      <c r="Q607" s="116"/>
      <c r="R607" s="116"/>
      <c r="S607" s="116"/>
      <c r="T607" s="116"/>
      <c r="U607" s="116"/>
      <c r="V607" s="116"/>
      <c r="W607" s="116"/>
      <c r="X607" s="116"/>
      <c r="Y607" s="116"/>
      <c r="Z607" s="116"/>
      <c r="AA607" s="116"/>
      <c r="AB607" s="116"/>
      <c r="AC607" s="116"/>
      <c r="AD607" s="116"/>
      <c r="AE607" s="116"/>
      <c r="AF607" s="116"/>
      <c r="AG607" s="116"/>
      <c r="AH607" s="116"/>
      <c r="AI607" s="116"/>
      <c r="AJ607" s="116"/>
      <c r="AK607" s="116"/>
      <c r="AL607" s="116"/>
      <c r="AM607" s="116"/>
      <c r="AN607" s="116"/>
      <c r="AO607" s="116"/>
      <c r="AP607" s="116"/>
      <c r="AQ607" s="116"/>
      <c r="AR607" s="116"/>
      <c r="AS607" s="116"/>
      <c r="AT607" s="116"/>
      <c r="AU607" s="116"/>
      <c r="AZ607" s="116"/>
      <c r="BA607" s="116"/>
      <c r="BB607" s="116"/>
      <c r="BC607" s="116"/>
    </row>
    <row r="608" spans="1:55" s="117" customFormat="1">
      <c r="A608" s="116"/>
      <c r="B608" s="116"/>
      <c r="C608" s="116"/>
      <c r="D608" s="116"/>
      <c r="E608" s="116"/>
      <c r="F608" s="116"/>
      <c r="G608" s="116"/>
      <c r="H608" s="116"/>
      <c r="I608" s="116"/>
      <c r="J608" s="116"/>
      <c r="K608" s="116"/>
      <c r="L608" s="116"/>
      <c r="M608" s="116"/>
      <c r="N608" s="116"/>
      <c r="O608" s="116"/>
      <c r="P608" s="116"/>
      <c r="Q608" s="116"/>
      <c r="R608" s="116"/>
      <c r="S608" s="116"/>
      <c r="T608" s="116"/>
      <c r="U608" s="116"/>
      <c r="V608" s="116"/>
      <c r="W608" s="116"/>
      <c r="X608" s="116"/>
      <c r="Y608" s="116"/>
      <c r="Z608" s="116"/>
      <c r="AA608" s="116"/>
      <c r="AB608" s="116"/>
      <c r="AC608" s="116"/>
      <c r="AD608" s="116"/>
      <c r="AE608" s="116"/>
      <c r="AF608" s="116"/>
      <c r="AG608" s="116"/>
      <c r="AH608" s="116"/>
      <c r="AI608" s="116"/>
      <c r="AJ608" s="116"/>
      <c r="AK608" s="116"/>
      <c r="AL608" s="116"/>
      <c r="AM608" s="116"/>
      <c r="AN608" s="116"/>
      <c r="AO608" s="116"/>
      <c r="AP608" s="116"/>
      <c r="AQ608" s="116"/>
      <c r="AR608" s="116"/>
      <c r="AS608" s="116"/>
      <c r="AT608" s="116"/>
      <c r="AU608" s="116"/>
      <c r="AZ608" s="116"/>
      <c r="BA608" s="116"/>
      <c r="BB608" s="116"/>
      <c r="BC608" s="116"/>
    </row>
    <row r="609" spans="1:55" s="117" customFormat="1">
      <c r="A609" s="116"/>
      <c r="B609" s="116"/>
      <c r="C609" s="116"/>
      <c r="D609" s="116"/>
      <c r="E609" s="116"/>
      <c r="F609" s="116"/>
      <c r="G609" s="116"/>
      <c r="H609" s="116"/>
      <c r="I609" s="116"/>
      <c r="J609" s="116"/>
      <c r="K609" s="116"/>
      <c r="L609" s="116"/>
      <c r="M609" s="116"/>
      <c r="N609" s="116"/>
      <c r="O609" s="116"/>
      <c r="P609" s="116"/>
      <c r="Q609" s="116"/>
      <c r="R609" s="116"/>
      <c r="S609" s="116"/>
      <c r="T609" s="116"/>
      <c r="U609" s="116"/>
      <c r="V609" s="116"/>
      <c r="W609" s="116"/>
      <c r="X609" s="116"/>
      <c r="Y609" s="116"/>
      <c r="Z609" s="116"/>
      <c r="AA609" s="116"/>
      <c r="AB609" s="116"/>
      <c r="AC609" s="116"/>
      <c r="AD609" s="116"/>
      <c r="AE609" s="116"/>
      <c r="AF609" s="116"/>
      <c r="AG609" s="116"/>
      <c r="AH609" s="116"/>
      <c r="AI609" s="116"/>
      <c r="AJ609" s="116"/>
      <c r="AK609" s="116"/>
      <c r="AL609" s="116"/>
      <c r="AM609" s="116"/>
      <c r="AN609" s="116"/>
      <c r="AO609" s="116"/>
      <c r="AP609" s="116"/>
      <c r="AQ609" s="116"/>
      <c r="AR609" s="116"/>
      <c r="AS609" s="116"/>
      <c r="AT609" s="116"/>
      <c r="AU609" s="116"/>
      <c r="AZ609" s="116"/>
      <c r="BA609" s="116"/>
      <c r="BB609" s="116"/>
      <c r="BC609" s="116"/>
    </row>
    <row r="610" spans="1:55" s="117" customFormat="1">
      <c r="A610" s="116"/>
      <c r="B610" s="116"/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  <c r="Z610" s="116"/>
      <c r="AA610" s="116"/>
      <c r="AB610" s="116"/>
      <c r="AC610" s="116"/>
      <c r="AD610" s="116"/>
      <c r="AE610" s="116"/>
      <c r="AF610" s="116"/>
      <c r="AG610" s="116"/>
      <c r="AH610" s="116"/>
      <c r="AI610" s="116"/>
      <c r="AJ610" s="116"/>
      <c r="AK610" s="116"/>
      <c r="AL610" s="116"/>
      <c r="AM610" s="116"/>
      <c r="AN610" s="116"/>
      <c r="AO610" s="116"/>
      <c r="AP610" s="116"/>
      <c r="AQ610" s="116"/>
      <c r="AR610" s="116"/>
      <c r="AS610" s="116"/>
      <c r="AT610" s="116"/>
      <c r="AU610" s="116"/>
      <c r="AZ610" s="116"/>
      <c r="BA610" s="116"/>
      <c r="BB610" s="116"/>
      <c r="BC610" s="116"/>
    </row>
    <row r="611" spans="1:55" s="117" customFormat="1">
      <c r="A611" s="116"/>
      <c r="B611" s="116"/>
      <c r="C611" s="116"/>
      <c r="D611" s="116"/>
      <c r="E611" s="116"/>
      <c r="F611" s="116"/>
      <c r="G611" s="116"/>
      <c r="H611" s="116"/>
      <c r="I611" s="116"/>
      <c r="J611" s="116"/>
      <c r="K611" s="116"/>
      <c r="L611" s="116"/>
      <c r="M611" s="116"/>
      <c r="N611" s="116"/>
      <c r="O611" s="116"/>
      <c r="P611" s="116"/>
      <c r="Q611" s="116"/>
      <c r="R611" s="116"/>
      <c r="S611" s="116"/>
      <c r="T611" s="116"/>
      <c r="U611" s="116"/>
      <c r="V611" s="116"/>
      <c r="W611" s="116"/>
      <c r="X611" s="116"/>
      <c r="Y611" s="116"/>
      <c r="Z611" s="116"/>
      <c r="AA611" s="116"/>
      <c r="AB611" s="116"/>
      <c r="AC611" s="116"/>
      <c r="AD611" s="116"/>
      <c r="AE611" s="116"/>
      <c r="AF611" s="116"/>
      <c r="AG611" s="116"/>
      <c r="AH611" s="116"/>
      <c r="AI611" s="116"/>
      <c r="AJ611" s="116"/>
      <c r="AK611" s="116"/>
      <c r="AL611" s="116"/>
      <c r="AM611" s="116"/>
      <c r="AN611" s="116"/>
      <c r="AO611" s="116"/>
      <c r="AP611" s="116"/>
      <c r="AQ611" s="116"/>
      <c r="AR611" s="116"/>
      <c r="AS611" s="116"/>
      <c r="AT611" s="116"/>
      <c r="AU611" s="116"/>
      <c r="AZ611" s="116"/>
      <c r="BA611" s="116"/>
      <c r="BB611" s="116"/>
      <c r="BC611" s="116"/>
    </row>
    <row r="612" spans="1:55" s="117" customFormat="1">
      <c r="A612" s="116"/>
      <c r="B612" s="116"/>
      <c r="C612" s="116"/>
      <c r="D612" s="116"/>
      <c r="E612" s="116"/>
      <c r="F612" s="116"/>
      <c r="G612" s="116"/>
      <c r="H612" s="116"/>
      <c r="I612" s="116"/>
      <c r="J612" s="116"/>
      <c r="K612" s="116"/>
      <c r="L612" s="116"/>
      <c r="M612" s="116"/>
      <c r="N612" s="116"/>
      <c r="O612" s="116"/>
      <c r="P612" s="116"/>
      <c r="Q612" s="116"/>
      <c r="R612" s="116"/>
      <c r="S612" s="116"/>
      <c r="T612" s="116"/>
      <c r="U612" s="116"/>
      <c r="V612" s="116"/>
      <c r="W612" s="116"/>
      <c r="X612" s="116"/>
      <c r="Y612" s="116"/>
      <c r="Z612" s="116"/>
      <c r="AA612" s="116"/>
      <c r="AB612" s="116"/>
      <c r="AC612" s="116"/>
      <c r="AD612" s="116"/>
      <c r="AE612" s="116"/>
      <c r="AF612" s="116"/>
      <c r="AG612" s="116"/>
      <c r="AH612" s="116"/>
      <c r="AI612" s="116"/>
      <c r="AJ612" s="116"/>
      <c r="AK612" s="116"/>
      <c r="AL612" s="116"/>
      <c r="AM612" s="116"/>
      <c r="AN612" s="116"/>
      <c r="AO612" s="116"/>
      <c r="AP612" s="116"/>
      <c r="AQ612" s="116"/>
      <c r="AR612" s="116"/>
      <c r="AS612" s="116"/>
      <c r="AT612" s="116"/>
      <c r="AU612" s="116"/>
      <c r="AZ612" s="116"/>
      <c r="BA612" s="116"/>
      <c r="BB612" s="116"/>
      <c r="BC612" s="116"/>
    </row>
    <row r="613" spans="1:55" s="117" customFormat="1">
      <c r="A613" s="116"/>
      <c r="B613" s="116"/>
      <c r="C613" s="116"/>
      <c r="D613" s="116"/>
      <c r="E613" s="116"/>
      <c r="F613" s="116"/>
      <c r="G613" s="116"/>
      <c r="H613" s="116"/>
      <c r="I613" s="116"/>
      <c r="J613" s="116"/>
      <c r="K613" s="116"/>
      <c r="L613" s="116"/>
      <c r="M613" s="116"/>
      <c r="N613" s="116"/>
      <c r="O613" s="116"/>
      <c r="P613" s="116"/>
      <c r="Q613" s="116"/>
      <c r="R613" s="116"/>
      <c r="S613" s="116"/>
      <c r="T613" s="116"/>
      <c r="U613" s="116"/>
      <c r="V613" s="116"/>
      <c r="W613" s="116"/>
      <c r="X613" s="116"/>
      <c r="Y613" s="116"/>
      <c r="Z613" s="116"/>
      <c r="AA613" s="116"/>
      <c r="AB613" s="116"/>
      <c r="AC613" s="116"/>
      <c r="AD613" s="116"/>
      <c r="AE613" s="116"/>
      <c r="AF613" s="116"/>
      <c r="AG613" s="116"/>
      <c r="AH613" s="116"/>
      <c r="AI613" s="116"/>
      <c r="AJ613" s="116"/>
      <c r="AK613" s="116"/>
      <c r="AL613" s="116"/>
      <c r="AM613" s="116"/>
      <c r="AN613" s="116"/>
      <c r="AO613" s="116"/>
      <c r="AP613" s="116"/>
      <c r="AQ613" s="116"/>
      <c r="AR613" s="116"/>
      <c r="AS613" s="116"/>
      <c r="AT613" s="116"/>
      <c r="AU613" s="116"/>
      <c r="AZ613" s="116"/>
      <c r="BA613" s="116"/>
      <c r="BB613" s="116"/>
      <c r="BC613" s="116"/>
    </row>
    <row r="614" spans="1:55" s="117" customFormat="1">
      <c r="A614" s="116"/>
      <c r="B614" s="116"/>
      <c r="C614" s="116"/>
      <c r="D614" s="116"/>
      <c r="E614" s="116"/>
      <c r="F614" s="116"/>
      <c r="G614" s="116"/>
      <c r="H614" s="116"/>
      <c r="I614" s="116"/>
      <c r="J614" s="116"/>
      <c r="K614" s="116"/>
      <c r="L614" s="116"/>
      <c r="M614" s="116"/>
      <c r="N614" s="116"/>
      <c r="O614" s="116"/>
      <c r="P614" s="116"/>
      <c r="Q614" s="116"/>
      <c r="R614" s="116"/>
      <c r="S614" s="116"/>
      <c r="T614" s="116"/>
      <c r="U614" s="116"/>
      <c r="V614" s="116"/>
      <c r="W614" s="116"/>
      <c r="X614" s="116"/>
      <c r="Y614" s="116"/>
      <c r="Z614" s="116"/>
      <c r="AA614" s="116"/>
      <c r="AB614" s="116"/>
      <c r="AC614" s="116"/>
      <c r="AD614" s="116"/>
      <c r="AE614" s="116"/>
      <c r="AF614" s="116"/>
      <c r="AG614" s="116"/>
      <c r="AH614" s="116"/>
      <c r="AI614" s="116"/>
      <c r="AJ614" s="116"/>
      <c r="AK614" s="116"/>
      <c r="AL614" s="116"/>
      <c r="AM614" s="116"/>
      <c r="AN614" s="116"/>
      <c r="AO614" s="116"/>
      <c r="AP614" s="116"/>
      <c r="AQ614" s="116"/>
      <c r="AR614" s="116"/>
      <c r="AS614" s="116"/>
      <c r="AT614" s="116"/>
      <c r="AU614" s="116"/>
      <c r="AZ614" s="116"/>
      <c r="BA614" s="116"/>
      <c r="BB614" s="116"/>
      <c r="BC614" s="116"/>
    </row>
    <row r="615" spans="1:55" s="117" customFormat="1">
      <c r="A615" s="116"/>
      <c r="B615" s="116"/>
      <c r="C615" s="116"/>
      <c r="D615" s="116"/>
      <c r="E615" s="116"/>
      <c r="F615" s="116"/>
      <c r="G615" s="116"/>
      <c r="H615" s="116"/>
      <c r="I615" s="116"/>
      <c r="J615" s="116"/>
      <c r="K615" s="116"/>
      <c r="L615" s="116"/>
      <c r="M615" s="116"/>
      <c r="N615" s="116"/>
      <c r="O615" s="116"/>
      <c r="P615" s="116"/>
      <c r="Q615" s="116"/>
      <c r="R615" s="116"/>
      <c r="S615" s="116"/>
      <c r="T615" s="116"/>
      <c r="U615" s="116"/>
      <c r="V615" s="116"/>
      <c r="W615" s="116"/>
      <c r="X615" s="116"/>
      <c r="Y615" s="116"/>
      <c r="Z615" s="116"/>
      <c r="AA615" s="116"/>
      <c r="AB615" s="116"/>
      <c r="AC615" s="116"/>
      <c r="AD615" s="116"/>
      <c r="AE615" s="116"/>
      <c r="AF615" s="116"/>
      <c r="AG615" s="116"/>
      <c r="AH615" s="116"/>
      <c r="AI615" s="116"/>
      <c r="AJ615" s="116"/>
      <c r="AK615" s="116"/>
      <c r="AL615" s="116"/>
      <c r="AM615" s="116"/>
      <c r="AN615" s="116"/>
      <c r="AO615" s="116"/>
      <c r="AP615" s="116"/>
      <c r="AQ615" s="116"/>
      <c r="AR615" s="116"/>
      <c r="AS615" s="116"/>
      <c r="AT615" s="116"/>
      <c r="AU615" s="116"/>
      <c r="AZ615" s="116"/>
      <c r="BA615" s="116"/>
      <c r="BB615" s="116"/>
      <c r="BC615" s="116"/>
    </row>
    <row r="616" spans="1:55" s="117" customFormat="1">
      <c r="A616" s="116"/>
      <c r="B616" s="116"/>
      <c r="C616" s="116"/>
      <c r="D616" s="116"/>
      <c r="E616" s="116"/>
      <c r="F616" s="116"/>
      <c r="G616" s="116"/>
      <c r="H616" s="116"/>
      <c r="I616" s="116"/>
      <c r="J616" s="116"/>
      <c r="K616" s="116"/>
      <c r="L616" s="116"/>
      <c r="M616" s="116"/>
      <c r="N616" s="116"/>
      <c r="O616" s="116"/>
      <c r="P616" s="116"/>
      <c r="Q616" s="116"/>
      <c r="R616" s="116"/>
      <c r="S616" s="116"/>
      <c r="T616" s="116"/>
      <c r="U616" s="116"/>
      <c r="V616" s="116"/>
      <c r="W616" s="116"/>
      <c r="X616" s="116"/>
      <c r="Y616" s="116"/>
      <c r="Z616" s="116"/>
      <c r="AA616" s="116"/>
      <c r="AB616" s="116"/>
      <c r="AC616" s="116"/>
      <c r="AD616" s="116"/>
      <c r="AE616" s="116"/>
      <c r="AF616" s="116"/>
      <c r="AG616" s="116"/>
      <c r="AH616" s="116"/>
      <c r="AI616" s="116"/>
      <c r="AJ616" s="116"/>
      <c r="AK616" s="116"/>
      <c r="AL616" s="116"/>
      <c r="AM616" s="116"/>
      <c r="AN616" s="116"/>
      <c r="AO616" s="116"/>
      <c r="AP616" s="116"/>
      <c r="AQ616" s="116"/>
      <c r="AR616" s="116"/>
      <c r="AS616" s="116"/>
      <c r="AT616" s="116"/>
      <c r="AU616" s="116"/>
      <c r="AZ616" s="116"/>
      <c r="BA616" s="116"/>
      <c r="BB616" s="116"/>
      <c r="BC616" s="116"/>
    </row>
    <row r="617" spans="1:55" s="117" customFormat="1">
      <c r="A617" s="116"/>
      <c r="B617" s="116"/>
      <c r="C617" s="116"/>
      <c r="D617" s="116"/>
      <c r="E617" s="116"/>
      <c r="F617" s="116"/>
      <c r="G617" s="116"/>
      <c r="H617" s="116"/>
      <c r="I617" s="116"/>
      <c r="J617" s="116"/>
      <c r="K617" s="116"/>
      <c r="L617" s="116"/>
      <c r="M617" s="116"/>
      <c r="N617" s="116"/>
      <c r="O617" s="116"/>
      <c r="P617" s="116"/>
      <c r="Q617" s="116"/>
      <c r="R617" s="116"/>
      <c r="S617" s="116"/>
      <c r="T617" s="116"/>
      <c r="U617" s="116"/>
      <c r="V617" s="116"/>
      <c r="W617" s="116"/>
      <c r="X617" s="116"/>
      <c r="Y617" s="116"/>
      <c r="Z617" s="116"/>
      <c r="AA617" s="116"/>
      <c r="AB617" s="116"/>
      <c r="AC617" s="116"/>
      <c r="AD617" s="116"/>
      <c r="AE617" s="116"/>
      <c r="AF617" s="116"/>
      <c r="AG617" s="116"/>
      <c r="AH617" s="116"/>
      <c r="AI617" s="116"/>
      <c r="AJ617" s="116"/>
      <c r="AK617" s="116"/>
      <c r="AL617" s="116"/>
      <c r="AM617" s="116"/>
      <c r="AN617" s="116"/>
      <c r="AO617" s="116"/>
      <c r="AP617" s="116"/>
      <c r="AQ617" s="116"/>
      <c r="AR617" s="116"/>
      <c r="AS617" s="116"/>
      <c r="AT617" s="116"/>
      <c r="AU617" s="116"/>
      <c r="AZ617" s="116"/>
      <c r="BA617" s="116"/>
      <c r="BB617" s="116"/>
      <c r="BC617" s="116"/>
    </row>
    <row r="618" spans="1:55" s="117" customFormat="1">
      <c r="A618" s="116"/>
      <c r="B618" s="116"/>
      <c r="C618" s="116"/>
      <c r="D618" s="116"/>
      <c r="E618" s="116"/>
      <c r="F618" s="116"/>
      <c r="G618" s="116"/>
      <c r="H618" s="116"/>
      <c r="I618" s="116"/>
      <c r="J618" s="116"/>
      <c r="K618" s="116"/>
      <c r="L618" s="116"/>
      <c r="M618" s="116"/>
      <c r="N618" s="116"/>
      <c r="O618" s="116"/>
      <c r="P618" s="116"/>
      <c r="Q618" s="116"/>
      <c r="R618" s="116"/>
      <c r="S618" s="116"/>
      <c r="T618" s="116"/>
      <c r="U618" s="116"/>
      <c r="V618" s="116"/>
      <c r="W618" s="116"/>
      <c r="X618" s="116"/>
      <c r="Y618" s="116"/>
      <c r="Z618" s="116"/>
      <c r="AA618" s="116"/>
      <c r="AB618" s="116"/>
      <c r="AC618" s="116"/>
      <c r="AD618" s="116"/>
      <c r="AE618" s="116"/>
      <c r="AF618" s="116"/>
      <c r="AG618" s="116"/>
      <c r="AH618" s="116"/>
      <c r="AI618" s="116"/>
      <c r="AJ618" s="116"/>
      <c r="AK618" s="116"/>
      <c r="AL618" s="116"/>
      <c r="AM618" s="116"/>
      <c r="AN618" s="116"/>
      <c r="AO618" s="116"/>
      <c r="AP618" s="116"/>
      <c r="AQ618" s="116"/>
      <c r="AR618" s="116"/>
      <c r="AS618" s="116"/>
      <c r="AT618" s="116"/>
      <c r="AU618" s="116"/>
      <c r="AZ618" s="116"/>
      <c r="BA618" s="116"/>
      <c r="BB618" s="116"/>
      <c r="BC618" s="116"/>
    </row>
    <row r="619" spans="1:55" s="117" customFormat="1">
      <c r="A619" s="116"/>
      <c r="B619" s="116"/>
      <c r="C619" s="116"/>
      <c r="D619" s="116"/>
      <c r="E619" s="116"/>
      <c r="F619" s="116"/>
      <c r="G619" s="116"/>
      <c r="H619" s="116"/>
      <c r="I619" s="116"/>
      <c r="J619" s="116"/>
      <c r="K619" s="116"/>
      <c r="L619" s="116"/>
      <c r="M619" s="116"/>
      <c r="N619" s="116"/>
      <c r="O619" s="116"/>
      <c r="P619" s="116"/>
      <c r="Q619" s="116"/>
      <c r="R619" s="116"/>
      <c r="S619" s="116"/>
      <c r="T619" s="116"/>
      <c r="U619" s="116"/>
      <c r="V619" s="116"/>
      <c r="W619" s="116"/>
      <c r="X619" s="116"/>
      <c r="Y619" s="116"/>
      <c r="Z619" s="116"/>
      <c r="AA619" s="116"/>
      <c r="AB619" s="116"/>
      <c r="AC619" s="116"/>
      <c r="AD619" s="116"/>
      <c r="AE619" s="116"/>
      <c r="AF619" s="116"/>
      <c r="AG619" s="116"/>
      <c r="AH619" s="116"/>
      <c r="AI619" s="116"/>
      <c r="AJ619" s="116"/>
      <c r="AK619" s="116"/>
      <c r="AL619" s="116"/>
      <c r="AM619" s="116"/>
      <c r="AN619" s="116"/>
      <c r="AO619" s="116"/>
      <c r="AP619" s="116"/>
      <c r="AQ619" s="116"/>
      <c r="AR619" s="116"/>
      <c r="AS619" s="116"/>
      <c r="AT619" s="116"/>
      <c r="AU619" s="116"/>
      <c r="AZ619" s="116"/>
      <c r="BA619" s="116"/>
      <c r="BB619" s="116"/>
      <c r="BC619" s="116"/>
    </row>
    <row r="620" spans="1:55" s="117" customFormat="1">
      <c r="A620" s="116"/>
      <c r="B620" s="116"/>
      <c r="C620" s="116"/>
      <c r="D620" s="116"/>
      <c r="E620" s="116"/>
      <c r="F620" s="116"/>
      <c r="G620" s="116"/>
      <c r="H620" s="116"/>
      <c r="I620" s="116"/>
      <c r="J620" s="116"/>
      <c r="K620" s="116"/>
      <c r="L620" s="116"/>
      <c r="M620" s="116"/>
      <c r="N620" s="116"/>
      <c r="O620" s="116"/>
      <c r="P620" s="116"/>
      <c r="Q620" s="116"/>
      <c r="R620" s="116"/>
      <c r="S620" s="116"/>
      <c r="T620" s="116"/>
      <c r="U620" s="116"/>
      <c r="V620" s="116"/>
      <c r="W620" s="116"/>
      <c r="X620" s="116"/>
      <c r="Y620" s="116"/>
      <c r="Z620" s="116"/>
      <c r="AA620" s="116"/>
      <c r="AB620" s="116"/>
      <c r="AC620" s="116"/>
      <c r="AD620" s="116"/>
      <c r="AE620" s="116"/>
      <c r="AF620" s="116"/>
      <c r="AG620" s="116"/>
      <c r="AH620" s="116"/>
      <c r="AI620" s="116"/>
      <c r="AJ620" s="116"/>
      <c r="AK620" s="116"/>
      <c r="AL620" s="116"/>
      <c r="AM620" s="116"/>
      <c r="AN620" s="116"/>
      <c r="AO620" s="116"/>
      <c r="AP620" s="116"/>
      <c r="AQ620" s="116"/>
      <c r="AR620" s="116"/>
      <c r="AS620" s="116"/>
      <c r="AT620" s="116"/>
      <c r="AU620" s="116"/>
      <c r="AZ620" s="116"/>
      <c r="BA620" s="116"/>
      <c r="BB620" s="116"/>
      <c r="BC620" s="116"/>
    </row>
    <row r="621" spans="1:55" s="117" customFormat="1">
      <c r="A621" s="116"/>
      <c r="B621" s="116"/>
      <c r="C621" s="116"/>
      <c r="D621" s="116"/>
      <c r="E621" s="116"/>
      <c r="F621" s="116"/>
      <c r="G621" s="116"/>
      <c r="H621" s="116"/>
      <c r="I621" s="116"/>
      <c r="J621" s="116"/>
      <c r="K621" s="116"/>
      <c r="L621" s="116"/>
      <c r="M621" s="116"/>
      <c r="N621" s="116"/>
      <c r="O621" s="116"/>
      <c r="P621" s="116"/>
      <c r="Q621" s="116"/>
      <c r="R621" s="116"/>
      <c r="S621" s="116"/>
      <c r="T621" s="116"/>
      <c r="U621" s="116"/>
      <c r="V621" s="116"/>
      <c r="W621" s="116"/>
      <c r="X621" s="116"/>
      <c r="Y621" s="116"/>
      <c r="Z621" s="116"/>
      <c r="AA621" s="116"/>
      <c r="AB621" s="116"/>
      <c r="AC621" s="116"/>
      <c r="AD621" s="116"/>
      <c r="AE621" s="116"/>
      <c r="AF621" s="116"/>
      <c r="AG621" s="116"/>
      <c r="AH621" s="116"/>
      <c r="AI621" s="116"/>
      <c r="AJ621" s="116"/>
      <c r="AK621" s="116"/>
      <c r="AL621" s="116"/>
      <c r="AM621" s="116"/>
      <c r="AN621" s="116"/>
      <c r="AO621" s="116"/>
      <c r="AP621" s="116"/>
      <c r="AQ621" s="116"/>
      <c r="AR621" s="116"/>
      <c r="AS621" s="116"/>
      <c r="AT621" s="116"/>
      <c r="AU621" s="116"/>
      <c r="AZ621" s="116"/>
      <c r="BA621" s="116"/>
      <c r="BB621" s="116"/>
      <c r="BC621" s="116"/>
    </row>
    <row r="622" spans="1:55" s="117" customFormat="1">
      <c r="A622" s="116"/>
      <c r="B622" s="116"/>
      <c r="C622" s="116"/>
      <c r="D622" s="116"/>
      <c r="E622" s="116"/>
      <c r="F622" s="116"/>
      <c r="G622" s="116"/>
      <c r="H622" s="116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  <c r="S622" s="116"/>
      <c r="T622" s="116"/>
      <c r="U622" s="116"/>
      <c r="V622" s="116"/>
      <c r="W622" s="116"/>
      <c r="X622" s="116"/>
      <c r="Y622" s="116"/>
      <c r="Z622" s="116"/>
      <c r="AA622" s="116"/>
      <c r="AB622" s="116"/>
      <c r="AC622" s="116"/>
      <c r="AD622" s="116"/>
      <c r="AE622" s="116"/>
      <c r="AF622" s="116"/>
      <c r="AG622" s="116"/>
      <c r="AH622" s="116"/>
      <c r="AI622" s="116"/>
      <c r="AJ622" s="116"/>
      <c r="AK622" s="116"/>
      <c r="AL622" s="116"/>
      <c r="AM622" s="116"/>
      <c r="AN622" s="116"/>
      <c r="AO622" s="116"/>
      <c r="AP622" s="116"/>
      <c r="AQ622" s="116"/>
      <c r="AR622" s="116"/>
      <c r="AS622" s="116"/>
      <c r="AT622" s="116"/>
      <c r="AU622" s="116"/>
      <c r="AZ622" s="116"/>
      <c r="BA622" s="116"/>
      <c r="BB622" s="116"/>
      <c r="BC622" s="116"/>
    </row>
    <row r="623" spans="1:55" s="117" customFormat="1">
      <c r="A623" s="116"/>
      <c r="B623" s="116"/>
      <c r="C623" s="116"/>
      <c r="D623" s="116"/>
      <c r="E623" s="116"/>
      <c r="F623" s="116"/>
      <c r="G623" s="116"/>
      <c r="H623" s="116"/>
      <c r="I623" s="116"/>
      <c r="J623" s="116"/>
      <c r="K623" s="116"/>
      <c r="L623" s="116"/>
      <c r="M623" s="116"/>
      <c r="N623" s="116"/>
      <c r="O623" s="116"/>
      <c r="P623" s="116"/>
      <c r="Q623" s="116"/>
      <c r="R623" s="116"/>
      <c r="S623" s="116"/>
      <c r="T623" s="116"/>
      <c r="U623" s="116"/>
      <c r="V623" s="116"/>
      <c r="W623" s="116"/>
      <c r="X623" s="116"/>
      <c r="Y623" s="116"/>
      <c r="Z623" s="116"/>
      <c r="AA623" s="116"/>
      <c r="AB623" s="116"/>
      <c r="AC623" s="116"/>
      <c r="AD623" s="116"/>
      <c r="AE623" s="116"/>
      <c r="AF623" s="116"/>
      <c r="AG623" s="116"/>
      <c r="AH623" s="116"/>
      <c r="AI623" s="116"/>
      <c r="AJ623" s="116"/>
      <c r="AK623" s="116"/>
      <c r="AL623" s="116"/>
      <c r="AM623" s="116"/>
      <c r="AN623" s="116"/>
      <c r="AO623" s="116"/>
      <c r="AP623" s="116"/>
      <c r="AQ623" s="116"/>
      <c r="AR623" s="116"/>
      <c r="AS623" s="116"/>
      <c r="AT623" s="116"/>
      <c r="AU623" s="116"/>
      <c r="AZ623" s="116"/>
      <c r="BA623" s="116"/>
      <c r="BB623" s="116"/>
      <c r="BC623" s="116"/>
    </row>
    <row r="624" spans="1:55" s="117" customFormat="1">
      <c r="A624" s="116"/>
      <c r="B624" s="116"/>
      <c r="C624" s="116"/>
      <c r="D624" s="116"/>
      <c r="E624" s="116"/>
      <c r="F624" s="116"/>
      <c r="G624" s="116"/>
      <c r="H624" s="116"/>
      <c r="I624" s="116"/>
      <c r="J624" s="116"/>
      <c r="K624" s="116"/>
      <c r="L624" s="116"/>
      <c r="M624" s="116"/>
      <c r="N624" s="116"/>
      <c r="O624" s="116"/>
      <c r="P624" s="116"/>
      <c r="Q624" s="116"/>
      <c r="R624" s="116"/>
      <c r="S624" s="116"/>
      <c r="T624" s="116"/>
      <c r="U624" s="116"/>
      <c r="V624" s="116"/>
      <c r="W624" s="116"/>
      <c r="X624" s="116"/>
      <c r="Y624" s="116"/>
      <c r="Z624" s="116"/>
      <c r="AA624" s="116"/>
      <c r="AB624" s="116"/>
      <c r="AC624" s="116"/>
      <c r="AD624" s="116"/>
      <c r="AE624" s="116"/>
      <c r="AF624" s="116"/>
      <c r="AG624" s="116"/>
      <c r="AH624" s="116"/>
      <c r="AI624" s="116"/>
      <c r="AJ624" s="116"/>
      <c r="AK624" s="116"/>
      <c r="AL624" s="116"/>
      <c r="AM624" s="116"/>
      <c r="AN624" s="116"/>
      <c r="AO624" s="116"/>
      <c r="AP624" s="116"/>
      <c r="AQ624" s="116"/>
      <c r="AR624" s="116"/>
      <c r="AS624" s="116"/>
      <c r="AT624" s="116"/>
      <c r="AU624" s="116"/>
      <c r="AZ624" s="116"/>
      <c r="BA624" s="116"/>
      <c r="BB624" s="116"/>
      <c r="BC624" s="116"/>
    </row>
    <row r="625" spans="1:55" s="117" customFormat="1">
      <c r="A625" s="116"/>
      <c r="B625" s="116"/>
      <c r="C625" s="116"/>
      <c r="D625" s="116"/>
      <c r="E625" s="116"/>
      <c r="F625" s="116"/>
      <c r="G625" s="116"/>
      <c r="H625" s="116"/>
      <c r="I625" s="116"/>
      <c r="J625" s="116"/>
      <c r="K625" s="116"/>
      <c r="L625" s="116"/>
      <c r="M625" s="116"/>
      <c r="N625" s="116"/>
      <c r="O625" s="116"/>
      <c r="P625" s="116"/>
      <c r="Q625" s="116"/>
      <c r="R625" s="116"/>
      <c r="S625" s="116"/>
      <c r="T625" s="116"/>
      <c r="U625" s="116"/>
      <c r="V625" s="116"/>
      <c r="W625" s="116"/>
      <c r="X625" s="116"/>
      <c r="Y625" s="116"/>
      <c r="Z625" s="116"/>
      <c r="AA625" s="116"/>
      <c r="AB625" s="116"/>
      <c r="AC625" s="116"/>
      <c r="AD625" s="116"/>
      <c r="AE625" s="116"/>
      <c r="AF625" s="116"/>
      <c r="AG625" s="116"/>
      <c r="AH625" s="116"/>
      <c r="AI625" s="116"/>
      <c r="AJ625" s="116"/>
      <c r="AK625" s="116"/>
      <c r="AL625" s="116"/>
      <c r="AM625" s="116"/>
      <c r="AN625" s="116"/>
      <c r="AO625" s="116"/>
      <c r="AP625" s="116"/>
      <c r="AQ625" s="116"/>
      <c r="AR625" s="116"/>
      <c r="AS625" s="116"/>
      <c r="AT625" s="116"/>
      <c r="AU625" s="116"/>
      <c r="AZ625" s="116"/>
      <c r="BA625" s="116"/>
      <c r="BB625" s="116"/>
      <c r="BC625" s="116"/>
    </row>
    <row r="626" spans="1:55" s="117" customFormat="1">
      <c r="A626" s="116"/>
      <c r="B626" s="116"/>
      <c r="C626" s="116"/>
      <c r="D626" s="116"/>
      <c r="E626" s="116"/>
      <c r="F626" s="116"/>
      <c r="G626" s="116"/>
      <c r="H626" s="116"/>
      <c r="I626" s="116"/>
      <c r="J626" s="116"/>
      <c r="K626" s="116"/>
      <c r="L626" s="116"/>
      <c r="M626" s="116"/>
      <c r="N626" s="116"/>
      <c r="O626" s="116"/>
      <c r="P626" s="116"/>
      <c r="Q626" s="116"/>
      <c r="R626" s="116"/>
      <c r="S626" s="116"/>
      <c r="T626" s="116"/>
      <c r="U626" s="116"/>
      <c r="V626" s="116"/>
      <c r="W626" s="116"/>
      <c r="X626" s="116"/>
      <c r="Y626" s="116"/>
      <c r="Z626" s="116"/>
      <c r="AA626" s="116"/>
      <c r="AB626" s="116"/>
      <c r="AC626" s="116"/>
      <c r="AD626" s="116"/>
      <c r="AE626" s="116"/>
      <c r="AF626" s="116"/>
      <c r="AG626" s="116"/>
      <c r="AH626" s="116"/>
      <c r="AI626" s="116"/>
      <c r="AJ626" s="116"/>
      <c r="AK626" s="116"/>
      <c r="AL626" s="116"/>
      <c r="AM626" s="116"/>
      <c r="AN626" s="116"/>
      <c r="AO626" s="116"/>
      <c r="AP626" s="116"/>
      <c r="AQ626" s="116"/>
      <c r="AR626" s="116"/>
      <c r="AS626" s="116"/>
      <c r="AT626" s="116"/>
      <c r="AU626" s="116"/>
      <c r="AZ626" s="116"/>
      <c r="BA626" s="116"/>
      <c r="BB626" s="116"/>
      <c r="BC626" s="116"/>
    </row>
    <row r="627" spans="1:55" s="117" customFormat="1">
      <c r="A627" s="116"/>
      <c r="B627" s="116"/>
      <c r="C627" s="116"/>
      <c r="D627" s="116"/>
      <c r="E627" s="116"/>
      <c r="F627" s="116"/>
      <c r="G627" s="116"/>
      <c r="H627" s="116"/>
      <c r="I627" s="116"/>
      <c r="J627" s="116"/>
      <c r="K627" s="116"/>
      <c r="L627" s="116"/>
      <c r="M627" s="116"/>
      <c r="N627" s="116"/>
      <c r="O627" s="116"/>
      <c r="P627" s="116"/>
      <c r="Q627" s="116"/>
      <c r="R627" s="116"/>
      <c r="S627" s="116"/>
      <c r="T627" s="116"/>
      <c r="U627" s="116"/>
      <c r="V627" s="116"/>
      <c r="W627" s="116"/>
      <c r="X627" s="116"/>
      <c r="Y627" s="116"/>
      <c r="Z627" s="116"/>
      <c r="AA627" s="116"/>
      <c r="AB627" s="116"/>
      <c r="AC627" s="116"/>
      <c r="AD627" s="116"/>
      <c r="AE627" s="116"/>
      <c r="AF627" s="116"/>
      <c r="AG627" s="116"/>
      <c r="AH627" s="116"/>
      <c r="AI627" s="116"/>
      <c r="AJ627" s="116"/>
      <c r="AK627" s="116"/>
      <c r="AL627" s="116"/>
      <c r="AM627" s="116"/>
      <c r="AN627" s="116"/>
      <c r="AO627" s="116"/>
      <c r="AP627" s="116"/>
      <c r="AQ627" s="116"/>
      <c r="AR627" s="116"/>
      <c r="AS627" s="116"/>
      <c r="AT627" s="116"/>
      <c r="AU627" s="116"/>
      <c r="AZ627" s="116"/>
      <c r="BA627" s="116"/>
      <c r="BB627" s="116"/>
      <c r="BC627" s="116"/>
    </row>
    <row r="628" spans="1:55" s="117" customFormat="1">
      <c r="A628" s="116"/>
      <c r="B628" s="116"/>
      <c r="C628" s="116"/>
      <c r="D628" s="116"/>
      <c r="E628" s="116"/>
      <c r="F628" s="116"/>
      <c r="G628" s="116"/>
      <c r="H628" s="116"/>
      <c r="I628" s="116"/>
      <c r="J628" s="116"/>
      <c r="K628" s="116"/>
      <c r="L628" s="116"/>
      <c r="M628" s="116"/>
      <c r="N628" s="116"/>
      <c r="O628" s="116"/>
      <c r="P628" s="116"/>
      <c r="Q628" s="116"/>
      <c r="R628" s="116"/>
      <c r="S628" s="116"/>
      <c r="T628" s="116"/>
      <c r="U628" s="116"/>
      <c r="V628" s="116"/>
      <c r="W628" s="116"/>
      <c r="X628" s="116"/>
      <c r="Y628" s="116"/>
      <c r="Z628" s="116"/>
      <c r="AA628" s="116"/>
      <c r="AB628" s="116"/>
      <c r="AC628" s="116"/>
      <c r="AD628" s="116"/>
      <c r="AE628" s="116"/>
      <c r="AF628" s="116"/>
      <c r="AG628" s="116"/>
      <c r="AH628" s="116"/>
      <c r="AI628" s="116"/>
      <c r="AJ628" s="116"/>
      <c r="AK628" s="116"/>
      <c r="AL628" s="116"/>
      <c r="AM628" s="116"/>
      <c r="AN628" s="116"/>
      <c r="AO628" s="116"/>
      <c r="AP628" s="116"/>
      <c r="AQ628" s="116"/>
      <c r="AR628" s="116"/>
      <c r="AS628" s="116"/>
      <c r="AT628" s="116"/>
      <c r="AU628" s="116"/>
      <c r="AZ628" s="116"/>
      <c r="BA628" s="116"/>
      <c r="BB628" s="116"/>
      <c r="BC628" s="116"/>
    </row>
    <row r="629" spans="1:55" s="117" customFormat="1">
      <c r="A629" s="116"/>
      <c r="B629" s="116"/>
      <c r="C629" s="116"/>
      <c r="D629" s="116"/>
      <c r="E629" s="116"/>
      <c r="F629" s="116"/>
      <c r="G629" s="116"/>
      <c r="H629" s="116"/>
      <c r="I629" s="116"/>
      <c r="J629" s="116"/>
      <c r="K629" s="116"/>
      <c r="L629" s="116"/>
      <c r="M629" s="116"/>
      <c r="N629" s="116"/>
      <c r="O629" s="116"/>
      <c r="P629" s="116"/>
      <c r="Q629" s="116"/>
      <c r="R629" s="116"/>
      <c r="S629" s="116"/>
      <c r="T629" s="116"/>
      <c r="U629" s="116"/>
      <c r="V629" s="116"/>
      <c r="W629" s="116"/>
      <c r="X629" s="116"/>
      <c r="Y629" s="116"/>
      <c r="Z629" s="116"/>
      <c r="AA629" s="116"/>
      <c r="AB629" s="116"/>
      <c r="AC629" s="116"/>
      <c r="AD629" s="116"/>
      <c r="AE629" s="116"/>
      <c r="AF629" s="116"/>
      <c r="AG629" s="116"/>
      <c r="AH629" s="116"/>
      <c r="AI629" s="116"/>
      <c r="AJ629" s="116"/>
      <c r="AK629" s="116"/>
      <c r="AL629" s="116"/>
      <c r="AM629" s="116"/>
      <c r="AN629" s="116"/>
      <c r="AO629" s="116"/>
      <c r="AP629" s="116"/>
      <c r="AQ629" s="116"/>
      <c r="AR629" s="116"/>
      <c r="AS629" s="116"/>
      <c r="AT629" s="116"/>
      <c r="AU629" s="116"/>
      <c r="AZ629" s="116"/>
      <c r="BA629" s="116"/>
      <c r="BB629" s="116"/>
      <c r="BC629" s="116"/>
    </row>
    <row r="630" spans="1:55" s="117" customFormat="1">
      <c r="A630" s="116"/>
      <c r="B630" s="116"/>
      <c r="C630" s="116"/>
      <c r="D630" s="116"/>
      <c r="E630" s="116"/>
      <c r="F630" s="116"/>
      <c r="G630" s="116"/>
      <c r="H630" s="116"/>
      <c r="I630" s="116"/>
      <c r="J630" s="116"/>
      <c r="K630" s="116"/>
      <c r="L630" s="116"/>
      <c r="M630" s="116"/>
      <c r="N630" s="116"/>
      <c r="O630" s="116"/>
      <c r="P630" s="116"/>
      <c r="Q630" s="116"/>
      <c r="R630" s="116"/>
      <c r="S630" s="116"/>
      <c r="T630" s="116"/>
      <c r="U630" s="116"/>
      <c r="V630" s="116"/>
      <c r="W630" s="116"/>
      <c r="X630" s="116"/>
      <c r="Y630" s="116"/>
      <c r="Z630" s="116"/>
      <c r="AA630" s="116"/>
      <c r="AB630" s="116"/>
      <c r="AC630" s="116"/>
      <c r="AD630" s="116"/>
      <c r="AE630" s="116"/>
      <c r="AF630" s="116"/>
      <c r="AG630" s="116"/>
      <c r="AH630" s="116"/>
      <c r="AI630" s="116"/>
      <c r="AJ630" s="116"/>
      <c r="AK630" s="116"/>
      <c r="AL630" s="116"/>
      <c r="AM630" s="116"/>
      <c r="AN630" s="116"/>
      <c r="AO630" s="116"/>
      <c r="AP630" s="116"/>
      <c r="AQ630" s="116"/>
      <c r="AR630" s="116"/>
      <c r="AS630" s="116"/>
      <c r="AT630" s="116"/>
      <c r="AU630" s="116"/>
      <c r="AZ630" s="116"/>
      <c r="BA630" s="116"/>
      <c r="BB630" s="116"/>
      <c r="BC630" s="116"/>
    </row>
    <row r="631" spans="1:55" s="117" customFormat="1">
      <c r="A631" s="116"/>
      <c r="B631" s="116"/>
      <c r="C631" s="116"/>
      <c r="D631" s="116"/>
      <c r="E631" s="116"/>
      <c r="F631" s="116"/>
      <c r="G631" s="116"/>
      <c r="H631" s="116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  <c r="S631" s="116"/>
      <c r="T631" s="116"/>
      <c r="U631" s="116"/>
      <c r="V631" s="116"/>
      <c r="W631" s="116"/>
      <c r="X631" s="116"/>
      <c r="Y631" s="116"/>
      <c r="Z631" s="116"/>
      <c r="AA631" s="116"/>
      <c r="AB631" s="116"/>
      <c r="AC631" s="116"/>
      <c r="AD631" s="116"/>
      <c r="AE631" s="116"/>
      <c r="AF631" s="116"/>
      <c r="AG631" s="116"/>
      <c r="AH631" s="116"/>
      <c r="AI631" s="116"/>
      <c r="AJ631" s="116"/>
      <c r="AK631" s="116"/>
      <c r="AL631" s="116"/>
      <c r="AM631" s="116"/>
      <c r="AN631" s="116"/>
      <c r="AO631" s="116"/>
      <c r="AP631" s="116"/>
      <c r="AQ631" s="116"/>
      <c r="AR631" s="116"/>
      <c r="AS631" s="116"/>
      <c r="AT631" s="116"/>
      <c r="AU631" s="116"/>
      <c r="AZ631" s="116"/>
      <c r="BA631" s="116"/>
      <c r="BB631" s="116"/>
      <c r="BC631" s="116"/>
    </row>
    <row r="632" spans="1:55" s="117" customFormat="1">
      <c r="A632" s="116"/>
      <c r="B632" s="116"/>
      <c r="C632" s="116"/>
      <c r="D632" s="116"/>
      <c r="E632" s="116"/>
      <c r="F632" s="116"/>
      <c r="G632" s="116"/>
      <c r="H632" s="116"/>
      <c r="I632" s="116"/>
      <c r="J632" s="116"/>
      <c r="K632" s="116"/>
      <c r="L632" s="116"/>
      <c r="M632" s="116"/>
      <c r="N632" s="116"/>
      <c r="O632" s="116"/>
      <c r="P632" s="116"/>
      <c r="Q632" s="116"/>
      <c r="R632" s="116"/>
      <c r="S632" s="116"/>
      <c r="T632" s="116"/>
      <c r="U632" s="116"/>
      <c r="V632" s="116"/>
      <c r="W632" s="116"/>
      <c r="X632" s="116"/>
      <c r="Y632" s="116"/>
      <c r="Z632" s="116"/>
      <c r="AA632" s="116"/>
      <c r="AB632" s="116"/>
      <c r="AC632" s="116"/>
      <c r="AD632" s="116"/>
      <c r="AE632" s="116"/>
      <c r="AF632" s="116"/>
      <c r="AG632" s="116"/>
      <c r="AH632" s="116"/>
      <c r="AI632" s="116"/>
      <c r="AJ632" s="116"/>
      <c r="AK632" s="116"/>
      <c r="AL632" s="116"/>
      <c r="AM632" s="116"/>
      <c r="AN632" s="116"/>
      <c r="AO632" s="116"/>
      <c r="AP632" s="116"/>
      <c r="AQ632" s="116"/>
      <c r="AR632" s="116"/>
      <c r="AS632" s="116"/>
      <c r="AT632" s="116"/>
      <c r="AU632" s="116"/>
      <c r="AZ632" s="116"/>
      <c r="BA632" s="116"/>
      <c r="BB632" s="116"/>
      <c r="BC632" s="116"/>
    </row>
    <row r="633" spans="1:55" s="117" customFormat="1">
      <c r="A633" s="116"/>
      <c r="B633" s="116"/>
      <c r="C633" s="116"/>
      <c r="D633" s="116"/>
      <c r="E633" s="116"/>
      <c r="F633" s="116"/>
      <c r="G633" s="116"/>
      <c r="H633" s="116"/>
      <c r="I633" s="116"/>
      <c r="J633" s="116"/>
      <c r="K633" s="116"/>
      <c r="L633" s="116"/>
      <c r="M633" s="116"/>
      <c r="N633" s="116"/>
      <c r="O633" s="116"/>
      <c r="P633" s="116"/>
      <c r="Q633" s="116"/>
      <c r="R633" s="116"/>
      <c r="S633" s="116"/>
      <c r="T633" s="116"/>
      <c r="U633" s="116"/>
      <c r="V633" s="116"/>
      <c r="W633" s="116"/>
      <c r="X633" s="116"/>
      <c r="Y633" s="116"/>
      <c r="Z633" s="116"/>
      <c r="AA633" s="116"/>
      <c r="AB633" s="116"/>
      <c r="AC633" s="116"/>
      <c r="AD633" s="116"/>
      <c r="AE633" s="116"/>
      <c r="AF633" s="116"/>
      <c r="AG633" s="116"/>
      <c r="AH633" s="116"/>
      <c r="AI633" s="116"/>
      <c r="AJ633" s="116"/>
      <c r="AK633" s="116"/>
      <c r="AL633" s="116"/>
      <c r="AM633" s="116"/>
      <c r="AN633" s="116"/>
      <c r="AO633" s="116"/>
      <c r="AP633" s="116"/>
      <c r="AQ633" s="116"/>
      <c r="AR633" s="116"/>
      <c r="AS633" s="116"/>
      <c r="AT633" s="116"/>
      <c r="AU633" s="116"/>
      <c r="AZ633" s="116"/>
      <c r="BA633" s="116"/>
      <c r="BB633" s="116"/>
      <c r="BC633" s="116"/>
    </row>
    <row r="634" spans="1:55" s="117" customFormat="1">
      <c r="A634" s="116"/>
      <c r="B634" s="116"/>
      <c r="C634" s="116"/>
      <c r="D634" s="116"/>
      <c r="E634" s="116"/>
      <c r="F634" s="116"/>
      <c r="G634" s="116"/>
      <c r="H634" s="116"/>
      <c r="I634" s="116"/>
      <c r="J634" s="116"/>
      <c r="K634" s="116"/>
      <c r="L634" s="116"/>
      <c r="M634" s="116"/>
      <c r="N634" s="116"/>
      <c r="O634" s="116"/>
      <c r="P634" s="116"/>
      <c r="Q634" s="116"/>
      <c r="R634" s="116"/>
      <c r="S634" s="116"/>
      <c r="T634" s="116"/>
      <c r="U634" s="116"/>
      <c r="V634" s="116"/>
      <c r="W634" s="116"/>
      <c r="X634" s="116"/>
      <c r="Y634" s="116"/>
      <c r="Z634" s="116"/>
      <c r="AA634" s="116"/>
      <c r="AB634" s="116"/>
      <c r="AC634" s="116"/>
      <c r="AD634" s="116"/>
      <c r="AE634" s="116"/>
      <c r="AF634" s="116"/>
      <c r="AG634" s="116"/>
      <c r="AH634" s="116"/>
      <c r="AI634" s="116"/>
      <c r="AJ634" s="116"/>
      <c r="AK634" s="116"/>
      <c r="AL634" s="116"/>
      <c r="AM634" s="116"/>
      <c r="AN634" s="116"/>
      <c r="AO634" s="116"/>
      <c r="AP634" s="116"/>
      <c r="AQ634" s="116"/>
      <c r="AR634" s="116"/>
      <c r="AS634" s="116"/>
      <c r="AT634" s="116"/>
      <c r="AU634" s="116"/>
      <c r="AZ634" s="116"/>
      <c r="BA634" s="116"/>
      <c r="BB634" s="116"/>
      <c r="BC634" s="116"/>
    </row>
    <row r="635" spans="1:55" s="117" customFormat="1">
      <c r="A635" s="116"/>
      <c r="B635" s="116"/>
      <c r="C635" s="116"/>
      <c r="D635" s="116"/>
      <c r="E635" s="116"/>
      <c r="F635" s="116"/>
      <c r="G635" s="116"/>
      <c r="H635" s="116"/>
      <c r="I635" s="116"/>
      <c r="J635" s="116"/>
      <c r="K635" s="116"/>
      <c r="L635" s="116"/>
      <c r="M635" s="116"/>
      <c r="N635" s="116"/>
      <c r="O635" s="116"/>
      <c r="P635" s="116"/>
      <c r="Q635" s="116"/>
      <c r="R635" s="116"/>
      <c r="S635" s="116"/>
      <c r="T635" s="116"/>
      <c r="U635" s="116"/>
      <c r="V635" s="116"/>
      <c r="W635" s="116"/>
      <c r="X635" s="116"/>
      <c r="Y635" s="116"/>
      <c r="Z635" s="116"/>
      <c r="AA635" s="116"/>
      <c r="AB635" s="116"/>
      <c r="AC635" s="116"/>
      <c r="AD635" s="116"/>
      <c r="AE635" s="116"/>
      <c r="AF635" s="116"/>
      <c r="AG635" s="116"/>
      <c r="AH635" s="116"/>
      <c r="AI635" s="116"/>
      <c r="AJ635" s="116"/>
      <c r="AK635" s="116"/>
      <c r="AL635" s="116"/>
      <c r="AM635" s="116"/>
      <c r="AN635" s="116"/>
      <c r="AO635" s="116"/>
      <c r="AP635" s="116"/>
      <c r="AQ635" s="116"/>
      <c r="AR635" s="116"/>
      <c r="AS635" s="116"/>
      <c r="AT635" s="116"/>
      <c r="AU635" s="116"/>
      <c r="AZ635" s="116"/>
      <c r="BA635" s="116"/>
      <c r="BB635" s="116"/>
      <c r="BC635" s="116"/>
    </row>
    <row r="636" spans="1:55" s="117" customFormat="1">
      <c r="A636" s="116"/>
      <c r="B636" s="116"/>
      <c r="C636" s="116"/>
      <c r="D636" s="116"/>
      <c r="E636" s="116"/>
      <c r="F636" s="116"/>
      <c r="G636" s="116"/>
      <c r="H636" s="116"/>
      <c r="I636" s="116"/>
      <c r="J636" s="116"/>
      <c r="K636" s="116"/>
      <c r="L636" s="116"/>
      <c r="M636" s="116"/>
      <c r="N636" s="116"/>
      <c r="O636" s="116"/>
      <c r="P636" s="116"/>
      <c r="Q636" s="116"/>
      <c r="R636" s="116"/>
      <c r="S636" s="116"/>
      <c r="T636" s="116"/>
      <c r="U636" s="116"/>
      <c r="V636" s="116"/>
      <c r="W636" s="116"/>
      <c r="X636" s="116"/>
      <c r="Y636" s="116"/>
      <c r="Z636" s="116"/>
      <c r="AA636" s="116"/>
      <c r="AB636" s="116"/>
      <c r="AC636" s="116"/>
      <c r="AD636" s="116"/>
      <c r="AE636" s="116"/>
      <c r="AF636" s="116"/>
      <c r="AG636" s="116"/>
      <c r="AH636" s="116"/>
      <c r="AI636" s="116"/>
      <c r="AJ636" s="116"/>
      <c r="AK636" s="116"/>
      <c r="AL636" s="116"/>
      <c r="AM636" s="116"/>
      <c r="AN636" s="116"/>
      <c r="AO636" s="116"/>
      <c r="AP636" s="116"/>
      <c r="AQ636" s="116"/>
      <c r="AR636" s="116"/>
      <c r="AS636" s="116"/>
      <c r="AT636" s="116"/>
      <c r="AU636" s="116"/>
      <c r="AZ636" s="116"/>
      <c r="BA636" s="116"/>
      <c r="BB636" s="116"/>
      <c r="BC636" s="116"/>
    </row>
    <row r="637" spans="1:55" s="117" customFormat="1">
      <c r="A637" s="116"/>
      <c r="B637" s="116"/>
      <c r="C637" s="116"/>
      <c r="D637" s="116"/>
      <c r="E637" s="116"/>
      <c r="F637" s="116"/>
      <c r="G637" s="116"/>
      <c r="H637" s="116"/>
      <c r="I637" s="116"/>
      <c r="J637" s="116"/>
      <c r="K637" s="116"/>
      <c r="L637" s="116"/>
      <c r="M637" s="116"/>
      <c r="N637" s="116"/>
      <c r="O637" s="116"/>
      <c r="P637" s="116"/>
      <c r="Q637" s="116"/>
      <c r="R637" s="116"/>
      <c r="S637" s="116"/>
      <c r="T637" s="116"/>
      <c r="U637" s="116"/>
      <c r="V637" s="116"/>
      <c r="W637" s="116"/>
      <c r="X637" s="116"/>
      <c r="Y637" s="116"/>
      <c r="Z637" s="116"/>
      <c r="AA637" s="116"/>
      <c r="AB637" s="116"/>
      <c r="AC637" s="116"/>
      <c r="AD637" s="116"/>
      <c r="AE637" s="116"/>
      <c r="AF637" s="116"/>
      <c r="AG637" s="116"/>
      <c r="AH637" s="116"/>
      <c r="AI637" s="116"/>
      <c r="AJ637" s="116"/>
      <c r="AK637" s="116"/>
      <c r="AL637" s="116"/>
      <c r="AM637" s="116"/>
      <c r="AN637" s="116"/>
      <c r="AO637" s="116"/>
      <c r="AP637" s="116"/>
      <c r="AQ637" s="116"/>
      <c r="AR637" s="116"/>
      <c r="AS637" s="116"/>
      <c r="AT637" s="116"/>
      <c r="AU637" s="116"/>
      <c r="AZ637" s="116"/>
      <c r="BA637" s="116"/>
      <c r="BB637" s="116"/>
      <c r="BC637" s="116"/>
    </row>
    <row r="638" spans="1:55" s="117" customFormat="1">
      <c r="A638" s="116"/>
      <c r="B638" s="116"/>
      <c r="C638" s="116"/>
      <c r="D638" s="116"/>
      <c r="E638" s="116"/>
      <c r="F638" s="116"/>
      <c r="G638" s="116"/>
      <c r="H638" s="116"/>
      <c r="I638" s="116"/>
      <c r="J638" s="116"/>
      <c r="K638" s="116"/>
      <c r="L638" s="116"/>
      <c r="M638" s="116"/>
      <c r="N638" s="116"/>
      <c r="O638" s="116"/>
      <c r="P638" s="116"/>
      <c r="Q638" s="116"/>
      <c r="R638" s="116"/>
      <c r="S638" s="116"/>
      <c r="T638" s="116"/>
      <c r="U638" s="116"/>
      <c r="V638" s="116"/>
      <c r="W638" s="116"/>
      <c r="X638" s="116"/>
      <c r="Y638" s="116"/>
      <c r="Z638" s="116"/>
      <c r="AA638" s="116"/>
      <c r="AB638" s="116"/>
      <c r="AC638" s="116"/>
      <c r="AD638" s="116"/>
      <c r="AE638" s="116"/>
      <c r="AF638" s="116"/>
      <c r="AG638" s="116"/>
      <c r="AH638" s="116"/>
      <c r="AI638" s="116"/>
      <c r="AJ638" s="116"/>
      <c r="AK638" s="116"/>
      <c r="AL638" s="116"/>
      <c r="AM638" s="116"/>
      <c r="AN638" s="116"/>
      <c r="AO638" s="116"/>
      <c r="AP638" s="116"/>
      <c r="AQ638" s="116"/>
      <c r="AR638" s="116"/>
      <c r="AS638" s="116"/>
      <c r="AT638" s="116"/>
      <c r="AU638" s="116"/>
      <c r="AZ638" s="116"/>
      <c r="BA638" s="116"/>
      <c r="BB638" s="116"/>
      <c r="BC638" s="116"/>
    </row>
    <row r="639" spans="1:55" s="117" customFormat="1">
      <c r="A639" s="116"/>
      <c r="B639" s="116"/>
      <c r="C639" s="116"/>
      <c r="D639" s="116"/>
      <c r="E639" s="116"/>
      <c r="F639" s="116"/>
      <c r="G639" s="116"/>
      <c r="H639" s="116"/>
      <c r="I639" s="116"/>
      <c r="J639" s="116"/>
      <c r="K639" s="116"/>
      <c r="L639" s="116"/>
      <c r="M639" s="116"/>
      <c r="N639" s="116"/>
      <c r="O639" s="116"/>
      <c r="P639" s="116"/>
      <c r="Q639" s="116"/>
      <c r="R639" s="116"/>
      <c r="S639" s="116"/>
      <c r="T639" s="116"/>
      <c r="U639" s="116"/>
      <c r="V639" s="116"/>
      <c r="W639" s="116"/>
      <c r="X639" s="116"/>
      <c r="Y639" s="116"/>
      <c r="Z639" s="116"/>
      <c r="AA639" s="116"/>
      <c r="AB639" s="116"/>
      <c r="AC639" s="116"/>
      <c r="AD639" s="116"/>
      <c r="AE639" s="116"/>
      <c r="AF639" s="116"/>
      <c r="AG639" s="116"/>
      <c r="AH639" s="116"/>
      <c r="AI639" s="116"/>
      <c r="AJ639" s="116"/>
      <c r="AK639" s="116"/>
      <c r="AL639" s="116"/>
      <c r="AM639" s="116"/>
      <c r="AN639" s="116"/>
      <c r="AO639" s="116"/>
      <c r="AP639" s="116"/>
      <c r="AQ639" s="116"/>
      <c r="AR639" s="116"/>
      <c r="AS639" s="116"/>
      <c r="AT639" s="116"/>
      <c r="AU639" s="116"/>
      <c r="AZ639" s="116"/>
      <c r="BA639" s="116"/>
      <c r="BB639" s="116"/>
      <c r="BC639" s="116"/>
    </row>
    <row r="640" spans="1:55" s="117" customFormat="1">
      <c r="A640" s="116"/>
      <c r="B640" s="116"/>
      <c r="C640" s="116"/>
      <c r="D640" s="116"/>
      <c r="E640" s="116"/>
      <c r="F640" s="116"/>
      <c r="G640" s="116"/>
      <c r="H640" s="116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  <c r="S640" s="116"/>
      <c r="T640" s="116"/>
      <c r="U640" s="116"/>
      <c r="V640" s="116"/>
      <c r="W640" s="116"/>
      <c r="X640" s="116"/>
      <c r="Y640" s="116"/>
      <c r="Z640" s="116"/>
      <c r="AA640" s="116"/>
      <c r="AB640" s="116"/>
      <c r="AC640" s="116"/>
      <c r="AD640" s="116"/>
      <c r="AE640" s="116"/>
      <c r="AF640" s="116"/>
      <c r="AG640" s="116"/>
      <c r="AH640" s="116"/>
      <c r="AI640" s="116"/>
      <c r="AJ640" s="116"/>
      <c r="AK640" s="116"/>
      <c r="AL640" s="116"/>
      <c r="AM640" s="116"/>
      <c r="AN640" s="116"/>
      <c r="AO640" s="116"/>
      <c r="AP640" s="116"/>
      <c r="AQ640" s="116"/>
      <c r="AR640" s="116"/>
      <c r="AS640" s="116"/>
      <c r="AT640" s="116"/>
      <c r="AU640" s="116"/>
      <c r="AZ640" s="116"/>
      <c r="BA640" s="116"/>
      <c r="BB640" s="116"/>
      <c r="BC640" s="116"/>
    </row>
    <row r="641" spans="1:55" s="117" customFormat="1">
      <c r="A641" s="116"/>
      <c r="B641" s="116"/>
      <c r="C641" s="116"/>
      <c r="D641" s="116"/>
      <c r="E641" s="116"/>
      <c r="F641" s="116"/>
      <c r="G641" s="116"/>
      <c r="H641" s="116"/>
      <c r="I641" s="116"/>
      <c r="J641" s="116"/>
      <c r="K641" s="116"/>
      <c r="L641" s="116"/>
      <c r="M641" s="116"/>
      <c r="N641" s="116"/>
      <c r="O641" s="116"/>
      <c r="P641" s="116"/>
      <c r="Q641" s="116"/>
      <c r="R641" s="116"/>
      <c r="S641" s="116"/>
      <c r="T641" s="116"/>
      <c r="U641" s="116"/>
      <c r="V641" s="116"/>
      <c r="W641" s="116"/>
      <c r="X641" s="116"/>
      <c r="Y641" s="116"/>
      <c r="Z641" s="116"/>
      <c r="AA641" s="116"/>
      <c r="AB641" s="116"/>
      <c r="AC641" s="116"/>
      <c r="AD641" s="116"/>
      <c r="AE641" s="116"/>
      <c r="AF641" s="116"/>
      <c r="AG641" s="116"/>
      <c r="AH641" s="116"/>
      <c r="AI641" s="116"/>
      <c r="AJ641" s="116"/>
      <c r="AK641" s="116"/>
      <c r="AL641" s="116"/>
      <c r="AM641" s="116"/>
      <c r="AN641" s="116"/>
      <c r="AO641" s="116"/>
      <c r="AP641" s="116"/>
      <c r="AQ641" s="116"/>
      <c r="AR641" s="116"/>
      <c r="AS641" s="116"/>
      <c r="AT641" s="116"/>
      <c r="AU641" s="116"/>
      <c r="AZ641" s="116"/>
      <c r="BA641" s="116"/>
      <c r="BB641" s="116"/>
      <c r="BC641" s="116"/>
    </row>
    <row r="642" spans="1:55" s="117" customFormat="1">
      <c r="A642" s="116"/>
      <c r="B642" s="116"/>
      <c r="C642" s="116"/>
      <c r="D642" s="116"/>
      <c r="E642" s="116"/>
      <c r="F642" s="116"/>
      <c r="G642" s="116"/>
      <c r="H642" s="116"/>
      <c r="I642" s="116"/>
      <c r="J642" s="116"/>
      <c r="K642" s="116"/>
      <c r="L642" s="116"/>
      <c r="M642" s="116"/>
      <c r="N642" s="116"/>
      <c r="O642" s="116"/>
      <c r="P642" s="116"/>
      <c r="Q642" s="116"/>
      <c r="R642" s="116"/>
      <c r="S642" s="116"/>
      <c r="T642" s="116"/>
      <c r="U642" s="116"/>
      <c r="V642" s="116"/>
      <c r="W642" s="116"/>
      <c r="X642" s="116"/>
      <c r="Y642" s="116"/>
      <c r="Z642" s="116"/>
      <c r="AA642" s="116"/>
      <c r="AB642" s="116"/>
      <c r="AC642" s="116"/>
      <c r="AD642" s="116"/>
      <c r="AE642" s="116"/>
      <c r="AF642" s="116"/>
      <c r="AG642" s="116"/>
      <c r="AH642" s="116"/>
      <c r="AI642" s="116"/>
      <c r="AJ642" s="116"/>
      <c r="AK642" s="116"/>
      <c r="AL642" s="116"/>
      <c r="AM642" s="116"/>
      <c r="AN642" s="116"/>
      <c r="AO642" s="116"/>
      <c r="AP642" s="116"/>
      <c r="AQ642" s="116"/>
      <c r="AR642" s="116"/>
      <c r="AS642" s="116"/>
      <c r="AT642" s="116"/>
      <c r="AU642" s="116"/>
      <c r="AZ642" s="116"/>
      <c r="BA642" s="116"/>
      <c r="BB642" s="116"/>
      <c r="BC642" s="116"/>
    </row>
    <row r="643" spans="1:55" s="117" customFormat="1">
      <c r="A643" s="116"/>
      <c r="B643" s="116"/>
      <c r="C643" s="116"/>
      <c r="D643" s="116"/>
      <c r="E643" s="116"/>
      <c r="F643" s="116"/>
      <c r="G643" s="116"/>
      <c r="H643" s="116"/>
      <c r="I643" s="116"/>
      <c r="J643" s="116"/>
      <c r="K643" s="116"/>
      <c r="L643" s="116"/>
      <c r="M643" s="116"/>
      <c r="N643" s="116"/>
      <c r="O643" s="116"/>
      <c r="P643" s="116"/>
      <c r="Q643" s="116"/>
      <c r="R643" s="116"/>
      <c r="S643" s="116"/>
      <c r="T643" s="116"/>
      <c r="U643" s="116"/>
      <c r="V643" s="116"/>
      <c r="W643" s="116"/>
      <c r="X643" s="116"/>
      <c r="Y643" s="116"/>
      <c r="Z643" s="116"/>
      <c r="AA643" s="116"/>
      <c r="AB643" s="116"/>
      <c r="AC643" s="116"/>
      <c r="AD643" s="116"/>
      <c r="AE643" s="116"/>
      <c r="AF643" s="116"/>
      <c r="AG643" s="116"/>
      <c r="AH643" s="116"/>
      <c r="AI643" s="116"/>
      <c r="AJ643" s="116"/>
      <c r="AK643" s="116"/>
      <c r="AL643" s="116"/>
      <c r="AM643" s="116"/>
      <c r="AN643" s="116"/>
      <c r="AO643" s="116"/>
      <c r="AP643" s="116"/>
      <c r="AQ643" s="116"/>
      <c r="AR643" s="116"/>
      <c r="AS643" s="116"/>
      <c r="AT643" s="116"/>
      <c r="AU643" s="116"/>
      <c r="AZ643" s="116"/>
      <c r="BA643" s="116"/>
      <c r="BB643" s="116"/>
      <c r="BC643" s="116"/>
    </row>
    <row r="644" spans="1:55" s="117" customFormat="1">
      <c r="A644" s="116"/>
      <c r="B644" s="116"/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  <c r="Z644" s="116"/>
      <c r="AA644" s="116"/>
      <c r="AB644" s="116"/>
      <c r="AC644" s="116"/>
      <c r="AD644" s="116"/>
      <c r="AE644" s="116"/>
      <c r="AF644" s="116"/>
      <c r="AG644" s="116"/>
      <c r="AH644" s="116"/>
      <c r="AI644" s="116"/>
      <c r="AJ644" s="116"/>
      <c r="AK644" s="116"/>
      <c r="AL644" s="116"/>
      <c r="AM644" s="116"/>
      <c r="AN644" s="116"/>
      <c r="AO644" s="116"/>
      <c r="AP644" s="116"/>
      <c r="AQ644" s="116"/>
      <c r="AR644" s="116"/>
      <c r="AS644" s="116"/>
      <c r="AT644" s="116"/>
      <c r="AU644" s="116"/>
      <c r="AZ644" s="116"/>
      <c r="BA644" s="116"/>
      <c r="BB644" s="116"/>
      <c r="BC644" s="116"/>
    </row>
    <row r="645" spans="1:55" s="117" customFormat="1">
      <c r="A645" s="116"/>
      <c r="B645" s="116"/>
      <c r="C645" s="116"/>
      <c r="D645" s="116"/>
      <c r="E645" s="116"/>
      <c r="F645" s="116"/>
      <c r="G645" s="116"/>
      <c r="H645" s="116"/>
      <c r="I645" s="116"/>
      <c r="J645" s="116"/>
      <c r="K645" s="116"/>
      <c r="L645" s="116"/>
      <c r="M645" s="116"/>
      <c r="N645" s="116"/>
      <c r="O645" s="116"/>
      <c r="P645" s="116"/>
      <c r="Q645" s="116"/>
      <c r="R645" s="116"/>
      <c r="S645" s="116"/>
      <c r="T645" s="116"/>
      <c r="U645" s="116"/>
      <c r="V645" s="116"/>
      <c r="W645" s="116"/>
      <c r="X645" s="116"/>
      <c r="Y645" s="116"/>
      <c r="Z645" s="116"/>
      <c r="AA645" s="116"/>
      <c r="AB645" s="116"/>
      <c r="AC645" s="116"/>
      <c r="AD645" s="116"/>
      <c r="AE645" s="116"/>
      <c r="AF645" s="116"/>
      <c r="AG645" s="116"/>
      <c r="AH645" s="116"/>
      <c r="AI645" s="116"/>
      <c r="AJ645" s="116"/>
      <c r="AK645" s="116"/>
      <c r="AL645" s="116"/>
      <c r="AM645" s="116"/>
      <c r="AN645" s="116"/>
      <c r="AO645" s="116"/>
      <c r="AP645" s="116"/>
      <c r="AQ645" s="116"/>
      <c r="AR645" s="116"/>
      <c r="AS645" s="116"/>
      <c r="AT645" s="116"/>
      <c r="AU645" s="116"/>
      <c r="AZ645" s="116"/>
      <c r="BA645" s="116"/>
      <c r="BB645" s="116"/>
      <c r="BC645" s="116"/>
    </row>
    <row r="646" spans="1:55" s="117" customFormat="1">
      <c r="A646" s="116"/>
      <c r="B646" s="116"/>
      <c r="C646" s="116"/>
      <c r="D646" s="116"/>
      <c r="E646" s="116"/>
      <c r="F646" s="116"/>
      <c r="G646" s="116"/>
      <c r="H646" s="116"/>
      <c r="I646" s="116"/>
      <c r="J646" s="116"/>
      <c r="K646" s="116"/>
      <c r="L646" s="116"/>
      <c r="M646" s="116"/>
      <c r="N646" s="116"/>
      <c r="O646" s="116"/>
      <c r="P646" s="116"/>
      <c r="Q646" s="116"/>
      <c r="R646" s="116"/>
      <c r="S646" s="116"/>
      <c r="T646" s="116"/>
      <c r="U646" s="116"/>
      <c r="V646" s="116"/>
      <c r="W646" s="116"/>
      <c r="X646" s="116"/>
      <c r="Y646" s="116"/>
      <c r="Z646" s="116"/>
      <c r="AA646" s="116"/>
      <c r="AB646" s="116"/>
      <c r="AC646" s="116"/>
      <c r="AD646" s="116"/>
      <c r="AE646" s="116"/>
      <c r="AF646" s="116"/>
      <c r="AG646" s="116"/>
      <c r="AH646" s="116"/>
      <c r="AI646" s="116"/>
      <c r="AJ646" s="116"/>
      <c r="AK646" s="116"/>
      <c r="AL646" s="116"/>
      <c r="AM646" s="116"/>
      <c r="AN646" s="116"/>
      <c r="AO646" s="116"/>
      <c r="AP646" s="116"/>
      <c r="AQ646" s="116"/>
      <c r="AR646" s="116"/>
      <c r="AS646" s="116"/>
      <c r="AT646" s="116"/>
      <c r="AU646" s="116"/>
      <c r="AZ646" s="116"/>
      <c r="BA646" s="116"/>
      <c r="BB646" s="116"/>
      <c r="BC646" s="116"/>
    </row>
    <row r="647" spans="1:55" s="117" customFormat="1">
      <c r="A647" s="116"/>
      <c r="B647" s="116"/>
      <c r="C647" s="116"/>
      <c r="D647" s="116"/>
      <c r="E647" s="116"/>
      <c r="F647" s="116"/>
      <c r="G647" s="116"/>
      <c r="H647" s="116"/>
      <c r="I647" s="116"/>
      <c r="J647" s="116"/>
      <c r="K647" s="116"/>
      <c r="L647" s="116"/>
      <c r="M647" s="116"/>
      <c r="N647" s="116"/>
      <c r="O647" s="116"/>
      <c r="P647" s="116"/>
      <c r="Q647" s="116"/>
      <c r="R647" s="116"/>
      <c r="S647" s="116"/>
      <c r="T647" s="116"/>
      <c r="U647" s="116"/>
      <c r="V647" s="116"/>
      <c r="W647" s="116"/>
      <c r="X647" s="116"/>
      <c r="Y647" s="116"/>
      <c r="Z647" s="116"/>
      <c r="AA647" s="116"/>
      <c r="AB647" s="116"/>
      <c r="AC647" s="116"/>
      <c r="AD647" s="116"/>
      <c r="AE647" s="116"/>
      <c r="AF647" s="116"/>
      <c r="AG647" s="116"/>
      <c r="AH647" s="116"/>
      <c r="AI647" s="116"/>
      <c r="AJ647" s="116"/>
      <c r="AK647" s="116"/>
      <c r="AL647" s="116"/>
      <c r="AM647" s="116"/>
      <c r="AN647" s="116"/>
      <c r="AO647" s="116"/>
      <c r="AP647" s="116"/>
      <c r="AQ647" s="116"/>
      <c r="AR647" s="116"/>
      <c r="AS647" s="116"/>
      <c r="AT647" s="116"/>
      <c r="AU647" s="116"/>
      <c r="AZ647" s="116"/>
      <c r="BA647" s="116"/>
      <c r="BB647" s="116"/>
      <c r="BC647" s="116"/>
    </row>
    <row r="648" spans="1:55" s="117" customFormat="1">
      <c r="A648" s="116"/>
      <c r="B648" s="116"/>
      <c r="C648" s="116"/>
      <c r="D648" s="116"/>
      <c r="E648" s="116"/>
      <c r="F648" s="116"/>
      <c r="G648" s="116"/>
      <c r="H648" s="116"/>
      <c r="I648" s="116"/>
      <c r="J648" s="116"/>
      <c r="K648" s="116"/>
      <c r="L648" s="116"/>
      <c r="M648" s="116"/>
      <c r="N648" s="116"/>
      <c r="O648" s="116"/>
      <c r="P648" s="116"/>
      <c r="Q648" s="116"/>
      <c r="R648" s="116"/>
      <c r="S648" s="116"/>
      <c r="T648" s="116"/>
      <c r="U648" s="116"/>
      <c r="V648" s="116"/>
      <c r="W648" s="116"/>
      <c r="X648" s="116"/>
      <c r="Y648" s="116"/>
      <c r="Z648" s="116"/>
      <c r="AA648" s="116"/>
      <c r="AB648" s="116"/>
      <c r="AC648" s="116"/>
      <c r="AD648" s="116"/>
      <c r="AE648" s="116"/>
      <c r="AF648" s="116"/>
      <c r="AG648" s="116"/>
      <c r="AH648" s="116"/>
      <c r="AI648" s="116"/>
      <c r="AJ648" s="116"/>
      <c r="AK648" s="116"/>
      <c r="AL648" s="116"/>
      <c r="AM648" s="116"/>
      <c r="AN648" s="116"/>
      <c r="AO648" s="116"/>
      <c r="AP648" s="116"/>
      <c r="AQ648" s="116"/>
      <c r="AR648" s="116"/>
      <c r="AS648" s="116"/>
      <c r="AT648" s="116"/>
      <c r="AU648" s="116"/>
      <c r="AZ648" s="116"/>
      <c r="BA648" s="116"/>
      <c r="BB648" s="116"/>
      <c r="BC648" s="116"/>
    </row>
    <row r="649" spans="1:55" s="117" customFormat="1">
      <c r="A649" s="116"/>
      <c r="B649" s="116"/>
      <c r="C649" s="116"/>
      <c r="D649" s="116"/>
      <c r="E649" s="116"/>
      <c r="F649" s="116"/>
      <c r="G649" s="116"/>
      <c r="H649" s="116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  <c r="S649" s="116"/>
      <c r="T649" s="116"/>
      <c r="U649" s="116"/>
      <c r="V649" s="116"/>
      <c r="W649" s="116"/>
      <c r="X649" s="116"/>
      <c r="Y649" s="116"/>
      <c r="Z649" s="116"/>
      <c r="AA649" s="116"/>
      <c r="AB649" s="116"/>
      <c r="AC649" s="116"/>
      <c r="AD649" s="116"/>
      <c r="AE649" s="116"/>
      <c r="AF649" s="116"/>
      <c r="AG649" s="116"/>
      <c r="AH649" s="116"/>
      <c r="AI649" s="116"/>
      <c r="AJ649" s="116"/>
      <c r="AK649" s="116"/>
      <c r="AL649" s="116"/>
      <c r="AM649" s="116"/>
      <c r="AN649" s="116"/>
      <c r="AO649" s="116"/>
      <c r="AP649" s="116"/>
      <c r="AQ649" s="116"/>
      <c r="AR649" s="116"/>
      <c r="AS649" s="116"/>
      <c r="AT649" s="116"/>
      <c r="AU649" s="116"/>
      <c r="AZ649" s="116"/>
      <c r="BA649" s="116"/>
      <c r="BB649" s="116"/>
      <c r="BC649" s="116"/>
    </row>
    <row r="650" spans="1:55" s="117" customFormat="1">
      <c r="A650" s="116"/>
      <c r="B650" s="116"/>
      <c r="C650" s="116"/>
      <c r="D650" s="116"/>
      <c r="E650" s="116"/>
      <c r="F650" s="116"/>
      <c r="G650" s="116"/>
      <c r="H650" s="116"/>
      <c r="I650" s="116"/>
      <c r="J650" s="116"/>
      <c r="K650" s="116"/>
      <c r="L650" s="116"/>
      <c r="M650" s="116"/>
      <c r="N650" s="116"/>
      <c r="O650" s="116"/>
      <c r="P650" s="116"/>
      <c r="Q650" s="116"/>
      <c r="R650" s="116"/>
      <c r="S650" s="116"/>
      <c r="T650" s="116"/>
      <c r="U650" s="116"/>
      <c r="V650" s="116"/>
      <c r="W650" s="116"/>
      <c r="X650" s="116"/>
      <c r="Y650" s="116"/>
      <c r="Z650" s="116"/>
      <c r="AA650" s="116"/>
      <c r="AB650" s="116"/>
      <c r="AC650" s="116"/>
      <c r="AD650" s="116"/>
      <c r="AE650" s="116"/>
      <c r="AF650" s="116"/>
      <c r="AG650" s="116"/>
      <c r="AH650" s="116"/>
      <c r="AI650" s="116"/>
      <c r="AJ650" s="116"/>
      <c r="AK650" s="116"/>
      <c r="AL650" s="116"/>
      <c r="AM650" s="116"/>
      <c r="AN650" s="116"/>
      <c r="AO650" s="116"/>
      <c r="AP650" s="116"/>
      <c r="AQ650" s="116"/>
      <c r="AR650" s="116"/>
      <c r="AS650" s="116"/>
      <c r="AT650" s="116"/>
      <c r="AU650" s="116"/>
      <c r="AZ650" s="116"/>
      <c r="BA650" s="116"/>
      <c r="BB650" s="116"/>
      <c r="BC650" s="116"/>
    </row>
    <row r="651" spans="1:55" s="117" customFormat="1">
      <c r="A651" s="116"/>
      <c r="B651" s="116"/>
      <c r="C651" s="116"/>
      <c r="D651" s="116"/>
      <c r="E651" s="116"/>
      <c r="F651" s="116"/>
      <c r="G651" s="116"/>
      <c r="H651" s="116"/>
      <c r="I651" s="116"/>
      <c r="J651" s="116"/>
      <c r="K651" s="116"/>
      <c r="L651" s="116"/>
      <c r="M651" s="116"/>
      <c r="N651" s="116"/>
      <c r="O651" s="116"/>
      <c r="P651" s="116"/>
      <c r="Q651" s="116"/>
      <c r="R651" s="116"/>
      <c r="S651" s="116"/>
      <c r="T651" s="116"/>
      <c r="U651" s="116"/>
      <c r="V651" s="116"/>
      <c r="W651" s="116"/>
      <c r="X651" s="116"/>
      <c r="Y651" s="116"/>
      <c r="Z651" s="116"/>
      <c r="AA651" s="116"/>
      <c r="AB651" s="116"/>
      <c r="AC651" s="116"/>
      <c r="AD651" s="116"/>
      <c r="AE651" s="116"/>
      <c r="AF651" s="116"/>
      <c r="AG651" s="116"/>
      <c r="AH651" s="116"/>
      <c r="AI651" s="116"/>
      <c r="AJ651" s="116"/>
      <c r="AK651" s="116"/>
      <c r="AL651" s="116"/>
      <c r="AM651" s="116"/>
      <c r="AN651" s="116"/>
      <c r="AO651" s="116"/>
      <c r="AP651" s="116"/>
      <c r="AQ651" s="116"/>
      <c r="AR651" s="116"/>
      <c r="AS651" s="116"/>
      <c r="AT651" s="116"/>
      <c r="AU651" s="116"/>
      <c r="AZ651" s="116"/>
      <c r="BA651" s="116"/>
      <c r="BB651" s="116"/>
      <c r="BC651" s="116"/>
    </row>
    <row r="652" spans="1:55" s="117" customFormat="1">
      <c r="A652" s="116"/>
      <c r="B652" s="116"/>
      <c r="C652" s="116"/>
      <c r="D652" s="116"/>
      <c r="E652" s="116"/>
      <c r="F652" s="116"/>
      <c r="G652" s="116"/>
      <c r="H652" s="116"/>
      <c r="I652" s="116"/>
      <c r="J652" s="116"/>
      <c r="K652" s="116"/>
      <c r="L652" s="116"/>
      <c r="M652" s="116"/>
      <c r="N652" s="116"/>
      <c r="O652" s="116"/>
      <c r="P652" s="116"/>
      <c r="Q652" s="116"/>
      <c r="R652" s="116"/>
      <c r="S652" s="116"/>
      <c r="T652" s="116"/>
      <c r="U652" s="116"/>
      <c r="V652" s="116"/>
      <c r="W652" s="116"/>
      <c r="X652" s="116"/>
      <c r="Y652" s="116"/>
      <c r="Z652" s="116"/>
      <c r="AA652" s="116"/>
      <c r="AB652" s="116"/>
      <c r="AC652" s="116"/>
      <c r="AD652" s="116"/>
      <c r="AE652" s="116"/>
      <c r="AF652" s="116"/>
      <c r="AG652" s="116"/>
      <c r="AH652" s="116"/>
      <c r="AI652" s="116"/>
      <c r="AJ652" s="116"/>
      <c r="AK652" s="116"/>
      <c r="AL652" s="116"/>
      <c r="AM652" s="116"/>
      <c r="AN652" s="116"/>
      <c r="AO652" s="116"/>
      <c r="AP652" s="116"/>
      <c r="AQ652" s="116"/>
      <c r="AR652" s="116"/>
      <c r="AS652" s="116"/>
      <c r="AT652" s="116"/>
      <c r="AU652" s="116"/>
      <c r="AZ652" s="116"/>
      <c r="BA652" s="116"/>
      <c r="BB652" s="116"/>
      <c r="BC652" s="116"/>
    </row>
    <row r="653" spans="1:55" s="117" customFormat="1">
      <c r="A653" s="116"/>
      <c r="B653" s="116"/>
      <c r="C653" s="116"/>
      <c r="D653" s="116"/>
      <c r="E653" s="116"/>
      <c r="F653" s="116"/>
      <c r="G653" s="116"/>
      <c r="H653" s="116"/>
      <c r="I653" s="116"/>
      <c r="J653" s="116"/>
      <c r="K653" s="116"/>
      <c r="L653" s="116"/>
      <c r="M653" s="116"/>
      <c r="N653" s="116"/>
      <c r="O653" s="116"/>
      <c r="P653" s="116"/>
      <c r="Q653" s="116"/>
      <c r="R653" s="116"/>
      <c r="S653" s="116"/>
      <c r="T653" s="116"/>
      <c r="U653" s="116"/>
      <c r="V653" s="116"/>
      <c r="W653" s="116"/>
      <c r="X653" s="116"/>
      <c r="Y653" s="116"/>
      <c r="Z653" s="116"/>
      <c r="AA653" s="116"/>
      <c r="AB653" s="116"/>
      <c r="AC653" s="116"/>
      <c r="AD653" s="116"/>
      <c r="AE653" s="116"/>
      <c r="AF653" s="116"/>
      <c r="AG653" s="116"/>
      <c r="AH653" s="116"/>
      <c r="AI653" s="116"/>
      <c r="AJ653" s="116"/>
      <c r="AK653" s="116"/>
      <c r="AL653" s="116"/>
      <c r="AM653" s="116"/>
      <c r="AN653" s="116"/>
      <c r="AO653" s="116"/>
      <c r="AP653" s="116"/>
      <c r="AQ653" s="116"/>
      <c r="AR653" s="116"/>
      <c r="AS653" s="116"/>
      <c r="AT653" s="116"/>
      <c r="AU653" s="116"/>
      <c r="AZ653" s="116"/>
      <c r="BA653" s="116"/>
      <c r="BB653" s="116"/>
      <c r="BC653" s="116"/>
    </row>
    <row r="654" spans="1:55" s="117" customFormat="1">
      <c r="A654" s="116"/>
      <c r="B654" s="116"/>
      <c r="C654" s="116"/>
      <c r="D654" s="116"/>
      <c r="E654" s="116"/>
      <c r="F654" s="116"/>
      <c r="G654" s="116"/>
      <c r="H654" s="116"/>
      <c r="I654" s="116"/>
      <c r="J654" s="116"/>
      <c r="K654" s="116"/>
      <c r="L654" s="116"/>
      <c r="M654" s="116"/>
      <c r="N654" s="116"/>
      <c r="O654" s="116"/>
      <c r="P654" s="116"/>
      <c r="Q654" s="116"/>
      <c r="R654" s="116"/>
      <c r="S654" s="116"/>
      <c r="T654" s="116"/>
      <c r="U654" s="116"/>
      <c r="V654" s="116"/>
      <c r="W654" s="116"/>
      <c r="X654" s="116"/>
      <c r="Y654" s="116"/>
      <c r="Z654" s="116"/>
      <c r="AA654" s="116"/>
      <c r="AB654" s="116"/>
      <c r="AC654" s="116"/>
      <c r="AD654" s="116"/>
      <c r="AE654" s="116"/>
      <c r="AF654" s="116"/>
      <c r="AG654" s="116"/>
      <c r="AH654" s="116"/>
      <c r="AI654" s="116"/>
      <c r="AJ654" s="116"/>
      <c r="AK654" s="116"/>
      <c r="AL654" s="116"/>
      <c r="AM654" s="116"/>
      <c r="AN654" s="116"/>
      <c r="AO654" s="116"/>
      <c r="AP654" s="116"/>
      <c r="AQ654" s="116"/>
      <c r="AR654" s="116"/>
      <c r="AS654" s="116"/>
      <c r="AT654" s="116"/>
      <c r="AU654" s="116"/>
      <c r="AZ654" s="116"/>
      <c r="BA654" s="116"/>
      <c r="BB654" s="116"/>
      <c r="BC654" s="116"/>
    </row>
    <row r="655" spans="1:55" s="117" customFormat="1">
      <c r="A655" s="116"/>
      <c r="B655" s="116"/>
      <c r="C655" s="116"/>
      <c r="D655" s="116"/>
      <c r="E655" s="116"/>
      <c r="F655" s="116"/>
      <c r="G655" s="116"/>
      <c r="H655" s="116"/>
      <c r="I655" s="116"/>
      <c r="J655" s="116"/>
      <c r="K655" s="116"/>
      <c r="L655" s="116"/>
      <c r="M655" s="116"/>
      <c r="N655" s="116"/>
      <c r="O655" s="116"/>
      <c r="P655" s="116"/>
      <c r="Q655" s="116"/>
      <c r="R655" s="116"/>
      <c r="S655" s="116"/>
      <c r="T655" s="116"/>
      <c r="U655" s="116"/>
      <c r="V655" s="116"/>
      <c r="W655" s="116"/>
      <c r="X655" s="116"/>
      <c r="Y655" s="116"/>
      <c r="Z655" s="116"/>
      <c r="AA655" s="116"/>
      <c r="AB655" s="116"/>
      <c r="AC655" s="116"/>
      <c r="AD655" s="116"/>
      <c r="AE655" s="116"/>
      <c r="AF655" s="116"/>
      <c r="AG655" s="116"/>
      <c r="AH655" s="116"/>
      <c r="AI655" s="116"/>
      <c r="AJ655" s="116"/>
      <c r="AK655" s="116"/>
      <c r="AL655" s="116"/>
      <c r="AM655" s="116"/>
      <c r="AN655" s="116"/>
      <c r="AO655" s="116"/>
      <c r="AP655" s="116"/>
      <c r="AQ655" s="116"/>
      <c r="AR655" s="116"/>
      <c r="AS655" s="116"/>
      <c r="AT655" s="116"/>
      <c r="AU655" s="116"/>
      <c r="AZ655" s="116"/>
      <c r="BA655" s="116"/>
      <c r="BB655" s="116"/>
      <c r="BC655" s="116"/>
    </row>
    <row r="656" spans="1:55" s="117" customFormat="1">
      <c r="A656" s="116"/>
      <c r="B656" s="116"/>
      <c r="C656" s="116"/>
      <c r="D656" s="116"/>
      <c r="E656" s="116"/>
      <c r="F656" s="116"/>
      <c r="G656" s="116"/>
      <c r="H656" s="116"/>
      <c r="I656" s="116"/>
      <c r="J656" s="116"/>
      <c r="K656" s="116"/>
      <c r="L656" s="116"/>
      <c r="M656" s="116"/>
      <c r="N656" s="116"/>
      <c r="O656" s="116"/>
      <c r="P656" s="116"/>
      <c r="Q656" s="116"/>
      <c r="R656" s="116"/>
      <c r="S656" s="116"/>
      <c r="T656" s="116"/>
      <c r="U656" s="116"/>
      <c r="V656" s="116"/>
      <c r="W656" s="116"/>
      <c r="X656" s="116"/>
      <c r="Y656" s="116"/>
      <c r="Z656" s="116"/>
      <c r="AA656" s="116"/>
      <c r="AB656" s="116"/>
      <c r="AC656" s="116"/>
      <c r="AD656" s="116"/>
      <c r="AE656" s="116"/>
      <c r="AF656" s="116"/>
      <c r="AG656" s="116"/>
      <c r="AH656" s="116"/>
      <c r="AI656" s="116"/>
      <c r="AJ656" s="116"/>
      <c r="AK656" s="116"/>
      <c r="AL656" s="116"/>
      <c r="AM656" s="116"/>
      <c r="AN656" s="116"/>
      <c r="AO656" s="116"/>
      <c r="AP656" s="116"/>
      <c r="AQ656" s="116"/>
      <c r="AR656" s="116"/>
      <c r="AS656" s="116"/>
      <c r="AT656" s="116"/>
      <c r="AU656" s="116"/>
      <c r="AZ656" s="116"/>
      <c r="BA656" s="116"/>
      <c r="BB656" s="116"/>
      <c r="BC656" s="116"/>
    </row>
    <row r="657" spans="1:55" s="117" customFormat="1">
      <c r="A657" s="116"/>
      <c r="B657" s="116"/>
      <c r="C657" s="116"/>
      <c r="D657" s="116"/>
      <c r="E657" s="116"/>
      <c r="F657" s="116"/>
      <c r="G657" s="116"/>
      <c r="H657" s="116"/>
      <c r="I657" s="116"/>
      <c r="J657" s="116"/>
      <c r="K657" s="116"/>
      <c r="L657" s="116"/>
      <c r="M657" s="116"/>
      <c r="N657" s="116"/>
      <c r="O657" s="116"/>
      <c r="P657" s="116"/>
      <c r="Q657" s="116"/>
      <c r="R657" s="116"/>
      <c r="S657" s="116"/>
      <c r="T657" s="116"/>
      <c r="U657" s="116"/>
      <c r="V657" s="116"/>
      <c r="W657" s="116"/>
      <c r="X657" s="116"/>
      <c r="Y657" s="116"/>
      <c r="Z657" s="116"/>
      <c r="AA657" s="116"/>
      <c r="AB657" s="116"/>
      <c r="AC657" s="116"/>
      <c r="AD657" s="116"/>
      <c r="AE657" s="116"/>
      <c r="AF657" s="116"/>
      <c r="AG657" s="116"/>
      <c r="AH657" s="116"/>
      <c r="AI657" s="116"/>
      <c r="AJ657" s="116"/>
      <c r="AK657" s="116"/>
      <c r="AL657" s="116"/>
      <c r="AM657" s="116"/>
      <c r="AN657" s="116"/>
      <c r="AO657" s="116"/>
      <c r="AP657" s="116"/>
      <c r="AQ657" s="116"/>
      <c r="AR657" s="116"/>
      <c r="AS657" s="116"/>
      <c r="AT657" s="116"/>
      <c r="AU657" s="116"/>
      <c r="AZ657" s="116"/>
      <c r="BA657" s="116"/>
      <c r="BB657" s="116"/>
      <c r="BC657" s="116"/>
    </row>
    <row r="658" spans="1:55" s="117" customFormat="1">
      <c r="A658" s="116"/>
      <c r="B658" s="116"/>
      <c r="C658" s="116"/>
      <c r="D658" s="116"/>
      <c r="E658" s="116"/>
      <c r="F658" s="116"/>
      <c r="G658" s="116"/>
      <c r="H658" s="116"/>
      <c r="I658" s="116"/>
      <c r="J658" s="116"/>
      <c r="K658" s="116"/>
      <c r="L658" s="116"/>
      <c r="M658" s="116"/>
      <c r="N658" s="116"/>
      <c r="O658" s="116"/>
      <c r="P658" s="116"/>
      <c r="Q658" s="116"/>
      <c r="R658" s="116"/>
      <c r="S658" s="116"/>
      <c r="T658" s="116"/>
      <c r="U658" s="116"/>
      <c r="V658" s="116"/>
      <c r="W658" s="116"/>
      <c r="X658" s="116"/>
      <c r="Y658" s="116"/>
      <c r="Z658" s="116"/>
      <c r="AA658" s="116"/>
      <c r="AB658" s="116"/>
      <c r="AC658" s="116"/>
      <c r="AD658" s="116"/>
      <c r="AE658" s="116"/>
      <c r="AF658" s="116"/>
      <c r="AG658" s="116"/>
      <c r="AH658" s="116"/>
      <c r="AI658" s="116"/>
      <c r="AJ658" s="116"/>
      <c r="AK658" s="116"/>
      <c r="AL658" s="116"/>
      <c r="AM658" s="116"/>
      <c r="AN658" s="116"/>
      <c r="AO658" s="116"/>
      <c r="AP658" s="116"/>
      <c r="AQ658" s="116"/>
      <c r="AR658" s="116"/>
      <c r="AS658" s="116"/>
      <c r="AT658" s="116"/>
      <c r="AU658" s="116"/>
      <c r="AZ658" s="116"/>
      <c r="BA658" s="116"/>
      <c r="BB658" s="116"/>
      <c r="BC658" s="116"/>
    </row>
    <row r="659" spans="1:55" s="117" customFormat="1">
      <c r="A659" s="116"/>
      <c r="B659" s="116"/>
      <c r="C659" s="116"/>
      <c r="D659" s="116"/>
      <c r="E659" s="116"/>
      <c r="F659" s="116"/>
      <c r="G659" s="116"/>
      <c r="H659" s="116"/>
      <c r="I659" s="116"/>
      <c r="J659" s="116"/>
      <c r="K659" s="116"/>
      <c r="L659" s="116"/>
      <c r="M659" s="116"/>
      <c r="N659" s="116"/>
      <c r="O659" s="116"/>
      <c r="P659" s="116"/>
      <c r="Q659" s="116"/>
      <c r="R659" s="116"/>
      <c r="S659" s="116"/>
      <c r="T659" s="116"/>
      <c r="U659" s="116"/>
      <c r="V659" s="116"/>
      <c r="W659" s="116"/>
      <c r="X659" s="116"/>
      <c r="Y659" s="116"/>
      <c r="Z659" s="116"/>
      <c r="AA659" s="116"/>
      <c r="AB659" s="116"/>
      <c r="AC659" s="116"/>
      <c r="AD659" s="116"/>
      <c r="AE659" s="116"/>
      <c r="AF659" s="116"/>
      <c r="AG659" s="116"/>
      <c r="AH659" s="116"/>
      <c r="AI659" s="116"/>
      <c r="AJ659" s="116"/>
      <c r="AK659" s="116"/>
      <c r="AL659" s="116"/>
      <c r="AM659" s="116"/>
      <c r="AN659" s="116"/>
      <c r="AO659" s="116"/>
      <c r="AP659" s="116"/>
      <c r="AQ659" s="116"/>
      <c r="AR659" s="116"/>
      <c r="AS659" s="116"/>
      <c r="AT659" s="116"/>
      <c r="AU659" s="116"/>
      <c r="AZ659" s="116"/>
      <c r="BA659" s="116"/>
      <c r="BB659" s="116"/>
      <c r="BC659" s="116"/>
    </row>
    <row r="660" spans="1:55" s="117" customFormat="1">
      <c r="A660" s="116"/>
      <c r="B660" s="116"/>
      <c r="C660" s="116"/>
      <c r="D660" s="116"/>
      <c r="E660" s="116"/>
      <c r="F660" s="116"/>
      <c r="G660" s="116"/>
      <c r="H660" s="116"/>
      <c r="I660" s="116"/>
      <c r="J660" s="116"/>
      <c r="K660" s="116"/>
      <c r="L660" s="116"/>
      <c r="M660" s="116"/>
      <c r="N660" s="116"/>
      <c r="O660" s="116"/>
      <c r="P660" s="116"/>
      <c r="Q660" s="116"/>
      <c r="R660" s="116"/>
      <c r="S660" s="116"/>
      <c r="T660" s="116"/>
      <c r="U660" s="116"/>
      <c r="V660" s="116"/>
      <c r="W660" s="116"/>
      <c r="X660" s="116"/>
      <c r="Y660" s="116"/>
      <c r="Z660" s="116"/>
      <c r="AA660" s="116"/>
      <c r="AB660" s="116"/>
      <c r="AC660" s="116"/>
      <c r="AD660" s="116"/>
      <c r="AE660" s="116"/>
      <c r="AF660" s="116"/>
      <c r="AG660" s="116"/>
      <c r="AH660" s="116"/>
      <c r="AI660" s="116"/>
      <c r="AJ660" s="116"/>
      <c r="AK660" s="116"/>
      <c r="AL660" s="116"/>
      <c r="AM660" s="116"/>
      <c r="AN660" s="116"/>
      <c r="AO660" s="116"/>
      <c r="AP660" s="116"/>
      <c r="AQ660" s="116"/>
      <c r="AR660" s="116"/>
      <c r="AS660" s="116"/>
      <c r="AT660" s="116"/>
      <c r="AU660" s="116"/>
      <c r="AZ660" s="116"/>
      <c r="BA660" s="116"/>
      <c r="BB660" s="116"/>
      <c r="BC660" s="116"/>
    </row>
    <row r="661" spans="1:55" s="117" customFormat="1">
      <c r="A661" s="116"/>
      <c r="B661" s="116"/>
      <c r="C661" s="116"/>
      <c r="D661" s="116"/>
      <c r="E661" s="116"/>
      <c r="F661" s="116"/>
      <c r="G661" s="116"/>
      <c r="H661" s="116"/>
      <c r="I661" s="116"/>
      <c r="J661" s="116"/>
      <c r="K661" s="116"/>
      <c r="L661" s="116"/>
      <c r="M661" s="116"/>
      <c r="N661" s="116"/>
      <c r="O661" s="116"/>
      <c r="P661" s="116"/>
      <c r="Q661" s="116"/>
      <c r="R661" s="116"/>
      <c r="S661" s="116"/>
      <c r="T661" s="116"/>
      <c r="U661" s="116"/>
      <c r="V661" s="116"/>
      <c r="W661" s="116"/>
      <c r="X661" s="116"/>
      <c r="Y661" s="116"/>
      <c r="Z661" s="116"/>
      <c r="AA661" s="116"/>
      <c r="AB661" s="116"/>
      <c r="AC661" s="116"/>
      <c r="AD661" s="116"/>
      <c r="AE661" s="116"/>
      <c r="AF661" s="116"/>
      <c r="AG661" s="116"/>
      <c r="AH661" s="116"/>
      <c r="AI661" s="116"/>
      <c r="AJ661" s="116"/>
      <c r="AK661" s="116"/>
      <c r="AL661" s="116"/>
      <c r="AM661" s="116"/>
      <c r="AN661" s="116"/>
      <c r="AO661" s="116"/>
      <c r="AP661" s="116"/>
      <c r="AQ661" s="116"/>
      <c r="AR661" s="116"/>
      <c r="AS661" s="116"/>
      <c r="AT661" s="116"/>
      <c r="AU661" s="116"/>
      <c r="AZ661" s="116"/>
      <c r="BA661" s="116"/>
      <c r="BB661" s="116"/>
      <c r="BC661" s="116"/>
    </row>
    <row r="662" spans="1:55" s="117" customFormat="1">
      <c r="A662" s="116"/>
      <c r="B662" s="116"/>
      <c r="C662" s="116"/>
      <c r="D662" s="116"/>
      <c r="E662" s="116"/>
      <c r="F662" s="116"/>
      <c r="G662" s="116"/>
      <c r="H662" s="116"/>
      <c r="I662" s="116"/>
      <c r="J662" s="116"/>
      <c r="K662" s="116"/>
      <c r="L662" s="116"/>
      <c r="M662" s="116"/>
      <c r="N662" s="116"/>
      <c r="O662" s="116"/>
      <c r="P662" s="116"/>
      <c r="Q662" s="116"/>
      <c r="R662" s="116"/>
      <c r="S662" s="116"/>
      <c r="T662" s="116"/>
      <c r="U662" s="116"/>
      <c r="V662" s="116"/>
      <c r="W662" s="116"/>
      <c r="X662" s="116"/>
      <c r="Y662" s="116"/>
      <c r="Z662" s="116"/>
      <c r="AA662" s="116"/>
      <c r="AB662" s="116"/>
      <c r="AC662" s="116"/>
      <c r="AD662" s="116"/>
      <c r="AE662" s="116"/>
      <c r="AF662" s="116"/>
      <c r="AG662" s="116"/>
      <c r="AH662" s="116"/>
      <c r="AI662" s="116"/>
      <c r="AJ662" s="116"/>
      <c r="AK662" s="116"/>
      <c r="AL662" s="116"/>
      <c r="AM662" s="116"/>
      <c r="AN662" s="116"/>
      <c r="AO662" s="116"/>
      <c r="AP662" s="116"/>
      <c r="AQ662" s="116"/>
      <c r="AR662" s="116"/>
      <c r="AS662" s="116"/>
      <c r="AT662" s="116"/>
      <c r="AU662" s="116"/>
      <c r="AZ662" s="116"/>
      <c r="BA662" s="116"/>
      <c r="BB662" s="116"/>
      <c r="BC662" s="116"/>
    </row>
    <row r="663" spans="1:55" s="117" customFormat="1">
      <c r="A663" s="116"/>
      <c r="B663" s="116"/>
      <c r="C663" s="116"/>
      <c r="D663" s="116"/>
      <c r="E663" s="116"/>
      <c r="F663" s="116"/>
      <c r="G663" s="116"/>
      <c r="H663" s="116"/>
      <c r="I663" s="116"/>
      <c r="J663" s="116"/>
      <c r="K663" s="116"/>
      <c r="L663" s="116"/>
      <c r="M663" s="116"/>
      <c r="N663" s="116"/>
      <c r="O663" s="116"/>
      <c r="P663" s="116"/>
      <c r="Q663" s="116"/>
      <c r="R663" s="116"/>
      <c r="S663" s="116"/>
      <c r="T663" s="116"/>
      <c r="U663" s="116"/>
      <c r="V663" s="116"/>
      <c r="W663" s="116"/>
      <c r="X663" s="116"/>
      <c r="Y663" s="116"/>
      <c r="Z663" s="116"/>
      <c r="AA663" s="116"/>
      <c r="AB663" s="116"/>
      <c r="AC663" s="116"/>
      <c r="AD663" s="116"/>
      <c r="AE663" s="116"/>
      <c r="AF663" s="116"/>
      <c r="AG663" s="116"/>
      <c r="AH663" s="116"/>
      <c r="AI663" s="116"/>
      <c r="AJ663" s="116"/>
      <c r="AK663" s="116"/>
      <c r="AL663" s="116"/>
      <c r="AM663" s="116"/>
      <c r="AN663" s="116"/>
      <c r="AO663" s="116"/>
      <c r="AP663" s="116"/>
      <c r="AQ663" s="116"/>
      <c r="AR663" s="116"/>
      <c r="AS663" s="116"/>
      <c r="AT663" s="116"/>
      <c r="AU663" s="116"/>
      <c r="AZ663" s="116"/>
      <c r="BA663" s="116"/>
      <c r="BB663" s="116"/>
      <c r="BC663" s="116"/>
    </row>
    <row r="664" spans="1:55" s="117" customFormat="1">
      <c r="A664" s="116"/>
      <c r="B664" s="116"/>
      <c r="C664" s="116"/>
      <c r="D664" s="116"/>
      <c r="E664" s="116"/>
      <c r="F664" s="116"/>
      <c r="G664" s="116"/>
      <c r="H664" s="116"/>
      <c r="I664" s="116"/>
      <c r="J664" s="116"/>
      <c r="K664" s="116"/>
      <c r="L664" s="116"/>
      <c r="M664" s="116"/>
      <c r="N664" s="116"/>
      <c r="O664" s="116"/>
      <c r="P664" s="116"/>
      <c r="Q664" s="116"/>
      <c r="R664" s="116"/>
      <c r="S664" s="116"/>
      <c r="T664" s="116"/>
      <c r="U664" s="116"/>
      <c r="V664" s="116"/>
      <c r="W664" s="116"/>
      <c r="X664" s="116"/>
      <c r="Y664" s="116"/>
      <c r="Z664" s="116"/>
      <c r="AA664" s="116"/>
      <c r="AB664" s="116"/>
      <c r="AC664" s="116"/>
      <c r="AD664" s="116"/>
      <c r="AE664" s="116"/>
      <c r="AF664" s="116"/>
      <c r="AG664" s="116"/>
      <c r="AH664" s="116"/>
      <c r="AI664" s="116"/>
      <c r="AJ664" s="116"/>
      <c r="AK664" s="116"/>
      <c r="AL664" s="116"/>
      <c r="AM664" s="116"/>
      <c r="AN664" s="116"/>
      <c r="AO664" s="116"/>
      <c r="AP664" s="116"/>
      <c r="AQ664" s="116"/>
      <c r="AR664" s="116"/>
      <c r="AS664" s="116"/>
      <c r="AT664" s="116"/>
      <c r="AU664" s="116"/>
      <c r="AZ664" s="116"/>
      <c r="BA664" s="116"/>
      <c r="BB664" s="116"/>
      <c r="BC664" s="116"/>
    </row>
    <row r="665" spans="1:55" s="117" customFormat="1">
      <c r="A665" s="116"/>
      <c r="B665" s="116"/>
      <c r="C665" s="116"/>
      <c r="D665" s="116"/>
      <c r="E665" s="116"/>
      <c r="F665" s="116"/>
      <c r="G665" s="116"/>
      <c r="H665" s="116"/>
      <c r="I665" s="116"/>
      <c r="J665" s="116"/>
      <c r="K665" s="116"/>
      <c r="L665" s="116"/>
      <c r="M665" s="116"/>
      <c r="N665" s="116"/>
      <c r="O665" s="116"/>
      <c r="P665" s="116"/>
      <c r="Q665" s="116"/>
      <c r="R665" s="116"/>
      <c r="S665" s="116"/>
      <c r="T665" s="116"/>
      <c r="U665" s="116"/>
      <c r="V665" s="116"/>
      <c r="W665" s="116"/>
      <c r="X665" s="116"/>
      <c r="Y665" s="116"/>
      <c r="Z665" s="116"/>
      <c r="AA665" s="116"/>
      <c r="AB665" s="116"/>
      <c r="AC665" s="116"/>
      <c r="AD665" s="116"/>
      <c r="AE665" s="116"/>
      <c r="AF665" s="116"/>
      <c r="AG665" s="116"/>
      <c r="AH665" s="116"/>
      <c r="AI665" s="116"/>
      <c r="AJ665" s="116"/>
      <c r="AK665" s="116"/>
      <c r="AL665" s="116"/>
      <c r="AM665" s="116"/>
      <c r="AN665" s="116"/>
      <c r="AO665" s="116"/>
      <c r="AP665" s="116"/>
      <c r="AQ665" s="116"/>
      <c r="AR665" s="116"/>
      <c r="AS665" s="116"/>
      <c r="AT665" s="116"/>
      <c r="AU665" s="116"/>
      <c r="AZ665" s="116"/>
      <c r="BA665" s="116"/>
      <c r="BB665" s="116"/>
      <c r="BC665" s="116"/>
    </row>
    <row r="666" spans="1:55" s="117" customFormat="1">
      <c r="A666" s="116"/>
      <c r="B666" s="116"/>
      <c r="C666" s="116"/>
      <c r="D666" s="116"/>
      <c r="E666" s="116"/>
      <c r="F666" s="116"/>
      <c r="G666" s="116"/>
      <c r="H666" s="116"/>
      <c r="I666" s="116"/>
      <c r="J666" s="116"/>
      <c r="K666" s="116"/>
      <c r="L666" s="116"/>
      <c r="M666" s="116"/>
      <c r="N666" s="116"/>
      <c r="O666" s="116"/>
      <c r="P666" s="116"/>
      <c r="Q666" s="116"/>
      <c r="R666" s="116"/>
      <c r="S666" s="116"/>
      <c r="T666" s="116"/>
      <c r="U666" s="116"/>
      <c r="V666" s="116"/>
      <c r="W666" s="116"/>
      <c r="X666" s="116"/>
      <c r="Y666" s="116"/>
      <c r="Z666" s="116"/>
      <c r="AA666" s="116"/>
      <c r="AB666" s="116"/>
      <c r="AC666" s="116"/>
      <c r="AD666" s="116"/>
      <c r="AE666" s="116"/>
      <c r="AF666" s="116"/>
      <c r="AG666" s="116"/>
      <c r="AH666" s="116"/>
      <c r="AI666" s="116"/>
      <c r="AJ666" s="116"/>
      <c r="AK666" s="116"/>
      <c r="AL666" s="116"/>
      <c r="AM666" s="116"/>
      <c r="AN666" s="116"/>
      <c r="AO666" s="116"/>
      <c r="AP666" s="116"/>
      <c r="AQ666" s="116"/>
      <c r="AR666" s="116"/>
      <c r="AS666" s="116"/>
      <c r="AT666" s="116"/>
      <c r="AU666" s="116"/>
      <c r="AZ666" s="116"/>
      <c r="BA666" s="116"/>
      <c r="BB666" s="116"/>
      <c r="BC666" s="116"/>
    </row>
    <row r="667" spans="1:55" s="117" customFormat="1">
      <c r="A667" s="116"/>
      <c r="B667" s="116"/>
      <c r="C667" s="116"/>
      <c r="D667" s="116"/>
      <c r="E667" s="116"/>
      <c r="F667" s="116"/>
      <c r="G667" s="116"/>
      <c r="H667" s="116"/>
      <c r="I667" s="116"/>
      <c r="J667" s="116"/>
      <c r="K667" s="116"/>
      <c r="L667" s="116"/>
      <c r="M667" s="116"/>
      <c r="N667" s="116"/>
      <c r="O667" s="116"/>
      <c r="P667" s="116"/>
      <c r="Q667" s="116"/>
      <c r="R667" s="116"/>
      <c r="S667" s="116"/>
      <c r="T667" s="116"/>
      <c r="U667" s="116"/>
      <c r="V667" s="116"/>
      <c r="W667" s="116"/>
      <c r="X667" s="116"/>
      <c r="Y667" s="116"/>
      <c r="Z667" s="116"/>
      <c r="AA667" s="116"/>
      <c r="AB667" s="116"/>
      <c r="AC667" s="116"/>
      <c r="AD667" s="116"/>
      <c r="AE667" s="116"/>
      <c r="AF667" s="116"/>
      <c r="AG667" s="116"/>
      <c r="AH667" s="116"/>
      <c r="AI667" s="116"/>
      <c r="AJ667" s="116"/>
      <c r="AK667" s="116"/>
      <c r="AL667" s="116"/>
      <c r="AM667" s="116"/>
      <c r="AN667" s="116"/>
      <c r="AO667" s="116"/>
      <c r="AP667" s="116"/>
      <c r="AQ667" s="116"/>
      <c r="AR667" s="116"/>
      <c r="AS667" s="116"/>
      <c r="AT667" s="116"/>
      <c r="AU667" s="116"/>
      <c r="AZ667" s="116"/>
      <c r="BA667" s="116"/>
      <c r="BB667" s="116"/>
      <c r="BC667" s="116"/>
    </row>
    <row r="668" spans="1:55" s="117" customFormat="1">
      <c r="A668" s="116"/>
      <c r="B668" s="116"/>
      <c r="C668" s="116"/>
      <c r="D668" s="116"/>
      <c r="E668" s="116"/>
      <c r="F668" s="116"/>
      <c r="G668" s="116"/>
      <c r="H668" s="116"/>
      <c r="I668" s="116"/>
      <c r="J668" s="116"/>
      <c r="K668" s="116"/>
      <c r="L668" s="116"/>
      <c r="M668" s="116"/>
      <c r="N668" s="116"/>
      <c r="O668" s="116"/>
      <c r="P668" s="116"/>
      <c r="Q668" s="116"/>
      <c r="R668" s="116"/>
      <c r="S668" s="116"/>
      <c r="T668" s="116"/>
      <c r="U668" s="116"/>
      <c r="V668" s="116"/>
      <c r="W668" s="116"/>
      <c r="X668" s="116"/>
      <c r="Y668" s="116"/>
      <c r="Z668" s="116"/>
      <c r="AA668" s="116"/>
      <c r="AB668" s="116"/>
      <c r="AC668" s="116"/>
      <c r="AD668" s="116"/>
      <c r="AE668" s="116"/>
      <c r="AF668" s="116"/>
      <c r="AG668" s="116"/>
      <c r="AH668" s="116"/>
      <c r="AI668" s="116"/>
      <c r="AJ668" s="116"/>
      <c r="AK668" s="116"/>
      <c r="AL668" s="116"/>
      <c r="AM668" s="116"/>
      <c r="AN668" s="116"/>
      <c r="AO668" s="116"/>
      <c r="AP668" s="116"/>
      <c r="AQ668" s="116"/>
      <c r="AR668" s="116"/>
      <c r="AS668" s="116"/>
      <c r="AT668" s="116"/>
      <c r="AU668" s="116"/>
      <c r="AZ668" s="116"/>
      <c r="BA668" s="116"/>
      <c r="BB668" s="116"/>
      <c r="BC668" s="116"/>
    </row>
    <row r="669" spans="1:55" s="117" customFormat="1">
      <c r="A669" s="116"/>
      <c r="B669" s="116"/>
      <c r="C669" s="116"/>
      <c r="D669" s="116"/>
      <c r="E669" s="116"/>
      <c r="F669" s="116"/>
      <c r="G669" s="116"/>
      <c r="H669" s="116"/>
      <c r="I669" s="116"/>
      <c r="J669" s="116"/>
      <c r="K669" s="116"/>
      <c r="L669" s="116"/>
      <c r="M669" s="116"/>
      <c r="N669" s="116"/>
      <c r="O669" s="116"/>
      <c r="P669" s="116"/>
      <c r="Q669" s="116"/>
      <c r="R669" s="116"/>
      <c r="S669" s="116"/>
      <c r="T669" s="116"/>
      <c r="U669" s="116"/>
      <c r="V669" s="116"/>
      <c r="W669" s="116"/>
      <c r="X669" s="116"/>
      <c r="Y669" s="116"/>
      <c r="Z669" s="116"/>
      <c r="AA669" s="116"/>
      <c r="AB669" s="116"/>
      <c r="AC669" s="116"/>
      <c r="AD669" s="116"/>
      <c r="AE669" s="116"/>
      <c r="AF669" s="116"/>
      <c r="AG669" s="116"/>
      <c r="AH669" s="116"/>
      <c r="AI669" s="116"/>
      <c r="AJ669" s="116"/>
      <c r="AK669" s="116"/>
      <c r="AL669" s="116"/>
      <c r="AM669" s="116"/>
      <c r="AN669" s="116"/>
      <c r="AO669" s="116"/>
      <c r="AP669" s="116"/>
      <c r="AQ669" s="116"/>
      <c r="AR669" s="116"/>
      <c r="AS669" s="116"/>
      <c r="AT669" s="116"/>
      <c r="AU669" s="116"/>
      <c r="AZ669" s="116"/>
      <c r="BA669" s="116"/>
      <c r="BB669" s="116"/>
      <c r="BC669" s="116"/>
    </row>
    <row r="670" spans="1:55" s="117" customFormat="1">
      <c r="A670" s="116"/>
      <c r="B670" s="116"/>
      <c r="C670" s="116"/>
      <c r="D670" s="116"/>
      <c r="E670" s="116"/>
      <c r="F670" s="116"/>
      <c r="G670" s="116"/>
      <c r="H670" s="116"/>
      <c r="I670" s="116"/>
      <c r="J670" s="116"/>
      <c r="K670" s="116"/>
      <c r="L670" s="116"/>
      <c r="M670" s="116"/>
      <c r="N670" s="116"/>
      <c r="O670" s="116"/>
      <c r="P670" s="116"/>
      <c r="Q670" s="116"/>
      <c r="R670" s="116"/>
      <c r="S670" s="116"/>
      <c r="T670" s="116"/>
      <c r="U670" s="116"/>
      <c r="V670" s="116"/>
      <c r="W670" s="116"/>
      <c r="X670" s="116"/>
      <c r="Y670" s="116"/>
      <c r="Z670" s="116"/>
      <c r="AA670" s="116"/>
      <c r="AB670" s="116"/>
      <c r="AC670" s="116"/>
      <c r="AD670" s="116"/>
      <c r="AE670" s="116"/>
      <c r="AF670" s="116"/>
      <c r="AG670" s="116"/>
      <c r="AH670" s="116"/>
      <c r="AI670" s="116"/>
      <c r="AJ670" s="116"/>
      <c r="AK670" s="116"/>
      <c r="AL670" s="116"/>
      <c r="AM670" s="116"/>
      <c r="AN670" s="116"/>
      <c r="AO670" s="116"/>
      <c r="AP670" s="116"/>
      <c r="AQ670" s="116"/>
      <c r="AR670" s="116"/>
      <c r="AS670" s="116"/>
      <c r="AT670" s="116"/>
      <c r="AU670" s="116"/>
      <c r="AZ670" s="116"/>
      <c r="BA670" s="116"/>
      <c r="BB670" s="116"/>
      <c r="BC670" s="116"/>
    </row>
    <row r="671" spans="1:55" s="117" customFormat="1">
      <c r="A671" s="116"/>
      <c r="B671" s="116"/>
      <c r="C671" s="116"/>
      <c r="D671" s="116"/>
      <c r="E671" s="116"/>
      <c r="F671" s="116"/>
      <c r="G671" s="116"/>
      <c r="H671" s="116"/>
      <c r="I671" s="116"/>
      <c r="J671" s="116"/>
      <c r="K671" s="116"/>
      <c r="L671" s="116"/>
      <c r="M671" s="116"/>
      <c r="N671" s="116"/>
      <c r="O671" s="116"/>
      <c r="P671" s="116"/>
      <c r="Q671" s="116"/>
      <c r="R671" s="116"/>
      <c r="S671" s="116"/>
      <c r="T671" s="116"/>
      <c r="U671" s="116"/>
      <c r="V671" s="116"/>
      <c r="W671" s="116"/>
      <c r="X671" s="116"/>
      <c r="Y671" s="116"/>
      <c r="Z671" s="116"/>
      <c r="AA671" s="116"/>
      <c r="AB671" s="116"/>
      <c r="AC671" s="116"/>
      <c r="AD671" s="116"/>
      <c r="AE671" s="116"/>
      <c r="AF671" s="116"/>
      <c r="AG671" s="116"/>
      <c r="AH671" s="116"/>
      <c r="AI671" s="116"/>
      <c r="AJ671" s="116"/>
      <c r="AK671" s="116"/>
      <c r="AL671" s="116"/>
      <c r="AM671" s="116"/>
      <c r="AN671" s="116"/>
      <c r="AO671" s="116"/>
      <c r="AP671" s="116"/>
      <c r="AQ671" s="116"/>
      <c r="AR671" s="116"/>
      <c r="AS671" s="116"/>
      <c r="AT671" s="116"/>
      <c r="AU671" s="116"/>
      <c r="AZ671" s="116"/>
      <c r="BA671" s="116"/>
      <c r="BB671" s="116"/>
      <c r="BC671" s="116"/>
    </row>
    <row r="672" spans="1:55" s="117" customFormat="1">
      <c r="A672" s="116"/>
      <c r="B672" s="116"/>
      <c r="C672" s="116"/>
      <c r="D672" s="116"/>
      <c r="E672" s="116"/>
      <c r="F672" s="116"/>
      <c r="G672" s="116"/>
      <c r="H672" s="116"/>
      <c r="I672" s="116"/>
      <c r="J672" s="116"/>
      <c r="K672" s="116"/>
      <c r="L672" s="116"/>
      <c r="M672" s="116"/>
      <c r="N672" s="116"/>
      <c r="O672" s="116"/>
      <c r="P672" s="116"/>
      <c r="Q672" s="116"/>
      <c r="R672" s="116"/>
      <c r="S672" s="116"/>
      <c r="T672" s="116"/>
      <c r="U672" s="116"/>
      <c r="V672" s="116"/>
      <c r="W672" s="116"/>
      <c r="X672" s="116"/>
      <c r="Y672" s="116"/>
      <c r="Z672" s="116"/>
      <c r="AA672" s="116"/>
      <c r="AB672" s="116"/>
      <c r="AC672" s="116"/>
      <c r="AD672" s="116"/>
      <c r="AE672" s="116"/>
      <c r="AF672" s="116"/>
      <c r="AG672" s="116"/>
      <c r="AH672" s="116"/>
      <c r="AI672" s="116"/>
      <c r="AJ672" s="116"/>
      <c r="AK672" s="116"/>
      <c r="AL672" s="116"/>
      <c r="AM672" s="116"/>
      <c r="AN672" s="116"/>
      <c r="AO672" s="116"/>
      <c r="AP672" s="116"/>
      <c r="AQ672" s="116"/>
      <c r="AR672" s="116"/>
      <c r="AS672" s="116"/>
      <c r="AT672" s="116"/>
      <c r="AU672" s="116"/>
      <c r="AZ672" s="116"/>
      <c r="BA672" s="116"/>
      <c r="BB672" s="116"/>
      <c r="BC672" s="116"/>
    </row>
    <row r="673" spans="1:55" s="117" customFormat="1">
      <c r="A673" s="116"/>
      <c r="B673" s="116"/>
      <c r="C673" s="116"/>
      <c r="D673" s="116"/>
      <c r="E673" s="116"/>
      <c r="F673" s="116"/>
      <c r="G673" s="116"/>
      <c r="H673" s="116"/>
      <c r="I673" s="116"/>
      <c r="J673" s="116"/>
      <c r="K673" s="116"/>
      <c r="L673" s="116"/>
      <c r="M673" s="116"/>
      <c r="N673" s="116"/>
      <c r="O673" s="116"/>
      <c r="P673" s="116"/>
      <c r="Q673" s="116"/>
      <c r="R673" s="116"/>
      <c r="S673" s="116"/>
      <c r="T673" s="116"/>
      <c r="U673" s="116"/>
      <c r="V673" s="116"/>
      <c r="W673" s="116"/>
      <c r="X673" s="116"/>
      <c r="Y673" s="116"/>
      <c r="Z673" s="116"/>
      <c r="AA673" s="116"/>
      <c r="AB673" s="116"/>
      <c r="AC673" s="116"/>
      <c r="AD673" s="116"/>
      <c r="AE673" s="116"/>
      <c r="AF673" s="116"/>
      <c r="AG673" s="116"/>
      <c r="AH673" s="116"/>
      <c r="AI673" s="116"/>
      <c r="AJ673" s="116"/>
      <c r="AK673" s="116"/>
      <c r="AL673" s="116"/>
      <c r="AM673" s="116"/>
      <c r="AN673" s="116"/>
      <c r="AO673" s="116"/>
      <c r="AP673" s="116"/>
      <c r="AQ673" s="116"/>
      <c r="AR673" s="116"/>
      <c r="AS673" s="116"/>
      <c r="AT673" s="116"/>
      <c r="AU673" s="116"/>
      <c r="AZ673" s="116"/>
      <c r="BA673" s="116"/>
      <c r="BB673" s="116"/>
      <c r="BC673" s="116"/>
    </row>
    <row r="674" spans="1:55" s="117" customFormat="1">
      <c r="A674" s="116"/>
      <c r="B674" s="116"/>
      <c r="C674" s="116"/>
      <c r="D674" s="116"/>
      <c r="E674" s="116"/>
      <c r="F674" s="116"/>
      <c r="G674" s="116"/>
      <c r="H674" s="116"/>
      <c r="I674" s="116"/>
      <c r="J674" s="116"/>
      <c r="K674" s="116"/>
      <c r="L674" s="116"/>
      <c r="M674" s="116"/>
      <c r="N674" s="116"/>
      <c r="O674" s="116"/>
      <c r="P674" s="116"/>
      <c r="Q674" s="116"/>
      <c r="R674" s="116"/>
      <c r="S674" s="116"/>
      <c r="T674" s="116"/>
      <c r="U674" s="116"/>
      <c r="V674" s="116"/>
      <c r="W674" s="116"/>
      <c r="X674" s="116"/>
      <c r="Y674" s="116"/>
      <c r="Z674" s="116"/>
      <c r="AA674" s="116"/>
      <c r="AB674" s="116"/>
      <c r="AC674" s="116"/>
      <c r="AD674" s="116"/>
      <c r="AE674" s="116"/>
      <c r="AF674" s="116"/>
      <c r="AG674" s="116"/>
      <c r="AH674" s="116"/>
      <c r="AI674" s="116"/>
      <c r="AJ674" s="116"/>
      <c r="AK674" s="116"/>
      <c r="AL674" s="116"/>
      <c r="AM674" s="116"/>
      <c r="AN674" s="116"/>
      <c r="AO674" s="116"/>
      <c r="AP674" s="116"/>
      <c r="AQ674" s="116"/>
      <c r="AR674" s="116"/>
      <c r="AS674" s="116"/>
      <c r="AT674" s="116"/>
      <c r="AU674" s="116"/>
      <c r="AZ674" s="116"/>
      <c r="BA674" s="116"/>
      <c r="BB674" s="116"/>
      <c r="BC674" s="116"/>
    </row>
    <row r="675" spans="1:55" s="117" customFormat="1">
      <c r="A675" s="116"/>
      <c r="B675" s="116"/>
      <c r="C675" s="116"/>
      <c r="D675" s="116"/>
      <c r="E675" s="116"/>
      <c r="F675" s="116"/>
      <c r="G675" s="116"/>
      <c r="H675" s="116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116"/>
      <c r="Z675" s="116"/>
      <c r="AA675" s="116"/>
      <c r="AB675" s="116"/>
      <c r="AC675" s="116"/>
      <c r="AD675" s="116"/>
      <c r="AE675" s="116"/>
      <c r="AF675" s="116"/>
      <c r="AG675" s="116"/>
      <c r="AH675" s="116"/>
      <c r="AI675" s="116"/>
      <c r="AJ675" s="116"/>
      <c r="AK675" s="116"/>
      <c r="AL675" s="116"/>
      <c r="AM675" s="116"/>
      <c r="AN675" s="116"/>
      <c r="AO675" s="116"/>
      <c r="AP675" s="116"/>
      <c r="AQ675" s="116"/>
      <c r="AR675" s="116"/>
      <c r="AS675" s="116"/>
      <c r="AT675" s="116"/>
      <c r="AU675" s="116"/>
      <c r="AZ675" s="116"/>
      <c r="BA675" s="116"/>
      <c r="BB675" s="116"/>
      <c r="BC675" s="116"/>
    </row>
    <row r="676" spans="1:55" s="117" customFormat="1">
      <c r="A676" s="116"/>
      <c r="B676" s="116"/>
      <c r="C676" s="116"/>
      <c r="D676" s="116"/>
      <c r="E676" s="116"/>
      <c r="F676" s="116"/>
      <c r="G676" s="116"/>
      <c r="H676" s="116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116"/>
      <c r="Z676" s="116"/>
      <c r="AA676" s="116"/>
      <c r="AB676" s="116"/>
      <c r="AC676" s="116"/>
      <c r="AD676" s="116"/>
      <c r="AE676" s="116"/>
      <c r="AF676" s="116"/>
      <c r="AG676" s="116"/>
      <c r="AH676" s="116"/>
      <c r="AI676" s="116"/>
      <c r="AJ676" s="116"/>
      <c r="AK676" s="116"/>
      <c r="AL676" s="116"/>
      <c r="AM676" s="116"/>
      <c r="AN676" s="116"/>
      <c r="AO676" s="116"/>
      <c r="AP676" s="116"/>
      <c r="AQ676" s="116"/>
      <c r="AR676" s="116"/>
      <c r="AS676" s="116"/>
      <c r="AT676" s="116"/>
      <c r="AU676" s="116"/>
      <c r="AZ676" s="116"/>
      <c r="BA676" s="116"/>
      <c r="BB676" s="116"/>
      <c r="BC676" s="116"/>
    </row>
    <row r="677" spans="1:55" s="117" customFormat="1">
      <c r="A677" s="116"/>
      <c r="B677" s="116"/>
      <c r="C677" s="116"/>
      <c r="D677" s="116"/>
      <c r="E677" s="116"/>
      <c r="F677" s="116"/>
      <c r="G677" s="116"/>
      <c r="H677" s="116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116"/>
      <c r="Z677" s="116"/>
      <c r="AA677" s="116"/>
      <c r="AB677" s="116"/>
      <c r="AC677" s="116"/>
      <c r="AD677" s="116"/>
      <c r="AE677" s="116"/>
      <c r="AF677" s="116"/>
      <c r="AG677" s="116"/>
      <c r="AH677" s="116"/>
      <c r="AI677" s="116"/>
      <c r="AJ677" s="116"/>
      <c r="AK677" s="116"/>
      <c r="AL677" s="116"/>
      <c r="AM677" s="116"/>
      <c r="AN677" s="116"/>
      <c r="AO677" s="116"/>
      <c r="AP677" s="116"/>
      <c r="AQ677" s="116"/>
      <c r="AR677" s="116"/>
      <c r="AS677" s="116"/>
      <c r="AT677" s="116"/>
      <c r="AU677" s="116"/>
      <c r="AZ677" s="116"/>
      <c r="BA677" s="116"/>
      <c r="BB677" s="116"/>
      <c r="BC677" s="116"/>
    </row>
    <row r="678" spans="1:55" s="117" customFormat="1">
      <c r="A678" s="116"/>
      <c r="B678" s="116"/>
      <c r="C678" s="116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  <c r="Z678" s="116"/>
      <c r="AA678" s="116"/>
      <c r="AB678" s="116"/>
      <c r="AC678" s="116"/>
      <c r="AD678" s="116"/>
      <c r="AE678" s="116"/>
      <c r="AF678" s="116"/>
      <c r="AG678" s="116"/>
      <c r="AH678" s="116"/>
      <c r="AI678" s="116"/>
      <c r="AJ678" s="116"/>
      <c r="AK678" s="116"/>
      <c r="AL678" s="116"/>
      <c r="AM678" s="116"/>
      <c r="AN678" s="116"/>
      <c r="AO678" s="116"/>
      <c r="AP678" s="116"/>
      <c r="AQ678" s="116"/>
      <c r="AR678" s="116"/>
      <c r="AS678" s="116"/>
      <c r="AT678" s="116"/>
      <c r="AU678" s="116"/>
      <c r="AZ678" s="116"/>
      <c r="BA678" s="116"/>
      <c r="BB678" s="116"/>
      <c r="BC678" s="116"/>
    </row>
    <row r="679" spans="1:55" s="117" customFormat="1">
      <c r="A679" s="116"/>
      <c r="B679" s="116"/>
      <c r="C679" s="116"/>
      <c r="D679" s="116"/>
      <c r="E679" s="116"/>
      <c r="F679" s="116"/>
      <c r="G679" s="116"/>
      <c r="H679" s="116"/>
      <c r="I679" s="116"/>
      <c r="J679" s="116"/>
      <c r="K679" s="116"/>
      <c r="L679" s="116"/>
      <c r="M679" s="116"/>
      <c r="N679" s="116"/>
      <c r="O679" s="116"/>
      <c r="P679" s="116"/>
      <c r="Q679" s="116"/>
      <c r="R679" s="116"/>
      <c r="S679" s="116"/>
      <c r="T679" s="116"/>
      <c r="U679" s="116"/>
      <c r="V679" s="116"/>
      <c r="W679" s="116"/>
      <c r="X679" s="116"/>
      <c r="Y679" s="116"/>
      <c r="Z679" s="116"/>
      <c r="AA679" s="116"/>
      <c r="AB679" s="116"/>
      <c r="AC679" s="116"/>
      <c r="AD679" s="116"/>
      <c r="AE679" s="116"/>
      <c r="AF679" s="116"/>
      <c r="AG679" s="116"/>
      <c r="AH679" s="116"/>
      <c r="AI679" s="116"/>
      <c r="AJ679" s="116"/>
      <c r="AK679" s="116"/>
      <c r="AL679" s="116"/>
      <c r="AM679" s="116"/>
      <c r="AN679" s="116"/>
      <c r="AO679" s="116"/>
      <c r="AP679" s="116"/>
      <c r="AQ679" s="116"/>
      <c r="AR679" s="116"/>
      <c r="AS679" s="116"/>
      <c r="AT679" s="116"/>
      <c r="AU679" s="116"/>
      <c r="AZ679" s="116"/>
      <c r="BA679" s="116"/>
      <c r="BB679" s="116"/>
      <c r="BC679" s="116"/>
    </row>
    <row r="680" spans="1:55" s="117" customFormat="1">
      <c r="A680" s="116"/>
      <c r="B680" s="116"/>
      <c r="C680" s="116"/>
      <c r="D680" s="116"/>
      <c r="E680" s="116"/>
      <c r="F680" s="116"/>
      <c r="G680" s="116"/>
      <c r="H680" s="116"/>
      <c r="I680" s="116"/>
      <c r="J680" s="116"/>
      <c r="K680" s="116"/>
      <c r="L680" s="116"/>
      <c r="M680" s="116"/>
      <c r="N680" s="116"/>
      <c r="O680" s="116"/>
      <c r="P680" s="116"/>
      <c r="Q680" s="116"/>
      <c r="R680" s="116"/>
      <c r="S680" s="116"/>
      <c r="T680" s="116"/>
      <c r="U680" s="116"/>
      <c r="V680" s="116"/>
      <c r="W680" s="116"/>
      <c r="X680" s="116"/>
      <c r="Y680" s="116"/>
      <c r="Z680" s="116"/>
      <c r="AA680" s="116"/>
      <c r="AB680" s="116"/>
      <c r="AC680" s="116"/>
      <c r="AD680" s="116"/>
      <c r="AE680" s="116"/>
      <c r="AF680" s="116"/>
      <c r="AG680" s="116"/>
      <c r="AH680" s="116"/>
      <c r="AI680" s="116"/>
      <c r="AJ680" s="116"/>
      <c r="AK680" s="116"/>
      <c r="AL680" s="116"/>
      <c r="AM680" s="116"/>
      <c r="AN680" s="116"/>
      <c r="AO680" s="116"/>
      <c r="AP680" s="116"/>
      <c r="AQ680" s="116"/>
      <c r="AR680" s="116"/>
      <c r="AS680" s="116"/>
      <c r="AT680" s="116"/>
      <c r="AU680" s="116"/>
      <c r="AZ680" s="116"/>
      <c r="BA680" s="116"/>
      <c r="BB680" s="116"/>
      <c r="BC680" s="116"/>
    </row>
    <row r="681" spans="1:55" s="117" customFormat="1">
      <c r="A681" s="116"/>
      <c r="B681" s="116"/>
      <c r="C681" s="116"/>
      <c r="D681" s="116"/>
      <c r="E681" s="116"/>
      <c r="F681" s="116"/>
      <c r="G681" s="116"/>
      <c r="H681" s="116"/>
      <c r="I681" s="116"/>
      <c r="J681" s="116"/>
      <c r="K681" s="116"/>
      <c r="L681" s="116"/>
      <c r="M681" s="116"/>
      <c r="N681" s="116"/>
      <c r="O681" s="116"/>
      <c r="P681" s="116"/>
      <c r="Q681" s="116"/>
      <c r="R681" s="116"/>
      <c r="S681" s="116"/>
      <c r="T681" s="116"/>
      <c r="U681" s="116"/>
      <c r="V681" s="116"/>
      <c r="W681" s="116"/>
      <c r="X681" s="116"/>
      <c r="Y681" s="116"/>
      <c r="Z681" s="116"/>
      <c r="AA681" s="116"/>
      <c r="AB681" s="116"/>
      <c r="AC681" s="116"/>
      <c r="AD681" s="116"/>
      <c r="AE681" s="116"/>
      <c r="AF681" s="116"/>
      <c r="AG681" s="116"/>
      <c r="AH681" s="116"/>
      <c r="AI681" s="116"/>
      <c r="AJ681" s="116"/>
      <c r="AK681" s="116"/>
      <c r="AL681" s="116"/>
      <c r="AM681" s="116"/>
      <c r="AN681" s="116"/>
      <c r="AO681" s="116"/>
      <c r="AP681" s="116"/>
      <c r="AQ681" s="116"/>
      <c r="AR681" s="116"/>
      <c r="AS681" s="116"/>
      <c r="AT681" s="116"/>
      <c r="AU681" s="116"/>
      <c r="AZ681" s="116"/>
      <c r="BA681" s="116"/>
      <c r="BB681" s="116"/>
      <c r="BC681" s="116"/>
    </row>
    <row r="682" spans="1:55" s="117" customFormat="1">
      <c r="A682" s="116"/>
      <c r="B682" s="116"/>
      <c r="C682" s="116"/>
      <c r="D682" s="116"/>
      <c r="E682" s="116"/>
      <c r="F682" s="116"/>
      <c r="G682" s="116"/>
      <c r="H682" s="116"/>
      <c r="I682" s="116"/>
      <c r="J682" s="116"/>
      <c r="K682" s="116"/>
      <c r="L682" s="116"/>
      <c r="M682" s="116"/>
      <c r="N682" s="116"/>
      <c r="O682" s="116"/>
      <c r="P682" s="116"/>
      <c r="Q682" s="116"/>
      <c r="R682" s="116"/>
      <c r="S682" s="116"/>
      <c r="T682" s="116"/>
      <c r="U682" s="116"/>
      <c r="V682" s="116"/>
      <c r="W682" s="116"/>
      <c r="X682" s="116"/>
      <c r="Y682" s="116"/>
      <c r="Z682" s="116"/>
      <c r="AA682" s="116"/>
      <c r="AB682" s="116"/>
      <c r="AC682" s="116"/>
      <c r="AD682" s="116"/>
      <c r="AE682" s="116"/>
      <c r="AF682" s="116"/>
      <c r="AG682" s="116"/>
      <c r="AH682" s="116"/>
      <c r="AI682" s="116"/>
      <c r="AJ682" s="116"/>
      <c r="AK682" s="116"/>
      <c r="AL682" s="116"/>
      <c r="AM682" s="116"/>
      <c r="AN682" s="116"/>
      <c r="AO682" s="116"/>
      <c r="AP682" s="116"/>
      <c r="AQ682" s="116"/>
      <c r="AR682" s="116"/>
      <c r="AS682" s="116"/>
      <c r="AT682" s="116"/>
      <c r="AU682" s="116"/>
      <c r="AZ682" s="116"/>
      <c r="BA682" s="116"/>
      <c r="BB682" s="116"/>
      <c r="BC682" s="116"/>
    </row>
    <row r="683" spans="1:55" s="117" customFormat="1">
      <c r="A683" s="116"/>
      <c r="B683" s="116"/>
      <c r="C683" s="116"/>
      <c r="D683" s="116"/>
      <c r="E683" s="116"/>
      <c r="F683" s="116"/>
      <c r="G683" s="116"/>
      <c r="H683" s="116"/>
      <c r="I683" s="116"/>
      <c r="J683" s="116"/>
      <c r="K683" s="116"/>
      <c r="L683" s="116"/>
      <c r="M683" s="116"/>
      <c r="N683" s="116"/>
      <c r="O683" s="116"/>
      <c r="P683" s="116"/>
      <c r="Q683" s="116"/>
      <c r="R683" s="116"/>
      <c r="S683" s="116"/>
      <c r="T683" s="116"/>
      <c r="U683" s="116"/>
      <c r="V683" s="116"/>
      <c r="W683" s="116"/>
      <c r="X683" s="116"/>
      <c r="Y683" s="116"/>
      <c r="Z683" s="116"/>
      <c r="AA683" s="116"/>
      <c r="AB683" s="116"/>
      <c r="AC683" s="116"/>
      <c r="AD683" s="116"/>
      <c r="AE683" s="116"/>
      <c r="AF683" s="116"/>
      <c r="AG683" s="116"/>
      <c r="AH683" s="116"/>
      <c r="AI683" s="116"/>
      <c r="AJ683" s="116"/>
      <c r="AK683" s="116"/>
      <c r="AL683" s="116"/>
      <c r="AM683" s="116"/>
      <c r="AN683" s="116"/>
      <c r="AO683" s="116"/>
      <c r="AP683" s="116"/>
      <c r="AQ683" s="116"/>
      <c r="AR683" s="116"/>
      <c r="AS683" s="116"/>
      <c r="AT683" s="116"/>
      <c r="AU683" s="116"/>
      <c r="AZ683" s="116"/>
      <c r="BA683" s="116"/>
      <c r="BB683" s="116"/>
      <c r="BC683" s="116"/>
    </row>
    <row r="684" spans="1:55" s="117" customFormat="1">
      <c r="A684" s="116"/>
      <c r="B684" s="116"/>
      <c r="C684" s="116"/>
      <c r="D684" s="116"/>
      <c r="E684" s="116"/>
      <c r="F684" s="116"/>
      <c r="G684" s="116"/>
      <c r="H684" s="116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116"/>
      <c r="Z684" s="116"/>
      <c r="AA684" s="116"/>
      <c r="AB684" s="116"/>
      <c r="AC684" s="116"/>
      <c r="AD684" s="116"/>
      <c r="AE684" s="116"/>
      <c r="AF684" s="116"/>
      <c r="AG684" s="116"/>
      <c r="AH684" s="116"/>
      <c r="AI684" s="116"/>
      <c r="AJ684" s="116"/>
      <c r="AK684" s="116"/>
      <c r="AL684" s="116"/>
      <c r="AM684" s="116"/>
      <c r="AN684" s="116"/>
      <c r="AO684" s="116"/>
      <c r="AP684" s="116"/>
      <c r="AQ684" s="116"/>
      <c r="AR684" s="116"/>
      <c r="AS684" s="116"/>
      <c r="AT684" s="116"/>
      <c r="AU684" s="116"/>
      <c r="AZ684" s="116"/>
      <c r="BA684" s="116"/>
      <c r="BB684" s="116"/>
      <c r="BC684" s="116"/>
    </row>
    <row r="685" spans="1:55" s="117" customFormat="1">
      <c r="A685" s="116"/>
      <c r="B685" s="116"/>
      <c r="C685" s="116"/>
      <c r="D685" s="116"/>
      <c r="E685" s="116"/>
      <c r="F685" s="116"/>
      <c r="G685" s="116"/>
      <c r="H685" s="116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116"/>
      <c r="Z685" s="116"/>
      <c r="AA685" s="116"/>
      <c r="AB685" s="116"/>
      <c r="AC685" s="116"/>
      <c r="AD685" s="116"/>
      <c r="AE685" s="116"/>
      <c r="AF685" s="116"/>
      <c r="AG685" s="116"/>
      <c r="AH685" s="116"/>
      <c r="AI685" s="116"/>
      <c r="AJ685" s="116"/>
      <c r="AK685" s="116"/>
      <c r="AL685" s="116"/>
      <c r="AM685" s="116"/>
      <c r="AN685" s="116"/>
      <c r="AO685" s="116"/>
      <c r="AP685" s="116"/>
      <c r="AQ685" s="116"/>
      <c r="AR685" s="116"/>
      <c r="AS685" s="116"/>
      <c r="AT685" s="116"/>
      <c r="AU685" s="116"/>
      <c r="AZ685" s="116"/>
      <c r="BA685" s="116"/>
      <c r="BB685" s="116"/>
      <c r="BC685" s="116"/>
    </row>
    <row r="686" spans="1:55" s="117" customFormat="1">
      <c r="A686" s="116"/>
      <c r="B686" s="116"/>
      <c r="C686" s="116"/>
      <c r="D686" s="116"/>
      <c r="E686" s="116"/>
      <c r="F686" s="116"/>
      <c r="G686" s="116"/>
      <c r="H686" s="116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116"/>
      <c r="Z686" s="116"/>
      <c r="AA686" s="116"/>
      <c r="AB686" s="116"/>
      <c r="AC686" s="116"/>
      <c r="AD686" s="116"/>
      <c r="AE686" s="116"/>
      <c r="AF686" s="116"/>
      <c r="AG686" s="116"/>
      <c r="AH686" s="116"/>
      <c r="AI686" s="116"/>
      <c r="AJ686" s="116"/>
      <c r="AK686" s="116"/>
      <c r="AL686" s="116"/>
      <c r="AM686" s="116"/>
      <c r="AN686" s="116"/>
      <c r="AO686" s="116"/>
      <c r="AP686" s="116"/>
      <c r="AQ686" s="116"/>
      <c r="AR686" s="116"/>
      <c r="AS686" s="116"/>
      <c r="AT686" s="116"/>
      <c r="AU686" s="116"/>
      <c r="AZ686" s="116"/>
      <c r="BA686" s="116"/>
      <c r="BB686" s="116"/>
      <c r="BC686" s="116"/>
    </row>
    <row r="687" spans="1:55" s="117" customFormat="1">
      <c r="A687" s="116"/>
      <c r="B687" s="116"/>
      <c r="C687" s="116"/>
      <c r="D687" s="116"/>
      <c r="E687" s="116"/>
      <c r="F687" s="116"/>
      <c r="G687" s="116"/>
      <c r="H687" s="116"/>
      <c r="I687" s="116"/>
      <c r="J687" s="116"/>
      <c r="K687" s="116"/>
      <c r="L687" s="116"/>
      <c r="M687" s="116"/>
      <c r="N687" s="116"/>
      <c r="O687" s="116"/>
      <c r="P687" s="116"/>
      <c r="Q687" s="116"/>
      <c r="R687" s="116"/>
      <c r="S687" s="116"/>
      <c r="T687" s="116"/>
      <c r="U687" s="116"/>
      <c r="V687" s="116"/>
      <c r="W687" s="116"/>
      <c r="X687" s="116"/>
      <c r="Y687" s="116"/>
      <c r="Z687" s="116"/>
      <c r="AA687" s="116"/>
      <c r="AB687" s="116"/>
      <c r="AC687" s="116"/>
      <c r="AD687" s="116"/>
      <c r="AE687" s="116"/>
      <c r="AF687" s="116"/>
      <c r="AG687" s="116"/>
      <c r="AH687" s="116"/>
      <c r="AI687" s="116"/>
      <c r="AJ687" s="116"/>
      <c r="AK687" s="116"/>
      <c r="AL687" s="116"/>
      <c r="AM687" s="116"/>
      <c r="AN687" s="116"/>
      <c r="AO687" s="116"/>
      <c r="AP687" s="116"/>
      <c r="AQ687" s="116"/>
      <c r="AR687" s="116"/>
      <c r="AS687" s="116"/>
      <c r="AT687" s="116"/>
      <c r="AU687" s="116"/>
      <c r="AZ687" s="116"/>
      <c r="BA687" s="116"/>
      <c r="BB687" s="116"/>
      <c r="BC687" s="116"/>
    </row>
    <row r="688" spans="1:55" s="117" customFormat="1">
      <c r="A688" s="116"/>
      <c r="B688" s="116"/>
      <c r="C688" s="116"/>
      <c r="D688" s="116"/>
      <c r="E688" s="116"/>
      <c r="F688" s="116"/>
      <c r="G688" s="116"/>
      <c r="H688" s="116"/>
      <c r="I688" s="116"/>
      <c r="J688" s="116"/>
      <c r="K688" s="116"/>
      <c r="L688" s="116"/>
      <c r="M688" s="116"/>
      <c r="N688" s="116"/>
      <c r="O688" s="116"/>
      <c r="P688" s="116"/>
      <c r="Q688" s="116"/>
      <c r="R688" s="116"/>
      <c r="S688" s="116"/>
      <c r="T688" s="116"/>
      <c r="U688" s="116"/>
      <c r="V688" s="116"/>
      <c r="W688" s="116"/>
      <c r="X688" s="116"/>
      <c r="Y688" s="116"/>
      <c r="Z688" s="116"/>
      <c r="AA688" s="116"/>
      <c r="AB688" s="116"/>
      <c r="AC688" s="116"/>
      <c r="AD688" s="116"/>
      <c r="AE688" s="116"/>
      <c r="AF688" s="116"/>
      <c r="AG688" s="116"/>
      <c r="AH688" s="116"/>
      <c r="AI688" s="116"/>
      <c r="AJ688" s="116"/>
      <c r="AK688" s="116"/>
      <c r="AL688" s="116"/>
      <c r="AM688" s="116"/>
      <c r="AN688" s="116"/>
      <c r="AO688" s="116"/>
      <c r="AP688" s="116"/>
      <c r="AQ688" s="116"/>
      <c r="AR688" s="116"/>
      <c r="AS688" s="116"/>
      <c r="AT688" s="116"/>
      <c r="AU688" s="116"/>
      <c r="AZ688" s="116"/>
      <c r="BA688" s="116"/>
      <c r="BB688" s="116"/>
      <c r="BC688" s="116"/>
    </row>
    <row r="689" spans="1:55" s="117" customFormat="1">
      <c r="A689" s="116"/>
      <c r="B689" s="116"/>
      <c r="C689" s="116"/>
      <c r="D689" s="116"/>
      <c r="E689" s="116"/>
      <c r="F689" s="116"/>
      <c r="G689" s="116"/>
      <c r="H689" s="116"/>
      <c r="I689" s="116"/>
      <c r="J689" s="116"/>
      <c r="K689" s="116"/>
      <c r="L689" s="116"/>
      <c r="M689" s="116"/>
      <c r="N689" s="116"/>
      <c r="O689" s="116"/>
      <c r="P689" s="116"/>
      <c r="Q689" s="116"/>
      <c r="R689" s="116"/>
      <c r="S689" s="116"/>
      <c r="T689" s="116"/>
      <c r="U689" s="116"/>
      <c r="V689" s="116"/>
      <c r="W689" s="116"/>
      <c r="X689" s="116"/>
      <c r="Y689" s="116"/>
      <c r="Z689" s="116"/>
      <c r="AA689" s="116"/>
      <c r="AB689" s="116"/>
      <c r="AC689" s="116"/>
      <c r="AD689" s="116"/>
      <c r="AE689" s="116"/>
      <c r="AF689" s="116"/>
      <c r="AG689" s="116"/>
      <c r="AH689" s="116"/>
      <c r="AI689" s="116"/>
      <c r="AJ689" s="116"/>
      <c r="AK689" s="116"/>
      <c r="AL689" s="116"/>
      <c r="AM689" s="116"/>
      <c r="AN689" s="116"/>
      <c r="AO689" s="116"/>
      <c r="AP689" s="116"/>
      <c r="AQ689" s="116"/>
      <c r="AR689" s="116"/>
      <c r="AS689" s="116"/>
      <c r="AT689" s="116"/>
      <c r="AU689" s="116"/>
      <c r="AZ689" s="116"/>
      <c r="BA689" s="116"/>
      <c r="BB689" s="116"/>
      <c r="BC689" s="116"/>
    </row>
    <row r="690" spans="1:55" s="117" customFormat="1">
      <c r="A690" s="116"/>
      <c r="B690" s="116"/>
      <c r="C690" s="116"/>
      <c r="D690" s="116"/>
      <c r="E690" s="116"/>
      <c r="F690" s="116"/>
      <c r="G690" s="116"/>
      <c r="H690" s="116"/>
      <c r="I690" s="116"/>
      <c r="J690" s="116"/>
      <c r="K690" s="116"/>
      <c r="L690" s="116"/>
      <c r="M690" s="116"/>
      <c r="N690" s="116"/>
      <c r="O690" s="116"/>
      <c r="P690" s="116"/>
      <c r="Q690" s="116"/>
      <c r="R690" s="116"/>
      <c r="S690" s="116"/>
      <c r="T690" s="116"/>
      <c r="U690" s="116"/>
      <c r="V690" s="116"/>
      <c r="W690" s="116"/>
      <c r="X690" s="116"/>
      <c r="Y690" s="116"/>
      <c r="Z690" s="116"/>
      <c r="AA690" s="116"/>
      <c r="AB690" s="116"/>
      <c r="AC690" s="116"/>
      <c r="AD690" s="116"/>
      <c r="AE690" s="116"/>
      <c r="AF690" s="116"/>
      <c r="AG690" s="116"/>
      <c r="AH690" s="116"/>
      <c r="AI690" s="116"/>
      <c r="AJ690" s="116"/>
      <c r="AK690" s="116"/>
      <c r="AL690" s="116"/>
      <c r="AM690" s="116"/>
      <c r="AN690" s="116"/>
      <c r="AO690" s="116"/>
      <c r="AP690" s="116"/>
      <c r="AQ690" s="116"/>
      <c r="AR690" s="116"/>
      <c r="AS690" s="116"/>
      <c r="AT690" s="116"/>
      <c r="AU690" s="116"/>
      <c r="AZ690" s="116"/>
      <c r="BA690" s="116"/>
      <c r="BB690" s="116"/>
      <c r="BC690" s="116"/>
    </row>
    <row r="691" spans="1:55" s="117" customFormat="1">
      <c r="A691" s="116"/>
      <c r="B691" s="116"/>
      <c r="C691" s="116"/>
      <c r="D691" s="116"/>
      <c r="E691" s="116"/>
      <c r="F691" s="116"/>
      <c r="G691" s="116"/>
      <c r="H691" s="116"/>
      <c r="I691" s="116"/>
      <c r="J691" s="116"/>
      <c r="K691" s="116"/>
      <c r="L691" s="116"/>
      <c r="M691" s="116"/>
      <c r="N691" s="116"/>
      <c r="O691" s="116"/>
      <c r="P691" s="116"/>
      <c r="Q691" s="116"/>
      <c r="R691" s="116"/>
      <c r="S691" s="116"/>
      <c r="T691" s="116"/>
      <c r="U691" s="116"/>
      <c r="V691" s="116"/>
      <c r="W691" s="116"/>
      <c r="X691" s="116"/>
      <c r="Y691" s="116"/>
      <c r="Z691" s="116"/>
      <c r="AA691" s="116"/>
      <c r="AB691" s="116"/>
      <c r="AC691" s="116"/>
      <c r="AD691" s="116"/>
      <c r="AE691" s="116"/>
      <c r="AF691" s="116"/>
      <c r="AG691" s="116"/>
      <c r="AH691" s="116"/>
      <c r="AI691" s="116"/>
      <c r="AJ691" s="116"/>
      <c r="AK691" s="116"/>
      <c r="AL691" s="116"/>
      <c r="AM691" s="116"/>
      <c r="AN691" s="116"/>
      <c r="AO691" s="116"/>
      <c r="AP691" s="116"/>
      <c r="AQ691" s="116"/>
      <c r="AR691" s="116"/>
      <c r="AS691" s="116"/>
      <c r="AT691" s="116"/>
      <c r="AU691" s="116"/>
      <c r="AZ691" s="116"/>
      <c r="BA691" s="116"/>
      <c r="BB691" s="116"/>
      <c r="BC691" s="116"/>
    </row>
    <row r="692" spans="1:55" s="117" customFormat="1">
      <c r="A692" s="116"/>
      <c r="B692" s="116"/>
      <c r="C692" s="116"/>
      <c r="D692" s="116"/>
      <c r="E692" s="116"/>
      <c r="F692" s="116"/>
      <c r="G692" s="116"/>
      <c r="H692" s="116"/>
      <c r="I692" s="116"/>
      <c r="J692" s="116"/>
      <c r="K692" s="116"/>
      <c r="L692" s="116"/>
      <c r="M692" s="116"/>
      <c r="N692" s="116"/>
      <c r="O692" s="116"/>
      <c r="P692" s="116"/>
      <c r="Q692" s="116"/>
      <c r="R692" s="116"/>
      <c r="S692" s="116"/>
      <c r="T692" s="116"/>
      <c r="U692" s="116"/>
      <c r="V692" s="116"/>
      <c r="W692" s="116"/>
      <c r="X692" s="116"/>
      <c r="Y692" s="116"/>
      <c r="Z692" s="116"/>
      <c r="AA692" s="116"/>
      <c r="AB692" s="116"/>
      <c r="AC692" s="116"/>
      <c r="AD692" s="116"/>
      <c r="AE692" s="116"/>
      <c r="AF692" s="116"/>
      <c r="AG692" s="116"/>
      <c r="AH692" s="116"/>
      <c r="AI692" s="116"/>
      <c r="AJ692" s="116"/>
      <c r="AK692" s="116"/>
      <c r="AL692" s="116"/>
      <c r="AM692" s="116"/>
      <c r="AN692" s="116"/>
      <c r="AO692" s="116"/>
      <c r="AP692" s="116"/>
      <c r="AQ692" s="116"/>
      <c r="AR692" s="116"/>
      <c r="AS692" s="116"/>
      <c r="AT692" s="116"/>
      <c r="AU692" s="116"/>
      <c r="AZ692" s="116"/>
      <c r="BA692" s="116"/>
      <c r="BB692" s="116"/>
      <c r="BC692" s="116"/>
    </row>
    <row r="693" spans="1:55" s="117" customFormat="1">
      <c r="A693" s="116"/>
      <c r="B693" s="116"/>
      <c r="C693" s="116"/>
      <c r="D693" s="116"/>
      <c r="E693" s="116"/>
      <c r="F693" s="116"/>
      <c r="G693" s="116"/>
      <c r="H693" s="116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116"/>
      <c r="Z693" s="116"/>
      <c r="AA693" s="116"/>
      <c r="AB693" s="116"/>
      <c r="AC693" s="116"/>
      <c r="AD693" s="116"/>
      <c r="AE693" s="116"/>
      <c r="AF693" s="116"/>
      <c r="AG693" s="116"/>
      <c r="AH693" s="116"/>
      <c r="AI693" s="116"/>
      <c r="AJ693" s="116"/>
      <c r="AK693" s="116"/>
      <c r="AL693" s="116"/>
      <c r="AM693" s="116"/>
      <c r="AN693" s="116"/>
      <c r="AO693" s="116"/>
      <c r="AP693" s="116"/>
      <c r="AQ693" s="116"/>
      <c r="AR693" s="116"/>
      <c r="AS693" s="116"/>
      <c r="AT693" s="116"/>
      <c r="AU693" s="116"/>
      <c r="AZ693" s="116"/>
      <c r="BA693" s="116"/>
      <c r="BB693" s="116"/>
      <c r="BC693" s="116"/>
    </row>
    <row r="694" spans="1:55" s="117" customFormat="1">
      <c r="A694" s="116"/>
      <c r="B694" s="116"/>
      <c r="C694" s="116"/>
      <c r="D694" s="116"/>
      <c r="E694" s="116"/>
      <c r="F694" s="116"/>
      <c r="G694" s="116"/>
      <c r="H694" s="116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116"/>
      <c r="Z694" s="116"/>
      <c r="AA694" s="116"/>
      <c r="AB694" s="116"/>
      <c r="AC694" s="116"/>
      <c r="AD694" s="116"/>
      <c r="AE694" s="116"/>
      <c r="AF694" s="116"/>
      <c r="AG694" s="116"/>
      <c r="AH694" s="116"/>
      <c r="AI694" s="116"/>
      <c r="AJ694" s="116"/>
      <c r="AK694" s="116"/>
      <c r="AL694" s="116"/>
      <c r="AM694" s="116"/>
      <c r="AN694" s="116"/>
      <c r="AO694" s="116"/>
      <c r="AP694" s="116"/>
      <c r="AQ694" s="116"/>
      <c r="AR694" s="116"/>
      <c r="AS694" s="116"/>
      <c r="AT694" s="116"/>
      <c r="AU694" s="116"/>
      <c r="AZ694" s="116"/>
      <c r="BA694" s="116"/>
      <c r="BB694" s="116"/>
      <c r="BC694" s="116"/>
    </row>
    <row r="695" spans="1:55" s="117" customFormat="1">
      <c r="A695" s="116"/>
      <c r="B695" s="116"/>
      <c r="C695" s="116"/>
      <c r="D695" s="116"/>
      <c r="E695" s="116"/>
      <c r="F695" s="116"/>
      <c r="G695" s="116"/>
      <c r="H695" s="116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116"/>
      <c r="Z695" s="116"/>
      <c r="AA695" s="116"/>
      <c r="AB695" s="116"/>
      <c r="AC695" s="116"/>
      <c r="AD695" s="116"/>
      <c r="AE695" s="116"/>
      <c r="AF695" s="116"/>
      <c r="AG695" s="116"/>
      <c r="AH695" s="116"/>
      <c r="AI695" s="116"/>
      <c r="AJ695" s="116"/>
      <c r="AK695" s="116"/>
      <c r="AL695" s="116"/>
      <c r="AM695" s="116"/>
      <c r="AN695" s="116"/>
      <c r="AO695" s="116"/>
      <c r="AP695" s="116"/>
      <c r="AQ695" s="116"/>
      <c r="AR695" s="116"/>
      <c r="AS695" s="116"/>
      <c r="AT695" s="116"/>
      <c r="AU695" s="116"/>
      <c r="AZ695" s="116"/>
      <c r="BA695" s="116"/>
      <c r="BB695" s="116"/>
      <c r="BC695" s="116"/>
    </row>
    <row r="696" spans="1:55" s="117" customFormat="1">
      <c r="A696" s="116"/>
      <c r="B696" s="116"/>
      <c r="C696" s="116"/>
      <c r="D696" s="116"/>
      <c r="E696" s="116"/>
      <c r="F696" s="116"/>
      <c r="G696" s="116"/>
      <c r="H696" s="116"/>
      <c r="I696" s="116"/>
      <c r="J696" s="116"/>
      <c r="K696" s="116"/>
      <c r="L696" s="116"/>
      <c r="M696" s="116"/>
      <c r="N696" s="116"/>
      <c r="O696" s="116"/>
      <c r="P696" s="116"/>
      <c r="Q696" s="116"/>
      <c r="R696" s="116"/>
      <c r="S696" s="116"/>
      <c r="T696" s="116"/>
      <c r="U696" s="116"/>
      <c r="V696" s="116"/>
      <c r="W696" s="116"/>
      <c r="X696" s="116"/>
      <c r="Y696" s="116"/>
      <c r="Z696" s="116"/>
      <c r="AA696" s="116"/>
      <c r="AB696" s="116"/>
      <c r="AC696" s="116"/>
      <c r="AD696" s="116"/>
      <c r="AE696" s="116"/>
      <c r="AF696" s="116"/>
      <c r="AG696" s="116"/>
      <c r="AH696" s="116"/>
      <c r="AI696" s="116"/>
      <c r="AJ696" s="116"/>
      <c r="AK696" s="116"/>
      <c r="AL696" s="116"/>
      <c r="AM696" s="116"/>
      <c r="AN696" s="116"/>
      <c r="AO696" s="116"/>
      <c r="AP696" s="116"/>
      <c r="AQ696" s="116"/>
      <c r="AR696" s="116"/>
      <c r="AS696" s="116"/>
      <c r="AT696" s="116"/>
      <c r="AU696" s="116"/>
      <c r="AZ696" s="116"/>
      <c r="BA696" s="116"/>
      <c r="BB696" s="116"/>
      <c r="BC696" s="116"/>
    </row>
    <row r="697" spans="1:55" s="117" customFormat="1">
      <c r="A697" s="116"/>
      <c r="B697" s="116"/>
      <c r="C697" s="116"/>
      <c r="D697" s="116"/>
      <c r="E697" s="116"/>
      <c r="F697" s="116"/>
      <c r="G697" s="116"/>
      <c r="H697" s="116"/>
      <c r="I697" s="116"/>
      <c r="J697" s="116"/>
      <c r="K697" s="116"/>
      <c r="L697" s="116"/>
      <c r="M697" s="116"/>
      <c r="N697" s="116"/>
      <c r="O697" s="116"/>
      <c r="P697" s="116"/>
      <c r="Q697" s="116"/>
      <c r="R697" s="116"/>
      <c r="S697" s="116"/>
      <c r="T697" s="116"/>
      <c r="U697" s="116"/>
      <c r="V697" s="116"/>
      <c r="W697" s="116"/>
      <c r="X697" s="116"/>
      <c r="Y697" s="116"/>
      <c r="Z697" s="116"/>
      <c r="AA697" s="116"/>
      <c r="AB697" s="116"/>
      <c r="AC697" s="116"/>
      <c r="AD697" s="116"/>
      <c r="AE697" s="116"/>
      <c r="AF697" s="116"/>
      <c r="AG697" s="116"/>
      <c r="AH697" s="116"/>
      <c r="AI697" s="116"/>
      <c r="AJ697" s="116"/>
      <c r="AK697" s="116"/>
      <c r="AL697" s="116"/>
      <c r="AM697" s="116"/>
      <c r="AN697" s="116"/>
      <c r="AO697" s="116"/>
      <c r="AP697" s="116"/>
      <c r="AQ697" s="116"/>
      <c r="AR697" s="116"/>
      <c r="AS697" s="116"/>
      <c r="AT697" s="116"/>
      <c r="AU697" s="116"/>
      <c r="AZ697" s="116"/>
      <c r="BA697" s="116"/>
      <c r="BB697" s="116"/>
      <c r="BC697" s="116"/>
    </row>
    <row r="698" spans="1:55" s="117" customFormat="1">
      <c r="A698" s="116"/>
      <c r="B698" s="116"/>
      <c r="C698" s="116"/>
      <c r="D698" s="116"/>
      <c r="E698" s="116"/>
      <c r="F698" s="116"/>
      <c r="G698" s="116"/>
      <c r="H698" s="116"/>
      <c r="I698" s="116"/>
      <c r="J698" s="116"/>
      <c r="K698" s="116"/>
      <c r="L698" s="116"/>
      <c r="M698" s="116"/>
      <c r="N698" s="116"/>
      <c r="O698" s="116"/>
      <c r="P698" s="116"/>
      <c r="Q698" s="116"/>
      <c r="R698" s="116"/>
      <c r="S698" s="116"/>
      <c r="T698" s="116"/>
      <c r="U698" s="116"/>
      <c r="V698" s="116"/>
      <c r="W698" s="116"/>
      <c r="X698" s="116"/>
      <c r="Y698" s="116"/>
      <c r="Z698" s="116"/>
      <c r="AA698" s="116"/>
      <c r="AB698" s="116"/>
      <c r="AC698" s="116"/>
      <c r="AD698" s="116"/>
      <c r="AE698" s="116"/>
      <c r="AF698" s="116"/>
      <c r="AG698" s="116"/>
      <c r="AH698" s="116"/>
      <c r="AI698" s="116"/>
      <c r="AJ698" s="116"/>
      <c r="AK698" s="116"/>
      <c r="AL698" s="116"/>
      <c r="AM698" s="116"/>
      <c r="AN698" s="116"/>
      <c r="AO698" s="116"/>
      <c r="AP698" s="116"/>
      <c r="AQ698" s="116"/>
      <c r="AR698" s="116"/>
      <c r="AS698" s="116"/>
      <c r="AT698" s="116"/>
      <c r="AU698" s="116"/>
      <c r="AZ698" s="116"/>
      <c r="BA698" s="116"/>
      <c r="BB698" s="116"/>
      <c r="BC698" s="116"/>
    </row>
    <row r="699" spans="1:55" s="117" customFormat="1">
      <c r="A699" s="116"/>
      <c r="B699" s="116"/>
      <c r="C699" s="116"/>
      <c r="D699" s="116"/>
      <c r="E699" s="116"/>
      <c r="F699" s="116"/>
      <c r="G699" s="116"/>
      <c r="H699" s="116"/>
      <c r="I699" s="116"/>
      <c r="J699" s="116"/>
      <c r="K699" s="116"/>
      <c r="L699" s="116"/>
      <c r="M699" s="116"/>
      <c r="N699" s="116"/>
      <c r="O699" s="116"/>
      <c r="P699" s="116"/>
      <c r="Q699" s="116"/>
      <c r="R699" s="116"/>
      <c r="S699" s="116"/>
      <c r="T699" s="116"/>
      <c r="U699" s="116"/>
      <c r="V699" s="116"/>
      <c r="W699" s="116"/>
      <c r="X699" s="116"/>
      <c r="Y699" s="116"/>
      <c r="Z699" s="116"/>
      <c r="AA699" s="116"/>
      <c r="AB699" s="116"/>
      <c r="AC699" s="116"/>
      <c r="AD699" s="116"/>
      <c r="AE699" s="116"/>
      <c r="AF699" s="116"/>
      <c r="AG699" s="116"/>
      <c r="AH699" s="116"/>
      <c r="AI699" s="116"/>
      <c r="AJ699" s="116"/>
      <c r="AK699" s="116"/>
      <c r="AL699" s="116"/>
      <c r="AM699" s="116"/>
      <c r="AN699" s="116"/>
      <c r="AO699" s="116"/>
      <c r="AP699" s="116"/>
      <c r="AQ699" s="116"/>
      <c r="AR699" s="116"/>
      <c r="AS699" s="116"/>
      <c r="AT699" s="116"/>
      <c r="AU699" s="116"/>
      <c r="AZ699" s="116"/>
      <c r="BA699" s="116"/>
      <c r="BB699" s="116"/>
      <c r="BC699" s="116"/>
    </row>
    <row r="700" spans="1:55" s="117" customFormat="1">
      <c r="A700" s="116"/>
      <c r="B700" s="116"/>
      <c r="C700" s="116"/>
      <c r="D700" s="116"/>
      <c r="E700" s="116"/>
      <c r="F700" s="116"/>
      <c r="G700" s="116"/>
      <c r="H700" s="116"/>
      <c r="I700" s="116"/>
      <c r="J700" s="116"/>
      <c r="K700" s="116"/>
      <c r="L700" s="116"/>
      <c r="M700" s="116"/>
      <c r="N700" s="116"/>
      <c r="O700" s="116"/>
      <c r="P700" s="116"/>
      <c r="Q700" s="116"/>
      <c r="R700" s="116"/>
      <c r="S700" s="116"/>
      <c r="T700" s="116"/>
      <c r="U700" s="116"/>
      <c r="V700" s="116"/>
      <c r="W700" s="116"/>
      <c r="X700" s="116"/>
      <c r="Y700" s="116"/>
      <c r="Z700" s="116"/>
      <c r="AA700" s="116"/>
      <c r="AB700" s="116"/>
      <c r="AC700" s="116"/>
      <c r="AD700" s="116"/>
      <c r="AE700" s="116"/>
      <c r="AF700" s="116"/>
      <c r="AG700" s="116"/>
      <c r="AH700" s="116"/>
      <c r="AI700" s="116"/>
      <c r="AJ700" s="116"/>
      <c r="AK700" s="116"/>
      <c r="AL700" s="116"/>
      <c r="AM700" s="116"/>
      <c r="AN700" s="116"/>
      <c r="AO700" s="116"/>
      <c r="AP700" s="116"/>
      <c r="AQ700" s="116"/>
      <c r="AR700" s="116"/>
      <c r="AS700" s="116"/>
      <c r="AT700" s="116"/>
      <c r="AU700" s="116"/>
      <c r="AZ700" s="116"/>
      <c r="BA700" s="116"/>
      <c r="BB700" s="116"/>
      <c r="BC700" s="116"/>
    </row>
    <row r="701" spans="1:55" s="117" customFormat="1">
      <c r="A701" s="116"/>
      <c r="B701" s="116"/>
      <c r="C701" s="116"/>
      <c r="D701" s="116"/>
      <c r="E701" s="116"/>
      <c r="F701" s="116"/>
      <c r="G701" s="116"/>
      <c r="H701" s="116"/>
      <c r="I701" s="116"/>
      <c r="J701" s="116"/>
      <c r="K701" s="116"/>
      <c r="L701" s="116"/>
      <c r="M701" s="116"/>
      <c r="N701" s="116"/>
      <c r="O701" s="116"/>
      <c r="P701" s="116"/>
      <c r="Q701" s="116"/>
      <c r="R701" s="116"/>
      <c r="S701" s="116"/>
      <c r="T701" s="116"/>
      <c r="U701" s="116"/>
      <c r="V701" s="116"/>
      <c r="W701" s="116"/>
      <c r="X701" s="116"/>
      <c r="Y701" s="116"/>
      <c r="Z701" s="116"/>
      <c r="AA701" s="116"/>
      <c r="AB701" s="116"/>
      <c r="AC701" s="116"/>
      <c r="AD701" s="116"/>
      <c r="AE701" s="116"/>
      <c r="AF701" s="116"/>
      <c r="AG701" s="116"/>
      <c r="AH701" s="116"/>
      <c r="AI701" s="116"/>
      <c r="AJ701" s="116"/>
      <c r="AK701" s="116"/>
      <c r="AL701" s="116"/>
      <c r="AM701" s="116"/>
      <c r="AN701" s="116"/>
      <c r="AO701" s="116"/>
      <c r="AP701" s="116"/>
      <c r="AQ701" s="116"/>
      <c r="AR701" s="116"/>
      <c r="AS701" s="116"/>
      <c r="AT701" s="116"/>
      <c r="AU701" s="116"/>
      <c r="AZ701" s="116"/>
      <c r="BA701" s="116"/>
      <c r="BB701" s="116"/>
      <c r="BC701" s="116"/>
    </row>
    <row r="702" spans="1:55" s="117" customFormat="1">
      <c r="A702" s="116"/>
      <c r="B702" s="116"/>
      <c r="C702" s="116"/>
      <c r="D702" s="116"/>
      <c r="E702" s="116"/>
      <c r="F702" s="116"/>
      <c r="G702" s="116"/>
      <c r="H702" s="116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116"/>
      <c r="Z702" s="116"/>
      <c r="AA702" s="116"/>
      <c r="AB702" s="116"/>
      <c r="AC702" s="116"/>
      <c r="AD702" s="116"/>
      <c r="AE702" s="116"/>
      <c r="AF702" s="116"/>
      <c r="AG702" s="116"/>
      <c r="AH702" s="116"/>
      <c r="AI702" s="116"/>
      <c r="AJ702" s="116"/>
      <c r="AK702" s="116"/>
      <c r="AL702" s="116"/>
      <c r="AM702" s="116"/>
      <c r="AN702" s="116"/>
      <c r="AO702" s="116"/>
      <c r="AP702" s="116"/>
      <c r="AQ702" s="116"/>
      <c r="AR702" s="116"/>
      <c r="AS702" s="116"/>
      <c r="AT702" s="116"/>
      <c r="AU702" s="116"/>
      <c r="AZ702" s="116"/>
      <c r="BA702" s="116"/>
      <c r="BB702" s="116"/>
      <c r="BC702" s="116"/>
    </row>
    <row r="703" spans="1:55" s="117" customFormat="1">
      <c r="A703" s="116"/>
      <c r="B703" s="116"/>
      <c r="C703" s="116"/>
      <c r="D703" s="116"/>
      <c r="E703" s="116"/>
      <c r="F703" s="116"/>
      <c r="G703" s="116"/>
      <c r="H703" s="116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116"/>
      <c r="Z703" s="116"/>
      <c r="AA703" s="116"/>
      <c r="AB703" s="116"/>
      <c r="AC703" s="116"/>
      <c r="AD703" s="116"/>
      <c r="AE703" s="116"/>
      <c r="AF703" s="116"/>
      <c r="AG703" s="116"/>
      <c r="AH703" s="116"/>
      <c r="AI703" s="116"/>
      <c r="AJ703" s="116"/>
      <c r="AK703" s="116"/>
      <c r="AL703" s="116"/>
      <c r="AM703" s="116"/>
      <c r="AN703" s="116"/>
      <c r="AO703" s="116"/>
      <c r="AP703" s="116"/>
      <c r="AQ703" s="116"/>
      <c r="AR703" s="116"/>
      <c r="AS703" s="116"/>
      <c r="AT703" s="116"/>
      <c r="AU703" s="116"/>
      <c r="AZ703" s="116"/>
      <c r="BA703" s="116"/>
      <c r="BB703" s="116"/>
      <c r="BC703" s="116"/>
    </row>
    <row r="704" spans="1:55" s="117" customFormat="1">
      <c r="A704" s="116"/>
      <c r="B704" s="116"/>
      <c r="C704" s="116"/>
      <c r="D704" s="116"/>
      <c r="E704" s="116"/>
      <c r="F704" s="116"/>
      <c r="G704" s="116"/>
      <c r="H704" s="116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116"/>
      <c r="Z704" s="116"/>
      <c r="AA704" s="116"/>
      <c r="AB704" s="116"/>
      <c r="AC704" s="116"/>
      <c r="AD704" s="116"/>
      <c r="AE704" s="116"/>
      <c r="AF704" s="116"/>
      <c r="AG704" s="116"/>
      <c r="AH704" s="116"/>
      <c r="AI704" s="116"/>
      <c r="AJ704" s="116"/>
      <c r="AK704" s="116"/>
      <c r="AL704" s="116"/>
      <c r="AM704" s="116"/>
      <c r="AN704" s="116"/>
      <c r="AO704" s="116"/>
      <c r="AP704" s="116"/>
      <c r="AQ704" s="116"/>
      <c r="AR704" s="116"/>
      <c r="AS704" s="116"/>
      <c r="AT704" s="116"/>
      <c r="AU704" s="116"/>
      <c r="AZ704" s="116"/>
      <c r="BA704" s="116"/>
      <c r="BB704" s="116"/>
      <c r="BC704" s="116"/>
    </row>
    <row r="705" spans="1:55" s="117" customFormat="1">
      <c r="A705" s="116"/>
      <c r="B705" s="116"/>
      <c r="C705" s="116"/>
      <c r="D705" s="116"/>
      <c r="E705" s="116"/>
      <c r="F705" s="116"/>
      <c r="G705" s="116"/>
      <c r="H705" s="116"/>
      <c r="I705" s="116"/>
      <c r="J705" s="116"/>
      <c r="K705" s="116"/>
      <c r="L705" s="116"/>
      <c r="M705" s="116"/>
      <c r="N705" s="116"/>
      <c r="O705" s="116"/>
      <c r="P705" s="116"/>
      <c r="Q705" s="116"/>
      <c r="R705" s="116"/>
      <c r="S705" s="116"/>
      <c r="T705" s="116"/>
      <c r="U705" s="116"/>
      <c r="V705" s="116"/>
      <c r="W705" s="116"/>
      <c r="X705" s="116"/>
      <c r="Y705" s="116"/>
      <c r="Z705" s="116"/>
      <c r="AA705" s="116"/>
      <c r="AB705" s="116"/>
      <c r="AC705" s="116"/>
      <c r="AD705" s="116"/>
      <c r="AE705" s="116"/>
      <c r="AF705" s="116"/>
      <c r="AG705" s="116"/>
      <c r="AH705" s="116"/>
      <c r="AI705" s="116"/>
      <c r="AJ705" s="116"/>
      <c r="AK705" s="116"/>
      <c r="AL705" s="116"/>
      <c r="AM705" s="116"/>
      <c r="AN705" s="116"/>
      <c r="AO705" s="116"/>
      <c r="AP705" s="116"/>
      <c r="AQ705" s="116"/>
      <c r="AR705" s="116"/>
      <c r="AS705" s="116"/>
      <c r="AT705" s="116"/>
      <c r="AU705" s="116"/>
      <c r="AZ705" s="116"/>
      <c r="BA705" s="116"/>
      <c r="BB705" s="116"/>
      <c r="BC705" s="116"/>
    </row>
    <row r="706" spans="1:55" s="117" customFormat="1">
      <c r="A706" s="116"/>
      <c r="B706" s="116"/>
      <c r="C706" s="116"/>
      <c r="D706" s="116"/>
      <c r="E706" s="116"/>
      <c r="F706" s="116"/>
      <c r="G706" s="116"/>
      <c r="H706" s="116"/>
      <c r="I706" s="116"/>
      <c r="J706" s="116"/>
      <c r="K706" s="116"/>
      <c r="L706" s="116"/>
      <c r="M706" s="116"/>
      <c r="N706" s="116"/>
      <c r="O706" s="116"/>
      <c r="P706" s="116"/>
      <c r="Q706" s="116"/>
      <c r="R706" s="116"/>
      <c r="S706" s="116"/>
      <c r="T706" s="116"/>
      <c r="U706" s="116"/>
      <c r="V706" s="116"/>
      <c r="W706" s="116"/>
      <c r="X706" s="116"/>
      <c r="Y706" s="116"/>
      <c r="Z706" s="116"/>
      <c r="AA706" s="116"/>
      <c r="AB706" s="116"/>
      <c r="AC706" s="116"/>
      <c r="AD706" s="116"/>
      <c r="AE706" s="116"/>
      <c r="AF706" s="116"/>
      <c r="AG706" s="116"/>
      <c r="AH706" s="116"/>
      <c r="AI706" s="116"/>
      <c r="AJ706" s="116"/>
      <c r="AK706" s="116"/>
      <c r="AL706" s="116"/>
      <c r="AM706" s="116"/>
      <c r="AN706" s="116"/>
      <c r="AO706" s="116"/>
      <c r="AP706" s="116"/>
      <c r="AQ706" s="116"/>
      <c r="AR706" s="116"/>
      <c r="AS706" s="116"/>
      <c r="AT706" s="116"/>
      <c r="AU706" s="116"/>
      <c r="AZ706" s="116"/>
      <c r="BA706" s="116"/>
      <c r="BB706" s="116"/>
      <c r="BC706" s="116"/>
    </row>
    <row r="707" spans="1:55" s="117" customFormat="1">
      <c r="A707" s="116"/>
      <c r="B707" s="116"/>
      <c r="C707" s="116"/>
      <c r="D707" s="116"/>
      <c r="E707" s="116"/>
      <c r="F707" s="116"/>
      <c r="G707" s="116"/>
      <c r="H707" s="116"/>
      <c r="I707" s="116"/>
      <c r="J707" s="116"/>
      <c r="K707" s="116"/>
      <c r="L707" s="116"/>
      <c r="M707" s="116"/>
      <c r="N707" s="116"/>
      <c r="O707" s="116"/>
      <c r="P707" s="116"/>
      <c r="Q707" s="116"/>
      <c r="R707" s="116"/>
      <c r="S707" s="116"/>
      <c r="T707" s="116"/>
      <c r="U707" s="116"/>
      <c r="V707" s="116"/>
      <c r="W707" s="116"/>
      <c r="X707" s="116"/>
      <c r="Y707" s="116"/>
      <c r="Z707" s="116"/>
      <c r="AA707" s="116"/>
      <c r="AB707" s="116"/>
      <c r="AC707" s="116"/>
      <c r="AD707" s="116"/>
      <c r="AE707" s="116"/>
      <c r="AF707" s="116"/>
      <c r="AG707" s="116"/>
      <c r="AH707" s="116"/>
      <c r="AI707" s="116"/>
      <c r="AJ707" s="116"/>
      <c r="AK707" s="116"/>
      <c r="AL707" s="116"/>
      <c r="AM707" s="116"/>
      <c r="AN707" s="116"/>
      <c r="AO707" s="116"/>
      <c r="AP707" s="116"/>
      <c r="AQ707" s="116"/>
      <c r="AR707" s="116"/>
      <c r="AS707" s="116"/>
      <c r="AT707" s="116"/>
      <c r="AU707" s="116"/>
      <c r="AZ707" s="116"/>
      <c r="BA707" s="116"/>
      <c r="BB707" s="116"/>
      <c r="BC707" s="116"/>
    </row>
    <row r="708" spans="1:55" s="117" customFormat="1">
      <c r="A708" s="116"/>
      <c r="B708" s="116"/>
      <c r="C708" s="116"/>
      <c r="D708" s="116"/>
      <c r="E708" s="116"/>
      <c r="F708" s="116"/>
      <c r="G708" s="116"/>
      <c r="H708" s="116"/>
      <c r="I708" s="116"/>
      <c r="J708" s="116"/>
      <c r="K708" s="116"/>
      <c r="L708" s="116"/>
      <c r="M708" s="116"/>
      <c r="N708" s="116"/>
      <c r="O708" s="116"/>
      <c r="P708" s="116"/>
      <c r="Q708" s="116"/>
      <c r="R708" s="116"/>
      <c r="S708" s="116"/>
      <c r="T708" s="116"/>
      <c r="U708" s="116"/>
      <c r="V708" s="116"/>
      <c r="W708" s="116"/>
      <c r="X708" s="116"/>
      <c r="Y708" s="116"/>
      <c r="Z708" s="116"/>
      <c r="AA708" s="116"/>
      <c r="AB708" s="116"/>
      <c r="AC708" s="116"/>
      <c r="AD708" s="116"/>
      <c r="AE708" s="116"/>
      <c r="AF708" s="116"/>
      <c r="AG708" s="116"/>
      <c r="AH708" s="116"/>
      <c r="AI708" s="116"/>
      <c r="AJ708" s="116"/>
      <c r="AK708" s="116"/>
      <c r="AL708" s="116"/>
      <c r="AM708" s="116"/>
      <c r="AN708" s="116"/>
      <c r="AO708" s="116"/>
      <c r="AP708" s="116"/>
      <c r="AQ708" s="116"/>
      <c r="AR708" s="116"/>
      <c r="AS708" s="116"/>
      <c r="AT708" s="116"/>
      <c r="AU708" s="116"/>
      <c r="AZ708" s="116"/>
      <c r="BA708" s="116"/>
      <c r="BB708" s="116"/>
      <c r="BC708" s="116"/>
    </row>
    <row r="709" spans="1:55" s="117" customFormat="1">
      <c r="A709" s="116"/>
      <c r="B709" s="116"/>
      <c r="C709" s="116"/>
      <c r="D709" s="116"/>
      <c r="E709" s="116"/>
      <c r="F709" s="116"/>
      <c r="G709" s="116"/>
      <c r="H709" s="116"/>
      <c r="I709" s="116"/>
      <c r="J709" s="116"/>
      <c r="K709" s="116"/>
      <c r="L709" s="116"/>
      <c r="M709" s="116"/>
      <c r="N709" s="116"/>
      <c r="O709" s="116"/>
      <c r="P709" s="116"/>
      <c r="Q709" s="116"/>
      <c r="R709" s="116"/>
      <c r="S709" s="116"/>
      <c r="T709" s="116"/>
      <c r="U709" s="116"/>
      <c r="V709" s="116"/>
      <c r="W709" s="116"/>
      <c r="X709" s="116"/>
      <c r="Y709" s="116"/>
      <c r="Z709" s="116"/>
      <c r="AA709" s="116"/>
      <c r="AB709" s="116"/>
      <c r="AC709" s="116"/>
      <c r="AD709" s="116"/>
      <c r="AE709" s="116"/>
      <c r="AF709" s="116"/>
      <c r="AG709" s="116"/>
      <c r="AH709" s="116"/>
      <c r="AI709" s="116"/>
      <c r="AJ709" s="116"/>
      <c r="AK709" s="116"/>
      <c r="AL709" s="116"/>
      <c r="AM709" s="116"/>
      <c r="AN709" s="116"/>
      <c r="AO709" s="116"/>
      <c r="AP709" s="116"/>
      <c r="AQ709" s="116"/>
      <c r="AR709" s="116"/>
      <c r="AS709" s="116"/>
      <c r="AT709" s="116"/>
      <c r="AU709" s="116"/>
      <c r="AZ709" s="116"/>
      <c r="BA709" s="116"/>
      <c r="BB709" s="116"/>
      <c r="BC709" s="116"/>
    </row>
    <row r="710" spans="1:55" s="117" customFormat="1">
      <c r="A710" s="116"/>
      <c r="B710" s="116"/>
      <c r="C710" s="116"/>
      <c r="D710" s="116"/>
      <c r="E710" s="116"/>
      <c r="F710" s="116"/>
      <c r="G710" s="116"/>
      <c r="H710" s="116"/>
      <c r="I710" s="116"/>
      <c r="J710" s="116"/>
      <c r="K710" s="116"/>
      <c r="L710" s="116"/>
      <c r="M710" s="116"/>
      <c r="N710" s="116"/>
      <c r="O710" s="116"/>
      <c r="P710" s="116"/>
      <c r="Q710" s="116"/>
      <c r="R710" s="116"/>
      <c r="S710" s="116"/>
      <c r="T710" s="116"/>
      <c r="U710" s="116"/>
      <c r="V710" s="116"/>
      <c r="W710" s="116"/>
      <c r="X710" s="116"/>
      <c r="Y710" s="116"/>
      <c r="Z710" s="116"/>
      <c r="AA710" s="116"/>
      <c r="AB710" s="116"/>
      <c r="AC710" s="116"/>
      <c r="AD710" s="116"/>
      <c r="AE710" s="116"/>
      <c r="AF710" s="116"/>
      <c r="AG710" s="116"/>
      <c r="AH710" s="116"/>
      <c r="AI710" s="116"/>
      <c r="AJ710" s="116"/>
      <c r="AK710" s="116"/>
      <c r="AL710" s="116"/>
      <c r="AM710" s="116"/>
      <c r="AN710" s="116"/>
      <c r="AO710" s="116"/>
      <c r="AP710" s="116"/>
      <c r="AQ710" s="116"/>
      <c r="AR710" s="116"/>
      <c r="AS710" s="116"/>
      <c r="AT710" s="116"/>
      <c r="AU710" s="116"/>
      <c r="AZ710" s="116"/>
      <c r="BA710" s="116"/>
      <c r="BB710" s="116"/>
      <c r="BC710" s="116"/>
    </row>
    <row r="711" spans="1:55" s="117" customFormat="1">
      <c r="A711" s="116"/>
      <c r="B711" s="116"/>
      <c r="C711" s="116"/>
      <c r="D711" s="116"/>
      <c r="E711" s="116"/>
      <c r="F711" s="116"/>
      <c r="G711" s="116"/>
      <c r="H711" s="116"/>
      <c r="I711" s="116"/>
      <c r="J711" s="116"/>
      <c r="K711" s="116"/>
      <c r="L711" s="116"/>
      <c r="M711" s="116"/>
      <c r="N711" s="116"/>
      <c r="O711" s="116"/>
      <c r="P711" s="116"/>
      <c r="Q711" s="116"/>
      <c r="R711" s="116"/>
      <c r="S711" s="116"/>
      <c r="T711" s="116"/>
      <c r="U711" s="116"/>
      <c r="V711" s="116"/>
      <c r="W711" s="116"/>
      <c r="X711" s="116"/>
      <c r="Y711" s="116"/>
      <c r="Z711" s="116"/>
      <c r="AA711" s="116"/>
      <c r="AB711" s="116"/>
      <c r="AC711" s="116"/>
      <c r="AD711" s="116"/>
      <c r="AE711" s="116"/>
      <c r="AF711" s="116"/>
      <c r="AG711" s="116"/>
      <c r="AH711" s="116"/>
      <c r="AI711" s="116"/>
      <c r="AJ711" s="116"/>
      <c r="AK711" s="116"/>
      <c r="AL711" s="116"/>
      <c r="AM711" s="116"/>
      <c r="AN711" s="116"/>
      <c r="AO711" s="116"/>
      <c r="AP711" s="116"/>
      <c r="AQ711" s="116"/>
      <c r="AR711" s="116"/>
      <c r="AS711" s="116"/>
      <c r="AT711" s="116"/>
      <c r="AU711" s="116"/>
      <c r="AZ711" s="116"/>
      <c r="BA711" s="116"/>
      <c r="BB711" s="116"/>
      <c r="BC711" s="116"/>
    </row>
    <row r="712" spans="1:55" s="117" customFormat="1">
      <c r="A712" s="116"/>
      <c r="B712" s="116"/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116"/>
      <c r="AH712" s="116"/>
      <c r="AI712" s="116"/>
      <c r="AJ712" s="116"/>
      <c r="AK712" s="116"/>
      <c r="AL712" s="116"/>
      <c r="AM712" s="116"/>
      <c r="AN712" s="116"/>
      <c r="AO712" s="116"/>
      <c r="AP712" s="116"/>
      <c r="AQ712" s="116"/>
      <c r="AR712" s="116"/>
      <c r="AS712" s="116"/>
      <c r="AT712" s="116"/>
      <c r="AU712" s="116"/>
      <c r="AZ712" s="116"/>
      <c r="BA712" s="116"/>
      <c r="BB712" s="116"/>
      <c r="BC712" s="116"/>
    </row>
    <row r="713" spans="1:55" s="117" customFormat="1">
      <c r="A713" s="116"/>
      <c r="B713" s="116"/>
      <c r="C713" s="116"/>
      <c r="D713" s="116"/>
      <c r="E713" s="116"/>
      <c r="F713" s="116"/>
      <c r="G713" s="116"/>
      <c r="H713" s="116"/>
      <c r="I713" s="116"/>
      <c r="J713" s="116"/>
      <c r="K713" s="116"/>
      <c r="L713" s="116"/>
      <c r="M713" s="116"/>
      <c r="N713" s="116"/>
      <c r="O713" s="116"/>
      <c r="P713" s="116"/>
      <c r="Q713" s="116"/>
      <c r="R713" s="116"/>
      <c r="S713" s="116"/>
      <c r="T713" s="116"/>
      <c r="U713" s="116"/>
      <c r="V713" s="116"/>
      <c r="W713" s="116"/>
      <c r="X713" s="116"/>
      <c r="Y713" s="116"/>
      <c r="Z713" s="116"/>
      <c r="AA713" s="116"/>
      <c r="AB713" s="116"/>
      <c r="AC713" s="116"/>
      <c r="AD713" s="116"/>
      <c r="AE713" s="116"/>
      <c r="AF713" s="116"/>
      <c r="AG713" s="116"/>
      <c r="AH713" s="116"/>
      <c r="AI713" s="116"/>
      <c r="AJ713" s="116"/>
      <c r="AK713" s="116"/>
      <c r="AL713" s="116"/>
      <c r="AM713" s="116"/>
      <c r="AN713" s="116"/>
      <c r="AO713" s="116"/>
      <c r="AP713" s="116"/>
      <c r="AQ713" s="116"/>
      <c r="AR713" s="116"/>
      <c r="AS713" s="116"/>
      <c r="AT713" s="116"/>
      <c r="AU713" s="116"/>
      <c r="AZ713" s="116"/>
      <c r="BA713" s="116"/>
      <c r="BB713" s="116"/>
      <c r="BC713" s="116"/>
    </row>
    <row r="714" spans="1:55" s="117" customFormat="1">
      <c r="A714" s="116"/>
      <c r="B714" s="116"/>
      <c r="C714" s="116"/>
      <c r="D714" s="116"/>
      <c r="E714" s="116"/>
      <c r="F714" s="116"/>
      <c r="G714" s="116"/>
      <c r="H714" s="116"/>
      <c r="I714" s="116"/>
      <c r="J714" s="116"/>
      <c r="K714" s="116"/>
      <c r="L714" s="116"/>
      <c r="M714" s="116"/>
      <c r="N714" s="116"/>
      <c r="O714" s="116"/>
      <c r="P714" s="116"/>
      <c r="Q714" s="116"/>
      <c r="R714" s="116"/>
      <c r="S714" s="116"/>
      <c r="T714" s="116"/>
      <c r="U714" s="116"/>
      <c r="V714" s="116"/>
      <c r="W714" s="116"/>
      <c r="X714" s="116"/>
      <c r="Y714" s="116"/>
      <c r="Z714" s="116"/>
      <c r="AA714" s="116"/>
      <c r="AB714" s="116"/>
      <c r="AC714" s="116"/>
      <c r="AD714" s="116"/>
      <c r="AE714" s="116"/>
      <c r="AF714" s="116"/>
      <c r="AG714" s="116"/>
      <c r="AH714" s="116"/>
      <c r="AI714" s="116"/>
      <c r="AJ714" s="116"/>
      <c r="AK714" s="116"/>
      <c r="AL714" s="116"/>
      <c r="AM714" s="116"/>
      <c r="AN714" s="116"/>
      <c r="AO714" s="116"/>
      <c r="AP714" s="116"/>
      <c r="AQ714" s="116"/>
      <c r="AR714" s="116"/>
      <c r="AS714" s="116"/>
      <c r="AT714" s="116"/>
      <c r="AU714" s="116"/>
      <c r="AZ714" s="116"/>
      <c r="BA714" s="116"/>
      <c r="BB714" s="116"/>
      <c r="BC714" s="116"/>
    </row>
    <row r="715" spans="1:55" s="117" customFormat="1">
      <c r="A715" s="116"/>
      <c r="B715" s="116"/>
      <c r="C715" s="116"/>
      <c r="D715" s="116"/>
      <c r="E715" s="116"/>
      <c r="F715" s="116"/>
      <c r="G715" s="116"/>
      <c r="H715" s="116"/>
      <c r="I715" s="116"/>
      <c r="J715" s="116"/>
      <c r="K715" s="116"/>
      <c r="L715" s="116"/>
      <c r="M715" s="116"/>
      <c r="N715" s="116"/>
      <c r="O715" s="116"/>
      <c r="P715" s="116"/>
      <c r="Q715" s="116"/>
      <c r="R715" s="116"/>
      <c r="S715" s="116"/>
      <c r="T715" s="116"/>
      <c r="U715" s="116"/>
      <c r="V715" s="116"/>
      <c r="W715" s="116"/>
      <c r="X715" s="116"/>
      <c r="Y715" s="116"/>
      <c r="Z715" s="116"/>
      <c r="AA715" s="116"/>
      <c r="AB715" s="116"/>
      <c r="AC715" s="116"/>
      <c r="AD715" s="116"/>
      <c r="AE715" s="116"/>
      <c r="AF715" s="116"/>
      <c r="AG715" s="116"/>
      <c r="AH715" s="116"/>
      <c r="AI715" s="116"/>
      <c r="AJ715" s="116"/>
      <c r="AK715" s="116"/>
      <c r="AL715" s="116"/>
      <c r="AM715" s="116"/>
      <c r="AN715" s="116"/>
      <c r="AO715" s="116"/>
      <c r="AP715" s="116"/>
      <c r="AQ715" s="116"/>
      <c r="AR715" s="116"/>
      <c r="AS715" s="116"/>
      <c r="AT715" s="116"/>
      <c r="AU715" s="116"/>
      <c r="AZ715" s="116"/>
      <c r="BA715" s="116"/>
      <c r="BB715" s="116"/>
      <c r="BC715" s="116"/>
    </row>
    <row r="716" spans="1:55" s="117" customFormat="1">
      <c r="A716" s="116"/>
      <c r="B716" s="116"/>
      <c r="C716" s="116"/>
      <c r="D716" s="116"/>
      <c r="E716" s="116"/>
      <c r="F716" s="116"/>
      <c r="G716" s="116"/>
      <c r="H716" s="116"/>
      <c r="I716" s="116"/>
      <c r="J716" s="116"/>
      <c r="K716" s="116"/>
      <c r="L716" s="116"/>
      <c r="M716" s="116"/>
      <c r="N716" s="116"/>
      <c r="O716" s="116"/>
      <c r="P716" s="116"/>
      <c r="Q716" s="116"/>
      <c r="R716" s="116"/>
      <c r="S716" s="116"/>
      <c r="T716" s="116"/>
      <c r="U716" s="116"/>
      <c r="V716" s="116"/>
      <c r="W716" s="116"/>
      <c r="X716" s="116"/>
      <c r="Y716" s="116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116"/>
      <c r="AP716" s="116"/>
      <c r="AQ716" s="116"/>
      <c r="AR716" s="116"/>
      <c r="AS716" s="116"/>
      <c r="AT716" s="116"/>
      <c r="AU716" s="116"/>
      <c r="AZ716" s="116"/>
      <c r="BA716" s="116"/>
      <c r="BB716" s="116"/>
      <c r="BC716" s="116"/>
    </row>
    <row r="717" spans="1:55" s="117" customFormat="1">
      <c r="A717" s="116"/>
      <c r="B717" s="116"/>
      <c r="C717" s="116"/>
      <c r="D717" s="116"/>
      <c r="E717" s="116"/>
      <c r="F717" s="116"/>
      <c r="G717" s="116"/>
      <c r="H717" s="116"/>
      <c r="I717" s="116"/>
      <c r="J717" s="116"/>
      <c r="K717" s="116"/>
      <c r="L717" s="116"/>
      <c r="M717" s="116"/>
      <c r="N717" s="116"/>
      <c r="O717" s="116"/>
      <c r="P717" s="116"/>
      <c r="Q717" s="116"/>
      <c r="R717" s="116"/>
      <c r="S717" s="116"/>
      <c r="T717" s="116"/>
      <c r="U717" s="116"/>
      <c r="V717" s="116"/>
      <c r="W717" s="116"/>
      <c r="X717" s="116"/>
      <c r="Y717" s="116"/>
      <c r="Z717" s="116"/>
      <c r="AA717" s="116"/>
      <c r="AB717" s="116"/>
      <c r="AC717" s="116"/>
      <c r="AD717" s="116"/>
      <c r="AE717" s="116"/>
      <c r="AF717" s="116"/>
      <c r="AG717" s="116"/>
      <c r="AH717" s="116"/>
      <c r="AI717" s="116"/>
      <c r="AJ717" s="116"/>
      <c r="AK717" s="116"/>
      <c r="AL717" s="116"/>
      <c r="AM717" s="116"/>
      <c r="AN717" s="116"/>
      <c r="AO717" s="116"/>
      <c r="AP717" s="116"/>
      <c r="AQ717" s="116"/>
      <c r="AR717" s="116"/>
      <c r="AS717" s="116"/>
      <c r="AT717" s="116"/>
      <c r="AU717" s="116"/>
      <c r="AZ717" s="116"/>
      <c r="BA717" s="116"/>
      <c r="BB717" s="116"/>
      <c r="BC717" s="116"/>
    </row>
    <row r="718" spans="1:55" s="117" customFormat="1">
      <c r="A718" s="116"/>
      <c r="B718" s="116"/>
      <c r="C718" s="116"/>
      <c r="D718" s="116"/>
      <c r="E718" s="116"/>
      <c r="F718" s="116"/>
      <c r="G718" s="116"/>
      <c r="H718" s="116"/>
      <c r="I718" s="116"/>
      <c r="J718" s="116"/>
      <c r="K718" s="116"/>
      <c r="L718" s="116"/>
      <c r="M718" s="116"/>
      <c r="N718" s="116"/>
      <c r="O718" s="116"/>
      <c r="P718" s="116"/>
      <c r="Q718" s="116"/>
      <c r="R718" s="116"/>
      <c r="S718" s="116"/>
      <c r="T718" s="116"/>
      <c r="U718" s="116"/>
      <c r="V718" s="116"/>
      <c r="W718" s="116"/>
      <c r="X718" s="116"/>
      <c r="Y718" s="116"/>
      <c r="Z718" s="116"/>
      <c r="AA718" s="116"/>
      <c r="AB718" s="116"/>
      <c r="AC718" s="116"/>
      <c r="AD718" s="116"/>
      <c r="AE718" s="116"/>
      <c r="AF718" s="116"/>
      <c r="AG718" s="116"/>
      <c r="AH718" s="116"/>
      <c r="AI718" s="116"/>
      <c r="AJ718" s="116"/>
      <c r="AK718" s="116"/>
      <c r="AL718" s="116"/>
      <c r="AM718" s="116"/>
      <c r="AN718" s="116"/>
      <c r="AO718" s="116"/>
      <c r="AP718" s="116"/>
      <c r="AQ718" s="116"/>
      <c r="AR718" s="116"/>
      <c r="AS718" s="116"/>
      <c r="AT718" s="116"/>
      <c r="AU718" s="116"/>
      <c r="AZ718" s="116"/>
      <c r="BA718" s="116"/>
      <c r="BB718" s="116"/>
      <c r="BC718" s="116"/>
    </row>
    <row r="719" spans="1:55" s="117" customFormat="1">
      <c r="A719" s="116"/>
      <c r="B719" s="116"/>
      <c r="C719" s="116"/>
      <c r="D719" s="116"/>
      <c r="E719" s="116"/>
      <c r="F719" s="116"/>
      <c r="G719" s="116"/>
      <c r="H719" s="116"/>
      <c r="I719" s="116"/>
      <c r="J719" s="116"/>
      <c r="K719" s="116"/>
      <c r="L719" s="116"/>
      <c r="M719" s="116"/>
      <c r="N719" s="116"/>
      <c r="O719" s="116"/>
      <c r="P719" s="116"/>
      <c r="Q719" s="116"/>
      <c r="R719" s="116"/>
      <c r="S719" s="116"/>
      <c r="T719" s="116"/>
      <c r="U719" s="116"/>
      <c r="V719" s="116"/>
      <c r="W719" s="116"/>
      <c r="X719" s="116"/>
      <c r="Y719" s="116"/>
      <c r="Z719" s="116"/>
      <c r="AA719" s="116"/>
      <c r="AB719" s="116"/>
      <c r="AC719" s="116"/>
      <c r="AD719" s="116"/>
      <c r="AE719" s="116"/>
      <c r="AF719" s="116"/>
      <c r="AG719" s="116"/>
      <c r="AH719" s="116"/>
      <c r="AI719" s="116"/>
      <c r="AJ719" s="116"/>
      <c r="AK719" s="116"/>
      <c r="AL719" s="116"/>
      <c r="AM719" s="116"/>
      <c r="AN719" s="116"/>
      <c r="AO719" s="116"/>
      <c r="AP719" s="116"/>
      <c r="AQ719" s="116"/>
      <c r="AR719" s="116"/>
      <c r="AS719" s="116"/>
      <c r="AT719" s="116"/>
      <c r="AU719" s="116"/>
      <c r="AZ719" s="116"/>
      <c r="BA719" s="116"/>
      <c r="BB719" s="116"/>
      <c r="BC719" s="116"/>
    </row>
    <row r="720" spans="1:55" s="117" customFormat="1">
      <c r="A720" s="116"/>
      <c r="B720" s="116"/>
      <c r="C720" s="116"/>
      <c r="D720" s="116"/>
      <c r="E720" s="116"/>
      <c r="F720" s="116"/>
      <c r="G720" s="116"/>
      <c r="H720" s="116"/>
      <c r="I720" s="116"/>
      <c r="J720" s="116"/>
      <c r="K720" s="116"/>
      <c r="L720" s="116"/>
      <c r="M720" s="116"/>
      <c r="N720" s="116"/>
      <c r="O720" s="116"/>
      <c r="P720" s="116"/>
      <c r="Q720" s="116"/>
      <c r="R720" s="116"/>
      <c r="S720" s="116"/>
      <c r="T720" s="116"/>
      <c r="U720" s="116"/>
      <c r="V720" s="116"/>
      <c r="W720" s="116"/>
      <c r="X720" s="116"/>
      <c r="Y720" s="116"/>
      <c r="Z720" s="116"/>
      <c r="AA720" s="116"/>
      <c r="AB720" s="116"/>
      <c r="AC720" s="116"/>
      <c r="AD720" s="116"/>
      <c r="AE720" s="116"/>
      <c r="AF720" s="116"/>
      <c r="AG720" s="116"/>
      <c r="AH720" s="116"/>
      <c r="AI720" s="116"/>
      <c r="AJ720" s="116"/>
      <c r="AK720" s="116"/>
      <c r="AL720" s="116"/>
      <c r="AM720" s="116"/>
      <c r="AN720" s="116"/>
      <c r="AO720" s="116"/>
      <c r="AP720" s="116"/>
      <c r="AQ720" s="116"/>
      <c r="AR720" s="116"/>
      <c r="AS720" s="116"/>
      <c r="AT720" s="116"/>
      <c r="AU720" s="116"/>
      <c r="AZ720" s="116"/>
      <c r="BA720" s="116"/>
      <c r="BB720" s="116"/>
      <c r="BC720" s="116"/>
    </row>
    <row r="721" spans="1:55" s="117" customFormat="1">
      <c r="A721" s="116"/>
      <c r="B721" s="116"/>
      <c r="C721" s="116"/>
      <c r="D721" s="116"/>
      <c r="E721" s="116"/>
      <c r="F721" s="116"/>
      <c r="G721" s="116"/>
      <c r="H721" s="116"/>
      <c r="I721" s="116"/>
      <c r="J721" s="116"/>
      <c r="K721" s="116"/>
      <c r="L721" s="116"/>
      <c r="M721" s="116"/>
      <c r="N721" s="116"/>
      <c r="O721" s="116"/>
      <c r="P721" s="116"/>
      <c r="Q721" s="116"/>
      <c r="R721" s="116"/>
      <c r="S721" s="116"/>
      <c r="T721" s="116"/>
      <c r="U721" s="11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116"/>
      <c r="AH721" s="116"/>
      <c r="AI721" s="116"/>
      <c r="AJ721" s="116"/>
      <c r="AK721" s="116"/>
      <c r="AL721" s="116"/>
      <c r="AM721" s="116"/>
      <c r="AN721" s="116"/>
      <c r="AO721" s="116"/>
      <c r="AP721" s="116"/>
      <c r="AQ721" s="116"/>
      <c r="AR721" s="116"/>
      <c r="AS721" s="116"/>
      <c r="AT721" s="116"/>
      <c r="AU721" s="116"/>
      <c r="AZ721" s="116"/>
      <c r="BA721" s="116"/>
      <c r="BB721" s="116"/>
      <c r="BC721" s="116"/>
    </row>
    <row r="722" spans="1:55" s="117" customFormat="1">
      <c r="A722" s="116"/>
      <c r="B722" s="116"/>
      <c r="C722" s="116"/>
      <c r="D722" s="116"/>
      <c r="E722" s="116"/>
      <c r="F722" s="116"/>
      <c r="G722" s="116"/>
      <c r="H722" s="116"/>
      <c r="I722" s="116"/>
      <c r="J722" s="116"/>
      <c r="K722" s="116"/>
      <c r="L722" s="116"/>
      <c r="M722" s="116"/>
      <c r="N722" s="116"/>
      <c r="O722" s="116"/>
      <c r="P722" s="116"/>
      <c r="Q722" s="116"/>
      <c r="R722" s="116"/>
      <c r="S722" s="116"/>
      <c r="T722" s="116"/>
      <c r="U722" s="116"/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116"/>
      <c r="AP722" s="116"/>
      <c r="AQ722" s="116"/>
      <c r="AR722" s="116"/>
      <c r="AS722" s="116"/>
      <c r="AT722" s="116"/>
      <c r="AU722" s="116"/>
      <c r="AZ722" s="116"/>
      <c r="BA722" s="116"/>
      <c r="BB722" s="116"/>
      <c r="BC722" s="116"/>
    </row>
    <row r="723" spans="1:55" s="117" customFormat="1">
      <c r="A723" s="116"/>
      <c r="B723" s="116"/>
      <c r="C723" s="116"/>
      <c r="D723" s="116"/>
      <c r="E723" s="116"/>
      <c r="F723" s="116"/>
      <c r="G723" s="116"/>
      <c r="H723" s="116"/>
      <c r="I723" s="116"/>
      <c r="J723" s="116"/>
      <c r="K723" s="116"/>
      <c r="L723" s="116"/>
      <c r="M723" s="116"/>
      <c r="N723" s="116"/>
      <c r="O723" s="116"/>
      <c r="P723" s="116"/>
      <c r="Q723" s="116"/>
      <c r="R723" s="116"/>
      <c r="S723" s="116"/>
      <c r="T723" s="116"/>
      <c r="U723" s="116"/>
      <c r="V723" s="116"/>
      <c r="W723" s="116"/>
      <c r="X723" s="116"/>
      <c r="Y723" s="116"/>
      <c r="Z723" s="116"/>
      <c r="AA723" s="116"/>
      <c r="AB723" s="116"/>
      <c r="AC723" s="116"/>
      <c r="AD723" s="116"/>
      <c r="AE723" s="116"/>
      <c r="AF723" s="116"/>
      <c r="AG723" s="116"/>
      <c r="AH723" s="116"/>
      <c r="AI723" s="116"/>
      <c r="AJ723" s="116"/>
      <c r="AK723" s="116"/>
      <c r="AL723" s="116"/>
      <c r="AM723" s="116"/>
      <c r="AN723" s="116"/>
      <c r="AO723" s="116"/>
      <c r="AP723" s="116"/>
      <c r="AQ723" s="116"/>
      <c r="AR723" s="116"/>
      <c r="AS723" s="116"/>
      <c r="AT723" s="116"/>
      <c r="AU723" s="116"/>
      <c r="AZ723" s="116"/>
      <c r="BA723" s="116"/>
      <c r="BB723" s="116"/>
      <c r="BC723" s="116"/>
    </row>
    <row r="724" spans="1:55" s="117" customFormat="1">
      <c r="A724" s="116"/>
      <c r="B724" s="116"/>
      <c r="C724" s="116"/>
      <c r="D724" s="116"/>
      <c r="E724" s="116"/>
      <c r="F724" s="116"/>
      <c r="G724" s="116"/>
      <c r="H724" s="116"/>
      <c r="I724" s="116"/>
      <c r="J724" s="116"/>
      <c r="K724" s="116"/>
      <c r="L724" s="116"/>
      <c r="M724" s="116"/>
      <c r="N724" s="116"/>
      <c r="O724" s="116"/>
      <c r="P724" s="116"/>
      <c r="Q724" s="116"/>
      <c r="R724" s="116"/>
      <c r="S724" s="116"/>
      <c r="T724" s="116"/>
      <c r="U724" s="116"/>
      <c r="V724" s="116"/>
      <c r="W724" s="116"/>
      <c r="X724" s="116"/>
      <c r="Y724" s="116"/>
      <c r="Z724" s="116"/>
      <c r="AA724" s="116"/>
      <c r="AB724" s="116"/>
      <c r="AC724" s="116"/>
      <c r="AD724" s="116"/>
      <c r="AE724" s="116"/>
      <c r="AF724" s="116"/>
      <c r="AG724" s="116"/>
      <c r="AH724" s="116"/>
      <c r="AI724" s="116"/>
      <c r="AJ724" s="116"/>
      <c r="AK724" s="116"/>
      <c r="AL724" s="116"/>
      <c r="AM724" s="116"/>
      <c r="AN724" s="116"/>
      <c r="AO724" s="116"/>
      <c r="AP724" s="116"/>
      <c r="AQ724" s="116"/>
      <c r="AR724" s="116"/>
      <c r="AS724" s="116"/>
      <c r="AT724" s="116"/>
      <c r="AU724" s="116"/>
      <c r="AZ724" s="116"/>
      <c r="BA724" s="116"/>
      <c r="BB724" s="116"/>
      <c r="BC724" s="116"/>
    </row>
    <row r="725" spans="1:55" s="117" customFormat="1">
      <c r="A725" s="116"/>
      <c r="B725" s="116"/>
      <c r="C725" s="116"/>
      <c r="D725" s="116"/>
      <c r="E725" s="116"/>
      <c r="F725" s="116"/>
      <c r="G725" s="116"/>
      <c r="H725" s="116"/>
      <c r="I725" s="116"/>
      <c r="J725" s="116"/>
      <c r="K725" s="116"/>
      <c r="L725" s="116"/>
      <c r="M725" s="116"/>
      <c r="N725" s="116"/>
      <c r="O725" s="116"/>
      <c r="P725" s="116"/>
      <c r="Q725" s="116"/>
      <c r="R725" s="116"/>
      <c r="S725" s="116"/>
      <c r="T725" s="116"/>
      <c r="U725" s="116"/>
      <c r="V725" s="116"/>
      <c r="W725" s="116"/>
      <c r="X725" s="116"/>
      <c r="Y725" s="116"/>
      <c r="Z725" s="116"/>
      <c r="AA725" s="116"/>
      <c r="AB725" s="116"/>
      <c r="AC725" s="116"/>
      <c r="AD725" s="116"/>
      <c r="AE725" s="116"/>
      <c r="AF725" s="116"/>
      <c r="AG725" s="116"/>
      <c r="AH725" s="116"/>
      <c r="AI725" s="116"/>
      <c r="AJ725" s="116"/>
      <c r="AK725" s="116"/>
      <c r="AL725" s="116"/>
      <c r="AM725" s="116"/>
      <c r="AN725" s="116"/>
      <c r="AO725" s="116"/>
      <c r="AP725" s="116"/>
      <c r="AQ725" s="116"/>
      <c r="AR725" s="116"/>
      <c r="AS725" s="116"/>
      <c r="AT725" s="116"/>
      <c r="AU725" s="116"/>
      <c r="AZ725" s="116"/>
      <c r="BA725" s="116"/>
      <c r="BB725" s="116"/>
      <c r="BC725" s="116"/>
    </row>
    <row r="726" spans="1:55" s="117" customFormat="1">
      <c r="A726" s="116"/>
      <c r="B726" s="116"/>
      <c r="C726" s="116"/>
      <c r="D726" s="116"/>
      <c r="E726" s="116"/>
      <c r="F726" s="116"/>
      <c r="G726" s="116"/>
      <c r="H726" s="116"/>
      <c r="I726" s="116"/>
      <c r="J726" s="116"/>
      <c r="K726" s="116"/>
      <c r="L726" s="116"/>
      <c r="M726" s="116"/>
      <c r="N726" s="116"/>
      <c r="O726" s="116"/>
      <c r="P726" s="116"/>
      <c r="Q726" s="116"/>
      <c r="R726" s="116"/>
      <c r="S726" s="116"/>
      <c r="T726" s="116"/>
      <c r="U726" s="116"/>
      <c r="V726" s="116"/>
      <c r="W726" s="116"/>
      <c r="X726" s="116"/>
      <c r="Y726" s="116"/>
      <c r="Z726" s="116"/>
      <c r="AA726" s="116"/>
      <c r="AB726" s="116"/>
      <c r="AC726" s="116"/>
      <c r="AD726" s="116"/>
      <c r="AE726" s="116"/>
      <c r="AF726" s="116"/>
      <c r="AG726" s="116"/>
      <c r="AH726" s="116"/>
      <c r="AI726" s="116"/>
      <c r="AJ726" s="116"/>
      <c r="AK726" s="116"/>
      <c r="AL726" s="116"/>
      <c r="AM726" s="116"/>
      <c r="AN726" s="116"/>
      <c r="AO726" s="116"/>
      <c r="AP726" s="116"/>
      <c r="AQ726" s="116"/>
      <c r="AR726" s="116"/>
      <c r="AS726" s="116"/>
      <c r="AT726" s="116"/>
      <c r="AU726" s="116"/>
      <c r="AZ726" s="116"/>
      <c r="BA726" s="116"/>
      <c r="BB726" s="116"/>
      <c r="BC726" s="116"/>
    </row>
    <row r="727" spans="1:55" s="117" customFormat="1">
      <c r="A727" s="116"/>
      <c r="B727" s="116"/>
      <c r="C727" s="116"/>
      <c r="D727" s="116"/>
      <c r="E727" s="116"/>
      <c r="F727" s="116"/>
      <c r="G727" s="116"/>
      <c r="H727" s="116"/>
      <c r="I727" s="116"/>
      <c r="J727" s="116"/>
      <c r="K727" s="116"/>
      <c r="L727" s="116"/>
      <c r="M727" s="116"/>
      <c r="N727" s="116"/>
      <c r="O727" s="116"/>
      <c r="P727" s="116"/>
      <c r="Q727" s="116"/>
      <c r="R727" s="116"/>
      <c r="S727" s="116"/>
      <c r="T727" s="116"/>
      <c r="U727" s="116"/>
      <c r="V727" s="116"/>
      <c r="W727" s="116"/>
      <c r="X727" s="116"/>
      <c r="Y727" s="116"/>
      <c r="Z727" s="116"/>
      <c r="AA727" s="116"/>
      <c r="AB727" s="116"/>
      <c r="AC727" s="116"/>
      <c r="AD727" s="116"/>
      <c r="AE727" s="116"/>
      <c r="AF727" s="116"/>
      <c r="AG727" s="116"/>
      <c r="AH727" s="116"/>
      <c r="AI727" s="116"/>
      <c r="AJ727" s="116"/>
      <c r="AK727" s="116"/>
      <c r="AL727" s="116"/>
      <c r="AM727" s="116"/>
      <c r="AN727" s="116"/>
      <c r="AO727" s="116"/>
      <c r="AP727" s="116"/>
      <c r="AQ727" s="116"/>
      <c r="AR727" s="116"/>
      <c r="AS727" s="116"/>
      <c r="AT727" s="116"/>
      <c r="AU727" s="116"/>
      <c r="AZ727" s="116"/>
      <c r="BA727" s="116"/>
      <c r="BB727" s="116"/>
      <c r="BC727" s="116"/>
    </row>
    <row r="728" spans="1:55" s="117" customFormat="1">
      <c r="A728" s="116"/>
      <c r="B728" s="116"/>
      <c r="C728" s="116"/>
      <c r="D728" s="116"/>
      <c r="E728" s="116"/>
      <c r="F728" s="116"/>
      <c r="G728" s="116"/>
      <c r="H728" s="116"/>
      <c r="I728" s="116"/>
      <c r="J728" s="116"/>
      <c r="K728" s="116"/>
      <c r="L728" s="116"/>
      <c r="M728" s="116"/>
      <c r="N728" s="116"/>
      <c r="O728" s="116"/>
      <c r="P728" s="116"/>
      <c r="Q728" s="116"/>
      <c r="R728" s="116"/>
      <c r="S728" s="116"/>
      <c r="T728" s="116"/>
      <c r="U728" s="116"/>
      <c r="V728" s="116"/>
      <c r="W728" s="116"/>
      <c r="X728" s="116"/>
      <c r="Y728" s="116"/>
      <c r="Z728" s="116"/>
      <c r="AA728" s="116"/>
      <c r="AB728" s="116"/>
      <c r="AC728" s="116"/>
      <c r="AD728" s="116"/>
      <c r="AE728" s="116"/>
      <c r="AF728" s="116"/>
      <c r="AG728" s="116"/>
      <c r="AH728" s="116"/>
      <c r="AI728" s="116"/>
      <c r="AJ728" s="116"/>
      <c r="AK728" s="116"/>
      <c r="AL728" s="116"/>
      <c r="AM728" s="116"/>
      <c r="AN728" s="116"/>
      <c r="AO728" s="116"/>
      <c r="AP728" s="116"/>
      <c r="AQ728" s="116"/>
      <c r="AR728" s="116"/>
      <c r="AS728" s="116"/>
      <c r="AT728" s="116"/>
      <c r="AU728" s="116"/>
      <c r="AZ728" s="116"/>
      <c r="BA728" s="116"/>
      <c r="BB728" s="116"/>
      <c r="BC728" s="116"/>
    </row>
    <row r="729" spans="1:55" s="117" customFormat="1">
      <c r="A729" s="116"/>
      <c r="B729" s="116"/>
      <c r="C729" s="116"/>
      <c r="D729" s="116"/>
      <c r="E729" s="116"/>
      <c r="F729" s="116"/>
      <c r="G729" s="116"/>
      <c r="H729" s="116"/>
      <c r="I729" s="116"/>
      <c r="J729" s="116"/>
      <c r="K729" s="116"/>
      <c r="L729" s="116"/>
      <c r="M729" s="116"/>
      <c r="N729" s="116"/>
      <c r="O729" s="116"/>
      <c r="P729" s="116"/>
      <c r="Q729" s="116"/>
      <c r="R729" s="116"/>
      <c r="S729" s="116"/>
      <c r="T729" s="116"/>
      <c r="U729" s="116"/>
      <c r="V729" s="116"/>
      <c r="W729" s="116"/>
      <c r="X729" s="116"/>
      <c r="Y729" s="116"/>
      <c r="Z729" s="116"/>
      <c r="AA729" s="116"/>
      <c r="AB729" s="116"/>
      <c r="AC729" s="116"/>
      <c r="AD729" s="116"/>
      <c r="AE729" s="116"/>
      <c r="AF729" s="116"/>
      <c r="AG729" s="116"/>
      <c r="AH729" s="116"/>
      <c r="AI729" s="116"/>
      <c r="AJ729" s="116"/>
      <c r="AK729" s="116"/>
      <c r="AL729" s="116"/>
      <c r="AM729" s="116"/>
      <c r="AN729" s="116"/>
      <c r="AO729" s="116"/>
      <c r="AP729" s="116"/>
      <c r="AQ729" s="116"/>
      <c r="AR729" s="116"/>
      <c r="AS729" s="116"/>
      <c r="AT729" s="116"/>
      <c r="AU729" s="116"/>
      <c r="AZ729" s="116"/>
      <c r="BA729" s="116"/>
      <c r="BB729" s="116"/>
      <c r="BC729" s="116"/>
    </row>
    <row r="730" spans="1:55" s="117" customFormat="1">
      <c r="A730" s="116"/>
      <c r="B730" s="116"/>
      <c r="C730" s="116"/>
      <c r="D730" s="116"/>
      <c r="E730" s="116"/>
      <c r="F730" s="116"/>
      <c r="G730" s="116"/>
      <c r="H730" s="116"/>
      <c r="I730" s="116"/>
      <c r="J730" s="116"/>
      <c r="K730" s="116"/>
      <c r="L730" s="116"/>
      <c r="M730" s="116"/>
      <c r="N730" s="116"/>
      <c r="O730" s="116"/>
      <c r="P730" s="116"/>
      <c r="Q730" s="116"/>
      <c r="R730" s="116"/>
      <c r="S730" s="116"/>
      <c r="T730" s="116"/>
      <c r="U730" s="116"/>
      <c r="V730" s="116"/>
      <c r="W730" s="116"/>
      <c r="X730" s="116"/>
      <c r="Y730" s="116"/>
      <c r="Z730" s="116"/>
      <c r="AA730" s="116"/>
      <c r="AB730" s="116"/>
      <c r="AC730" s="116"/>
      <c r="AD730" s="116"/>
      <c r="AE730" s="116"/>
      <c r="AF730" s="116"/>
      <c r="AG730" s="116"/>
      <c r="AH730" s="116"/>
      <c r="AI730" s="116"/>
      <c r="AJ730" s="116"/>
      <c r="AK730" s="116"/>
      <c r="AL730" s="116"/>
      <c r="AM730" s="116"/>
      <c r="AN730" s="116"/>
      <c r="AO730" s="116"/>
      <c r="AP730" s="116"/>
      <c r="AQ730" s="116"/>
      <c r="AR730" s="116"/>
      <c r="AS730" s="116"/>
      <c r="AT730" s="116"/>
      <c r="AU730" s="116"/>
      <c r="AZ730" s="116"/>
      <c r="BA730" s="116"/>
      <c r="BB730" s="116"/>
      <c r="BC730" s="116"/>
    </row>
    <row r="731" spans="1:55" s="117" customFormat="1">
      <c r="A731" s="116"/>
      <c r="B731" s="116"/>
      <c r="C731" s="116"/>
      <c r="D731" s="116"/>
      <c r="E731" s="116"/>
      <c r="F731" s="116"/>
      <c r="G731" s="116"/>
      <c r="H731" s="116"/>
      <c r="I731" s="116"/>
      <c r="J731" s="116"/>
      <c r="K731" s="116"/>
      <c r="L731" s="116"/>
      <c r="M731" s="116"/>
      <c r="N731" s="116"/>
      <c r="O731" s="116"/>
      <c r="P731" s="116"/>
      <c r="Q731" s="116"/>
      <c r="R731" s="116"/>
      <c r="S731" s="116"/>
      <c r="T731" s="116"/>
      <c r="U731" s="116"/>
      <c r="V731" s="116"/>
      <c r="W731" s="116"/>
      <c r="X731" s="116"/>
      <c r="Y731" s="116"/>
      <c r="Z731" s="116"/>
      <c r="AA731" s="116"/>
      <c r="AB731" s="116"/>
      <c r="AC731" s="116"/>
      <c r="AD731" s="116"/>
      <c r="AE731" s="116"/>
      <c r="AF731" s="116"/>
      <c r="AG731" s="116"/>
      <c r="AH731" s="116"/>
      <c r="AI731" s="116"/>
      <c r="AJ731" s="116"/>
      <c r="AK731" s="116"/>
      <c r="AL731" s="116"/>
      <c r="AM731" s="116"/>
      <c r="AN731" s="116"/>
      <c r="AO731" s="116"/>
      <c r="AP731" s="116"/>
      <c r="AQ731" s="116"/>
      <c r="AR731" s="116"/>
      <c r="AS731" s="116"/>
      <c r="AT731" s="116"/>
      <c r="AU731" s="116"/>
      <c r="AZ731" s="116"/>
      <c r="BA731" s="116"/>
      <c r="BB731" s="116"/>
      <c r="BC731" s="116"/>
    </row>
    <row r="732" spans="1:55" s="117" customFormat="1">
      <c r="A732" s="116"/>
      <c r="B732" s="116"/>
      <c r="C732" s="116"/>
      <c r="D732" s="116"/>
      <c r="E732" s="116"/>
      <c r="F732" s="116"/>
      <c r="G732" s="116"/>
      <c r="H732" s="116"/>
      <c r="I732" s="116"/>
      <c r="J732" s="116"/>
      <c r="K732" s="116"/>
      <c r="L732" s="116"/>
      <c r="M732" s="116"/>
      <c r="N732" s="116"/>
      <c r="O732" s="116"/>
      <c r="P732" s="116"/>
      <c r="Q732" s="116"/>
      <c r="R732" s="116"/>
      <c r="S732" s="116"/>
      <c r="T732" s="116"/>
      <c r="U732" s="116"/>
      <c r="V732" s="116"/>
      <c r="W732" s="116"/>
      <c r="X732" s="116"/>
      <c r="Y732" s="116"/>
      <c r="Z732" s="116"/>
      <c r="AA732" s="116"/>
      <c r="AB732" s="116"/>
      <c r="AC732" s="116"/>
      <c r="AD732" s="116"/>
      <c r="AE732" s="116"/>
      <c r="AF732" s="116"/>
      <c r="AG732" s="116"/>
      <c r="AH732" s="116"/>
      <c r="AI732" s="116"/>
      <c r="AJ732" s="116"/>
      <c r="AK732" s="116"/>
      <c r="AL732" s="116"/>
      <c r="AM732" s="116"/>
      <c r="AN732" s="116"/>
      <c r="AO732" s="116"/>
      <c r="AP732" s="116"/>
      <c r="AQ732" s="116"/>
      <c r="AR732" s="116"/>
      <c r="AS732" s="116"/>
      <c r="AT732" s="116"/>
      <c r="AU732" s="116"/>
      <c r="AZ732" s="116"/>
      <c r="BA732" s="116"/>
      <c r="BB732" s="116"/>
      <c r="BC732" s="116"/>
    </row>
    <row r="733" spans="1:55" s="117" customFormat="1">
      <c r="A733" s="116"/>
      <c r="B733" s="116"/>
      <c r="C733" s="116"/>
      <c r="D733" s="116"/>
      <c r="E733" s="116"/>
      <c r="F733" s="116"/>
      <c r="G733" s="116"/>
      <c r="H733" s="116"/>
      <c r="I733" s="116"/>
      <c r="J733" s="116"/>
      <c r="K733" s="116"/>
      <c r="L733" s="116"/>
      <c r="M733" s="116"/>
      <c r="N733" s="116"/>
      <c r="O733" s="116"/>
      <c r="P733" s="116"/>
      <c r="Q733" s="116"/>
      <c r="R733" s="116"/>
      <c r="S733" s="116"/>
      <c r="T733" s="116"/>
      <c r="U733" s="116"/>
      <c r="V733" s="116"/>
      <c r="W733" s="116"/>
      <c r="X733" s="116"/>
      <c r="Y733" s="116"/>
      <c r="Z733" s="116"/>
      <c r="AA733" s="116"/>
      <c r="AB733" s="116"/>
      <c r="AC733" s="116"/>
      <c r="AD733" s="116"/>
      <c r="AE733" s="116"/>
      <c r="AF733" s="116"/>
      <c r="AG733" s="116"/>
      <c r="AH733" s="116"/>
      <c r="AI733" s="116"/>
      <c r="AJ733" s="116"/>
      <c r="AK733" s="116"/>
      <c r="AL733" s="116"/>
      <c r="AM733" s="116"/>
      <c r="AN733" s="116"/>
      <c r="AO733" s="116"/>
      <c r="AP733" s="116"/>
      <c r="AQ733" s="116"/>
      <c r="AR733" s="116"/>
      <c r="AS733" s="116"/>
      <c r="AT733" s="116"/>
      <c r="AU733" s="116"/>
      <c r="AZ733" s="116"/>
      <c r="BA733" s="116"/>
      <c r="BB733" s="116"/>
      <c r="BC733" s="116"/>
    </row>
    <row r="734" spans="1:55" s="117" customFormat="1">
      <c r="A734" s="116"/>
      <c r="B734" s="116"/>
      <c r="C734" s="116"/>
      <c r="D734" s="116"/>
      <c r="E734" s="116"/>
      <c r="F734" s="116"/>
      <c r="G734" s="116"/>
      <c r="H734" s="116"/>
      <c r="I734" s="116"/>
      <c r="J734" s="116"/>
      <c r="K734" s="116"/>
      <c r="L734" s="116"/>
      <c r="M734" s="116"/>
      <c r="N734" s="116"/>
      <c r="O734" s="116"/>
      <c r="P734" s="116"/>
      <c r="Q734" s="116"/>
      <c r="R734" s="116"/>
      <c r="S734" s="116"/>
      <c r="T734" s="116"/>
      <c r="U734" s="116"/>
      <c r="V734" s="116"/>
      <c r="W734" s="116"/>
      <c r="X734" s="116"/>
      <c r="Y734" s="116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116"/>
      <c r="AP734" s="116"/>
      <c r="AQ734" s="116"/>
      <c r="AR734" s="116"/>
      <c r="AS734" s="116"/>
      <c r="AT734" s="116"/>
      <c r="AU734" s="116"/>
      <c r="AZ734" s="116"/>
      <c r="BA734" s="116"/>
      <c r="BB734" s="116"/>
      <c r="BC734" s="116"/>
    </row>
    <row r="735" spans="1:55" s="117" customFormat="1">
      <c r="A735" s="116"/>
      <c r="B735" s="116"/>
      <c r="C735" s="116"/>
      <c r="D735" s="116"/>
      <c r="E735" s="116"/>
      <c r="F735" s="116"/>
      <c r="G735" s="116"/>
      <c r="H735" s="116"/>
      <c r="I735" s="116"/>
      <c r="J735" s="116"/>
      <c r="K735" s="116"/>
      <c r="L735" s="116"/>
      <c r="M735" s="116"/>
      <c r="N735" s="116"/>
      <c r="O735" s="116"/>
      <c r="P735" s="116"/>
      <c r="Q735" s="116"/>
      <c r="R735" s="116"/>
      <c r="S735" s="116"/>
      <c r="T735" s="116"/>
      <c r="U735" s="116"/>
      <c r="V735" s="116"/>
      <c r="W735" s="116"/>
      <c r="X735" s="116"/>
      <c r="Y735" s="116"/>
      <c r="Z735" s="116"/>
      <c r="AA735" s="116"/>
      <c r="AB735" s="116"/>
      <c r="AC735" s="116"/>
      <c r="AD735" s="116"/>
      <c r="AE735" s="116"/>
      <c r="AF735" s="116"/>
      <c r="AG735" s="116"/>
      <c r="AH735" s="116"/>
      <c r="AI735" s="116"/>
      <c r="AJ735" s="116"/>
      <c r="AK735" s="116"/>
      <c r="AL735" s="116"/>
      <c r="AM735" s="116"/>
      <c r="AN735" s="116"/>
      <c r="AO735" s="116"/>
      <c r="AP735" s="116"/>
      <c r="AQ735" s="116"/>
      <c r="AR735" s="116"/>
      <c r="AS735" s="116"/>
      <c r="AT735" s="116"/>
      <c r="AU735" s="116"/>
      <c r="AZ735" s="116"/>
      <c r="BA735" s="116"/>
      <c r="BB735" s="116"/>
      <c r="BC735" s="116"/>
    </row>
    <row r="736" spans="1:55" s="117" customFormat="1">
      <c r="A736" s="116"/>
      <c r="B736" s="116"/>
      <c r="C736" s="116"/>
      <c r="D736" s="116"/>
      <c r="E736" s="116"/>
      <c r="F736" s="116"/>
      <c r="G736" s="116"/>
      <c r="H736" s="116"/>
      <c r="I736" s="116"/>
      <c r="J736" s="116"/>
      <c r="K736" s="116"/>
      <c r="L736" s="116"/>
      <c r="M736" s="116"/>
      <c r="N736" s="116"/>
      <c r="O736" s="116"/>
      <c r="P736" s="116"/>
      <c r="Q736" s="116"/>
      <c r="R736" s="116"/>
      <c r="S736" s="116"/>
      <c r="T736" s="116"/>
      <c r="U736" s="116"/>
      <c r="V736" s="116"/>
      <c r="W736" s="116"/>
      <c r="X736" s="116"/>
      <c r="Y736" s="116"/>
      <c r="Z736" s="116"/>
      <c r="AA736" s="116"/>
      <c r="AB736" s="116"/>
      <c r="AC736" s="116"/>
      <c r="AD736" s="116"/>
      <c r="AE736" s="116"/>
      <c r="AF736" s="116"/>
      <c r="AG736" s="116"/>
      <c r="AH736" s="116"/>
      <c r="AI736" s="116"/>
      <c r="AJ736" s="116"/>
      <c r="AK736" s="116"/>
      <c r="AL736" s="116"/>
      <c r="AM736" s="116"/>
      <c r="AN736" s="116"/>
      <c r="AO736" s="116"/>
      <c r="AP736" s="116"/>
      <c r="AQ736" s="116"/>
      <c r="AR736" s="116"/>
      <c r="AS736" s="116"/>
      <c r="AT736" s="116"/>
      <c r="AU736" s="116"/>
      <c r="AZ736" s="116"/>
      <c r="BA736" s="116"/>
      <c r="BB736" s="116"/>
      <c r="BC736" s="116"/>
    </row>
    <row r="737" spans="1:55" s="117" customFormat="1">
      <c r="A737" s="116"/>
      <c r="B737" s="116"/>
      <c r="C737" s="116"/>
      <c r="D737" s="116"/>
      <c r="E737" s="116"/>
      <c r="F737" s="116"/>
      <c r="G737" s="116"/>
      <c r="H737" s="116"/>
      <c r="I737" s="116"/>
      <c r="J737" s="116"/>
      <c r="K737" s="116"/>
      <c r="L737" s="116"/>
      <c r="M737" s="116"/>
      <c r="N737" s="116"/>
      <c r="O737" s="116"/>
      <c r="P737" s="116"/>
      <c r="Q737" s="116"/>
      <c r="R737" s="116"/>
      <c r="S737" s="116"/>
      <c r="T737" s="116"/>
      <c r="U737" s="116"/>
      <c r="V737" s="116"/>
      <c r="W737" s="116"/>
      <c r="X737" s="116"/>
      <c r="Y737" s="116"/>
      <c r="Z737" s="116"/>
      <c r="AA737" s="116"/>
      <c r="AB737" s="116"/>
      <c r="AC737" s="116"/>
      <c r="AD737" s="116"/>
      <c r="AE737" s="116"/>
      <c r="AF737" s="116"/>
      <c r="AG737" s="116"/>
      <c r="AH737" s="116"/>
      <c r="AI737" s="116"/>
      <c r="AJ737" s="116"/>
      <c r="AK737" s="116"/>
      <c r="AL737" s="116"/>
      <c r="AM737" s="116"/>
      <c r="AN737" s="116"/>
      <c r="AO737" s="116"/>
      <c r="AP737" s="116"/>
      <c r="AQ737" s="116"/>
      <c r="AR737" s="116"/>
      <c r="AS737" s="116"/>
      <c r="AT737" s="116"/>
      <c r="AU737" s="116"/>
      <c r="AZ737" s="116"/>
      <c r="BA737" s="116"/>
      <c r="BB737" s="116"/>
      <c r="BC737" s="116"/>
    </row>
    <row r="738" spans="1:55" s="117" customFormat="1">
      <c r="A738" s="116"/>
      <c r="B738" s="116"/>
      <c r="C738" s="116"/>
      <c r="D738" s="116"/>
      <c r="E738" s="116"/>
      <c r="F738" s="116"/>
      <c r="G738" s="116"/>
      <c r="H738" s="116"/>
      <c r="I738" s="116"/>
      <c r="J738" s="116"/>
      <c r="K738" s="116"/>
      <c r="L738" s="116"/>
      <c r="M738" s="116"/>
      <c r="N738" s="116"/>
      <c r="O738" s="116"/>
      <c r="P738" s="116"/>
      <c r="Q738" s="116"/>
      <c r="R738" s="116"/>
      <c r="S738" s="116"/>
      <c r="T738" s="116"/>
      <c r="U738" s="116"/>
      <c r="V738" s="116"/>
      <c r="W738" s="116"/>
      <c r="X738" s="116"/>
      <c r="Y738" s="116"/>
      <c r="Z738" s="116"/>
      <c r="AA738" s="116"/>
      <c r="AB738" s="116"/>
      <c r="AC738" s="116"/>
      <c r="AD738" s="116"/>
      <c r="AE738" s="116"/>
      <c r="AF738" s="116"/>
      <c r="AG738" s="116"/>
      <c r="AH738" s="116"/>
      <c r="AI738" s="116"/>
      <c r="AJ738" s="116"/>
      <c r="AK738" s="116"/>
      <c r="AL738" s="116"/>
      <c r="AM738" s="116"/>
      <c r="AN738" s="116"/>
      <c r="AO738" s="116"/>
      <c r="AP738" s="116"/>
      <c r="AQ738" s="116"/>
      <c r="AR738" s="116"/>
      <c r="AS738" s="116"/>
      <c r="AT738" s="116"/>
      <c r="AU738" s="116"/>
      <c r="AZ738" s="116"/>
      <c r="BA738" s="116"/>
      <c r="BB738" s="116"/>
      <c r="BC738" s="116"/>
    </row>
    <row r="739" spans="1:55" s="117" customFormat="1">
      <c r="A739" s="116"/>
      <c r="B739" s="116"/>
      <c r="C739" s="116"/>
      <c r="D739" s="116"/>
      <c r="E739" s="116"/>
      <c r="F739" s="116"/>
      <c r="G739" s="116"/>
      <c r="H739" s="116"/>
      <c r="I739" s="116"/>
      <c r="J739" s="116"/>
      <c r="K739" s="116"/>
      <c r="L739" s="116"/>
      <c r="M739" s="116"/>
      <c r="N739" s="116"/>
      <c r="O739" s="116"/>
      <c r="P739" s="116"/>
      <c r="Q739" s="116"/>
      <c r="R739" s="116"/>
      <c r="S739" s="116"/>
      <c r="T739" s="116"/>
      <c r="U739" s="116"/>
      <c r="V739" s="116"/>
      <c r="W739" s="116"/>
      <c r="X739" s="116"/>
      <c r="Y739" s="116"/>
      <c r="Z739" s="116"/>
      <c r="AA739" s="116"/>
      <c r="AB739" s="116"/>
      <c r="AC739" s="116"/>
      <c r="AD739" s="116"/>
      <c r="AE739" s="116"/>
      <c r="AF739" s="116"/>
      <c r="AG739" s="116"/>
      <c r="AH739" s="116"/>
      <c r="AI739" s="116"/>
      <c r="AJ739" s="116"/>
      <c r="AK739" s="116"/>
      <c r="AL739" s="116"/>
      <c r="AM739" s="116"/>
      <c r="AN739" s="116"/>
      <c r="AO739" s="116"/>
      <c r="AP739" s="116"/>
      <c r="AQ739" s="116"/>
      <c r="AR739" s="116"/>
      <c r="AS739" s="116"/>
      <c r="AT739" s="116"/>
      <c r="AU739" s="116"/>
      <c r="AZ739" s="116"/>
      <c r="BA739" s="116"/>
      <c r="BB739" s="116"/>
      <c r="BC739" s="116"/>
    </row>
    <row r="740" spans="1:55" s="117" customFormat="1">
      <c r="A740" s="116"/>
      <c r="B740" s="116"/>
      <c r="C740" s="116"/>
      <c r="D740" s="116"/>
      <c r="E740" s="116"/>
      <c r="F740" s="116"/>
      <c r="G740" s="116"/>
      <c r="H740" s="116"/>
      <c r="I740" s="116"/>
      <c r="J740" s="116"/>
      <c r="K740" s="116"/>
      <c r="L740" s="116"/>
      <c r="M740" s="116"/>
      <c r="N740" s="116"/>
      <c r="O740" s="116"/>
      <c r="P740" s="116"/>
      <c r="Q740" s="116"/>
      <c r="R740" s="116"/>
      <c r="S740" s="116"/>
      <c r="T740" s="116"/>
      <c r="U740" s="116"/>
      <c r="V740" s="116"/>
      <c r="W740" s="116"/>
      <c r="X740" s="116"/>
      <c r="Y740" s="116"/>
      <c r="Z740" s="116"/>
      <c r="AA740" s="116"/>
      <c r="AB740" s="116"/>
      <c r="AC740" s="116"/>
      <c r="AD740" s="116"/>
      <c r="AE740" s="116"/>
      <c r="AF740" s="116"/>
      <c r="AG740" s="116"/>
      <c r="AH740" s="116"/>
      <c r="AI740" s="116"/>
      <c r="AJ740" s="116"/>
      <c r="AK740" s="116"/>
      <c r="AL740" s="116"/>
      <c r="AM740" s="116"/>
      <c r="AN740" s="116"/>
      <c r="AO740" s="116"/>
      <c r="AP740" s="116"/>
      <c r="AQ740" s="116"/>
      <c r="AR740" s="116"/>
      <c r="AS740" s="116"/>
      <c r="AT740" s="116"/>
      <c r="AU740" s="116"/>
      <c r="AZ740" s="116"/>
      <c r="BA740" s="116"/>
      <c r="BB740" s="116"/>
      <c r="BC740" s="116"/>
    </row>
    <row r="741" spans="1:55" s="117" customFormat="1">
      <c r="A741" s="116"/>
      <c r="B741" s="116"/>
      <c r="C741" s="116"/>
      <c r="D741" s="116"/>
      <c r="E741" s="116"/>
      <c r="F741" s="116"/>
      <c r="G741" s="116"/>
      <c r="H741" s="116"/>
      <c r="I741" s="116"/>
      <c r="J741" s="116"/>
      <c r="K741" s="116"/>
      <c r="L741" s="116"/>
      <c r="M741" s="116"/>
      <c r="N741" s="116"/>
      <c r="O741" s="116"/>
      <c r="P741" s="116"/>
      <c r="Q741" s="116"/>
      <c r="R741" s="116"/>
      <c r="S741" s="116"/>
      <c r="T741" s="116"/>
      <c r="U741" s="116"/>
      <c r="V741" s="116"/>
      <c r="W741" s="116"/>
      <c r="X741" s="116"/>
      <c r="Y741" s="116"/>
      <c r="Z741" s="116"/>
      <c r="AA741" s="116"/>
      <c r="AB741" s="116"/>
      <c r="AC741" s="116"/>
      <c r="AD741" s="116"/>
      <c r="AE741" s="116"/>
      <c r="AF741" s="116"/>
      <c r="AG741" s="116"/>
      <c r="AH741" s="116"/>
      <c r="AI741" s="116"/>
      <c r="AJ741" s="116"/>
      <c r="AK741" s="116"/>
      <c r="AL741" s="116"/>
      <c r="AM741" s="116"/>
      <c r="AN741" s="116"/>
      <c r="AO741" s="116"/>
      <c r="AP741" s="116"/>
      <c r="AQ741" s="116"/>
      <c r="AR741" s="116"/>
      <c r="AS741" s="116"/>
      <c r="AT741" s="116"/>
      <c r="AU741" s="116"/>
      <c r="AZ741" s="116"/>
      <c r="BA741" s="116"/>
      <c r="BB741" s="116"/>
      <c r="BC741" s="116"/>
    </row>
    <row r="742" spans="1:55" s="117" customFormat="1">
      <c r="A742" s="116"/>
      <c r="B742" s="116"/>
      <c r="C742" s="116"/>
      <c r="D742" s="116"/>
      <c r="E742" s="116"/>
      <c r="F742" s="116"/>
      <c r="G742" s="116"/>
      <c r="H742" s="116"/>
      <c r="I742" s="116"/>
      <c r="J742" s="116"/>
      <c r="K742" s="116"/>
      <c r="L742" s="116"/>
      <c r="M742" s="116"/>
      <c r="N742" s="116"/>
      <c r="O742" s="116"/>
      <c r="P742" s="116"/>
      <c r="Q742" s="116"/>
      <c r="R742" s="116"/>
      <c r="S742" s="116"/>
      <c r="T742" s="116"/>
      <c r="U742" s="116"/>
      <c r="V742" s="116"/>
      <c r="W742" s="116"/>
      <c r="X742" s="116"/>
      <c r="Y742" s="116"/>
      <c r="Z742" s="116"/>
      <c r="AA742" s="116"/>
      <c r="AB742" s="116"/>
      <c r="AC742" s="116"/>
      <c r="AD742" s="116"/>
      <c r="AE742" s="116"/>
      <c r="AF742" s="116"/>
      <c r="AG742" s="116"/>
      <c r="AH742" s="116"/>
      <c r="AI742" s="116"/>
      <c r="AJ742" s="116"/>
      <c r="AK742" s="116"/>
      <c r="AL742" s="116"/>
      <c r="AM742" s="116"/>
      <c r="AN742" s="116"/>
      <c r="AO742" s="116"/>
      <c r="AP742" s="116"/>
      <c r="AQ742" s="116"/>
      <c r="AR742" s="116"/>
      <c r="AS742" s="116"/>
      <c r="AT742" s="116"/>
      <c r="AU742" s="116"/>
      <c r="AZ742" s="116"/>
      <c r="BA742" s="116"/>
      <c r="BB742" s="116"/>
      <c r="BC742" s="116"/>
    </row>
    <row r="743" spans="1:55" s="117" customFormat="1">
      <c r="A743" s="116"/>
      <c r="B743" s="116"/>
      <c r="C743" s="116"/>
      <c r="D743" s="116"/>
      <c r="E743" s="116"/>
      <c r="F743" s="116"/>
      <c r="G743" s="116"/>
      <c r="H743" s="116"/>
      <c r="I743" s="116"/>
      <c r="J743" s="116"/>
      <c r="K743" s="116"/>
      <c r="L743" s="116"/>
      <c r="M743" s="116"/>
      <c r="N743" s="116"/>
      <c r="O743" s="116"/>
      <c r="P743" s="116"/>
      <c r="Q743" s="116"/>
      <c r="R743" s="116"/>
      <c r="S743" s="116"/>
      <c r="T743" s="116"/>
      <c r="U743" s="116"/>
      <c r="V743" s="116"/>
      <c r="W743" s="116"/>
      <c r="X743" s="116"/>
      <c r="Y743" s="116"/>
      <c r="Z743" s="116"/>
      <c r="AA743" s="116"/>
      <c r="AB743" s="116"/>
      <c r="AC743" s="116"/>
      <c r="AD743" s="116"/>
      <c r="AE743" s="116"/>
      <c r="AF743" s="116"/>
      <c r="AG743" s="116"/>
      <c r="AH743" s="116"/>
      <c r="AI743" s="116"/>
      <c r="AJ743" s="116"/>
      <c r="AK743" s="116"/>
      <c r="AL743" s="116"/>
      <c r="AM743" s="116"/>
      <c r="AN743" s="116"/>
      <c r="AO743" s="116"/>
      <c r="AP743" s="116"/>
      <c r="AQ743" s="116"/>
      <c r="AR743" s="116"/>
      <c r="AS743" s="116"/>
      <c r="AT743" s="116"/>
      <c r="AU743" s="116"/>
      <c r="AZ743" s="116"/>
      <c r="BA743" s="116"/>
      <c r="BB743" s="116"/>
      <c r="BC743" s="116"/>
    </row>
    <row r="744" spans="1:55" s="117" customFormat="1">
      <c r="A744" s="116"/>
      <c r="B744" s="116"/>
      <c r="C744" s="116"/>
      <c r="D744" s="116"/>
      <c r="E744" s="116"/>
      <c r="F744" s="116"/>
      <c r="G744" s="116"/>
      <c r="H744" s="116"/>
      <c r="I744" s="116"/>
      <c r="J744" s="116"/>
      <c r="K744" s="116"/>
      <c r="L744" s="116"/>
      <c r="M744" s="116"/>
      <c r="N744" s="116"/>
      <c r="O744" s="116"/>
      <c r="P744" s="116"/>
      <c r="Q744" s="116"/>
      <c r="R744" s="116"/>
      <c r="S744" s="116"/>
      <c r="T744" s="116"/>
      <c r="U744" s="116"/>
      <c r="V744" s="116"/>
      <c r="W744" s="116"/>
      <c r="X744" s="116"/>
      <c r="Y744" s="116"/>
      <c r="Z744" s="116"/>
      <c r="AA744" s="116"/>
      <c r="AB744" s="116"/>
      <c r="AC744" s="116"/>
      <c r="AD744" s="116"/>
      <c r="AE744" s="116"/>
      <c r="AF744" s="116"/>
      <c r="AG744" s="116"/>
      <c r="AH744" s="116"/>
      <c r="AI744" s="116"/>
      <c r="AJ744" s="116"/>
      <c r="AK744" s="116"/>
      <c r="AL744" s="116"/>
      <c r="AM744" s="116"/>
      <c r="AN744" s="116"/>
      <c r="AO744" s="116"/>
      <c r="AP744" s="116"/>
      <c r="AQ744" s="116"/>
      <c r="AR744" s="116"/>
      <c r="AS744" s="116"/>
      <c r="AT744" s="116"/>
      <c r="AU744" s="116"/>
      <c r="AZ744" s="116"/>
      <c r="BA744" s="116"/>
      <c r="BB744" s="116"/>
      <c r="BC744" s="116"/>
    </row>
    <row r="745" spans="1:55" s="117" customFormat="1">
      <c r="A745" s="116"/>
      <c r="B745" s="116"/>
      <c r="C745" s="116"/>
      <c r="D745" s="116"/>
      <c r="E745" s="116"/>
      <c r="F745" s="116"/>
      <c r="G745" s="116"/>
      <c r="H745" s="116"/>
      <c r="I745" s="116"/>
      <c r="J745" s="116"/>
      <c r="K745" s="116"/>
      <c r="L745" s="116"/>
      <c r="M745" s="116"/>
      <c r="N745" s="116"/>
      <c r="O745" s="116"/>
      <c r="P745" s="116"/>
      <c r="Q745" s="116"/>
      <c r="R745" s="116"/>
      <c r="S745" s="116"/>
      <c r="T745" s="116"/>
      <c r="U745" s="116"/>
      <c r="V745" s="116"/>
      <c r="W745" s="116"/>
      <c r="X745" s="116"/>
      <c r="Y745" s="116"/>
      <c r="Z745" s="116"/>
      <c r="AA745" s="116"/>
      <c r="AB745" s="116"/>
      <c r="AC745" s="116"/>
      <c r="AD745" s="116"/>
      <c r="AE745" s="116"/>
      <c r="AF745" s="116"/>
      <c r="AG745" s="116"/>
      <c r="AH745" s="116"/>
      <c r="AI745" s="116"/>
      <c r="AJ745" s="116"/>
      <c r="AK745" s="116"/>
      <c r="AL745" s="116"/>
      <c r="AM745" s="116"/>
      <c r="AN745" s="116"/>
      <c r="AO745" s="116"/>
      <c r="AP745" s="116"/>
      <c r="AQ745" s="116"/>
      <c r="AR745" s="116"/>
      <c r="AS745" s="116"/>
      <c r="AT745" s="116"/>
      <c r="AU745" s="116"/>
      <c r="AZ745" s="116"/>
      <c r="BA745" s="116"/>
      <c r="BB745" s="116"/>
      <c r="BC745" s="116"/>
    </row>
    <row r="746" spans="1:55" s="117" customFormat="1">
      <c r="A746" s="116"/>
      <c r="B746" s="116"/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  <c r="Z746" s="116"/>
      <c r="AA746" s="116"/>
      <c r="AB746" s="116"/>
      <c r="AC746" s="116"/>
      <c r="AD746" s="116"/>
      <c r="AE746" s="116"/>
      <c r="AF746" s="116"/>
      <c r="AG746" s="116"/>
      <c r="AH746" s="116"/>
      <c r="AI746" s="116"/>
      <c r="AJ746" s="116"/>
      <c r="AK746" s="116"/>
      <c r="AL746" s="116"/>
      <c r="AM746" s="116"/>
      <c r="AN746" s="116"/>
      <c r="AO746" s="116"/>
      <c r="AP746" s="116"/>
      <c r="AQ746" s="116"/>
      <c r="AR746" s="116"/>
      <c r="AS746" s="116"/>
      <c r="AT746" s="116"/>
      <c r="AU746" s="116"/>
      <c r="AZ746" s="116"/>
      <c r="BA746" s="116"/>
      <c r="BB746" s="116"/>
      <c r="BC746" s="116"/>
    </row>
    <row r="747" spans="1:55" s="117" customFormat="1">
      <c r="A747" s="116"/>
      <c r="B747" s="116"/>
      <c r="C747" s="116"/>
      <c r="D747" s="116"/>
      <c r="E747" s="116"/>
      <c r="F747" s="116"/>
      <c r="G747" s="116"/>
      <c r="H747" s="116"/>
      <c r="I747" s="116"/>
      <c r="J747" s="116"/>
      <c r="K747" s="116"/>
      <c r="L747" s="116"/>
      <c r="M747" s="116"/>
      <c r="N747" s="116"/>
      <c r="O747" s="116"/>
      <c r="P747" s="116"/>
      <c r="Q747" s="116"/>
      <c r="R747" s="116"/>
      <c r="S747" s="116"/>
      <c r="T747" s="116"/>
      <c r="U747" s="116"/>
      <c r="V747" s="116"/>
      <c r="W747" s="116"/>
      <c r="X747" s="116"/>
      <c r="Y747" s="116"/>
      <c r="Z747" s="116"/>
      <c r="AA747" s="116"/>
      <c r="AB747" s="116"/>
      <c r="AC747" s="116"/>
      <c r="AD747" s="116"/>
      <c r="AE747" s="116"/>
      <c r="AF747" s="116"/>
      <c r="AG747" s="116"/>
      <c r="AH747" s="116"/>
      <c r="AI747" s="116"/>
      <c r="AJ747" s="116"/>
      <c r="AK747" s="116"/>
      <c r="AL747" s="116"/>
      <c r="AM747" s="116"/>
      <c r="AN747" s="116"/>
      <c r="AO747" s="116"/>
      <c r="AP747" s="116"/>
      <c r="AQ747" s="116"/>
      <c r="AR747" s="116"/>
      <c r="AS747" s="116"/>
      <c r="AT747" s="116"/>
      <c r="AU747" s="116"/>
      <c r="AZ747" s="116"/>
      <c r="BA747" s="116"/>
      <c r="BB747" s="116"/>
      <c r="BC747" s="116"/>
    </row>
    <row r="748" spans="1:55" s="117" customFormat="1">
      <c r="A748" s="116"/>
      <c r="B748" s="116"/>
      <c r="C748" s="116"/>
      <c r="D748" s="116"/>
      <c r="E748" s="116"/>
      <c r="F748" s="116"/>
      <c r="G748" s="116"/>
      <c r="H748" s="116"/>
      <c r="I748" s="116"/>
      <c r="J748" s="116"/>
      <c r="K748" s="116"/>
      <c r="L748" s="116"/>
      <c r="M748" s="116"/>
      <c r="N748" s="116"/>
      <c r="O748" s="116"/>
      <c r="P748" s="116"/>
      <c r="Q748" s="116"/>
      <c r="R748" s="116"/>
      <c r="S748" s="116"/>
      <c r="T748" s="116"/>
      <c r="U748" s="116"/>
      <c r="V748" s="116"/>
      <c r="W748" s="116"/>
      <c r="X748" s="116"/>
      <c r="Y748" s="116"/>
      <c r="Z748" s="116"/>
      <c r="AA748" s="116"/>
      <c r="AB748" s="116"/>
      <c r="AC748" s="116"/>
      <c r="AD748" s="116"/>
      <c r="AE748" s="116"/>
      <c r="AF748" s="116"/>
      <c r="AG748" s="116"/>
      <c r="AH748" s="116"/>
      <c r="AI748" s="116"/>
      <c r="AJ748" s="116"/>
      <c r="AK748" s="116"/>
      <c r="AL748" s="116"/>
      <c r="AM748" s="116"/>
      <c r="AN748" s="116"/>
      <c r="AO748" s="116"/>
      <c r="AP748" s="116"/>
      <c r="AQ748" s="116"/>
      <c r="AR748" s="116"/>
      <c r="AS748" s="116"/>
      <c r="AT748" s="116"/>
      <c r="AU748" s="116"/>
      <c r="AZ748" s="116"/>
      <c r="BA748" s="116"/>
      <c r="BB748" s="116"/>
      <c r="BC748" s="116"/>
    </row>
    <row r="749" spans="1:55" s="117" customFormat="1">
      <c r="A749" s="116"/>
      <c r="B749" s="116"/>
      <c r="C749" s="116"/>
      <c r="D749" s="116"/>
      <c r="E749" s="116"/>
      <c r="F749" s="116"/>
      <c r="G749" s="116"/>
      <c r="H749" s="116"/>
      <c r="I749" s="116"/>
      <c r="J749" s="116"/>
      <c r="K749" s="116"/>
      <c r="L749" s="116"/>
      <c r="M749" s="116"/>
      <c r="N749" s="116"/>
      <c r="O749" s="116"/>
      <c r="P749" s="116"/>
      <c r="Q749" s="116"/>
      <c r="R749" s="116"/>
      <c r="S749" s="116"/>
      <c r="T749" s="116"/>
      <c r="U749" s="116"/>
      <c r="V749" s="116"/>
      <c r="W749" s="116"/>
      <c r="X749" s="116"/>
      <c r="Y749" s="116"/>
      <c r="Z749" s="116"/>
      <c r="AA749" s="116"/>
      <c r="AB749" s="116"/>
      <c r="AC749" s="116"/>
      <c r="AD749" s="116"/>
      <c r="AE749" s="116"/>
      <c r="AF749" s="116"/>
      <c r="AG749" s="116"/>
      <c r="AH749" s="116"/>
      <c r="AI749" s="116"/>
      <c r="AJ749" s="116"/>
      <c r="AK749" s="116"/>
      <c r="AL749" s="116"/>
      <c r="AM749" s="116"/>
      <c r="AN749" s="116"/>
      <c r="AO749" s="116"/>
      <c r="AP749" s="116"/>
      <c r="AQ749" s="116"/>
      <c r="AR749" s="116"/>
      <c r="AS749" s="116"/>
      <c r="AT749" s="116"/>
      <c r="AU749" s="116"/>
      <c r="AZ749" s="116"/>
      <c r="BA749" s="116"/>
      <c r="BB749" s="116"/>
      <c r="BC749" s="116"/>
    </row>
    <row r="750" spans="1:55" s="117" customFormat="1">
      <c r="A750" s="116"/>
      <c r="B750" s="116"/>
      <c r="C750" s="116"/>
      <c r="D750" s="116"/>
      <c r="E750" s="116"/>
      <c r="F750" s="116"/>
      <c r="G750" s="116"/>
      <c r="H750" s="116"/>
      <c r="I750" s="116"/>
      <c r="J750" s="116"/>
      <c r="K750" s="116"/>
      <c r="L750" s="116"/>
      <c r="M750" s="116"/>
      <c r="N750" s="116"/>
      <c r="O750" s="116"/>
      <c r="P750" s="116"/>
      <c r="Q750" s="116"/>
      <c r="R750" s="116"/>
      <c r="S750" s="116"/>
      <c r="T750" s="116"/>
      <c r="U750" s="116"/>
      <c r="V750" s="116"/>
      <c r="W750" s="116"/>
      <c r="X750" s="116"/>
      <c r="Y750" s="116"/>
      <c r="Z750" s="116"/>
      <c r="AA750" s="116"/>
      <c r="AB750" s="116"/>
      <c r="AC750" s="116"/>
      <c r="AD750" s="116"/>
      <c r="AE750" s="116"/>
      <c r="AF750" s="116"/>
      <c r="AG750" s="116"/>
      <c r="AH750" s="116"/>
      <c r="AI750" s="116"/>
      <c r="AJ750" s="116"/>
      <c r="AK750" s="116"/>
      <c r="AL750" s="116"/>
      <c r="AM750" s="116"/>
      <c r="AN750" s="116"/>
      <c r="AO750" s="116"/>
      <c r="AP750" s="116"/>
      <c r="AQ750" s="116"/>
      <c r="AR750" s="116"/>
      <c r="AS750" s="116"/>
      <c r="AT750" s="116"/>
      <c r="AU750" s="116"/>
      <c r="AZ750" s="116"/>
      <c r="BA750" s="116"/>
      <c r="BB750" s="116"/>
      <c r="BC750" s="116"/>
    </row>
    <row r="751" spans="1:55" s="117" customFormat="1">
      <c r="A751" s="116"/>
      <c r="B751" s="116"/>
      <c r="C751" s="116"/>
      <c r="D751" s="116"/>
      <c r="E751" s="116"/>
      <c r="F751" s="116"/>
      <c r="G751" s="116"/>
      <c r="H751" s="116"/>
      <c r="I751" s="116"/>
      <c r="J751" s="116"/>
      <c r="K751" s="116"/>
      <c r="L751" s="116"/>
      <c r="M751" s="116"/>
      <c r="N751" s="116"/>
      <c r="O751" s="116"/>
      <c r="P751" s="116"/>
      <c r="Q751" s="116"/>
      <c r="R751" s="116"/>
      <c r="S751" s="116"/>
      <c r="T751" s="116"/>
      <c r="U751" s="116"/>
      <c r="V751" s="116"/>
      <c r="W751" s="116"/>
      <c r="X751" s="116"/>
      <c r="Y751" s="116"/>
      <c r="Z751" s="116"/>
      <c r="AA751" s="116"/>
      <c r="AB751" s="116"/>
      <c r="AC751" s="116"/>
      <c r="AD751" s="116"/>
      <c r="AE751" s="116"/>
      <c r="AF751" s="116"/>
      <c r="AG751" s="116"/>
      <c r="AH751" s="116"/>
      <c r="AI751" s="116"/>
      <c r="AJ751" s="116"/>
      <c r="AK751" s="116"/>
      <c r="AL751" s="116"/>
      <c r="AM751" s="116"/>
      <c r="AN751" s="116"/>
      <c r="AO751" s="116"/>
      <c r="AP751" s="116"/>
      <c r="AQ751" s="116"/>
      <c r="AR751" s="116"/>
      <c r="AS751" s="116"/>
      <c r="AT751" s="116"/>
      <c r="AU751" s="116"/>
      <c r="AZ751" s="116"/>
      <c r="BA751" s="116"/>
      <c r="BB751" s="116"/>
      <c r="BC751" s="116"/>
    </row>
    <row r="752" spans="1:55" s="117" customFormat="1">
      <c r="A752" s="116"/>
      <c r="B752" s="116"/>
      <c r="C752" s="116"/>
      <c r="D752" s="116"/>
      <c r="E752" s="116"/>
      <c r="F752" s="116"/>
      <c r="G752" s="116"/>
      <c r="H752" s="116"/>
      <c r="I752" s="116"/>
      <c r="J752" s="116"/>
      <c r="K752" s="116"/>
      <c r="L752" s="116"/>
      <c r="M752" s="116"/>
      <c r="N752" s="116"/>
      <c r="O752" s="116"/>
      <c r="P752" s="116"/>
      <c r="Q752" s="116"/>
      <c r="R752" s="116"/>
      <c r="S752" s="116"/>
      <c r="T752" s="116"/>
      <c r="U752" s="116"/>
      <c r="V752" s="116"/>
      <c r="W752" s="116"/>
      <c r="X752" s="116"/>
      <c r="Y752" s="116"/>
      <c r="Z752" s="116"/>
      <c r="AA752" s="116"/>
      <c r="AB752" s="116"/>
      <c r="AC752" s="116"/>
      <c r="AD752" s="116"/>
      <c r="AE752" s="116"/>
      <c r="AF752" s="116"/>
      <c r="AG752" s="116"/>
      <c r="AH752" s="116"/>
      <c r="AI752" s="116"/>
      <c r="AJ752" s="116"/>
      <c r="AK752" s="116"/>
      <c r="AL752" s="116"/>
      <c r="AM752" s="116"/>
      <c r="AN752" s="116"/>
      <c r="AO752" s="116"/>
      <c r="AP752" s="116"/>
      <c r="AQ752" s="116"/>
      <c r="AR752" s="116"/>
      <c r="AS752" s="116"/>
      <c r="AT752" s="116"/>
      <c r="AU752" s="116"/>
      <c r="AZ752" s="116"/>
      <c r="BA752" s="116"/>
      <c r="BB752" s="116"/>
      <c r="BC752" s="116"/>
    </row>
    <row r="753" spans="1:55" s="117" customFormat="1">
      <c r="A753" s="116"/>
      <c r="B753" s="116"/>
      <c r="C753" s="116"/>
      <c r="D753" s="116"/>
      <c r="E753" s="116"/>
      <c r="F753" s="116"/>
      <c r="G753" s="116"/>
      <c r="H753" s="116"/>
      <c r="I753" s="116"/>
      <c r="J753" s="116"/>
      <c r="K753" s="116"/>
      <c r="L753" s="116"/>
      <c r="M753" s="116"/>
      <c r="N753" s="116"/>
      <c r="O753" s="116"/>
      <c r="P753" s="116"/>
      <c r="Q753" s="116"/>
      <c r="R753" s="116"/>
      <c r="S753" s="116"/>
      <c r="T753" s="116"/>
      <c r="U753" s="116"/>
      <c r="V753" s="116"/>
      <c r="W753" s="116"/>
      <c r="X753" s="116"/>
      <c r="Y753" s="116"/>
      <c r="Z753" s="116"/>
      <c r="AA753" s="116"/>
      <c r="AB753" s="116"/>
      <c r="AC753" s="116"/>
      <c r="AD753" s="116"/>
      <c r="AE753" s="116"/>
      <c r="AF753" s="116"/>
      <c r="AG753" s="116"/>
      <c r="AH753" s="116"/>
      <c r="AI753" s="116"/>
      <c r="AJ753" s="116"/>
      <c r="AK753" s="116"/>
      <c r="AL753" s="116"/>
      <c r="AM753" s="116"/>
      <c r="AN753" s="116"/>
      <c r="AO753" s="116"/>
      <c r="AP753" s="116"/>
      <c r="AQ753" s="116"/>
      <c r="AR753" s="116"/>
      <c r="AS753" s="116"/>
      <c r="AT753" s="116"/>
      <c r="AU753" s="116"/>
      <c r="AZ753" s="116"/>
      <c r="BA753" s="116"/>
      <c r="BB753" s="116"/>
      <c r="BC753" s="116"/>
    </row>
    <row r="754" spans="1:55" s="117" customFormat="1">
      <c r="A754" s="116"/>
      <c r="B754" s="116"/>
      <c r="C754" s="116"/>
      <c r="D754" s="116"/>
      <c r="E754" s="116"/>
      <c r="F754" s="116"/>
      <c r="G754" s="116"/>
      <c r="H754" s="116"/>
      <c r="I754" s="116"/>
      <c r="J754" s="116"/>
      <c r="K754" s="116"/>
      <c r="L754" s="116"/>
      <c r="M754" s="116"/>
      <c r="N754" s="116"/>
      <c r="O754" s="116"/>
      <c r="P754" s="116"/>
      <c r="Q754" s="116"/>
      <c r="R754" s="116"/>
      <c r="S754" s="116"/>
      <c r="T754" s="116"/>
      <c r="U754" s="116"/>
      <c r="V754" s="116"/>
      <c r="W754" s="116"/>
      <c r="X754" s="116"/>
      <c r="Y754" s="116"/>
      <c r="Z754" s="116"/>
      <c r="AA754" s="116"/>
      <c r="AB754" s="116"/>
      <c r="AC754" s="116"/>
      <c r="AD754" s="116"/>
      <c r="AE754" s="116"/>
      <c r="AF754" s="116"/>
      <c r="AG754" s="116"/>
      <c r="AH754" s="116"/>
      <c r="AI754" s="116"/>
      <c r="AJ754" s="116"/>
      <c r="AK754" s="116"/>
      <c r="AL754" s="116"/>
      <c r="AM754" s="116"/>
      <c r="AN754" s="116"/>
      <c r="AO754" s="116"/>
      <c r="AP754" s="116"/>
      <c r="AQ754" s="116"/>
      <c r="AR754" s="116"/>
      <c r="AS754" s="116"/>
      <c r="AT754" s="116"/>
      <c r="AU754" s="116"/>
      <c r="AZ754" s="116"/>
      <c r="BA754" s="116"/>
      <c r="BB754" s="116"/>
      <c r="BC754" s="116"/>
    </row>
    <row r="755" spans="1:55" s="117" customFormat="1">
      <c r="A755" s="116"/>
      <c r="B755" s="116"/>
      <c r="C755" s="116"/>
      <c r="D755" s="116"/>
      <c r="E755" s="116"/>
      <c r="F755" s="116"/>
      <c r="G755" s="116"/>
      <c r="H755" s="116"/>
      <c r="I755" s="116"/>
      <c r="J755" s="116"/>
      <c r="K755" s="116"/>
      <c r="L755" s="116"/>
      <c r="M755" s="116"/>
      <c r="N755" s="116"/>
      <c r="O755" s="116"/>
      <c r="P755" s="116"/>
      <c r="Q755" s="116"/>
      <c r="R755" s="116"/>
      <c r="S755" s="116"/>
      <c r="T755" s="116"/>
      <c r="U755" s="116"/>
      <c r="V755" s="116"/>
      <c r="W755" s="116"/>
      <c r="X755" s="116"/>
      <c r="Y755" s="116"/>
      <c r="Z755" s="116"/>
      <c r="AA755" s="116"/>
      <c r="AB755" s="116"/>
      <c r="AC755" s="116"/>
      <c r="AD755" s="116"/>
      <c r="AE755" s="116"/>
      <c r="AF755" s="116"/>
      <c r="AG755" s="116"/>
      <c r="AH755" s="116"/>
      <c r="AI755" s="116"/>
      <c r="AJ755" s="116"/>
      <c r="AK755" s="116"/>
      <c r="AL755" s="116"/>
      <c r="AM755" s="116"/>
      <c r="AN755" s="116"/>
      <c r="AO755" s="116"/>
      <c r="AP755" s="116"/>
      <c r="AQ755" s="116"/>
      <c r="AR755" s="116"/>
      <c r="AS755" s="116"/>
      <c r="AT755" s="116"/>
      <c r="AU755" s="116"/>
      <c r="AZ755" s="116"/>
      <c r="BA755" s="116"/>
      <c r="BB755" s="116"/>
      <c r="BC755" s="116"/>
    </row>
    <row r="756" spans="1:55" s="117" customFormat="1">
      <c r="A756" s="116"/>
      <c r="B756" s="116"/>
      <c r="C756" s="116"/>
      <c r="D756" s="116"/>
      <c r="E756" s="116"/>
      <c r="F756" s="116"/>
      <c r="G756" s="116"/>
      <c r="H756" s="116"/>
      <c r="I756" s="116"/>
      <c r="J756" s="116"/>
      <c r="K756" s="116"/>
      <c r="L756" s="116"/>
      <c r="M756" s="116"/>
      <c r="N756" s="116"/>
      <c r="O756" s="116"/>
      <c r="P756" s="116"/>
      <c r="Q756" s="116"/>
      <c r="R756" s="116"/>
      <c r="S756" s="116"/>
      <c r="T756" s="116"/>
      <c r="U756" s="116"/>
      <c r="V756" s="116"/>
      <c r="W756" s="116"/>
      <c r="X756" s="116"/>
      <c r="Y756" s="116"/>
      <c r="Z756" s="116"/>
      <c r="AA756" s="116"/>
      <c r="AB756" s="116"/>
      <c r="AC756" s="116"/>
      <c r="AD756" s="116"/>
      <c r="AE756" s="116"/>
      <c r="AF756" s="116"/>
      <c r="AG756" s="116"/>
      <c r="AH756" s="116"/>
      <c r="AI756" s="116"/>
      <c r="AJ756" s="116"/>
      <c r="AK756" s="116"/>
      <c r="AL756" s="116"/>
      <c r="AM756" s="116"/>
      <c r="AN756" s="116"/>
      <c r="AO756" s="116"/>
      <c r="AP756" s="116"/>
      <c r="AQ756" s="116"/>
      <c r="AR756" s="116"/>
      <c r="AS756" s="116"/>
      <c r="AT756" s="116"/>
      <c r="AU756" s="116"/>
      <c r="AZ756" s="116"/>
      <c r="BA756" s="116"/>
      <c r="BB756" s="116"/>
      <c r="BC756" s="116"/>
    </row>
    <row r="757" spans="1:55" s="117" customFormat="1">
      <c r="A757" s="116"/>
      <c r="B757" s="116"/>
      <c r="C757" s="116"/>
      <c r="D757" s="116"/>
      <c r="E757" s="116"/>
      <c r="F757" s="116"/>
      <c r="G757" s="116"/>
      <c r="H757" s="116"/>
      <c r="I757" s="116"/>
      <c r="J757" s="116"/>
      <c r="K757" s="116"/>
      <c r="L757" s="116"/>
      <c r="M757" s="116"/>
      <c r="N757" s="116"/>
      <c r="O757" s="116"/>
      <c r="P757" s="116"/>
      <c r="Q757" s="116"/>
      <c r="R757" s="116"/>
      <c r="S757" s="116"/>
      <c r="T757" s="116"/>
      <c r="U757" s="116"/>
      <c r="V757" s="116"/>
      <c r="W757" s="116"/>
      <c r="X757" s="116"/>
      <c r="Y757" s="116"/>
      <c r="Z757" s="116"/>
      <c r="AA757" s="116"/>
      <c r="AB757" s="116"/>
      <c r="AC757" s="116"/>
      <c r="AD757" s="116"/>
      <c r="AE757" s="116"/>
      <c r="AF757" s="116"/>
      <c r="AG757" s="116"/>
      <c r="AH757" s="116"/>
      <c r="AI757" s="116"/>
      <c r="AJ757" s="116"/>
      <c r="AK757" s="116"/>
      <c r="AL757" s="116"/>
      <c r="AM757" s="116"/>
      <c r="AN757" s="116"/>
      <c r="AO757" s="116"/>
      <c r="AP757" s="116"/>
      <c r="AQ757" s="116"/>
      <c r="AR757" s="116"/>
      <c r="AS757" s="116"/>
      <c r="AT757" s="116"/>
      <c r="AU757" s="116"/>
      <c r="AZ757" s="116"/>
      <c r="BA757" s="116"/>
      <c r="BB757" s="116"/>
      <c r="BC757" s="116"/>
    </row>
    <row r="758" spans="1:55" s="117" customFormat="1">
      <c r="A758" s="116"/>
      <c r="B758" s="116"/>
      <c r="C758" s="116"/>
      <c r="D758" s="116"/>
      <c r="E758" s="116"/>
      <c r="F758" s="116"/>
      <c r="G758" s="116"/>
      <c r="H758" s="116"/>
      <c r="I758" s="116"/>
      <c r="J758" s="116"/>
      <c r="K758" s="116"/>
      <c r="L758" s="116"/>
      <c r="M758" s="116"/>
      <c r="N758" s="116"/>
      <c r="O758" s="116"/>
      <c r="P758" s="116"/>
      <c r="Q758" s="116"/>
      <c r="R758" s="116"/>
      <c r="S758" s="116"/>
      <c r="T758" s="116"/>
      <c r="U758" s="116"/>
      <c r="V758" s="116"/>
      <c r="W758" s="116"/>
      <c r="X758" s="116"/>
      <c r="Y758" s="116"/>
      <c r="Z758" s="116"/>
      <c r="AA758" s="116"/>
      <c r="AB758" s="116"/>
      <c r="AC758" s="116"/>
      <c r="AD758" s="116"/>
      <c r="AE758" s="116"/>
      <c r="AF758" s="116"/>
      <c r="AG758" s="116"/>
      <c r="AH758" s="116"/>
      <c r="AI758" s="116"/>
      <c r="AJ758" s="116"/>
      <c r="AK758" s="116"/>
      <c r="AL758" s="116"/>
      <c r="AM758" s="116"/>
      <c r="AN758" s="116"/>
      <c r="AO758" s="116"/>
      <c r="AP758" s="116"/>
      <c r="AQ758" s="116"/>
      <c r="AR758" s="116"/>
      <c r="AS758" s="116"/>
      <c r="AT758" s="116"/>
      <c r="AU758" s="116"/>
      <c r="AZ758" s="116"/>
      <c r="BA758" s="116"/>
      <c r="BB758" s="116"/>
      <c r="BC758" s="116"/>
    </row>
    <row r="759" spans="1:55" s="117" customFormat="1">
      <c r="A759" s="116"/>
      <c r="B759" s="116"/>
      <c r="C759" s="116"/>
      <c r="D759" s="116"/>
      <c r="E759" s="116"/>
      <c r="F759" s="116"/>
      <c r="G759" s="116"/>
      <c r="H759" s="116"/>
      <c r="I759" s="116"/>
      <c r="J759" s="116"/>
      <c r="K759" s="116"/>
      <c r="L759" s="116"/>
      <c r="M759" s="116"/>
      <c r="N759" s="116"/>
      <c r="O759" s="116"/>
      <c r="P759" s="116"/>
      <c r="Q759" s="116"/>
      <c r="R759" s="116"/>
      <c r="S759" s="116"/>
      <c r="T759" s="116"/>
      <c r="U759" s="116"/>
      <c r="V759" s="116"/>
      <c r="W759" s="116"/>
      <c r="X759" s="116"/>
      <c r="Y759" s="116"/>
      <c r="Z759" s="116"/>
      <c r="AA759" s="116"/>
      <c r="AB759" s="116"/>
      <c r="AC759" s="116"/>
      <c r="AD759" s="116"/>
      <c r="AE759" s="116"/>
      <c r="AF759" s="116"/>
      <c r="AG759" s="116"/>
      <c r="AH759" s="116"/>
      <c r="AI759" s="116"/>
      <c r="AJ759" s="116"/>
      <c r="AK759" s="116"/>
      <c r="AL759" s="116"/>
      <c r="AM759" s="116"/>
      <c r="AN759" s="116"/>
      <c r="AO759" s="116"/>
      <c r="AP759" s="116"/>
      <c r="AQ759" s="116"/>
      <c r="AR759" s="116"/>
      <c r="AS759" s="116"/>
      <c r="AT759" s="116"/>
      <c r="AU759" s="116"/>
      <c r="AZ759" s="116"/>
      <c r="BA759" s="116"/>
      <c r="BB759" s="116"/>
      <c r="BC759" s="116"/>
    </row>
    <row r="760" spans="1:55" s="117" customFormat="1">
      <c r="A760" s="116"/>
      <c r="B760" s="116"/>
      <c r="C760" s="116"/>
      <c r="D760" s="116"/>
      <c r="E760" s="116"/>
      <c r="F760" s="116"/>
      <c r="G760" s="116"/>
      <c r="H760" s="116"/>
      <c r="I760" s="116"/>
      <c r="J760" s="116"/>
      <c r="K760" s="116"/>
      <c r="L760" s="116"/>
      <c r="M760" s="116"/>
      <c r="N760" s="116"/>
      <c r="O760" s="116"/>
      <c r="P760" s="116"/>
      <c r="Q760" s="116"/>
      <c r="R760" s="116"/>
      <c r="S760" s="116"/>
      <c r="T760" s="116"/>
      <c r="U760" s="116"/>
      <c r="V760" s="116"/>
      <c r="W760" s="116"/>
      <c r="X760" s="116"/>
      <c r="Y760" s="116"/>
      <c r="Z760" s="116"/>
      <c r="AA760" s="116"/>
      <c r="AB760" s="116"/>
      <c r="AC760" s="116"/>
      <c r="AD760" s="116"/>
      <c r="AE760" s="116"/>
      <c r="AF760" s="116"/>
      <c r="AG760" s="116"/>
      <c r="AH760" s="116"/>
      <c r="AI760" s="116"/>
      <c r="AJ760" s="116"/>
      <c r="AK760" s="116"/>
      <c r="AL760" s="116"/>
      <c r="AM760" s="116"/>
      <c r="AN760" s="116"/>
      <c r="AO760" s="116"/>
      <c r="AP760" s="116"/>
      <c r="AQ760" s="116"/>
      <c r="AR760" s="116"/>
      <c r="AS760" s="116"/>
      <c r="AT760" s="116"/>
      <c r="AU760" s="116"/>
      <c r="AZ760" s="116"/>
      <c r="BA760" s="116"/>
      <c r="BB760" s="116"/>
      <c r="BC760" s="116"/>
    </row>
    <row r="761" spans="1:55" s="117" customFormat="1">
      <c r="A761" s="116"/>
      <c r="B761" s="116"/>
      <c r="C761" s="116"/>
      <c r="D761" s="116"/>
      <c r="E761" s="116"/>
      <c r="F761" s="116"/>
      <c r="G761" s="116"/>
      <c r="H761" s="116"/>
      <c r="I761" s="116"/>
      <c r="J761" s="116"/>
      <c r="K761" s="116"/>
      <c r="L761" s="116"/>
      <c r="M761" s="116"/>
      <c r="N761" s="116"/>
      <c r="O761" s="116"/>
      <c r="P761" s="116"/>
      <c r="Q761" s="116"/>
      <c r="R761" s="116"/>
      <c r="S761" s="116"/>
      <c r="T761" s="116"/>
      <c r="U761" s="116"/>
      <c r="V761" s="116"/>
      <c r="W761" s="116"/>
      <c r="X761" s="116"/>
      <c r="Y761" s="116"/>
      <c r="Z761" s="116"/>
      <c r="AA761" s="116"/>
      <c r="AB761" s="116"/>
      <c r="AC761" s="116"/>
      <c r="AD761" s="116"/>
      <c r="AE761" s="116"/>
      <c r="AF761" s="116"/>
      <c r="AG761" s="116"/>
      <c r="AH761" s="116"/>
      <c r="AI761" s="116"/>
      <c r="AJ761" s="116"/>
      <c r="AK761" s="116"/>
      <c r="AL761" s="116"/>
      <c r="AM761" s="116"/>
      <c r="AN761" s="116"/>
      <c r="AO761" s="116"/>
      <c r="AP761" s="116"/>
      <c r="AQ761" s="116"/>
      <c r="AR761" s="116"/>
      <c r="AS761" s="116"/>
      <c r="AT761" s="116"/>
      <c r="AU761" s="116"/>
      <c r="AZ761" s="116"/>
      <c r="BA761" s="116"/>
      <c r="BB761" s="116"/>
      <c r="BC761" s="116"/>
    </row>
    <row r="762" spans="1:55" s="117" customFormat="1">
      <c r="A762" s="116"/>
      <c r="B762" s="116"/>
      <c r="C762" s="116"/>
      <c r="D762" s="116"/>
      <c r="E762" s="116"/>
      <c r="F762" s="116"/>
      <c r="G762" s="116"/>
      <c r="H762" s="116"/>
      <c r="I762" s="116"/>
      <c r="J762" s="116"/>
      <c r="K762" s="116"/>
      <c r="L762" s="116"/>
      <c r="M762" s="116"/>
      <c r="N762" s="116"/>
      <c r="O762" s="116"/>
      <c r="P762" s="116"/>
      <c r="Q762" s="116"/>
      <c r="R762" s="116"/>
      <c r="S762" s="116"/>
      <c r="T762" s="116"/>
      <c r="U762" s="116"/>
      <c r="V762" s="116"/>
      <c r="W762" s="116"/>
      <c r="X762" s="116"/>
      <c r="Y762" s="116"/>
      <c r="Z762" s="116"/>
      <c r="AA762" s="116"/>
      <c r="AB762" s="116"/>
      <c r="AC762" s="116"/>
      <c r="AD762" s="116"/>
      <c r="AE762" s="116"/>
      <c r="AF762" s="116"/>
      <c r="AG762" s="116"/>
      <c r="AH762" s="116"/>
      <c r="AI762" s="116"/>
      <c r="AJ762" s="116"/>
      <c r="AK762" s="116"/>
      <c r="AL762" s="116"/>
      <c r="AM762" s="116"/>
      <c r="AN762" s="116"/>
      <c r="AO762" s="116"/>
      <c r="AP762" s="116"/>
      <c r="AQ762" s="116"/>
      <c r="AR762" s="116"/>
      <c r="AS762" s="116"/>
      <c r="AT762" s="116"/>
      <c r="AU762" s="116"/>
      <c r="AZ762" s="116"/>
      <c r="BA762" s="116"/>
      <c r="BB762" s="116"/>
      <c r="BC762" s="116"/>
    </row>
    <row r="763" spans="1:55" s="117" customFormat="1">
      <c r="A763" s="116"/>
      <c r="B763" s="116"/>
      <c r="C763" s="116"/>
      <c r="D763" s="116"/>
      <c r="E763" s="116"/>
      <c r="F763" s="116"/>
      <c r="G763" s="116"/>
      <c r="H763" s="116"/>
      <c r="I763" s="116"/>
      <c r="J763" s="116"/>
      <c r="K763" s="116"/>
      <c r="L763" s="116"/>
      <c r="M763" s="116"/>
      <c r="N763" s="116"/>
      <c r="O763" s="116"/>
      <c r="P763" s="116"/>
      <c r="Q763" s="116"/>
      <c r="R763" s="116"/>
      <c r="S763" s="116"/>
      <c r="T763" s="116"/>
      <c r="U763" s="116"/>
      <c r="V763" s="116"/>
      <c r="W763" s="116"/>
      <c r="X763" s="116"/>
      <c r="Y763" s="116"/>
      <c r="Z763" s="116"/>
      <c r="AA763" s="116"/>
      <c r="AB763" s="116"/>
      <c r="AC763" s="116"/>
      <c r="AD763" s="116"/>
      <c r="AE763" s="116"/>
      <c r="AF763" s="116"/>
      <c r="AG763" s="116"/>
      <c r="AH763" s="116"/>
      <c r="AI763" s="116"/>
      <c r="AJ763" s="116"/>
      <c r="AK763" s="116"/>
      <c r="AL763" s="116"/>
      <c r="AM763" s="116"/>
      <c r="AN763" s="116"/>
      <c r="AO763" s="116"/>
      <c r="AP763" s="116"/>
      <c r="AQ763" s="116"/>
      <c r="AR763" s="116"/>
      <c r="AS763" s="116"/>
      <c r="AT763" s="116"/>
      <c r="AU763" s="116"/>
      <c r="AZ763" s="116"/>
      <c r="BA763" s="116"/>
      <c r="BB763" s="116"/>
      <c r="BC763" s="116"/>
    </row>
    <row r="764" spans="1:55" s="117" customFormat="1">
      <c r="A764" s="116"/>
      <c r="B764" s="116"/>
      <c r="C764" s="116"/>
      <c r="D764" s="116"/>
      <c r="E764" s="116"/>
      <c r="F764" s="116"/>
      <c r="G764" s="116"/>
      <c r="H764" s="116"/>
      <c r="I764" s="116"/>
      <c r="J764" s="116"/>
      <c r="K764" s="116"/>
      <c r="L764" s="116"/>
      <c r="M764" s="116"/>
      <c r="N764" s="116"/>
      <c r="O764" s="116"/>
      <c r="P764" s="116"/>
      <c r="Q764" s="116"/>
      <c r="R764" s="116"/>
      <c r="S764" s="116"/>
      <c r="T764" s="116"/>
      <c r="U764" s="116"/>
      <c r="V764" s="116"/>
      <c r="W764" s="116"/>
      <c r="X764" s="116"/>
      <c r="Y764" s="116"/>
      <c r="Z764" s="116"/>
      <c r="AA764" s="116"/>
      <c r="AB764" s="116"/>
      <c r="AC764" s="116"/>
      <c r="AD764" s="116"/>
      <c r="AE764" s="116"/>
      <c r="AF764" s="116"/>
      <c r="AG764" s="116"/>
      <c r="AH764" s="116"/>
      <c r="AI764" s="116"/>
      <c r="AJ764" s="116"/>
      <c r="AK764" s="116"/>
      <c r="AL764" s="116"/>
      <c r="AM764" s="116"/>
      <c r="AN764" s="116"/>
      <c r="AO764" s="116"/>
      <c r="AP764" s="116"/>
      <c r="AQ764" s="116"/>
      <c r="AR764" s="116"/>
      <c r="AS764" s="116"/>
      <c r="AT764" s="116"/>
      <c r="AU764" s="116"/>
      <c r="AZ764" s="116"/>
      <c r="BA764" s="116"/>
      <c r="BB764" s="116"/>
      <c r="BC764" s="116"/>
    </row>
    <row r="765" spans="1:55" s="117" customFormat="1">
      <c r="A765" s="116"/>
      <c r="B765" s="116"/>
      <c r="C765" s="116"/>
      <c r="D765" s="116"/>
      <c r="E765" s="116"/>
      <c r="F765" s="116"/>
      <c r="G765" s="116"/>
      <c r="H765" s="116"/>
      <c r="I765" s="116"/>
      <c r="J765" s="116"/>
      <c r="K765" s="116"/>
      <c r="L765" s="116"/>
      <c r="M765" s="116"/>
      <c r="N765" s="116"/>
      <c r="O765" s="116"/>
      <c r="P765" s="116"/>
      <c r="Q765" s="116"/>
      <c r="R765" s="116"/>
      <c r="S765" s="116"/>
      <c r="T765" s="116"/>
      <c r="U765" s="116"/>
      <c r="V765" s="116"/>
      <c r="W765" s="116"/>
      <c r="X765" s="116"/>
      <c r="Y765" s="116"/>
      <c r="Z765" s="116"/>
      <c r="AA765" s="116"/>
      <c r="AB765" s="116"/>
      <c r="AC765" s="116"/>
      <c r="AD765" s="116"/>
      <c r="AE765" s="116"/>
      <c r="AF765" s="116"/>
      <c r="AG765" s="116"/>
      <c r="AH765" s="116"/>
      <c r="AI765" s="116"/>
      <c r="AJ765" s="116"/>
      <c r="AK765" s="116"/>
      <c r="AL765" s="116"/>
      <c r="AM765" s="116"/>
      <c r="AN765" s="116"/>
      <c r="AO765" s="116"/>
      <c r="AP765" s="116"/>
      <c r="AQ765" s="116"/>
      <c r="AR765" s="116"/>
      <c r="AS765" s="116"/>
      <c r="AT765" s="116"/>
      <c r="AU765" s="116"/>
      <c r="AZ765" s="116"/>
      <c r="BA765" s="116"/>
      <c r="BB765" s="116"/>
      <c r="BC765" s="116"/>
    </row>
    <row r="766" spans="1:55" s="117" customFormat="1">
      <c r="A766" s="116"/>
      <c r="B766" s="116"/>
      <c r="C766" s="116"/>
      <c r="D766" s="116"/>
      <c r="E766" s="116"/>
      <c r="F766" s="116"/>
      <c r="G766" s="116"/>
      <c r="H766" s="116"/>
      <c r="I766" s="116"/>
      <c r="J766" s="116"/>
      <c r="K766" s="116"/>
      <c r="L766" s="116"/>
      <c r="M766" s="116"/>
      <c r="N766" s="116"/>
      <c r="O766" s="116"/>
      <c r="P766" s="116"/>
      <c r="Q766" s="116"/>
      <c r="R766" s="116"/>
      <c r="S766" s="116"/>
      <c r="T766" s="116"/>
      <c r="U766" s="116"/>
      <c r="V766" s="116"/>
      <c r="W766" s="116"/>
      <c r="X766" s="116"/>
      <c r="Y766" s="116"/>
      <c r="Z766" s="116"/>
      <c r="AA766" s="116"/>
      <c r="AB766" s="116"/>
      <c r="AC766" s="116"/>
      <c r="AD766" s="116"/>
      <c r="AE766" s="116"/>
      <c r="AF766" s="116"/>
      <c r="AG766" s="116"/>
      <c r="AH766" s="116"/>
      <c r="AI766" s="116"/>
      <c r="AJ766" s="116"/>
      <c r="AK766" s="116"/>
      <c r="AL766" s="116"/>
      <c r="AM766" s="116"/>
      <c r="AN766" s="116"/>
      <c r="AO766" s="116"/>
      <c r="AP766" s="116"/>
      <c r="AQ766" s="116"/>
      <c r="AR766" s="116"/>
      <c r="AS766" s="116"/>
      <c r="AT766" s="116"/>
      <c r="AU766" s="116"/>
      <c r="AZ766" s="116"/>
      <c r="BA766" s="116"/>
      <c r="BB766" s="116"/>
      <c r="BC766" s="116"/>
    </row>
    <row r="767" spans="1:55" s="117" customFormat="1">
      <c r="A767" s="116"/>
      <c r="B767" s="116"/>
      <c r="C767" s="116"/>
      <c r="D767" s="116"/>
      <c r="E767" s="116"/>
      <c r="F767" s="116"/>
      <c r="G767" s="116"/>
      <c r="H767" s="116"/>
      <c r="I767" s="116"/>
      <c r="J767" s="116"/>
      <c r="K767" s="116"/>
      <c r="L767" s="116"/>
      <c r="M767" s="116"/>
      <c r="N767" s="116"/>
      <c r="O767" s="116"/>
      <c r="P767" s="116"/>
      <c r="Q767" s="116"/>
      <c r="R767" s="116"/>
      <c r="S767" s="116"/>
      <c r="T767" s="116"/>
      <c r="U767" s="116"/>
      <c r="V767" s="116"/>
      <c r="W767" s="116"/>
      <c r="X767" s="116"/>
      <c r="Y767" s="116"/>
      <c r="Z767" s="116"/>
      <c r="AA767" s="116"/>
      <c r="AB767" s="116"/>
      <c r="AC767" s="116"/>
      <c r="AD767" s="116"/>
      <c r="AE767" s="116"/>
      <c r="AF767" s="116"/>
      <c r="AG767" s="116"/>
      <c r="AH767" s="116"/>
      <c r="AI767" s="116"/>
      <c r="AJ767" s="116"/>
      <c r="AK767" s="116"/>
      <c r="AL767" s="116"/>
      <c r="AM767" s="116"/>
      <c r="AN767" s="116"/>
      <c r="AO767" s="116"/>
      <c r="AP767" s="116"/>
      <c r="AQ767" s="116"/>
      <c r="AR767" s="116"/>
      <c r="AS767" s="116"/>
      <c r="AT767" s="116"/>
      <c r="AU767" s="116"/>
      <c r="AZ767" s="116"/>
      <c r="BA767" s="116"/>
      <c r="BB767" s="116"/>
      <c r="BC767" s="116"/>
    </row>
    <row r="768" spans="1:55" s="117" customFormat="1">
      <c r="A768" s="116"/>
      <c r="B768" s="116"/>
      <c r="C768" s="116"/>
      <c r="D768" s="116"/>
      <c r="E768" s="116"/>
      <c r="F768" s="116"/>
      <c r="G768" s="116"/>
      <c r="H768" s="116"/>
      <c r="I768" s="116"/>
      <c r="J768" s="116"/>
      <c r="K768" s="116"/>
      <c r="L768" s="116"/>
      <c r="M768" s="116"/>
      <c r="N768" s="116"/>
      <c r="O768" s="116"/>
      <c r="P768" s="116"/>
      <c r="Q768" s="116"/>
      <c r="R768" s="116"/>
      <c r="S768" s="116"/>
      <c r="T768" s="116"/>
      <c r="U768" s="116"/>
      <c r="V768" s="116"/>
      <c r="W768" s="116"/>
      <c r="X768" s="116"/>
      <c r="Y768" s="116"/>
      <c r="Z768" s="116"/>
      <c r="AA768" s="116"/>
      <c r="AB768" s="116"/>
      <c r="AC768" s="116"/>
      <c r="AD768" s="116"/>
      <c r="AE768" s="116"/>
      <c r="AF768" s="116"/>
      <c r="AG768" s="116"/>
      <c r="AH768" s="116"/>
      <c r="AI768" s="116"/>
      <c r="AJ768" s="116"/>
      <c r="AK768" s="116"/>
      <c r="AL768" s="116"/>
      <c r="AM768" s="116"/>
      <c r="AN768" s="116"/>
      <c r="AO768" s="116"/>
      <c r="AP768" s="116"/>
      <c r="AQ768" s="116"/>
      <c r="AR768" s="116"/>
      <c r="AS768" s="116"/>
      <c r="AT768" s="116"/>
      <c r="AU768" s="116"/>
      <c r="AZ768" s="116"/>
      <c r="BA768" s="116"/>
      <c r="BB768" s="116"/>
      <c r="BC768" s="116"/>
    </row>
    <row r="769" spans="1:55" s="117" customFormat="1">
      <c r="A769" s="116"/>
      <c r="B769" s="116"/>
      <c r="C769" s="116"/>
      <c r="D769" s="116"/>
      <c r="E769" s="116"/>
      <c r="F769" s="116"/>
      <c r="G769" s="116"/>
      <c r="H769" s="116"/>
      <c r="I769" s="116"/>
      <c r="J769" s="116"/>
      <c r="K769" s="116"/>
      <c r="L769" s="116"/>
      <c r="M769" s="116"/>
      <c r="N769" s="116"/>
      <c r="O769" s="116"/>
      <c r="P769" s="116"/>
      <c r="Q769" s="116"/>
      <c r="R769" s="116"/>
      <c r="S769" s="116"/>
      <c r="T769" s="116"/>
      <c r="U769" s="116"/>
      <c r="V769" s="116"/>
      <c r="W769" s="116"/>
      <c r="X769" s="116"/>
      <c r="Y769" s="116"/>
      <c r="Z769" s="116"/>
      <c r="AA769" s="116"/>
      <c r="AB769" s="116"/>
      <c r="AC769" s="116"/>
      <c r="AD769" s="116"/>
      <c r="AE769" s="116"/>
      <c r="AF769" s="116"/>
      <c r="AG769" s="116"/>
      <c r="AH769" s="116"/>
      <c r="AI769" s="116"/>
      <c r="AJ769" s="116"/>
      <c r="AK769" s="116"/>
      <c r="AL769" s="116"/>
      <c r="AM769" s="116"/>
      <c r="AN769" s="116"/>
      <c r="AO769" s="116"/>
      <c r="AP769" s="116"/>
      <c r="AQ769" s="116"/>
      <c r="AR769" s="116"/>
      <c r="AS769" s="116"/>
      <c r="AT769" s="116"/>
      <c r="AU769" s="116"/>
      <c r="AZ769" s="116"/>
      <c r="BA769" s="116"/>
      <c r="BB769" s="116"/>
      <c r="BC769" s="116"/>
    </row>
    <row r="770" spans="1:55" s="117" customFormat="1">
      <c r="A770" s="116"/>
      <c r="B770" s="116"/>
      <c r="C770" s="116"/>
      <c r="D770" s="116"/>
      <c r="E770" s="116"/>
      <c r="F770" s="116"/>
      <c r="G770" s="116"/>
      <c r="H770" s="116"/>
      <c r="I770" s="116"/>
      <c r="J770" s="116"/>
      <c r="K770" s="116"/>
      <c r="L770" s="116"/>
      <c r="M770" s="116"/>
      <c r="N770" s="116"/>
      <c r="O770" s="116"/>
      <c r="P770" s="116"/>
      <c r="Q770" s="116"/>
      <c r="R770" s="116"/>
      <c r="S770" s="116"/>
      <c r="T770" s="116"/>
      <c r="U770" s="116"/>
      <c r="V770" s="116"/>
      <c r="W770" s="116"/>
      <c r="X770" s="116"/>
      <c r="Y770" s="116"/>
      <c r="Z770" s="116"/>
      <c r="AA770" s="116"/>
      <c r="AB770" s="116"/>
      <c r="AC770" s="116"/>
      <c r="AD770" s="116"/>
      <c r="AE770" s="116"/>
      <c r="AF770" s="116"/>
      <c r="AG770" s="116"/>
      <c r="AH770" s="116"/>
      <c r="AI770" s="116"/>
      <c r="AJ770" s="116"/>
      <c r="AK770" s="116"/>
      <c r="AL770" s="116"/>
      <c r="AM770" s="116"/>
      <c r="AN770" s="116"/>
      <c r="AO770" s="116"/>
      <c r="AP770" s="116"/>
      <c r="AQ770" s="116"/>
      <c r="AR770" s="116"/>
      <c r="AS770" s="116"/>
      <c r="AT770" s="116"/>
      <c r="AU770" s="116"/>
      <c r="AZ770" s="116"/>
      <c r="BA770" s="116"/>
      <c r="BB770" s="116"/>
      <c r="BC770" s="116"/>
    </row>
    <row r="771" spans="1:55" s="117" customFormat="1">
      <c r="A771" s="116"/>
      <c r="B771" s="116"/>
      <c r="C771" s="116"/>
      <c r="D771" s="116"/>
      <c r="E771" s="116"/>
      <c r="F771" s="116"/>
      <c r="G771" s="116"/>
      <c r="H771" s="116"/>
      <c r="I771" s="116"/>
      <c r="J771" s="116"/>
      <c r="K771" s="116"/>
      <c r="L771" s="116"/>
      <c r="M771" s="116"/>
      <c r="N771" s="116"/>
      <c r="O771" s="116"/>
      <c r="P771" s="116"/>
      <c r="Q771" s="116"/>
      <c r="R771" s="116"/>
      <c r="S771" s="116"/>
      <c r="T771" s="116"/>
      <c r="U771" s="116"/>
      <c r="V771" s="116"/>
      <c r="W771" s="116"/>
      <c r="X771" s="116"/>
      <c r="Y771" s="116"/>
      <c r="Z771" s="116"/>
      <c r="AA771" s="116"/>
      <c r="AB771" s="116"/>
      <c r="AC771" s="116"/>
      <c r="AD771" s="116"/>
      <c r="AE771" s="116"/>
      <c r="AF771" s="116"/>
      <c r="AG771" s="116"/>
      <c r="AH771" s="116"/>
      <c r="AI771" s="116"/>
      <c r="AJ771" s="116"/>
      <c r="AK771" s="116"/>
      <c r="AL771" s="116"/>
      <c r="AM771" s="116"/>
      <c r="AN771" s="116"/>
      <c r="AO771" s="116"/>
      <c r="AP771" s="116"/>
      <c r="AQ771" s="116"/>
      <c r="AR771" s="116"/>
      <c r="AS771" s="116"/>
      <c r="AT771" s="116"/>
      <c r="AU771" s="116"/>
      <c r="AZ771" s="116"/>
      <c r="BA771" s="116"/>
      <c r="BB771" s="116"/>
      <c r="BC771" s="116"/>
    </row>
    <row r="772" spans="1:55" s="117" customFormat="1">
      <c r="A772" s="116"/>
      <c r="B772" s="116"/>
      <c r="C772" s="116"/>
      <c r="D772" s="116"/>
      <c r="E772" s="116"/>
      <c r="F772" s="116"/>
      <c r="G772" s="116"/>
      <c r="H772" s="116"/>
      <c r="I772" s="116"/>
      <c r="J772" s="116"/>
      <c r="K772" s="116"/>
      <c r="L772" s="116"/>
      <c r="M772" s="116"/>
      <c r="N772" s="116"/>
      <c r="O772" s="116"/>
      <c r="P772" s="116"/>
      <c r="Q772" s="116"/>
      <c r="R772" s="116"/>
      <c r="S772" s="116"/>
      <c r="T772" s="116"/>
      <c r="U772" s="116"/>
      <c r="V772" s="116"/>
      <c r="W772" s="116"/>
      <c r="X772" s="116"/>
      <c r="Y772" s="116"/>
      <c r="Z772" s="116"/>
      <c r="AA772" s="116"/>
      <c r="AB772" s="116"/>
      <c r="AC772" s="116"/>
      <c r="AD772" s="116"/>
      <c r="AE772" s="116"/>
      <c r="AF772" s="116"/>
      <c r="AG772" s="116"/>
      <c r="AH772" s="116"/>
      <c r="AI772" s="116"/>
      <c r="AJ772" s="116"/>
      <c r="AK772" s="116"/>
      <c r="AL772" s="116"/>
      <c r="AM772" s="116"/>
      <c r="AN772" s="116"/>
      <c r="AO772" s="116"/>
      <c r="AP772" s="116"/>
      <c r="AQ772" s="116"/>
      <c r="AR772" s="116"/>
      <c r="AS772" s="116"/>
      <c r="AT772" s="116"/>
      <c r="AU772" s="116"/>
      <c r="AZ772" s="116"/>
      <c r="BA772" s="116"/>
      <c r="BB772" s="116"/>
      <c r="BC772" s="116"/>
    </row>
    <row r="773" spans="1:55" s="117" customFormat="1">
      <c r="A773" s="116"/>
      <c r="B773" s="116"/>
      <c r="C773" s="116"/>
      <c r="D773" s="116"/>
      <c r="E773" s="116"/>
      <c r="F773" s="116"/>
      <c r="G773" s="116"/>
      <c r="H773" s="116"/>
      <c r="I773" s="116"/>
      <c r="J773" s="116"/>
      <c r="K773" s="116"/>
      <c r="L773" s="116"/>
      <c r="M773" s="116"/>
      <c r="N773" s="116"/>
      <c r="O773" s="116"/>
      <c r="P773" s="116"/>
      <c r="Q773" s="116"/>
      <c r="R773" s="116"/>
      <c r="S773" s="116"/>
      <c r="T773" s="116"/>
      <c r="U773" s="116"/>
      <c r="V773" s="116"/>
      <c r="W773" s="116"/>
      <c r="X773" s="116"/>
      <c r="Y773" s="116"/>
      <c r="Z773" s="116"/>
      <c r="AA773" s="116"/>
      <c r="AB773" s="116"/>
      <c r="AC773" s="116"/>
      <c r="AD773" s="116"/>
      <c r="AE773" s="116"/>
      <c r="AF773" s="116"/>
      <c r="AG773" s="116"/>
      <c r="AH773" s="116"/>
      <c r="AI773" s="116"/>
      <c r="AJ773" s="116"/>
      <c r="AK773" s="116"/>
      <c r="AL773" s="116"/>
      <c r="AM773" s="116"/>
      <c r="AN773" s="116"/>
      <c r="AO773" s="116"/>
      <c r="AP773" s="116"/>
      <c r="AQ773" s="116"/>
      <c r="AR773" s="116"/>
      <c r="AS773" s="116"/>
      <c r="AT773" s="116"/>
      <c r="AU773" s="116"/>
      <c r="AZ773" s="116"/>
      <c r="BA773" s="116"/>
      <c r="BB773" s="116"/>
      <c r="BC773" s="116"/>
    </row>
    <row r="774" spans="1:55" s="117" customFormat="1">
      <c r="A774" s="116"/>
      <c r="B774" s="116"/>
      <c r="C774" s="116"/>
      <c r="D774" s="116"/>
      <c r="E774" s="116"/>
      <c r="F774" s="116"/>
      <c r="G774" s="116"/>
      <c r="H774" s="116"/>
      <c r="I774" s="116"/>
      <c r="J774" s="116"/>
      <c r="K774" s="116"/>
      <c r="L774" s="116"/>
      <c r="M774" s="116"/>
      <c r="N774" s="116"/>
      <c r="O774" s="116"/>
      <c r="P774" s="116"/>
      <c r="Q774" s="116"/>
      <c r="R774" s="116"/>
      <c r="S774" s="116"/>
      <c r="T774" s="116"/>
      <c r="U774" s="116"/>
      <c r="V774" s="116"/>
      <c r="W774" s="116"/>
      <c r="X774" s="116"/>
      <c r="Y774" s="116"/>
      <c r="Z774" s="116"/>
      <c r="AA774" s="116"/>
      <c r="AB774" s="116"/>
      <c r="AC774" s="116"/>
      <c r="AD774" s="116"/>
      <c r="AE774" s="116"/>
      <c r="AF774" s="116"/>
      <c r="AG774" s="116"/>
      <c r="AH774" s="116"/>
      <c r="AI774" s="116"/>
      <c r="AJ774" s="116"/>
      <c r="AK774" s="116"/>
      <c r="AL774" s="116"/>
      <c r="AM774" s="116"/>
      <c r="AN774" s="116"/>
      <c r="AO774" s="116"/>
      <c r="AP774" s="116"/>
      <c r="AQ774" s="116"/>
      <c r="AR774" s="116"/>
      <c r="AS774" s="116"/>
      <c r="AT774" s="116"/>
      <c r="AU774" s="116"/>
      <c r="AZ774" s="116"/>
      <c r="BA774" s="116"/>
      <c r="BB774" s="116"/>
      <c r="BC774" s="116"/>
    </row>
    <row r="775" spans="1:55" s="117" customFormat="1">
      <c r="A775" s="116"/>
      <c r="B775" s="116"/>
      <c r="C775" s="116"/>
      <c r="D775" s="116"/>
      <c r="E775" s="116"/>
      <c r="F775" s="116"/>
      <c r="G775" s="116"/>
      <c r="H775" s="116"/>
      <c r="I775" s="116"/>
      <c r="J775" s="116"/>
      <c r="K775" s="116"/>
      <c r="L775" s="116"/>
      <c r="M775" s="116"/>
      <c r="N775" s="116"/>
      <c r="O775" s="116"/>
      <c r="P775" s="116"/>
      <c r="Q775" s="116"/>
      <c r="R775" s="116"/>
      <c r="S775" s="116"/>
      <c r="T775" s="116"/>
      <c r="U775" s="116"/>
      <c r="V775" s="116"/>
      <c r="W775" s="116"/>
      <c r="X775" s="116"/>
      <c r="Y775" s="116"/>
      <c r="Z775" s="116"/>
      <c r="AA775" s="116"/>
      <c r="AB775" s="116"/>
      <c r="AC775" s="116"/>
      <c r="AD775" s="116"/>
      <c r="AE775" s="116"/>
      <c r="AF775" s="116"/>
      <c r="AG775" s="116"/>
      <c r="AH775" s="116"/>
      <c r="AI775" s="116"/>
      <c r="AJ775" s="116"/>
      <c r="AK775" s="116"/>
      <c r="AL775" s="116"/>
      <c r="AM775" s="116"/>
      <c r="AN775" s="116"/>
      <c r="AO775" s="116"/>
      <c r="AP775" s="116"/>
      <c r="AQ775" s="116"/>
      <c r="AR775" s="116"/>
      <c r="AS775" s="116"/>
      <c r="AT775" s="116"/>
      <c r="AU775" s="116"/>
      <c r="AZ775" s="116"/>
      <c r="BA775" s="116"/>
      <c r="BB775" s="116"/>
      <c r="BC775" s="116"/>
    </row>
    <row r="776" spans="1:55" s="117" customFormat="1">
      <c r="A776" s="116"/>
      <c r="B776" s="116"/>
      <c r="C776" s="116"/>
      <c r="D776" s="116"/>
      <c r="E776" s="116"/>
      <c r="F776" s="116"/>
      <c r="G776" s="116"/>
      <c r="H776" s="116"/>
      <c r="I776" s="116"/>
      <c r="J776" s="116"/>
      <c r="K776" s="116"/>
      <c r="L776" s="116"/>
      <c r="M776" s="116"/>
      <c r="N776" s="116"/>
      <c r="O776" s="116"/>
      <c r="P776" s="116"/>
      <c r="Q776" s="116"/>
      <c r="R776" s="116"/>
      <c r="S776" s="116"/>
      <c r="T776" s="116"/>
      <c r="U776" s="116"/>
      <c r="V776" s="116"/>
      <c r="W776" s="116"/>
      <c r="X776" s="116"/>
      <c r="Y776" s="116"/>
      <c r="Z776" s="116"/>
      <c r="AA776" s="116"/>
      <c r="AB776" s="116"/>
      <c r="AC776" s="116"/>
      <c r="AD776" s="116"/>
      <c r="AE776" s="116"/>
      <c r="AF776" s="116"/>
      <c r="AG776" s="116"/>
      <c r="AH776" s="116"/>
      <c r="AI776" s="116"/>
      <c r="AJ776" s="116"/>
      <c r="AK776" s="116"/>
      <c r="AL776" s="116"/>
      <c r="AM776" s="116"/>
      <c r="AN776" s="116"/>
      <c r="AO776" s="116"/>
      <c r="AP776" s="116"/>
      <c r="AQ776" s="116"/>
      <c r="AR776" s="116"/>
      <c r="AS776" s="116"/>
      <c r="AT776" s="116"/>
      <c r="AU776" s="116"/>
      <c r="AZ776" s="116"/>
      <c r="BA776" s="116"/>
      <c r="BB776" s="116"/>
      <c r="BC776" s="116"/>
    </row>
    <row r="777" spans="1:55" s="117" customFormat="1">
      <c r="A777" s="116"/>
      <c r="B777" s="116"/>
      <c r="C777" s="116"/>
      <c r="D777" s="116"/>
      <c r="E777" s="116"/>
      <c r="F777" s="116"/>
      <c r="G777" s="116"/>
      <c r="H777" s="116"/>
      <c r="I777" s="116"/>
      <c r="J777" s="116"/>
      <c r="K777" s="116"/>
      <c r="L777" s="116"/>
      <c r="M777" s="116"/>
      <c r="N777" s="116"/>
      <c r="O777" s="116"/>
      <c r="P777" s="116"/>
      <c r="Q777" s="116"/>
      <c r="R777" s="116"/>
      <c r="S777" s="116"/>
      <c r="T777" s="116"/>
      <c r="U777" s="116"/>
      <c r="V777" s="116"/>
      <c r="W777" s="116"/>
      <c r="X777" s="116"/>
      <c r="Y777" s="116"/>
      <c r="Z777" s="116"/>
      <c r="AA777" s="116"/>
      <c r="AB777" s="116"/>
      <c r="AC777" s="116"/>
      <c r="AD777" s="116"/>
      <c r="AE777" s="116"/>
      <c r="AF777" s="116"/>
      <c r="AG777" s="116"/>
      <c r="AH777" s="116"/>
      <c r="AI777" s="116"/>
      <c r="AJ777" s="116"/>
      <c r="AK777" s="116"/>
      <c r="AL777" s="116"/>
      <c r="AM777" s="116"/>
      <c r="AN777" s="116"/>
      <c r="AO777" s="116"/>
      <c r="AP777" s="116"/>
      <c r="AQ777" s="116"/>
      <c r="AR777" s="116"/>
      <c r="AS777" s="116"/>
      <c r="AT777" s="116"/>
      <c r="AU777" s="116"/>
      <c r="AZ777" s="116"/>
      <c r="BA777" s="116"/>
      <c r="BB777" s="116"/>
      <c r="BC777" s="116"/>
    </row>
    <row r="778" spans="1:55" s="117" customFormat="1">
      <c r="A778" s="116"/>
      <c r="B778" s="116"/>
      <c r="C778" s="116"/>
      <c r="D778" s="116"/>
      <c r="E778" s="116"/>
      <c r="F778" s="116"/>
      <c r="G778" s="116"/>
      <c r="H778" s="116"/>
      <c r="I778" s="116"/>
      <c r="J778" s="116"/>
      <c r="K778" s="116"/>
      <c r="L778" s="116"/>
      <c r="M778" s="116"/>
      <c r="N778" s="116"/>
      <c r="O778" s="116"/>
      <c r="P778" s="116"/>
      <c r="Q778" s="116"/>
      <c r="R778" s="116"/>
      <c r="S778" s="116"/>
      <c r="T778" s="116"/>
      <c r="U778" s="116"/>
      <c r="V778" s="116"/>
      <c r="W778" s="116"/>
      <c r="X778" s="116"/>
      <c r="Y778" s="116"/>
      <c r="Z778" s="116"/>
      <c r="AA778" s="116"/>
      <c r="AB778" s="116"/>
      <c r="AC778" s="116"/>
      <c r="AD778" s="116"/>
      <c r="AE778" s="116"/>
      <c r="AF778" s="116"/>
      <c r="AG778" s="116"/>
      <c r="AH778" s="116"/>
      <c r="AI778" s="116"/>
      <c r="AJ778" s="116"/>
      <c r="AK778" s="116"/>
      <c r="AL778" s="116"/>
      <c r="AM778" s="116"/>
      <c r="AN778" s="116"/>
      <c r="AO778" s="116"/>
      <c r="AP778" s="116"/>
      <c r="AQ778" s="116"/>
      <c r="AR778" s="116"/>
      <c r="AS778" s="116"/>
      <c r="AT778" s="116"/>
      <c r="AU778" s="116"/>
      <c r="AZ778" s="116"/>
      <c r="BA778" s="116"/>
      <c r="BB778" s="116"/>
      <c r="BC778" s="116"/>
    </row>
    <row r="779" spans="1:55" s="117" customFormat="1">
      <c r="A779" s="116"/>
      <c r="B779" s="116"/>
      <c r="C779" s="116"/>
      <c r="D779" s="116"/>
      <c r="E779" s="116"/>
      <c r="F779" s="116"/>
      <c r="G779" s="116"/>
      <c r="H779" s="116"/>
      <c r="I779" s="116"/>
      <c r="J779" s="116"/>
      <c r="K779" s="116"/>
      <c r="L779" s="116"/>
      <c r="M779" s="116"/>
      <c r="N779" s="116"/>
      <c r="O779" s="116"/>
      <c r="P779" s="116"/>
      <c r="Q779" s="116"/>
      <c r="R779" s="116"/>
      <c r="S779" s="116"/>
      <c r="T779" s="116"/>
      <c r="U779" s="116"/>
      <c r="V779" s="116"/>
      <c r="W779" s="116"/>
      <c r="X779" s="116"/>
      <c r="Y779" s="116"/>
      <c r="Z779" s="116"/>
      <c r="AA779" s="116"/>
      <c r="AB779" s="116"/>
      <c r="AC779" s="116"/>
      <c r="AD779" s="116"/>
      <c r="AE779" s="116"/>
      <c r="AF779" s="116"/>
      <c r="AG779" s="116"/>
      <c r="AH779" s="116"/>
      <c r="AI779" s="116"/>
      <c r="AJ779" s="116"/>
      <c r="AK779" s="116"/>
      <c r="AL779" s="116"/>
      <c r="AM779" s="116"/>
      <c r="AN779" s="116"/>
      <c r="AO779" s="116"/>
      <c r="AP779" s="116"/>
      <c r="AQ779" s="116"/>
      <c r="AR779" s="116"/>
      <c r="AS779" s="116"/>
      <c r="AT779" s="116"/>
      <c r="AU779" s="116"/>
      <c r="AZ779" s="116"/>
      <c r="BA779" s="116"/>
      <c r="BB779" s="116"/>
      <c r="BC779" s="116"/>
    </row>
    <row r="780" spans="1:55" s="117" customFormat="1">
      <c r="A780" s="116"/>
      <c r="B780" s="116"/>
      <c r="C780" s="116"/>
      <c r="D780" s="116"/>
      <c r="E780" s="116"/>
      <c r="F780" s="116"/>
      <c r="G780" s="116"/>
      <c r="H780" s="116"/>
      <c r="I780" s="116"/>
      <c r="J780" s="116"/>
      <c r="K780" s="116"/>
      <c r="L780" s="116"/>
      <c r="M780" s="116"/>
      <c r="N780" s="116"/>
      <c r="O780" s="116"/>
      <c r="P780" s="116"/>
      <c r="Q780" s="116"/>
      <c r="R780" s="116"/>
      <c r="S780" s="116"/>
      <c r="T780" s="116"/>
      <c r="U780" s="116"/>
      <c r="V780" s="116"/>
      <c r="W780" s="116"/>
      <c r="X780" s="116"/>
      <c r="Y780" s="116"/>
      <c r="Z780" s="116"/>
      <c r="AA780" s="116"/>
      <c r="AB780" s="116"/>
      <c r="AC780" s="116"/>
      <c r="AD780" s="116"/>
      <c r="AE780" s="116"/>
      <c r="AF780" s="116"/>
      <c r="AG780" s="116"/>
      <c r="AH780" s="116"/>
      <c r="AI780" s="116"/>
      <c r="AJ780" s="116"/>
      <c r="AK780" s="116"/>
      <c r="AL780" s="116"/>
      <c r="AM780" s="116"/>
      <c r="AN780" s="116"/>
      <c r="AO780" s="116"/>
      <c r="AP780" s="116"/>
      <c r="AQ780" s="116"/>
      <c r="AR780" s="116"/>
      <c r="AS780" s="116"/>
      <c r="AT780" s="116"/>
      <c r="AU780" s="116"/>
      <c r="AZ780" s="116"/>
      <c r="BA780" s="116"/>
      <c r="BB780" s="116"/>
      <c r="BC780" s="116"/>
    </row>
    <row r="781" spans="1:55" s="117" customFormat="1">
      <c r="A781" s="116"/>
      <c r="B781" s="116"/>
      <c r="C781" s="116"/>
      <c r="D781" s="116"/>
      <c r="E781" s="116"/>
      <c r="F781" s="116"/>
      <c r="G781" s="116"/>
      <c r="H781" s="116"/>
      <c r="I781" s="116"/>
      <c r="J781" s="116"/>
      <c r="K781" s="116"/>
      <c r="L781" s="116"/>
      <c r="M781" s="116"/>
      <c r="N781" s="116"/>
      <c r="O781" s="116"/>
      <c r="P781" s="116"/>
      <c r="Q781" s="116"/>
      <c r="R781" s="116"/>
      <c r="S781" s="116"/>
      <c r="T781" s="116"/>
      <c r="U781" s="116"/>
      <c r="V781" s="116"/>
      <c r="W781" s="116"/>
      <c r="X781" s="116"/>
      <c r="Y781" s="116"/>
      <c r="Z781" s="116"/>
      <c r="AA781" s="116"/>
      <c r="AB781" s="116"/>
      <c r="AC781" s="116"/>
      <c r="AD781" s="116"/>
      <c r="AE781" s="116"/>
      <c r="AF781" s="116"/>
      <c r="AG781" s="116"/>
      <c r="AH781" s="116"/>
      <c r="AI781" s="116"/>
      <c r="AJ781" s="116"/>
      <c r="AK781" s="116"/>
      <c r="AL781" s="116"/>
      <c r="AM781" s="116"/>
      <c r="AN781" s="116"/>
      <c r="AO781" s="116"/>
      <c r="AP781" s="116"/>
      <c r="AQ781" s="116"/>
      <c r="AR781" s="116"/>
      <c r="AS781" s="116"/>
      <c r="AT781" s="116"/>
      <c r="AU781" s="116"/>
      <c r="AZ781" s="116"/>
      <c r="BA781" s="116"/>
      <c r="BB781" s="116"/>
      <c r="BC781" s="116"/>
    </row>
    <row r="782" spans="1:55" s="117" customFormat="1">
      <c r="A782" s="116"/>
      <c r="B782" s="116"/>
      <c r="C782" s="116"/>
      <c r="D782" s="116"/>
      <c r="E782" s="116"/>
      <c r="F782" s="116"/>
      <c r="G782" s="116"/>
      <c r="H782" s="116"/>
      <c r="I782" s="116"/>
      <c r="J782" s="116"/>
      <c r="K782" s="116"/>
      <c r="L782" s="116"/>
      <c r="M782" s="116"/>
      <c r="N782" s="116"/>
      <c r="O782" s="116"/>
      <c r="P782" s="116"/>
      <c r="Q782" s="116"/>
      <c r="R782" s="116"/>
      <c r="S782" s="116"/>
      <c r="T782" s="116"/>
      <c r="U782" s="116"/>
      <c r="V782" s="116"/>
      <c r="W782" s="116"/>
      <c r="X782" s="116"/>
      <c r="Y782" s="116"/>
      <c r="Z782" s="116"/>
      <c r="AA782" s="116"/>
      <c r="AB782" s="116"/>
      <c r="AC782" s="116"/>
      <c r="AD782" s="116"/>
      <c r="AE782" s="116"/>
      <c r="AF782" s="116"/>
      <c r="AG782" s="116"/>
      <c r="AH782" s="116"/>
      <c r="AI782" s="116"/>
      <c r="AJ782" s="116"/>
      <c r="AK782" s="116"/>
      <c r="AL782" s="116"/>
      <c r="AM782" s="116"/>
      <c r="AN782" s="116"/>
      <c r="AO782" s="116"/>
      <c r="AP782" s="116"/>
      <c r="AQ782" s="116"/>
      <c r="AR782" s="116"/>
      <c r="AS782" s="116"/>
      <c r="AT782" s="116"/>
      <c r="AU782" s="116"/>
      <c r="AZ782" s="116"/>
      <c r="BA782" s="116"/>
      <c r="BB782" s="116"/>
      <c r="BC782" s="116"/>
    </row>
    <row r="783" spans="1:55" s="117" customFormat="1">
      <c r="A783" s="116"/>
      <c r="B783" s="116"/>
      <c r="C783" s="116"/>
      <c r="D783" s="116"/>
      <c r="E783" s="116"/>
      <c r="F783" s="116"/>
      <c r="G783" s="116"/>
      <c r="H783" s="116"/>
      <c r="I783" s="116"/>
      <c r="J783" s="116"/>
      <c r="K783" s="116"/>
      <c r="L783" s="116"/>
      <c r="M783" s="116"/>
      <c r="N783" s="116"/>
      <c r="O783" s="116"/>
      <c r="P783" s="116"/>
      <c r="Q783" s="116"/>
      <c r="R783" s="116"/>
      <c r="S783" s="116"/>
      <c r="T783" s="116"/>
      <c r="U783" s="116"/>
      <c r="V783" s="116"/>
      <c r="W783" s="116"/>
      <c r="X783" s="116"/>
      <c r="Y783" s="116"/>
      <c r="Z783" s="116"/>
      <c r="AA783" s="116"/>
      <c r="AB783" s="116"/>
      <c r="AC783" s="116"/>
      <c r="AD783" s="116"/>
      <c r="AE783" s="116"/>
      <c r="AF783" s="116"/>
      <c r="AG783" s="116"/>
      <c r="AH783" s="116"/>
      <c r="AI783" s="116"/>
      <c r="AJ783" s="116"/>
      <c r="AK783" s="116"/>
      <c r="AL783" s="116"/>
      <c r="AM783" s="116"/>
      <c r="AN783" s="116"/>
      <c r="AO783" s="116"/>
      <c r="AP783" s="116"/>
      <c r="AQ783" s="116"/>
      <c r="AR783" s="116"/>
      <c r="AS783" s="116"/>
      <c r="AT783" s="116"/>
      <c r="AU783" s="116"/>
      <c r="AZ783" s="116"/>
      <c r="BA783" s="116"/>
      <c r="BB783" s="116"/>
      <c r="BC783" s="116"/>
    </row>
    <row r="784" spans="1:55" s="117" customFormat="1">
      <c r="A784" s="116"/>
      <c r="B784" s="116"/>
      <c r="C784" s="116"/>
      <c r="D784" s="116"/>
      <c r="E784" s="116"/>
      <c r="F784" s="116"/>
      <c r="G784" s="116"/>
      <c r="H784" s="116"/>
      <c r="I784" s="116"/>
      <c r="J784" s="116"/>
      <c r="K784" s="116"/>
      <c r="L784" s="116"/>
      <c r="M784" s="116"/>
      <c r="N784" s="116"/>
      <c r="O784" s="116"/>
      <c r="P784" s="116"/>
      <c r="Q784" s="116"/>
      <c r="R784" s="116"/>
      <c r="S784" s="116"/>
      <c r="T784" s="116"/>
      <c r="U784" s="116"/>
      <c r="V784" s="116"/>
      <c r="W784" s="116"/>
      <c r="X784" s="116"/>
      <c r="Y784" s="116"/>
      <c r="Z784" s="116"/>
      <c r="AA784" s="116"/>
      <c r="AB784" s="116"/>
      <c r="AC784" s="116"/>
      <c r="AD784" s="116"/>
      <c r="AE784" s="116"/>
      <c r="AF784" s="116"/>
      <c r="AG784" s="116"/>
      <c r="AH784" s="116"/>
      <c r="AI784" s="116"/>
      <c r="AJ784" s="116"/>
      <c r="AK784" s="116"/>
      <c r="AL784" s="116"/>
      <c r="AM784" s="116"/>
      <c r="AN784" s="116"/>
      <c r="AO784" s="116"/>
      <c r="AP784" s="116"/>
      <c r="AQ784" s="116"/>
      <c r="AR784" s="116"/>
      <c r="AS784" s="116"/>
      <c r="AT784" s="116"/>
      <c r="AU784" s="116"/>
      <c r="AZ784" s="116"/>
      <c r="BA784" s="116"/>
      <c r="BB784" s="116"/>
      <c r="BC784" s="116"/>
    </row>
    <row r="785" spans="1:55" s="117" customFormat="1">
      <c r="A785" s="116"/>
      <c r="B785" s="116"/>
      <c r="C785" s="116"/>
      <c r="D785" s="116"/>
      <c r="E785" s="116"/>
      <c r="F785" s="116"/>
      <c r="G785" s="116"/>
      <c r="H785" s="116"/>
      <c r="I785" s="116"/>
      <c r="J785" s="116"/>
      <c r="K785" s="116"/>
      <c r="L785" s="116"/>
      <c r="M785" s="116"/>
      <c r="N785" s="116"/>
      <c r="O785" s="116"/>
      <c r="P785" s="116"/>
      <c r="Q785" s="116"/>
      <c r="R785" s="116"/>
      <c r="S785" s="116"/>
      <c r="T785" s="116"/>
      <c r="U785" s="116"/>
      <c r="V785" s="116"/>
      <c r="W785" s="116"/>
      <c r="X785" s="116"/>
      <c r="Y785" s="116"/>
      <c r="Z785" s="116"/>
      <c r="AA785" s="116"/>
      <c r="AB785" s="116"/>
      <c r="AC785" s="116"/>
      <c r="AD785" s="116"/>
      <c r="AE785" s="116"/>
      <c r="AF785" s="116"/>
      <c r="AG785" s="116"/>
      <c r="AH785" s="116"/>
      <c r="AI785" s="116"/>
      <c r="AJ785" s="116"/>
      <c r="AK785" s="116"/>
      <c r="AL785" s="116"/>
      <c r="AM785" s="116"/>
      <c r="AN785" s="116"/>
      <c r="AO785" s="116"/>
      <c r="AP785" s="116"/>
      <c r="AQ785" s="116"/>
      <c r="AR785" s="116"/>
      <c r="AS785" s="116"/>
      <c r="AT785" s="116"/>
      <c r="AU785" s="116"/>
      <c r="AZ785" s="116"/>
      <c r="BA785" s="116"/>
      <c r="BB785" s="116"/>
      <c r="BC785" s="116"/>
    </row>
    <row r="786" spans="1:55" s="117" customFormat="1">
      <c r="A786" s="116"/>
      <c r="B786" s="116"/>
      <c r="C786" s="116"/>
      <c r="D786" s="116"/>
      <c r="E786" s="116"/>
      <c r="F786" s="116"/>
      <c r="G786" s="116"/>
      <c r="H786" s="116"/>
      <c r="I786" s="116"/>
      <c r="J786" s="116"/>
      <c r="K786" s="116"/>
      <c r="L786" s="116"/>
      <c r="M786" s="116"/>
      <c r="N786" s="116"/>
      <c r="O786" s="116"/>
      <c r="P786" s="116"/>
      <c r="Q786" s="116"/>
      <c r="R786" s="116"/>
      <c r="S786" s="116"/>
      <c r="T786" s="116"/>
      <c r="U786" s="116"/>
      <c r="V786" s="116"/>
      <c r="W786" s="116"/>
      <c r="X786" s="116"/>
      <c r="Y786" s="116"/>
      <c r="Z786" s="116"/>
      <c r="AA786" s="116"/>
      <c r="AB786" s="116"/>
      <c r="AC786" s="116"/>
      <c r="AD786" s="116"/>
      <c r="AE786" s="116"/>
      <c r="AF786" s="116"/>
      <c r="AG786" s="116"/>
      <c r="AH786" s="116"/>
      <c r="AI786" s="116"/>
      <c r="AJ786" s="116"/>
      <c r="AK786" s="116"/>
      <c r="AL786" s="116"/>
      <c r="AM786" s="116"/>
      <c r="AN786" s="116"/>
      <c r="AO786" s="116"/>
      <c r="AP786" s="116"/>
      <c r="AQ786" s="116"/>
      <c r="AR786" s="116"/>
      <c r="AS786" s="116"/>
      <c r="AT786" s="116"/>
      <c r="AU786" s="116"/>
      <c r="AZ786" s="116"/>
      <c r="BA786" s="116"/>
      <c r="BB786" s="116"/>
      <c r="BC786" s="116"/>
    </row>
    <row r="787" spans="1:55" s="117" customFormat="1">
      <c r="A787" s="116"/>
      <c r="B787" s="116"/>
      <c r="C787" s="116"/>
      <c r="D787" s="116"/>
      <c r="E787" s="116"/>
      <c r="F787" s="116"/>
      <c r="G787" s="116"/>
      <c r="H787" s="116"/>
      <c r="I787" s="116"/>
      <c r="J787" s="116"/>
      <c r="K787" s="116"/>
      <c r="L787" s="116"/>
      <c r="M787" s="116"/>
      <c r="N787" s="116"/>
      <c r="O787" s="116"/>
      <c r="P787" s="116"/>
      <c r="Q787" s="116"/>
      <c r="R787" s="116"/>
      <c r="S787" s="116"/>
      <c r="T787" s="116"/>
      <c r="U787" s="116"/>
      <c r="V787" s="116"/>
      <c r="W787" s="116"/>
      <c r="X787" s="116"/>
      <c r="Y787" s="116"/>
      <c r="Z787" s="116"/>
      <c r="AA787" s="116"/>
      <c r="AB787" s="116"/>
      <c r="AC787" s="116"/>
      <c r="AD787" s="116"/>
      <c r="AE787" s="116"/>
      <c r="AF787" s="116"/>
      <c r="AG787" s="116"/>
      <c r="AH787" s="116"/>
      <c r="AI787" s="116"/>
      <c r="AJ787" s="116"/>
      <c r="AK787" s="116"/>
      <c r="AL787" s="116"/>
      <c r="AM787" s="116"/>
      <c r="AN787" s="116"/>
      <c r="AO787" s="116"/>
      <c r="AP787" s="116"/>
      <c r="AQ787" s="116"/>
      <c r="AR787" s="116"/>
      <c r="AS787" s="116"/>
      <c r="AT787" s="116"/>
      <c r="AU787" s="116"/>
      <c r="AZ787" s="116"/>
      <c r="BA787" s="116"/>
      <c r="BB787" s="116"/>
      <c r="BC787" s="116"/>
    </row>
    <row r="788" spans="1:55" s="117" customFormat="1">
      <c r="A788" s="116"/>
      <c r="B788" s="116"/>
      <c r="C788" s="116"/>
      <c r="D788" s="116"/>
      <c r="E788" s="116"/>
      <c r="F788" s="116"/>
      <c r="G788" s="116"/>
      <c r="H788" s="116"/>
      <c r="I788" s="116"/>
      <c r="J788" s="116"/>
      <c r="K788" s="116"/>
      <c r="L788" s="116"/>
      <c r="M788" s="116"/>
      <c r="N788" s="116"/>
      <c r="O788" s="116"/>
      <c r="P788" s="116"/>
      <c r="Q788" s="116"/>
      <c r="R788" s="116"/>
      <c r="S788" s="116"/>
      <c r="T788" s="116"/>
      <c r="U788" s="116"/>
      <c r="V788" s="116"/>
      <c r="W788" s="116"/>
      <c r="X788" s="116"/>
      <c r="Y788" s="116"/>
      <c r="Z788" s="116"/>
      <c r="AA788" s="116"/>
      <c r="AB788" s="116"/>
      <c r="AC788" s="116"/>
      <c r="AD788" s="116"/>
      <c r="AE788" s="116"/>
      <c r="AF788" s="116"/>
      <c r="AG788" s="116"/>
      <c r="AH788" s="116"/>
      <c r="AI788" s="116"/>
      <c r="AJ788" s="116"/>
      <c r="AK788" s="116"/>
      <c r="AL788" s="116"/>
      <c r="AM788" s="116"/>
      <c r="AN788" s="116"/>
      <c r="AO788" s="116"/>
      <c r="AP788" s="116"/>
      <c r="AQ788" s="116"/>
      <c r="AR788" s="116"/>
      <c r="AS788" s="116"/>
      <c r="AT788" s="116"/>
      <c r="AU788" s="116"/>
      <c r="AZ788" s="116"/>
      <c r="BA788" s="116"/>
      <c r="BB788" s="116"/>
      <c r="BC788" s="116"/>
    </row>
    <row r="789" spans="1:55" s="117" customFormat="1">
      <c r="A789" s="116"/>
      <c r="B789" s="116"/>
      <c r="C789" s="116"/>
      <c r="D789" s="116"/>
      <c r="E789" s="116"/>
      <c r="F789" s="116"/>
      <c r="G789" s="116"/>
      <c r="H789" s="116"/>
      <c r="I789" s="116"/>
      <c r="J789" s="116"/>
      <c r="K789" s="116"/>
      <c r="L789" s="116"/>
      <c r="M789" s="116"/>
      <c r="N789" s="116"/>
      <c r="O789" s="116"/>
      <c r="P789" s="116"/>
      <c r="Q789" s="116"/>
      <c r="R789" s="116"/>
      <c r="S789" s="116"/>
      <c r="T789" s="116"/>
      <c r="U789" s="116"/>
      <c r="V789" s="116"/>
      <c r="W789" s="116"/>
      <c r="X789" s="116"/>
      <c r="Y789" s="116"/>
      <c r="Z789" s="116"/>
      <c r="AA789" s="116"/>
      <c r="AB789" s="116"/>
      <c r="AC789" s="116"/>
      <c r="AD789" s="116"/>
      <c r="AE789" s="116"/>
      <c r="AF789" s="116"/>
      <c r="AG789" s="116"/>
      <c r="AH789" s="116"/>
      <c r="AI789" s="116"/>
      <c r="AJ789" s="116"/>
      <c r="AK789" s="116"/>
      <c r="AL789" s="116"/>
      <c r="AM789" s="116"/>
      <c r="AN789" s="116"/>
      <c r="AO789" s="116"/>
      <c r="AP789" s="116"/>
      <c r="AQ789" s="116"/>
      <c r="AR789" s="116"/>
      <c r="AS789" s="116"/>
      <c r="AT789" s="116"/>
      <c r="AU789" s="116"/>
      <c r="AZ789" s="116"/>
      <c r="BA789" s="116"/>
      <c r="BB789" s="116"/>
      <c r="BC789" s="116"/>
    </row>
    <row r="790" spans="1:55" s="117" customFormat="1">
      <c r="A790" s="116"/>
      <c r="B790" s="116"/>
      <c r="C790" s="116"/>
      <c r="D790" s="116"/>
      <c r="E790" s="116"/>
      <c r="F790" s="116"/>
      <c r="G790" s="116"/>
      <c r="H790" s="116"/>
      <c r="I790" s="116"/>
      <c r="J790" s="116"/>
      <c r="K790" s="116"/>
      <c r="L790" s="116"/>
      <c r="M790" s="116"/>
      <c r="N790" s="116"/>
      <c r="O790" s="116"/>
      <c r="P790" s="116"/>
      <c r="Q790" s="116"/>
      <c r="R790" s="116"/>
      <c r="S790" s="116"/>
      <c r="T790" s="116"/>
      <c r="U790" s="116"/>
      <c r="V790" s="116"/>
      <c r="W790" s="116"/>
      <c r="X790" s="116"/>
      <c r="Y790" s="116"/>
      <c r="Z790" s="116"/>
      <c r="AA790" s="116"/>
      <c r="AB790" s="116"/>
      <c r="AC790" s="116"/>
      <c r="AD790" s="116"/>
      <c r="AE790" s="116"/>
      <c r="AF790" s="116"/>
      <c r="AG790" s="116"/>
      <c r="AH790" s="116"/>
      <c r="AI790" s="116"/>
      <c r="AJ790" s="116"/>
      <c r="AK790" s="116"/>
      <c r="AL790" s="116"/>
      <c r="AM790" s="116"/>
      <c r="AN790" s="116"/>
      <c r="AO790" s="116"/>
      <c r="AP790" s="116"/>
      <c r="AQ790" s="116"/>
      <c r="AR790" s="116"/>
      <c r="AS790" s="116"/>
      <c r="AT790" s="116"/>
      <c r="AU790" s="116"/>
      <c r="AZ790" s="116"/>
      <c r="BA790" s="116"/>
      <c r="BB790" s="116"/>
      <c r="BC790" s="116"/>
    </row>
    <row r="791" spans="1:55" s="117" customFormat="1">
      <c r="A791" s="116"/>
      <c r="B791" s="116"/>
      <c r="C791" s="116"/>
      <c r="D791" s="116"/>
      <c r="E791" s="116"/>
      <c r="F791" s="116"/>
      <c r="G791" s="116"/>
      <c r="H791" s="116"/>
      <c r="I791" s="116"/>
      <c r="J791" s="116"/>
      <c r="K791" s="116"/>
      <c r="L791" s="116"/>
      <c r="M791" s="116"/>
      <c r="N791" s="116"/>
      <c r="O791" s="116"/>
      <c r="P791" s="116"/>
      <c r="Q791" s="116"/>
      <c r="R791" s="116"/>
      <c r="S791" s="116"/>
      <c r="T791" s="116"/>
      <c r="U791" s="116"/>
      <c r="V791" s="116"/>
      <c r="W791" s="116"/>
      <c r="X791" s="116"/>
      <c r="Y791" s="116"/>
      <c r="Z791" s="116"/>
      <c r="AA791" s="116"/>
      <c r="AB791" s="116"/>
      <c r="AC791" s="116"/>
      <c r="AD791" s="116"/>
      <c r="AE791" s="116"/>
      <c r="AF791" s="116"/>
      <c r="AG791" s="116"/>
      <c r="AH791" s="116"/>
      <c r="AI791" s="116"/>
      <c r="AJ791" s="116"/>
      <c r="AK791" s="116"/>
      <c r="AL791" s="116"/>
      <c r="AM791" s="116"/>
      <c r="AN791" s="116"/>
      <c r="AO791" s="116"/>
      <c r="AP791" s="116"/>
      <c r="AQ791" s="116"/>
      <c r="AR791" s="116"/>
      <c r="AS791" s="116"/>
      <c r="AT791" s="116"/>
      <c r="AU791" s="116"/>
      <c r="AZ791" s="116"/>
      <c r="BA791" s="116"/>
      <c r="BB791" s="116"/>
      <c r="BC791" s="116"/>
    </row>
    <row r="792" spans="1:55" s="117" customFormat="1">
      <c r="A792" s="116"/>
      <c r="B792" s="116"/>
      <c r="C792" s="116"/>
      <c r="D792" s="116"/>
      <c r="E792" s="116"/>
      <c r="F792" s="116"/>
      <c r="G792" s="116"/>
      <c r="H792" s="116"/>
      <c r="I792" s="116"/>
      <c r="J792" s="116"/>
      <c r="K792" s="116"/>
      <c r="L792" s="116"/>
      <c r="M792" s="116"/>
      <c r="N792" s="116"/>
      <c r="O792" s="116"/>
      <c r="P792" s="116"/>
      <c r="Q792" s="116"/>
      <c r="R792" s="116"/>
      <c r="S792" s="116"/>
      <c r="T792" s="116"/>
      <c r="U792" s="116"/>
      <c r="V792" s="116"/>
      <c r="W792" s="116"/>
      <c r="X792" s="116"/>
      <c r="Y792" s="116"/>
      <c r="Z792" s="116"/>
      <c r="AA792" s="116"/>
      <c r="AB792" s="116"/>
      <c r="AC792" s="116"/>
      <c r="AD792" s="116"/>
      <c r="AE792" s="116"/>
      <c r="AF792" s="116"/>
      <c r="AG792" s="116"/>
      <c r="AH792" s="116"/>
      <c r="AI792" s="116"/>
      <c r="AJ792" s="116"/>
      <c r="AK792" s="116"/>
      <c r="AL792" s="116"/>
      <c r="AM792" s="116"/>
      <c r="AN792" s="116"/>
      <c r="AO792" s="116"/>
      <c r="AP792" s="116"/>
      <c r="AQ792" s="116"/>
      <c r="AR792" s="116"/>
      <c r="AS792" s="116"/>
      <c r="AT792" s="116"/>
      <c r="AU792" s="116"/>
      <c r="AZ792" s="116"/>
      <c r="BA792" s="116"/>
      <c r="BB792" s="116"/>
      <c r="BC792" s="116"/>
    </row>
    <row r="793" spans="1:55" s="117" customFormat="1">
      <c r="A793" s="116"/>
      <c r="B793" s="116"/>
      <c r="C793" s="116"/>
      <c r="D793" s="116"/>
      <c r="E793" s="116"/>
      <c r="F793" s="116"/>
      <c r="G793" s="116"/>
      <c r="H793" s="116"/>
      <c r="I793" s="116"/>
      <c r="J793" s="116"/>
      <c r="K793" s="116"/>
      <c r="L793" s="116"/>
      <c r="M793" s="116"/>
      <c r="N793" s="116"/>
      <c r="O793" s="116"/>
      <c r="P793" s="116"/>
      <c r="Q793" s="116"/>
      <c r="R793" s="116"/>
      <c r="S793" s="116"/>
      <c r="T793" s="116"/>
      <c r="U793" s="116"/>
      <c r="V793" s="116"/>
      <c r="W793" s="116"/>
      <c r="X793" s="116"/>
      <c r="Y793" s="116"/>
      <c r="Z793" s="116"/>
      <c r="AA793" s="116"/>
      <c r="AB793" s="116"/>
      <c r="AC793" s="116"/>
      <c r="AD793" s="116"/>
      <c r="AE793" s="116"/>
      <c r="AF793" s="116"/>
      <c r="AG793" s="116"/>
      <c r="AH793" s="116"/>
      <c r="AI793" s="116"/>
      <c r="AJ793" s="116"/>
      <c r="AK793" s="116"/>
      <c r="AL793" s="116"/>
      <c r="AM793" s="116"/>
      <c r="AN793" s="116"/>
      <c r="AO793" s="116"/>
      <c r="AP793" s="116"/>
      <c r="AQ793" s="116"/>
      <c r="AR793" s="116"/>
      <c r="AS793" s="116"/>
      <c r="AT793" s="116"/>
      <c r="AU793" s="116"/>
      <c r="AZ793" s="116"/>
      <c r="BA793" s="116"/>
      <c r="BB793" s="116"/>
      <c r="BC793" s="116"/>
    </row>
    <row r="794" spans="1:55" s="117" customFormat="1">
      <c r="A794" s="116"/>
      <c r="B794" s="116"/>
      <c r="C794" s="116"/>
      <c r="D794" s="116"/>
      <c r="E794" s="116"/>
      <c r="F794" s="116"/>
      <c r="G794" s="116"/>
      <c r="H794" s="116"/>
      <c r="I794" s="116"/>
      <c r="J794" s="116"/>
      <c r="K794" s="116"/>
      <c r="L794" s="116"/>
      <c r="M794" s="116"/>
      <c r="N794" s="116"/>
      <c r="O794" s="116"/>
      <c r="P794" s="116"/>
      <c r="Q794" s="116"/>
      <c r="R794" s="116"/>
      <c r="S794" s="116"/>
      <c r="T794" s="116"/>
      <c r="U794" s="116"/>
      <c r="V794" s="116"/>
      <c r="W794" s="116"/>
      <c r="X794" s="116"/>
      <c r="Y794" s="116"/>
      <c r="Z794" s="116"/>
      <c r="AA794" s="116"/>
      <c r="AB794" s="116"/>
      <c r="AC794" s="116"/>
      <c r="AD794" s="116"/>
      <c r="AE794" s="116"/>
      <c r="AF794" s="116"/>
      <c r="AG794" s="116"/>
      <c r="AH794" s="116"/>
      <c r="AI794" s="116"/>
      <c r="AJ794" s="116"/>
      <c r="AK794" s="116"/>
      <c r="AL794" s="116"/>
      <c r="AM794" s="116"/>
      <c r="AN794" s="116"/>
      <c r="AO794" s="116"/>
      <c r="AP794" s="116"/>
      <c r="AQ794" s="116"/>
      <c r="AR794" s="116"/>
      <c r="AS794" s="116"/>
      <c r="AT794" s="116"/>
      <c r="AU794" s="116"/>
      <c r="AZ794" s="116"/>
      <c r="BA794" s="116"/>
      <c r="BB794" s="116"/>
      <c r="BC794" s="116"/>
    </row>
    <row r="795" spans="1:55" s="117" customFormat="1">
      <c r="A795" s="116"/>
      <c r="B795" s="116"/>
      <c r="C795" s="116"/>
      <c r="D795" s="116"/>
      <c r="E795" s="116"/>
      <c r="F795" s="116"/>
      <c r="G795" s="116"/>
      <c r="H795" s="116"/>
      <c r="I795" s="116"/>
      <c r="J795" s="116"/>
      <c r="K795" s="116"/>
      <c r="L795" s="116"/>
      <c r="M795" s="116"/>
      <c r="N795" s="116"/>
      <c r="O795" s="116"/>
      <c r="P795" s="116"/>
      <c r="Q795" s="116"/>
      <c r="R795" s="116"/>
      <c r="S795" s="116"/>
      <c r="T795" s="116"/>
      <c r="U795" s="116"/>
      <c r="V795" s="116"/>
      <c r="W795" s="116"/>
      <c r="X795" s="116"/>
      <c r="Y795" s="116"/>
      <c r="Z795" s="116"/>
      <c r="AA795" s="116"/>
      <c r="AB795" s="116"/>
      <c r="AC795" s="116"/>
      <c r="AD795" s="116"/>
      <c r="AE795" s="116"/>
      <c r="AF795" s="116"/>
      <c r="AG795" s="116"/>
      <c r="AH795" s="116"/>
      <c r="AI795" s="116"/>
      <c r="AJ795" s="116"/>
      <c r="AK795" s="116"/>
      <c r="AL795" s="116"/>
      <c r="AM795" s="116"/>
      <c r="AN795" s="116"/>
      <c r="AO795" s="116"/>
      <c r="AP795" s="116"/>
      <c r="AQ795" s="116"/>
      <c r="AR795" s="116"/>
      <c r="AS795" s="116"/>
      <c r="AT795" s="116"/>
      <c r="AU795" s="116"/>
      <c r="AZ795" s="116"/>
      <c r="BA795" s="116"/>
      <c r="BB795" s="116"/>
      <c r="BC795" s="116"/>
    </row>
    <row r="796" spans="1:55" s="117" customFormat="1">
      <c r="A796" s="116"/>
      <c r="B796" s="116"/>
      <c r="C796" s="116"/>
      <c r="D796" s="116"/>
      <c r="E796" s="116"/>
      <c r="F796" s="116"/>
      <c r="G796" s="116"/>
      <c r="H796" s="116"/>
      <c r="I796" s="116"/>
      <c r="J796" s="116"/>
      <c r="K796" s="116"/>
      <c r="L796" s="116"/>
      <c r="M796" s="116"/>
      <c r="N796" s="116"/>
      <c r="O796" s="116"/>
      <c r="P796" s="116"/>
      <c r="Q796" s="116"/>
      <c r="R796" s="116"/>
      <c r="S796" s="116"/>
      <c r="T796" s="116"/>
      <c r="U796" s="116"/>
      <c r="V796" s="116"/>
      <c r="W796" s="116"/>
      <c r="X796" s="116"/>
      <c r="Y796" s="116"/>
      <c r="Z796" s="116"/>
      <c r="AA796" s="116"/>
      <c r="AB796" s="116"/>
      <c r="AC796" s="116"/>
      <c r="AD796" s="116"/>
      <c r="AE796" s="116"/>
      <c r="AF796" s="116"/>
      <c r="AG796" s="116"/>
      <c r="AH796" s="116"/>
      <c r="AI796" s="116"/>
      <c r="AJ796" s="116"/>
      <c r="AK796" s="116"/>
      <c r="AL796" s="116"/>
      <c r="AM796" s="116"/>
      <c r="AN796" s="116"/>
      <c r="AO796" s="116"/>
      <c r="AP796" s="116"/>
      <c r="AQ796" s="116"/>
      <c r="AR796" s="116"/>
      <c r="AS796" s="116"/>
      <c r="AT796" s="116"/>
      <c r="AU796" s="116"/>
      <c r="AZ796" s="116"/>
      <c r="BA796" s="116"/>
      <c r="BB796" s="116"/>
      <c r="BC796" s="116"/>
    </row>
    <row r="797" spans="1:55" s="117" customFormat="1">
      <c r="A797" s="116"/>
      <c r="B797" s="116"/>
      <c r="C797" s="116"/>
      <c r="D797" s="116"/>
      <c r="E797" s="116"/>
      <c r="F797" s="116"/>
      <c r="G797" s="116"/>
      <c r="H797" s="116"/>
      <c r="I797" s="116"/>
      <c r="J797" s="116"/>
      <c r="K797" s="116"/>
      <c r="L797" s="116"/>
      <c r="M797" s="116"/>
      <c r="N797" s="116"/>
      <c r="O797" s="116"/>
      <c r="P797" s="116"/>
      <c r="Q797" s="116"/>
      <c r="R797" s="116"/>
      <c r="S797" s="116"/>
      <c r="T797" s="116"/>
      <c r="U797" s="116"/>
      <c r="V797" s="116"/>
      <c r="W797" s="116"/>
      <c r="X797" s="116"/>
      <c r="Y797" s="116"/>
      <c r="Z797" s="116"/>
      <c r="AA797" s="116"/>
      <c r="AB797" s="116"/>
      <c r="AC797" s="116"/>
      <c r="AD797" s="116"/>
      <c r="AE797" s="116"/>
      <c r="AF797" s="116"/>
      <c r="AG797" s="116"/>
      <c r="AH797" s="116"/>
      <c r="AI797" s="116"/>
      <c r="AJ797" s="116"/>
      <c r="AK797" s="116"/>
      <c r="AL797" s="116"/>
      <c r="AM797" s="116"/>
      <c r="AN797" s="116"/>
      <c r="AO797" s="116"/>
      <c r="AP797" s="116"/>
      <c r="AQ797" s="116"/>
      <c r="AR797" s="116"/>
      <c r="AS797" s="116"/>
      <c r="AT797" s="116"/>
      <c r="AU797" s="116"/>
      <c r="AZ797" s="116"/>
      <c r="BA797" s="116"/>
      <c r="BB797" s="116"/>
      <c r="BC797" s="116"/>
    </row>
    <row r="798" spans="1:55" s="117" customFormat="1">
      <c r="A798" s="116"/>
      <c r="B798" s="116"/>
      <c r="C798" s="116"/>
      <c r="D798" s="116"/>
      <c r="E798" s="116"/>
      <c r="F798" s="116"/>
      <c r="G798" s="116"/>
      <c r="H798" s="116"/>
      <c r="I798" s="116"/>
      <c r="J798" s="116"/>
      <c r="K798" s="116"/>
      <c r="L798" s="116"/>
      <c r="M798" s="116"/>
      <c r="N798" s="116"/>
      <c r="O798" s="116"/>
      <c r="P798" s="116"/>
      <c r="Q798" s="116"/>
      <c r="R798" s="116"/>
      <c r="S798" s="116"/>
      <c r="T798" s="116"/>
      <c r="U798" s="116"/>
      <c r="V798" s="116"/>
      <c r="W798" s="116"/>
      <c r="X798" s="116"/>
      <c r="Y798" s="116"/>
      <c r="Z798" s="116"/>
      <c r="AA798" s="116"/>
      <c r="AB798" s="116"/>
      <c r="AC798" s="116"/>
      <c r="AD798" s="116"/>
      <c r="AE798" s="116"/>
      <c r="AF798" s="116"/>
      <c r="AG798" s="116"/>
      <c r="AH798" s="116"/>
      <c r="AI798" s="116"/>
      <c r="AJ798" s="116"/>
      <c r="AK798" s="116"/>
      <c r="AL798" s="116"/>
      <c r="AM798" s="116"/>
      <c r="AN798" s="116"/>
      <c r="AO798" s="116"/>
      <c r="AP798" s="116"/>
      <c r="AQ798" s="116"/>
      <c r="AR798" s="116"/>
      <c r="AS798" s="116"/>
      <c r="AT798" s="116"/>
      <c r="AU798" s="116"/>
      <c r="AZ798" s="116"/>
      <c r="BA798" s="116"/>
      <c r="BB798" s="116"/>
      <c r="BC798" s="116"/>
    </row>
    <row r="799" spans="1:55" s="117" customFormat="1">
      <c r="A799" s="116"/>
      <c r="B799" s="116"/>
      <c r="C799" s="116"/>
      <c r="D799" s="116"/>
      <c r="E799" s="116"/>
      <c r="F799" s="116"/>
      <c r="G799" s="116"/>
      <c r="H799" s="116"/>
      <c r="I799" s="116"/>
      <c r="J799" s="116"/>
      <c r="K799" s="116"/>
      <c r="L799" s="116"/>
      <c r="M799" s="116"/>
      <c r="N799" s="116"/>
      <c r="O799" s="116"/>
      <c r="P799" s="116"/>
      <c r="Q799" s="116"/>
      <c r="R799" s="116"/>
      <c r="S799" s="116"/>
      <c r="T799" s="116"/>
      <c r="U799" s="116"/>
      <c r="V799" s="116"/>
      <c r="W799" s="116"/>
      <c r="X799" s="116"/>
      <c r="Y799" s="116"/>
      <c r="Z799" s="116"/>
      <c r="AA799" s="116"/>
      <c r="AB799" s="116"/>
      <c r="AC799" s="116"/>
      <c r="AD799" s="116"/>
      <c r="AE799" s="116"/>
      <c r="AF799" s="116"/>
      <c r="AG799" s="116"/>
      <c r="AH799" s="116"/>
      <c r="AI799" s="116"/>
      <c r="AJ799" s="116"/>
      <c r="AK799" s="116"/>
      <c r="AL799" s="116"/>
      <c r="AM799" s="116"/>
      <c r="AN799" s="116"/>
      <c r="AO799" s="116"/>
      <c r="AP799" s="116"/>
      <c r="AQ799" s="116"/>
      <c r="AR799" s="116"/>
      <c r="AS799" s="116"/>
      <c r="AT799" s="116"/>
      <c r="AU799" s="116"/>
      <c r="AZ799" s="116"/>
      <c r="BA799" s="116"/>
      <c r="BB799" s="116"/>
      <c r="BC799" s="116"/>
    </row>
    <row r="800" spans="1:55" s="117" customFormat="1">
      <c r="A800" s="116"/>
      <c r="B800" s="116"/>
      <c r="C800" s="116"/>
      <c r="D800" s="116"/>
      <c r="E800" s="116"/>
      <c r="F800" s="116"/>
      <c r="G800" s="116"/>
      <c r="H800" s="116"/>
      <c r="I800" s="116"/>
      <c r="J800" s="116"/>
      <c r="K800" s="116"/>
      <c r="L800" s="116"/>
      <c r="M800" s="116"/>
      <c r="N800" s="116"/>
      <c r="O800" s="116"/>
      <c r="P800" s="116"/>
      <c r="Q800" s="116"/>
      <c r="R800" s="116"/>
      <c r="S800" s="116"/>
      <c r="T800" s="116"/>
      <c r="U800" s="116"/>
      <c r="V800" s="116"/>
      <c r="W800" s="116"/>
      <c r="X800" s="116"/>
      <c r="Y800" s="116"/>
      <c r="Z800" s="116"/>
      <c r="AA800" s="116"/>
      <c r="AB800" s="116"/>
      <c r="AC800" s="116"/>
      <c r="AD800" s="116"/>
      <c r="AE800" s="116"/>
      <c r="AF800" s="116"/>
      <c r="AG800" s="116"/>
      <c r="AH800" s="116"/>
      <c r="AI800" s="116"/>
      <c r="AJ800" s="116"/>
      <c r="AK800" s="116"/>
      <c r="AL800" s="116"/>
      <c r="AM800" s="116"/>
      <c r="AN800" s="116"/>
      <c r="AO800" s="116"/>
      <c r="AP800" s="116"/>
      <c r="AQ800" s="116"/>
      <c r="AR800" s="116"/>
      <c r="AS800" s="116"/>
      <c r="AT800" s="116"/>
      <c r="AU800" s="116"/>
      <c r="AZ800" s="116"/>
      <c r="BA800" s="116"/>
      <c r="BB800" s="116"/>
      <c r="BC800" s="116"/>
    </row>
    <row r="801" spans="1:55" s="117" customFormat="1">
      <c r="A801" s="116"/>
      <c r="B801" s="116"/>
      <c r="C801" s="116"/>
      <c r="D801" s="116"/>
      <c r="E801" s="116"/>
      <c r="F801" s="116"/>
      <c r="G801" s="116"/>
      <c r="H801" s="116"/>
      <c r="I801" s="116"/>
      <c r="J801" s="116"/>
      <c r="K801" s="116"/>
      <c r="L801" s="116"/>
      <c r="M801" s="116"/>
      <c r="N801" s="116"/>
      <c r="O801" s="116"/>
      <c r="P801" s="116"/>
      <c r="Q801" s="116"/>
      <c r="R801" s="116"/>
      <c r="S801" s="116"/>
      <c r="T801" s="116"/>
      <c r="U801" s="116"/>
      <c r="V801" s="116"/>
      <c r="W801" s="116"/>
      <c r="X801" s="116"/>
      <c r="Y801" s="116"/>
      <c r="Z801" s="116"/>
      <c r="AA801" s="116"/>
      <c r="AB801" s="116"/>
      <c r="AC801" s="116"/>
      <c r="AD801" s="116"/>
      <c r="AE801" s="116"/>
      <c r="AF801" s="116"/>
      <c r="AG801" s="116"/>
      <c r="AH801" s="116"/>
      <c r="AI801" s="116"/>
      <c r="AJ801" s="116"/>
      <c r="AK801" s="116"/>
      <c r="AL801" s="116"/>
      <c r="AM801" s="116"/>
      <c r="AN801" s="116"/>
      <c r="AO801" s="116"/>
      <c r="AP801" s="116"/>
      <c r="AQ801" s="116"/>
      <c r="AR801" s="116"/>
      <c r="AS801" s="116"/>
      <c r="AT801" s="116"/>
      <c r="AU801" s="116"/>
      <c r="AZ801" s="116"/>
      <c r="BA801" s="116"/>
      <c r="BB801" s="116"/>
      <c r="BC801" s="116"/>
    </row>
    <row r="802" spans="1:55" s="117" customFormat="1">
      <c r="A802" s="116"/>
      <c r="B802" s="116"/>
      <c r="C802" s="116"/>
      <c r="D802" s="116"/>
      <c r="E802" s="116"/>
      <c r="F802" s="116"/>
      <c r="G802" s="116"/>
      <c r="H802" s="116"/>
      <c r="I802" s="116"/>
      <c r="J802" s="116"/>
      <c r="K802" s="116"/>
      <c r="L802" s="116"/>
      <c r="M802" s="116"/>
      <c r="N802" s="116"/>
      <c r="O802" s="116"/>
      <c r="P802" s="116"/>
      <c r="Q802" s="116"/>
      <c r="R802" s="116"/>
      <c r="S802" s="116"/>
      <c r="T802" s="116"/>
      <c r="U802" s="116"/>
      <c r="V802" s="116"/>
      <c r="W802" s="116"/>
      <c r="X802" s="116"/>
      <c r="Y802" s="116"/>
      <c r="Z802" s="116"/>
      <c r="AA802" s="116"/>
      <c r="AB802" s="116"/>
      <c r="AC802" s="116"/>
      <c r="AD802" s="116"/>
      <c r="AE802" s="116"/>
      <c r="AF802" s="116"/>
      <c r="AG802" s="116"/>
      <c r="AH802" s="116"/>
      <c r="AI802" s="116"/>
      <c r="AJ802" s="116"/>
      <c r="AK802" s="116"/>
      <c r="AL802" s="116"/>
      <c r="AM802" s="116"/>
      <c r="AN802" s="116"/>
      <c r="AO802" s="116"/>
      <c r="AP802" s="116"/>
      <c r="AQ802" s="116"/>
      <c r="AR802" s="116"/>
      <c r="AS802" s="116"/>
      <c r="AT802" s="116"/>
      <c r="AU802" s="116"/>
      <c r="AZ802" s="116"/>
      <c r="BA802" s="116"/>
      <c r="BB802" s="116"/>
      <c r="BC802" s="116"/>
    </row>
    <row r="803" spans="1:55" s="117" customFormat="1">
      <c r="A803" s="116"/>
      <c r="B803" s="116"/>
      <c r="C803" s="116"/>
      <c r="D803" s="116"/>
      <c r="E803" s="116"/>
      <c r="F803" s="116"/>
      <c r="G803" s="116"/>
      <c r="H803" s="116"/>
      <c r="I803" s="116"/>
      <c r="J803" s="116"/>
      <c r="K803" s="116"/>
      <c r="L803" s="116"/>
      <c r="M803" s="116"/>
      <c r="N803" s="116"/>
      <c r="O803" s="116"/>
      <c r="P803" s="116"/>
      <c r="Q803" s="116"/>
      <c r="R803" s="116"/>
      <c r="S803" s="116"/>
      <c r="T803" s="116"/>
      <c r="U803" s="116"/>
      <c r="V803" s="116"/>
      <c r="W803" s="116"/>
      <c r="X803" s="116"/>
      <c r="Y803" s="116"/>
      <c r="Z803" s="116"/>
      <c r="AA803" s="116"/>
      <c r="AB803" s="116"/>
      <c r="AC803" s="116"/>
      <c r="AD803" s="116"/>
      <c r="AE803" s="116"/>
      <c r="AF803" s="116"/>
      <c r="AG803" s="116"/>
      <c r="AH803" s="116"/>
      <c r="AI803" s="116"/>
      <c r="AJ803" s="116"/>
      <c r="AK803" s="116"/>
      <c r="AL803" s="116"/>
      <c r="AM803" s="116"/>
      <c r="AN803" s="116"/>
      <c r="AO803" s="116"/>
      <c r="AP803" s="116"/>
      <c r="AQ803" s="116"/>
      <c r="AR803" s="116"/>
      <c r="AS803" s="116"/>
      <c r="AT803" s="116"/>
      <c r="AU803" s="116"/>
      <c r="AZ803" s="116"/>
      <c r="BA803" s="116"/>
      <c r="BB803" s="116"/>
      <c r="BC803" s="116"/>
    </row>
    <row r="804" spans="1:55" s="117" customFormat="1">
      <c r="A804" s="116"/>
      <c r="B804" s="116"/>
      <c r="C804" s="116"/>
      <c r="D804" s="116"/>
      <c r="E804" s="116"/>
      <c r="F804" s="116"/>
      <c r="G804" s="116"/>
      <c r="H804" s="116"/>
      <c r="I804" s="116"/>
      <c r="J804" s="116"/>
      <c r="K804" s="116"/>
      <c r="L804" s="116"/>
      <c r="M804" s="116"/>
      <c r="N804" s="116"/>
      <c r="O804" s="116"/>
      <c r="P804" s="116"/>
      <c r="Q804" s="116"/>
      <c r="R804" s="116"/>
      <c r="S804" s="116"/>
      <c r="T804" s="116"/>
      <c r="U804" s="116"/>
      <c r="V804" s="116"/>
      <c r="W804" s="116"/>
      <c r="X804" s="116"/>
      <c r="Y804" s="116"/>
      <c r="Z804" s="116"/>
      <c r="AA804" s="116"/>
      <c r="AB804" s="116"/>
      <c r="AC804" s="116"/>
      <c r="AD804" s="116"/>
      <c r="AE804" s="116"/>
      <c r="AF804" s="116"/>
      <c r="AG804" s="116"/>
      <c r="AH804" s="116"/>
      <c r="AI804" s="116"/>
      <c r="AJ804" s="116"/>
      <c r="AK804" s="116"/>
      <c r="AL804" s="116"/>
      <c r="AM804" s="116"/>
      <c r="AN804" s="116"/>
      <c r="AO804" s="116"/>
      <c r="AP804" s="116"/>
      <c r="AQ804" s="116"/>
      <c r="AR804" s="116"/>
      <c r="AS804" s="116"/>
      <c r="AT804" s="116"/>
      <c r="AU804" s="116"/>
      <c r="AZ804" s="116"/>
      <c r="BA804" s="116"/>
      <c r="BB804" s="116"/>
      <c r="BC804" s="116"/>
    </row>
    <row r="805" spans="1:55" s="117" customFormat="1">
      <c r="A805" s="116"/>
      <c r="B805" s="116"/>
      <c r="C805" s="116"/>
      <c r="D805" s="116"/>
      <c r="E805" s="116"/>
      <c r="F805" s="116"/>
      <c r="G805" s="116"/>
      <c r="H805" s="116"/>
      <c r="I805" s="116"/>
      <c r="J805" s="116"/>
      <c r="K805" s="116"/>
      <c r="L805" s="116"/>
      <c r="M805" s="116"/>
      <c r="N805" s="116"/>
      <c r="O805" s="116"/>
      <c r="P805" s="116"/>
      <c r="Q805" s="116"/>
      <c r="R805" s="116"/>
      <c r="S805" s="116"/>
      <c r="T805" s="116"/>
      <c r="U805" s="116"/>
      <c r="V805" s="116"/>
      <c r="W805" s="116"/>
      <c r="X805" s="116"/>
      <c r="Y805" s="116"/>
      <c r="Z805" s="116"/>
      <c r="AA805" s="116"/>
      <c r="AB805" s="116"/>
      <c r="AC805" s="116"/>
      <c r="AD805" s="116"/>
      <c r="AE805" s="116"/>
      <c r="AF805" s="116"/>
      <c r="AG805" s="116"/>
      <c r="AH805" s="116"/>
      <c r="AI805" s="116"/>
      <c r="AJ805" s="116"/>
      <c r="AK805" s="116"/>
      <c r="AL805" s="116"/>
      <c r="AM805" s="116"/>
      <c r="AN805" s="116"/>
      <c r="AO805" s="116"/>
      <c r="AP805" s="116"/>
      <c r="AQ805" s="116"/>
      <c r="AR805" s="116"/>
      <c r="AS805" s="116"/>
      <c r="AT805" s="116"/>
      <c r="AU805" s="116"/>
      <c r="AZ805" s="116"/>
      <c r="BA805" s="116"/>
      <c r="BB805" s="116"/>
      <c r="BC805" s="116"/>
    </row>
    <row r="806" spans="1:55" s="117" customFormat="1">
      <c r="A806" s="116"/>
      <c r="B806" s="116"/>
      <c r="C806" s="116"/>
      <c r="D806" s="116"/>
      <c r="E806" s="116"/>
      <c r="F806" s="116"/>
      <c r="G806" s="116"/>
      <c r="H806" s="116"/>
      <c r="I806" s="116"/>
      <c r="J806" s="116"/>
      <c r="K806" s="116"/>
      <c r="L806" s="116"/>
      <c r="M806" s="116"/>
      <c r="N806" s="116"/>
      <c r="O806" s="116"/>
      <c r="P806" s="116"/>
      <c r="Q806" s="116"/>
      <c r="R806" s="116"/>
      <c r="S806" s="116"/>
      <c r="T806" s="116"/>
      <c r="U806" s="116"/>
      <c r="V806" s="116"/>
      <c r="W806" s="116"/>
      <c r="X806" s="116"/>
      <c r="Y806" s="116"/>
      <c r="Z806" s="116"/>
      <c r="AA806" s="116"/>
      <c r="AB806" s="116"/>
      <c r="AC806" s="116"/>
      <c r="AD806" s="116"/>
      <c r="AE806" s="116"/>
      <c r="AF806" s="116"/>
      <c r="AG806" s="116"/>
      <c r="AH806" s="116"/>
      <c r="AI806" s="116"/>
      <c r="AJ806" s="116"/>
      <c r="AK806" s="116"/>
      <c r="AL806" s="116"/>
      <c r="AM806" s="116"/>
      <c r="AN806" s="116"/>
      <c r="AO806" s="116"/>
      <c r="AP806" s="116"/>
      <c r="AQ806" s="116"/>
      <c r="AR806" s="116"/>
      <c r="AS806" s="116"/>
      <c r="AT806" s="116"/>
      <c r="AU806" s="116"/>
      <c r="AZ806" s="116"/>
      <c r="BA806" s="116"/>
      <c r="BB806" s="116"/>
      <c r="BC806" s="116"/>
    </row>
    <row r="807" spans="1:55" s="117" customFormat="1">
      <c r="A807" s="116"/>
      <c r="B807" s="116"/>
      <c r="C807" s="116"/>
      <c r="D807" s="116"/>
      <c r="E807" s="116"/>
      <c r="F807" s="116"/>
      <c r="G807" s="116"/>
      <c r="H807" s="116"/>
      <c r="I807" s="116"/>
      <c r="J807" s="116"/>
      <c r="K807" s="116"/>
      <c r="L807" s="116"/>
      <c r="M807" s="116"/>
      <c r="N807" s="116"/>
      <c r="O807" s="116"/>
      <c r="P807" s="116"/>
      <c r="Q807" s="116"/>
      <c r="R807" s="116"/>
      <c r="S807" s="116"/>
      <c r="T807" s="116"/>
      <c r="U807" s="116"/>
      <c r="V807" s="116"/>
      <c r="W807" s="116"/>
      <c r="X807" s="116"/>
      <c r="Y807" s="116"/>
      <c r="Z807" s="116"/>
      <c r="AA807" s="116"/>
      <c r="AB807" s="116"/>
      <c r="AC807" s="116"/>
      <c r="AD807" s="116"/>
      <c r="AE807" s="116"/>
      <c r="AF807" s="116"/>
      <c r="AG807" s="116"/>
      <c r="AH807" s="116"/>
      <c r="AI807" s="116"/>
      <c r="AJ807" s="116"/>
      <c r="AK807" s="116"/>
      <c r="AL807" s="116"/>
      <c r="AM807" s="116"/>
      <c r="AN807" s="116"/>
      <c r="AO807" s="116"/>
      <c r="AP807" s="116"/>
      <c r="AQ807" s="116"/>
      <c r="AR807" s="116"/>
      <c r="AS807" s="116"/>
      <c r="AT807" s="116"/>
      <c r="AU807" s="116"/>
      <c r="AZ807" s="116"/>
      <c r="BA807" s="116"/>
      <c r="BB807" s="116"/>
      <c r="BC807" s="116"/>
    </row>
    <row r="808" spans="1:55" s="117" customFormat="1">
      <c r="A808" s="116"/>
      <c r="B808" s="116"/>
      <c r="C808" s="116"/>
      <c r="D808" s="116"/>
      <c r="E808" s="116"/>
      <c r="F808" s="116"/>
      <c r="G808" s="116"/>
      <c r="H808" s="116"/>
      <c r="I808" s="116"/>
      <c r="J808" s="116"/>
      <c r="K808" s="116"/>
      <c r="L808" s="116"/>
      <c r="M808" s="116"/>
      <c r="N808" s="116"/>
      <c r="O808" s="116"/>
      <c r="P808" s="116"/>
      <c r="Q808" s="116"/>
      <c r="R808" s="116"/>
      <c r="S808" s="116"/>
      <c r="T808" s="116"/>
      <c r="U808" s="116"/>
      <c r="V808" s="116"/>
      <c r="W808" s="116"/>
      <c r="X808" s="116"/>
      <c r="Y808" s="116"/>
      <c r="Z808" s="116"/>
      <c r="AA808" s="116"/>
      <c r="AB808" s="116"/>
      <c r="AC808" s="116"/>
      <c r="AD808" s="116"/>
      <c r="AE808" s="116"/>
      <c r="AF808" s="116"/>
      <c r="AG808" s="116"/>
      <c r="AH808" s="116"/>
      <c r="AI808" s="116"/>
      <c r="AJ808" s="116"/>
      <c r="AK808" s="116"/>
      <c r="AL808" s="116"/>
      <c r="AM808" s="116"/>
      <c r="AN808" s="116"/>
      <c r="AO808" s="116"/>
      <c r="AP808" s="116"/>
      <c r="AQ808" s="116"/>
      <c r="AR808" s="116"/>
      <c r="AS808" s="116"/>
      <c r="AT808" s="116"/>
      <c r="AU808" s="116"/>
      <c r="AZ808" s="116"/>
      <c r="BA808" s="116"/>
      <c r="BB808" s="116"/>
      <c r="BC808" s="116"/>
    </row>
    <row r="809" spans="1:55" s="117" customFormat="1">
      <c r="A809" s="116"/>
      <c r="B809" s="116"/>
      <c r="C809" s="116"/>
      <c r="D809" s="116"/>
      <c r="E809" s="116"/>
      <c r="F809" s="116"/>
      <c r="G809" s="116"/>
      <c r="H809" s="116"/>
      <c r="I809" s="116"/>
      <c r="J809" s="116"/>
      <c r="K809" s="116"/>
      <c r="L809" s="116"/>
      <c r="M809" s="116"/>
      <c r="N809" s="116"/>
      <c r="O809" s="116"/>
      <c r="P809" s="116"/>
      <c r="Q809" s="116"/>
      <c r="R809" s="116"/>
      <c r="S809" s="116"/>
      <c r="T809" s="116"/>
      <c r="U809" s="116"/>
      <c r="V809" s="116"/>
      <c r="W809" s="116"/>
      <c r="X809" s="116"/>
      <c r="Y809" s="116"/>
      <c r="Z809" s="116"/>
      <c r="AA809" s="116"/>
      <c r="AB809" s="116"/>
      <c r="AC809" s="116"/>
      <c r="AD809" s="116"/>
      <c r="AE809" s="116"/>
      <c r="AF809" s="116"/>
      <c r="AG809" s="116"/>
      <c r="AH809" s="116"/>
      <c r="AI809" s="116"/>
      <c r="AJ809" s="116"/>
      <c r="AK809" s="116"/>
      <c r="AL809" s="116"/>
      <c r="AM809" s="116"/>
      <c r="AN809" s="116"/>
      <c r="AO809" s="116"/>
      <c r="AP809" s="116"/>
      <c r="AQ809" s="116"/>
      <c r="AR809" s="116"/>
      <c r="AS809" s="116"/>
      <c r="AT809" s="116"/>
      <c r="AU809" s="116"/>
      <c r="AZ809" s="116"/>
      <c r="BA809" s="116"/>
      <c r="BB809" s="116"/>
      <c r="BC809" s="116"/>
    </row>
    <row r="810" spans="1:55" s="117" customFormat="1">
      <c r="A810" s="116"/>
      <c r="B810" s="116"/>
      <c r="C810" s="116"/>
      <c r="D810" s="116"/>
      <c r="E810" s="116"/>
      <c r="F810" s="116"/>
      <c r="G810" s="116"/>
      <c r="H810" s="116"/>
      <c r="I810" s="116"/>
      <c r="J810" s="116"/>
      <c r="K810" s="116"/>
      <c r="L810" s="116"/>
      <c r="M810" s="116"/>
      <c r="N810" s="116"/>
      <c r="O810" s="116"/>
      <c r="P810" s="116"/>
      <c r="Q810" s="116"/>
      <c r="R810" s="116"/>
      <c r="S810" s="116"/>
      <c r="T810" s="116"/>
      <c r="U810" s="116"/>
      <c r="V810" s="116"/>
      <c r="W810" s="116"/>
      <c r="X810" s="116"/>
      <c r="Y810" s="116"/>
      <c r="Z810" s="116"/>
      <c r="AA810" s="116"/>
      <c r="AB810" s="116"/>
      <c r="AC810" s="116"/>
      <c r="AD810" s="116"/>
      <c r="AE810" s="116"/>
      <c r="AF810" s="116"/>
      <c r="AG810" s="116"/>
      <c r="AH810" s="116"/>
      <c r="AI810" s="116"/>
      <c r="AJ810" s="116"/>
      <c r="AK810" s="116"/>
      <c r="AL810" s="116"/>
      <c r="AM810" s="116"/>
      <c r="AN810" s="116"/>
      <c r="AO810" s="116"/>
      <c r="AP810" s="116"/>
      <c r="AQ810" s="116"/>
      <c r="AR810" s="116"/>
      <c r="AS810" s="116"/>
      <c r="AT810" s="116"/>
      <c r="AU810" s="116"/>
      <c r="AZ810" s="116"/>
      <c r="BA810" s="116"/>
      <c r="BB810" s="116"/>
      <c r="BC810" s="116"/>
    </row>
    <row r="811" spans="1:55" s="117" customFormat="1">
      <c r="A811" s="116"/>
      <c r="B811" s="116"/>
      <c r="C811" s="116"/>
      <c r="D811" s="116"/>
      <c r="E811" s="116"/>
      <c r="F811" s="116"/>
      <c r="G811" s="116"/>
      <c r="H811" s="116"/>
      <c r="I811" s="116"/>
      <c r="J811" s="116"/>
      <c r="K811" s="116"/>
      <c r="L811" s="116"/>
      <c r="M811" s="116"/>
      <c r="N811" s="116"/>
      <c r="O811" s="116"/>
      <c r="P811" s="116"/>
      <c r="Q811" s="116"/>
      <c r="R811" s="116"/>
      <c r="S811" s="116"/>
      <c r="T811" s="116"/>
      <c r="U811" s="116"/>
      <c r="V811" s="116"/>
      <c r="W811" s="116"/>
      <c r="X811" s="116"/>
      <c r="Y811" s="116"/>
      <c r="Z811" s="116"/>
      <c r="AA811" s="116"/>
      <c r="AB811" s="116"/>
      <c r="AC811" s="116"/>
      <c r="AD811" s="116"/>
      <c r="AE811" s="116"/>
      <c r="AF811" s="116"/>
      <c r="AG811" s="116"/>
      <c r="AH811" s="116"/>
      <c r="AI811" s="116"/>
      <c r="AJ811" s="116"/>
      <c r="AK811" s="116"/>
      <c r="AL811" s="116"/>
      <c r="AM811" s="116"/>
      <c r="AN811" s="116"/>
      <c r="AO811" s="116"/>
      <c r="AP811" s="116"/>
      <c r="AQ811" s="116"/>
      <c r="AR811" s="116"/>
      <c r="AS811" s="116"/>
      <c r="AT811" s="116"/>
      <c r="AU811" s="116"/>
      <c r="AZ811" s="116"/>
      <c r="BA811" s="116"/>
      <c r="BB811" s="116"/>
      <c r="BC811" s="116"/>
    </row>
    <row r="812" spans="1:55" s="117" customFormat="1">
      <c r="A812" s="116"/>
      <c r="B812" s="116"/>
      <c r="C812" s="116"/>
      <c r="D812" s="116"/>
      <c r="E812" s="116"/>
      <c r="F812" s="116"/>
      <c r="G812" s="116"/>
      <c r="H812" s="116"/>
      <c r="I812" s="116"/>
      <c r="J812" s="116"/>
      <c r="K812" s="116"/>
      <c r="L812" s="116"/>
      <c r="M812" s="116"/>
      <c r="N812" s="116"/>
      <c r="O812" s="116"/>
      <c r="P812" s="116"/>
      <c r="Q812" s="116"/>
      <c r="R812" s="116"/>
      <c r="S812" s="116"/>
      <c r="T812" s="116"/>
      <c r="U812" s="116"/>
      <c r="V812" s="116"/>
      <c r="W812" s="116"/>
      <c r="X812" s="116"/>
      <c r="Y812" s="116"/>
      <c r="Z812" s="116"/>
      <c r="AA812" s="116"/>
      <c r="AB812" s="116"/>
      <c r="AC812" s="116"/>
      <c r="AD812" s="116"/>
      <c r="AE812" s="116"/>
      <c r="AF812" s="116"/>
      <c r="AG812" s="116"/>
      <c r="AH812" s="116"/>
      <c r="AI812" s="116"/>
      <c r="AJ812" s="116"/>
      <c r="AK812" s="116"/>
      <c r="AL812" s="116"/>
      <c r="AM812" s="116"/>
      <c r="AN812" s="116"/>
      <c r="AO812" s="116"/>
      <c r="AP812" s="116"/>
      <c r="AQ812" s="116"/>
      <c r="AR812" s="116"/>
      <c r="AS812" s="116"/>
      <c r="AT812" s="116"/>
      <c r="AU812" s="116"/>
      <c r="AZ812" s="116"/>
      <c r="BA812" s="116"/>
      <c r="BB812" s="116"/>
      <c r="BC812" s="116"/>
    </row>
    <row r="813" spans="1:55" s="117" customFormat="1">
      <c r="A813" s="116"/>
      <c r="B813" s="116"/>
      <c r="C813" s="116"/>
      <c r="D813" s="116"/>
      <c r="E813" s="116"/>
      <c r="F813" s="116"/>
      <c r="G813" s="116"/>
      <c r="H813" s="116"/>
      <c r="I813" s="116"/>
      <c r="J813" s="116"/>
      <c r="K813" s="116"/>
      <c r="L813" s="116"/>
      <c r="M813" s="116"/>
      <c r="N813" s="116"/>
      <c r="O813" s="116"/>
      <c r="P813" s="116"/>
      <c r="Q813" s="116"/>
      <c r="R813" s="116"/>
      <c r="S813" s="116"/>
      <c r="T813" s="116"/>
      <c r="U813" s="116"/>
      <c r="V813" s="116"/>
      <c r="W813" s="116"/>
      <c r="X813" s="116"/>
      <c r="Y813" s="116"/>
      <c r="Z813" s="116"/>
      <c r="AA813" s="116"/>
      <c r="AB813" s="116"/>
      <c r="AC813" s="116"/>
      <c r="AD813" s="116"/>
      <c r="AE813" s="116"/>
      <c r="AF813" s="116"/>
      <c r="AG813" s="116"/>
      <c r="AH813" s="116"/>
      <c r="AI813" s="116"/>
      <c r="AJ813" s="116"/>
      <c r="AK813" s="116"/>
      <c r="AL813" s="116"/>
      <c r="AM813" s="116"/>
      <c r="AN813" s="116"/>
      <c r="AO813" s="116"/>
      <c r="AP813" s="116"/>
      <c r="AQ813" s="116"/>
      <c r="AR813" s="116"/>
      <c r="AS813" s="116"/>
      <c r="AT813" s="116"/>
      <c r="AU813" s="116"/>
      <c r="AZ813" s="116"/>
      <c r="BA813" s="116"/>
      <c r="BB813" s="116"/>
      <c r="BC813" s="116"/>
    </row>
    <row r="814" spans="1:55" s="117" customFormat="1">
      <c r="A814" s="116"/>
      <c r="B814" s="116"/>
      <c r="C814" s="116"/>
      <c r="D814" s="116"/>
      <c r="E814" s="116"/>
      <c r="F814" s="116"/>
      <c r="G814" s="116"/>
      <c r="H814" s="116"/>
      <c r="I814" s="116"/>
      <c r="J814" s="116"/>
      <c r="K814" s="116"/>
      <c r="L814" s="116"/>
      <c r="M814" s="116"/>
      <c r="N814" s="116"/>
      <c r="O814" s="116"/>
      <c r="P814" s="116"/>
      <c r="Q814" s="116"/>
      <c r="R814" s="116"/>
      <c r="S814" s="116"/>
      <c r="T814" s="116"/>
      <c r="U814" s="116"/>
      <c r="V814" s="116"/>
      <c r="W814" s="116"/>
      <c r="X814" s="116"/>
      <c r="Y814" s="116"/>
      <c r="Z814" s="116"/>
      <c r="AA814" s="116"/>
      <c r="AB814" s="116"/>
      <c r="AC814" s="116"/>
      <c r="AD814" s="116"/>
      <c r="AE814" s="116"/>
      <c r="AF814" s="116"/>
      <c r="AG814" s="116"/>
      <c r="AH814" s="116"/>
      <c r="AI814" s="116"/>
      <c r="AJ814" s="116"/>
      <c r="AK814" s="116"/>
      <c r="AL814" s="116"/>
      <c r="AM814" s="116"/>
      <c r="AN814" s="116"/>
      <c r="AO814" s="116"/>
      <c r="AP814" s="116"/>
      <c r="AQ814" s="116"/>
      <c r="AR814" s="116"/>
      <c r="AS814" s="116"/>
      <c r="AT814" s="116"/>
      <c r="AU814" s="116"/>
      <c r="AZ814" s="116"/>
      <c r="BA814" s="116"/>
      <c r="BB814" s="116"/>
      <c r="BC814" s="116"/>
    </row>
    <row r="815" spans="1:55" s="117" customFormat="1">
      <c r="A815" s="116"/>
      <c r="B815" s="116"/>
      <c r="C815" s="116"/>
      <c r="D815" s="116"/>
      <c r="E815" s="116"/>
      <c r="F815" s="116"/>
      <c r="G815" s="116"/>
      <c r="H815" s="116"/>
      <c r="I815" s="116"/>
      <c r="J815" s="116"/>
      <c r="K815" s="116"/>
      <c r="L815" s="116"/>
      <c r="M815" s="116"/>
      <c r="N815" s="116"/>
      <c r="O815" s="116"/>
      <c r="P815" s="116"/>
      <c r="Q815" s="116"/>
      <c r="R815" s="116"/>
      <c r="S815" s="116"/>
      <c r="T815" s="116"/>
      <c r="U815" s="116"/>
      <c r="V815" s="116"/>
      <c r="W815" s="116"/>
      <c r="X815" s="116"/>
      <c r="Y815" s="116"/>
      <c r="Z815" s="116"/>
      <c r="AA815" s="116"/>
      <c r="AB815" s="116"/>
      <c r="AC815" s="116"/>
      <c r="AD815" s="116"/>
      <c r="AE815" s="116"/>
      <c r="AF815" s="116"/>
      <c r="AG815" s="116"/>
      <c r="AH815" s="116"/>
      <c r="AI815" s="116"/>
      <c r="AJ815" s="116"/>
      <c r="AK815" s="116"/>
      <c r="AL815" s="116"/>
      <c r="AM815" s="116"/>
      <c r="AN815" s="116"/>
      <c r="AO815" s="116"/>
      <c r="AP815" s="116"/>
      <c r="AQ815" s="116"/>
      <c r="AR815" s="116"/>
      <c r="AS815" s="116"/>
      <c r="AT815" s="116"/>
      <c r="AU815" s="116"/>
      <c r="AZ815" s="116"/>
      <c r="BA815" s="116"/>
      <c r="BB815" s="116"/>
      <c r="BC815" s="116"/>
    </row>
    <row r="816" spans="1:55" s="117" customFormat="1">
      <c r="A816" s="116"/>
      <c r="B816" s="116"/>
      <c r="C816" s="116"/>
      <c r="D816" s="116"/>
      <c r="E816" s="116"/>
      <c r="F816" s="116"/>
      <c r="G816" s="116"/>
      <c r="H816" s="116"/>
      <c r="I816" s="116"/>
      <c r="J816" s="116"/>
      <c r="K816" s="116"/>
      <c r="L816" s="116"/>
      <c r="M816" s="116"/>
      <c r="N816" s="116"/>
      <c r="O816" s="116"/>
      <c r="P816" s="116"/>
      <c r="Q816" s="116"/>
      <c r="R816" s="116"/>
      <c r="S816" s="116"/>
      <c r="T816" s="116"/>
      <c r="U816" s="116"/>
      <c r="V816" s="116"/>
      <c r="W816" s="116"/>
      <c r="X816" s="116"/>
      <c r="Y816" s="116"/>
      <c r="Z816" s="116"/>
      <c r="AA816" s="116"/>
      <c r="AB816" s="116"/>
      <c r="AC816" s="116"/>
      <c r="AD816" s="116"/>
      <c r="AE816" s="116"/>
      <c r="AF816" s="116"/>
      <c r="AG816" s="116"/>
      <c r="AH816" s="116"/>
      <c r="AI816" s="116"/>
      <c r="AJ816" s="116"/>
      <c r="AK816" s="116"/>
      <c r="AL816" s="116"/>
      <c r="AM816" s="116"/>
      <c r="AN816" s="116"/>
      <c r="AO816" s="116"/>
      <c r="AP816" s="116"/>
      <c r="AQ816" s="116"/>
      <c r="AR816" s="116"/>
      <c r="AS816" s="116"/>
      <c r="AT816" s="116"/>
      <c r="AU816" s="116"/>
      <c r="AZ816" s="116"/>
      <c r="BA816" s="116"/>
      <c r="BB816" s="116"/>
      <c r="BC816" s="116"/>
    </row>
    <row r="817" spans="1:55" s="117" customFormat="1">
      <c r="A817" s="116"/>
      <c r="B817" s="116"/>
      <c r="C817" s="116"/>
      <c r="D817" s="116"/>
      <c r="E817" s="116"/>
      <c r="F817" s="116"/>
      <c r="G817" s="116"/>
      <c r="H817" s="116"/>
      <c r="I817" s="116"/>
      <c r="J817" s="116"/>
      <c r="K817" s="116"/>
      <c r="L817" s="116"/>
      <c r="M817" s="116"/>
      <c r="N817" s="116"/>
      <c r="O817" s="116"/>
      <c r="P817" s="116"/>
      <c r="Q817" s="116"/>
      <c r="R817" s="116"/>
      <c r="S817" s="116"/>
      <c r="T817" s="116"/>
      <c r="U817" s="116"/>
      <c r="V817" s="116"/>
      <c r="W817" s="116"/>
      <c r="X817" s="116"/>
      <c r="Y817" s="116"/>
      <c r="Z817" s="116"/>
      <c r="AA817" s="116"/>
      <c r="AB817" s="116"/>
      <c r="AC817" s="116"/>
      <c r="AD817" s="116"/>
      <c r="AE817" s="116"/>
      <c r="AF817" s="116"/>
      <c r="AG817" s="116"/>
      <c r="AH817" s="116"/>
      <c r="AI817" s="116"/>
      <c r="AJ817" s="116"/>
      <c r="AK817" s="116"/>
      <c r="AL817" s="116"/>
      <c r="AM817" s="116"/>
      <c r="AN817" s="116"/>
      <c r="AO817" s="116"/>
      <c r="AP817" s="116"/>
      <c r="AQ817" s="116"/>
      <c r="AR817" s="116"/>
      <c r="AS817" s="116"/>
      <c r="AT817" s="116"/>
      <c r="AU817" s="116"/>
      <c r="AZ817" s="116"/>
      <c r="BA817" s="116"/>
      <c r="BB817" s="116"/>
      <c r="BC817" s="116"/>
    </row>
    <row r="818" spans="1:55" s="117" customFormat="1">
      <c r="A818" s="116"/>
      <c r="B818" s="116"/>
      <c r="C818" s="116"/>
      <c r="D818" s="116"/>
      <c r="E818" s="116"/>
      <c r="F818" s="116"/>
      <c r="G818" s="116"/>
      <c r="H818" s="116"/>
      <c r="I818" s="116"/>
      <c r="J818" s="116"/>
      <c r="K818" s="116"/>
      <c r="L818" s="116"/>
      <c r="M818" s="116"/>
      <c r="N818" s="116"/>
      <c r="O818" s="116"/>
      <c r="P818" s="116"/>
      <c r="Q818" s="116"/>
      <c r="R818" s="116"/>
      <c r="S818" s="116"/>
      <c r="T818" s="116"/>
      <c r="U818" s="116"/>
      <c r="V818" s="116"/>
      <c r="W818" s="116"/>
      <c r="X818" s="116"/>
      <c r="Y818" s="116"/>
      <c r="Z818" s="116"/>
      <c r="AA818" s="116"/>
      <c r="AB818" s="116"/>
      <c r="AC818" s="116"/>
      <c r="AD818" s="116"/>
      <c r="AE818" s="116"/>
      <c r="AF818" s="116"/>
      <c r="AG818" s="116"/>
      <c r="AH818" s="116"/>
      <c r="AI818" s="116"/>
      <c r="AJ818" s="116"/>
      <c r="AK818" s="116"/>
      <c r="AL818" s="116"/>
      <c r="AM818" s="116"/>
      <c r="AN818" s="116"/>
      <c r="AO818" s="116"/>
      <c r="AP818" s="116"/>
      <c r="AQ818" s="116"/>
      <c r="AR818" s="116"/>
      <c r="AS818" s="116"/>
      <c r="AT818" s="116"/>
      <c r="AU818" s="116"/>
      <c r="AZ818" s="116"/>
      <c r="BA818" s="116"/>
      <c r="BB818" s="116"/>
      <c r="BC818" s="116"/>
    </row>
    <row r="819" spans="1:55" s="117" customFormat="1">
      <c r="A819" s="116"/>
      <c r="B819" s="116"/>
      <c r="C819" s="116"/>
      <c r="D819" s="116"/>
      <c r="E819" s="116"/>
      <c r="F819" s="116"/>
      <c r="G819" s="116"/>
      <c r="H819" s="116"/>
      <c r="I819" s="116"/>
      <c r="J819" s="116"/>
      <c r="K819" s="116"/>
      <c r="L819" s="116"/>
      <c r="M819" s="116"/>
      <c r="N819" s="116"/>
      <c r="O819" s="116"/>
      <c r="P819" s="116"/>
      <c r="Q819" s="116"/>
      <c r="R819" s="116"/>
      <c r="S819" s="116"/>
      <c r="T819" s="116"/>
      <c r="U819" s="116"/>
      <c r="V819" s="116"/>
      <c r="W819" s="116"/>
      <c r="X819" s="116"/>
      <c r="Y819" s="116"/>
      <c r="Z819" s="116"/>
      <c r="AA819" s="116"/>
      <c r="AB819" s="116"/>
      <c r="AC819" s="116"/>
      <c r="AD819" s="116"/>
      <c r="AE819" s="116"/>
      <c r="AF819" s="116"/>
      <c r="AG819" s="116"/>
      <c r="AH819" s="116"/>
      <c r="AI819" s="116"/>
      <c r="AJ819" s="116"/>
      <c r="AK819" s="116"/>
      <c r="AL819" s="116"/>
      <c r="AM819" s="116"/>
      <c r="AN819" s="116"/>
      <c r="AO819" s="116"/>
      <c r="AP819" s="116"/>
      <c r="AQ819" s="116"/>
      <c r="AR819" s="116"/>
      <c r="AS819" s="116"/>
      <c r="AT819" s="116"/>
      <c r="AU819" s="116"/>
      <c r="AZ819" s="116"/>
      <c r="BA819" s="116"/>
      <c r="BB819" s="116"/>
      <c r="BC819" s="116"/>
    </row>
    <row r="820" spans="1:55" s="117" customFormat="1">
      <c r="A820" s="116"/>
      <c r="B820" s="116"/>
      <c r="C820" s="116"/>
      <c r="D820" s="116"/>
      <c r="E820" s="116"/>
      <c r="F820" s="116"/>
      <c r="G820" s="116"/>
      <c r="H820" s="116"/>
      <c r="I820" s="116"/>
      <c r="J820" s="116"/>
      <c r="K820" s="116"/>
      <c r="L820" s="116"/>
      <c r="M820" s="116"/>
      <c r="N820" s="116"/>
      <c r="O820" s="116"/>
      <c r="P820" s="116"/>
      <c r="Q820" s="116"/>
      <c r="R820" s="116"/>
      <c r="S820" s="116"/>
      <c r="T820" s="116"/>
      <c r="U820" s="116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Z820" s="116"/>
      <c r="BA820" s="116"/>
      <c r="BB820" s="116"/>
      <c r="BC820" s="116"/>
    </row>
    <row r="821" spans="1:55" s="117" customFormat="1">
      <c r="A821" s="116"/>
      <c r="B821" s="116"/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Z821" s="116"/>
      <c r="BA821" s="116"/>
      <c r="BB821" s="116"/>
      <c r="BC821" s="116"/>
    </row>
    <row r="822" spans="1:55" s="117" customFormat="1">
      <c r="A822" s="116"/>
      <c r="B822" s="116"/>
      <c r="C822" s="116"/>
      <c r="D822" s="116"/>
      <c r="E822" s="116"/>
      <c r="F822" s="116"/>
      <c r="G822" s="116"/>
      <c r="H822" s="116"/>
      <c r="I822" s="116"/>
      <c r="J822" s="116"/>
      <c r="K822" s="116"/>
      <c r="L822" s="116"/>
      <c r="M822" s="116"/>
      <c r="N822" s="116"/>
      <c r="O822" s="116"/>
      <c r="P822" s="116"/>
      <c r="Q822" s="116"/>
      <c r="R822" s="116"/>
      <c r="S822" s="116"/>
      <c r="T822" s="116"/>
      <c r="U822" s="116"/>
      <c r="V822" s="116"/>
      <c r="W822" s="116"/>
      <c r="X822" s="116"/>
      <c r="Y822" s="116"/>
      <c r="Z822" s="116"/>
      <c r="AA822" s="116"/>
      <c r="AB822" s="116"/>
      <c r="AC822" s="116"/>
      <c r="AD822" s="116"/>
      <c r="AE822" s="116"/>
      <c r="AF822" s="116"/>
      <c r="AG822" s="116"/>
      <c r="AH822" s="116"/>
      <c r="AI822" s="116"/>
      <c r="AJ822" s="116"/>
      <c r="AK822" s="116"/>
      <c r="AL822" s="116"/>
      <c r="AM822" s="116"/>
      <c r="AN822" s="116"/>
      <c r="AO822" s="116"/>
      <c r="AP822" s="116"/>
      <c r="AQ822" s="116"/>
      <c r="AR822" s="116"/>
      <c r="AS822" s="116"/>
      <c r="AT822" s="116"/>
      <c r="AU822" s="116"/>
      <c r="AZ822" s="116"/>
      <c r="BA822" s="116"/>
      <c r="BB822" s="116"/>
      <c r="BC822" s="116"/>
    </row>
    <row r="823" spans="1:55" s="117" customFormat="1">
      <c r="A823" s="116"/>
      <c r="B823" s="116"/>
      <c r="C823" s="116"/>
      <c r="D823" s="116"/>
      <c r="E823" s="116"/>
      <c r="F823" s="116"/>
      <c r="G823" s="116"/>
      <c r="H823" s="116"/>
      <c r="I823" s="116"/>
      <c r="J823" s="116"/>
      <c r="K823" s="116"/>
      <c r="L823" s="116"/>
      <c r="M823" s="116"/>
      <c r="N823" s="116"/>
      <c r="O823" s="116"/>
      <c r="P823" s="116"/>
      <c r="Q823" s="116"/>
      <c r="R823" s="116"/>
      <c r="S823" s="116"/>
      <c r="T823" s="116"/>
      <c r="U823" s="116"/>
      <c r="V823" s="116"/>
      <c r="W823" s="116"/>
      <c r="X823" s="116"/>
      <c r="Y823" s="116"/>
      <c r="Z823" s="116"/>
      <c r="AA823" s="116"/>
      <c r="AB823" s="116"/>
      <c r="AC823" s="116"/>
      <c r="AD823" s="116"/>
      <c r="AE823" s="116"/>
      <c r="AF823" s="116"/>
      <c r="AG823" s="116"/>
      <c r="AH823" s="116"/>
      <c r="AI823" s="116"/>
      <c r="AJ823" s="116"/>
      <c r="AK823" s="116"/>
      <c r="AL823" s="116"/>
      <c r="AM823" s="116"/>
      <c r="AN823" s="116"/>
      <c r="AO823" s="116"/>
      <c r="AP823" s="116"/>
      <c r="AQ823" s="116"/>
      <c r="AR823" s="116"/>
      <c r="AS823" s="116"/>
      <c r="AT823" s="116"/>
      <c r="AU823" s="116"/>
      <c r="AZ823" s="116"/>
      <c r="BA823" s="116"/>
      <c r="BB823" s="116"/>
      <c r="BC823" s="116"/>
    </row>
    <row r="824" spans="1:55" s="117" customFormat="1">
      <c r="A824" s="116"/>
      <c r="B824" s="116"/>
      <c r="C824" s="116"/>
      <c r="D824" s="116"/>
      <c r="E824" s="116"/>
      <c r="F824" s="116"/>
      <c r="G824" s="116"/>
      <c r="H824" s="116"/>
      <c r="I824" s="116"/>
      <c r="J824" s="116"/>
      <c r="K824" s="116"/>
      <c r="L824" s="116"/>
      <c r="M824" s="116"/>
      <c r="N824" s="116"/>
      <c r="O824" s="116"/>
      <c r="P824" s="116"/>
      <c r="Q824" s="116"/>
      <c r="R824" s="116"/>
      <c r="S824" s="116"/>
      <c r="T824" s="116"/>
      <c r="U824" s="116"/>
      <c r="V824" s="116"/>
      <c r="W824" s="116"/>
      <c r="X824" s="116"/>
      <c r="Y824" s="116"/>
      <c r="Z824" s="116"/>
      <c r="AA824" s="116"/>
      <c r="AB824" s="116"/>
      <c r="AC824" s="116"/>
      <c r="AD824" s="116"/>
      <c r="AE824" s="116"/>
      <c r="AF824" s="116"/>
      <c r="AG824" s="116"/>
      <c r="AH824" s="116"/>
      <c r="AI824" s="116"/>
      <c r="AJ824" s="116"/>
      <c r="AK824" s="116"/>
      <c r="AL824" s="116"/>
      <c r="AM824" s="116"/>
      <c r="AN824" s="116"/>
      <c r="AO824" s="116"/>
      <c r="AP824" s="116"/>
      <c r="AQ824" s="116"/>
      <c r="AR824" s="116"/>
      <c r="AS824" s="116"/>
      <c r="AT824" s="116"/>
      <c r="AU824" s="116"/>
      <c r="AZ824" s="116"/>
      <c r="BA824" s="116"/>
      <c r="BB824" s="116"/>
      <c r="BC824" s="116"/>
    </row>
    <row r="825" spans="1:55" s="117" customFormat="1">
      <c r="A825" s="116"/>
      <c r="B825" s="116"/>
      <c r="C825" s="116"/>
      <c r="D825" s="116"/>
      <c r="E825" s="116"/>
      <c r="F825" s="116"/>
      <c r="G825" s="116"/>
      <c r="H825" s="116"/>
      <c r="I825" s="116"/>
      <c r="J825" s="116"/>
      <c r="K825" s="116"/>
      <c r="L825" s="116"/>
      <c r="M825" s="116"/>
      <c r="N825" s="116"/>
      <c r="O825" s="116"/>
      <c r="P825" s="116"/>
      <c r="Q825" s="116"/>
      <c r="R825" s="116"/>
      <c r="S825" s="116"/>
      <c r="T825" s="116"/>
      <c r="U825" s="116"/>
      <c r="V825" s="116"/>
      <c r="W825" s="116"/>
      <c r="X825" s="116"/>
      <c r="Y825" s="116"/>
      <c r="Z825" s="116"/>
      <c r="AA825" s="116"/>
      <c r="AB825" s="116"/>
      <c r="AC825" s="116"/>
      <c r="AD825" s="116"/>
      <c r="AE825" s="116"/>
      <c r="AF825" s="116"/>
      <c r="AG825" s="116"/>
      <c r="AH825" s="116"/>
      <c r="AI825" s="116"/>
      <c r="AJ825" s="116"/>
      <c r="AK825" s="116"/>
      <c r="AL825" s="116"/>
      <c r="AM825" s="116"/>
      <c r="AN825" s="116"/>
      <c r="AO825" s="116"/>
      <c r="AP825" s="116"/>
      <c r="AQ825" s="116"/>
      <c r="AR825" s="116"/>
      <c r="AS825" s="116"/>
      <c r="AT825" s="116"/>
      <c r="AU825" s="116"/>
      <c r="AZ825" s="116"/>
      <c r="BA825" s="116"/>
      <c r="BB825" s="116"/>
      <c r="BC825" s="116"/>
    </row>
    <row r="826" spans="1:55" s="117" customFormat="1">
      <c r="A826" s="116"/>
      <c r="B826" s="116"/>
      <c r="C826" s="116"/>
      <c r="D826" s="116"/>
      <c r="E826" s="116"/>
      <c r="F826" s="116"/>
      <c r="G826" s="116"/>
      <c r="H826" s="116"/>
      <c r="I826" s="116"/>
      <c r="J826" s="116"/>
      <c r="K826" s="116"/>
      <c r="L826" s="116"/>
      <c r="M826" s="116"/>
      <c r="N826" s="116"/>
      <c r="O826" s="116"/>
      <c r="P826" s="116"/>
      <c r="Q826" s="116"/>
      <c r="R826" s="116"/>
      <c r="S826" s="116"/>
      <c r="T826" s="116"/>
      <c r="U826" s="116"/>
      <c r="V826" s="116"/>
      <c r="W826" s="116"/>
      <c r="X826" s="116"/>
      <c r="Y826" s="116"/>
      <c r="Z826" s="116"/>
      <c r="AA826" s="116"/>
      <c r="AB826" s="116"/>
      <c r="AC826" s="116"/>
      <c r="AD826" s="116"/>
      <c r="AE826" s="116"/>
      <c r="AF826" s="116"/>
      <c r="AG826" s="116"/>
      <c r="AH826" s="116"/>
      <c r="AI826" s="116"/>
      <c r="AJ826" s="116"/>
      <c r="AK826" s="116"/>
      <c r="AL826" s="116"/>
      <c r="AM826" s="116"/>
      <c r="AN826" s="116"/>
      <c r="AO826" s="116"/>
      <c r="AP826" s="116"/>
      <c r="AQ826" s="116"/>
      <c r="AR826" s="116"/>
      <c r="AS826" s="116"/>
      <c r="AT826" s="116"/>
      <c r="AU826" s="116"/>
      <c r="AZ826" s="116"/>
      <c r="BA826" s="116"/>
      <c r="BB826" s="116"/>
      <c r="BC826" s="116"/>
    </row>
    <row r="827" spans="1:55" s="117" customFormat="1">
      <c r="A827" s="116"/>
      <c r="B827" s="116"/>
      <c r="C827" s="116"/>
      <c r="D827" s="116"/>
      <c r="E827" s="116"/>
      <c r="F827" s="116"/>
      <c r="G827" s="116"/>
      <c r="H827" s="116"/>
      <c r="I827" s="116"/>
      <c r="J827" s="116"/>
      <c r="K827" s="116"/>
      <c r="L827" s="116"/>
      <c r="M827" s="116"/>
      <c r="N827" s="116"/>
      <c r="O827" s="116"/>
      <c r="P827" s="116"/>
      <c r="Q827" s="116"/>
      <c r="R827" s="116"/>
      <c r="S827" s="116"/>
      <c r="T827" s="116"/>
      <c r="U827" s="116"/>
      <c r="V827" s="116"/>
      <c r="W827" s="116"/>
      <c r="X827" s="116"/>
      <c r="Y827" s="116"/>
      <c r="Z827" s="116"/>
      <c r="AA827" s="116"/>
      <c r="AB827" s="116"/>
      <c r="AC827" s="116"/>
      <c r="AD827" s="116"/>
      <c r="AE827" s="116"/>
      <c r="AF827" s="116"/>
      <c r="AG827" s="116"/>
      <c r="AH827" s="116"/>
      <c r="AI827" s="116"/>
      <c r="AJ827" s="116"/>
      <c r="AK827" s="116"/>
      <c r="AL827" s="116"/>
      <c r="AM827" s="116"/>
      <c r="AN827" s="116"/>
      <c r="AO827" s="116"/>
      <c r="AP827" s="116"/>
      <c r="AQ827" s="116"/>
      <c r="AR827" s="116"/>
      <c r="AS827" s="116"/>
      <c r="AT827" s="116"/>
      <c r="AU827" s="116"/>
      <c r="AZ827" s="116"/>
      <c r="BA827" s="116"/>
      <c r="BB827" s="116"/>
      <c r="BC827" s="116"/>
    </row>
    <row r="828" spans="1:55" s="117" customFormat="1">
      <c r="A828" s="116"/>
      <c r="B828" s="116"/>
      <c r="C828" s="116"/>
      <c r="D828" s="116"/>
      <c r="E828" s="116"/>
      <c r="F828" s="116"/>
      <c r="G828" s="116"/>
      <c r="H828" s="116"/>
      <c r="I828" s="116"/>
      <c r="J828" s="116"/>
      <c r="K828" s="116"/>
      <c r="L828" s="116"/>
      <c r="M828" s="116"/>
      <c r="N828" s="116"/>
      <c r="O828" s="116"/>
      <c r="P828" s="116"/>
      <c r="Q828" s="116"/>
      <c r="R828" s="116"/>
      <c r="S828" s="116"/>
      <c r="T828" s="116"/>
      <c r="U828" s="116"/>
      <c r="V828" s="116"/>
      <c r="W828" s="116"/>
      <c r="X828" s="116"/>
      <c r="Y828" s="116"/>
      <c r="Z828" s="116"/>
      <c r="AA828" s="116"/>
      <c r="AB828" s="116"/>
      <c r="AC828" s="116"/>
      <c r="AD828" s="116"/>
      <c r="AE828" s="116"/>
      <c r="AF828" s="116"/>
      <c r="AG828" s="116"/>
      <c r="AH828" s="116"/>
      <c r="AI828" s="116"/>
      <c r="AJ828" s="116"/>
      <c r="AK828" s="116"/>
      <c r="AL828" s="116"/>
      <c r="AM828" s="116"/>
      <c r="AN828" s="116"/>
      <c r="AO828" s="116"/>
      <c r="AP828" s="116"/>
      <c r="AQ828" s="116"/>
      <c r="AR828" s="116"/>
      <c r="AS828" s="116"/>
      <c r="AT828" s="116"/>
      <c r="AU828" s="116"/>
      <c r="AZ828" s="116"/>
      <c r="BA828" s="116"/>
      <c r="BB828" s="116"/>
      <c r="BC828" s="116"/>
    </row>
    <row r="829" spans="1:55" s="117" customFormat="1">
      <c r="A829" s="116"/>
      <c r="B829" s="116"/>
      <c r="C829" s="116"/>
      <c r="D829" s="116"/>
      <c r="E829" s="116"/>
      <c r="F829" s="116"/>
      <c r="G829" s="116"/>
      <c r="H829" s="116"/>
      <c r="I829" s="116"/>
      <c r="J829" s="116"/>
      <c r="K829" s="116"/>
      <c r="L829" s="116"/>
      <c r="M829" s="116"/>
      <c r="N829" s="116"/>
      <c r="O829" s="116"/>
      <c r="P829" s="116"/>
      <c r="Q829" s="116"/>
      <c r="R829" s="116"/>
      <c r="S829" s="116"/>
      <c r="T829" s="116"/>
      <c r="U829" s="116"/>
      <c r="V829" s="116"/>
      <c r="W829" s="116"/>
      <c r="X829" s="116"/>
      <c r="Y829" s="116"/>
      <c r="Z829" s="116"/>
      <c r="AA829" s="116"/>
      <c r="AB829" s="116"/>
      <c r="AC829" s="116"/>
      <c r="AD829" s="116"/>
      <c r="AE829" s="116"/>
      <c r="AF829" s="116"/>
      <c r="AG829" s="116"/>
      <c r="AH829" s="116"/>
      <c r="AI829" s="116"/>
      <c r="AJ829" s="116"/>
      <c r="AK829" s="116"/>
      <c r="AL829" s="116"/>
      <c r="AM829" s="116"/>
      <c r="AN829" s="116"/>
      <c r="AO829" s="116"/>
      <c r="AP829" s="116"/>
      <c r="AQ829" s="116"/>
      <c r="AR829" s="116"/>
      <c r="AS829" s="116"/>
      <c r="AT829" s="116"/>
      <c r="AU829" s="116"/>
      <c r="AZ829" s="116"/>
      <c r="BA829" s="116"/>
      <c r="BB829" s="116"/>
      <c r="BC829" s="116"/>
    </row>
    <row r="830" spans="1:55" s="117" customFormat="1">
      <c r="A830" s="116"/>
      <c r="B830" s="116"/>
      <c r="C830" s="116"/>
      <c r="D830" s="116"/>
      <c r="E830" s="116"/>
      <c r="F830" s="116"/>
      <c r="G830" s="116"/>
      <c r="H830" s="116"/>
      <c r="I830" s="116"/>
      <c r="J830" s="116"/>
      <c r="K830" s="116"/>
      <c r="L830" s="116"/>
      <c r="M830" s="116"/>
      <c r="N830" s="116"/>
      <c r="O830" s="116"/>
      <c r="P830" s="116"/>
      <c r="Q830" s="116"/>
      <c r="R830" s="116"/>
      <c r="S830" s="116"/>
      <c r="T830" s="116"/>
      <c r="U830" s="116"/>
      <c r="V830" s="116"/>
      <c r="W830" s="116"/>
      <c r="X830" s="116"/>
      <c r="Y830" s="116"/>
      <c r="Z830" s="116"/>
      <c r="AA830" s="116"/>
      <c r="AB830" s="116"/>
      <c r="AC830" s="116"/>
      <c r="AD830" s="116"/>
      <c r="AE830" s="116"/>
      <c r="AF830" s="116"/>
      <c r="AG830" s="116"/>
      <c r="AH830" s="116"/>
      <c r="AI830" s="116"/>
      <c r="AJ830" s="116"/>
      <c r="AK830" s="116"/>
      <c r="AL830" s="116"/>
      <c r="AM830" s="116"/>
      <c r="AN830" s="116"/>
      <c r="AO830" s="116"/>
      <c r="AP830" s="116"/>
      <c r="AQ830" s="116"/>
      <c r="AR830" s="116"/>
      <c r="AS830" s="116"/>
      <c r="AT830" s="116"/>
      <c r="AU830" s="116"/>
      <c r="AZ830" s="116"/>
      <c r="BA830" s="116"/>
      <c r="BB830" s="116"/>
      <c r="BC830" s="116"/>
    </row>
    <row r="831" spans="1:55" s="117" customFormat="1">
      <c r="A831" s="116"/>
      <c r="B831" s="116"/>
      <c r="C831" s="116"/>
      <c r="D831" s="116"/>
      <c r="E831" s="116"/>
      <c r="F831" s="116"/>
      <c r="G831" s="116"/>
      <c r="H831" s="116"/>
      <c r="I831" s="116"/>
      <c r="J831" s="116"/>
      <c r="K831" s="116"/>
      <c r="L831" s="116"/>
      <c r="M831" s="116"/>
      <c r="N831" s="116"/>
      <c r="O831" s="116"/>
      <c r="P831" s="116"/>
      <c r="Q831" s="116"/>
      <c r="R831" s="116"/>
      <c r="S831" s="116"/>
      <c r="T831" s="116"/>
      <c r="U831" s="116"/>
      <c r="V831" s="116"/>
      <c r="W831" s="116"/>
      <c r="X831" s="116"/>
      <c r="Y831" s="116"/>
      <c r="Z831" s="116"/>
      <c r="AA831" s="116"/>
      <c r="AB831" s="116"/>
      <c r="AC831" s="116"/>
      <c r="AD831" s="116"/>
      <c r="AE831" s="116"/>
      <c r="AF831" s="116"/>
      <c r="AG831" s="116"/>
      <c r="AH831" s="116"/>
      <c r="AI831" s="116"/>
      <c r="AJ831" s="116"/>
      <c r="AK831" s="116"/>
      <c r="AL831" s="116"/>
      <c r="AM831" s="116"/>
      <c r="AN831" s="116"/>
      <c r="AO831" s="116"/>
      <c r="AP831" s="116"/>
      <c r="AQ831" s="116"/>
      <c r="AR831" s="116"/>
      <c r="AS831" s="116"/>
      <c r="AT831" s="116"/>
      <c r="AU831" s="116"/>
      <c r="AZ831" s="116"/>
      <c r="BA831" s="116"/>
      <c r="BB831" s="116"/>
      <c r="BC831" s="116"/>
    </row>
    <row r="832" spans="1:55" s="117" customFormat="1">
      <c r="A832" s="116"/>
      <c r="B832" s="116"/>
      <c r="C832" s="116"/>
      <c r="D832" s="116"/>
      <c r="E832" s="116"/>
      <c r="F832" s="116"/>
      <c r="G832" s="116"/>
      <c r="H832" s="116"/>
      <c r="I832" s="116"/>
      <c r="J832" s="116"/>
      <c r="K832" s="116"/>
      <c r="L832" s="116"/>
      <c r="M832" s="116"/>
      <c r="N832" s="116"/>
      <c r="O832" s="116"/>
      <c r="P832" s="116"/>
      <c r="Q832" s="116"/>
      <c r="R832" s="116"/>
      <c r="S832" s="116"/>
      <c r="T832" s="116"/>
      <c r="U832" s="116"/>
      <c r="V832" s="116"/>
      <c r="W832" s="116"/>
      <c r="X832" s="116"/>
      <c r="Y832" s="116"/>
      <c r="Z832" s="116"/>
      <c r="AA832" s="116"/>
      <c r="AB832" s="116"/>
      <c r="AC832" s="116"/>
      <c r="AD832" s="116"/>
      <c r="AE832" s="116"/>
      <c r="AF832" s="116"/>
      <c r="AG832" s="116"/>
      <c r="AH832" s="116"/>
      <c r="AI832" s="116"/>
      <c r="AJ832" s="116"/>
      <c r="AK832" s="116"/>
      <c r="AL832" s="116"/>
      <c r="AM832" s="116"/>
      <c r="AN832" s="116"/>
      <c r="AO832" s="116"/>
      <c r="AP832" s="116"/>
      <c r="AQ832" s="116"/>
      <c r="AR832" s="116"/>
      <c r="AS832" s="116"/>
      <c r="AT832" s="116"/>
      <c r="AU832" s="116"/>
      <c r="AZ832" s="116"/>
      <c r="BA832" s="116"/>
      <c r="BB832" s="116"/>
      <c r="BC832" s="116"/>
    </row>
    <row r="833" spans="1:55" s="117" customFormat="1">
      <c r="A833" s="116"/>
      <c r="B833" s="116"/>
      <c r="C833" s="116"/>
      <c r="D833" s="116"/>
      <c r="E833" s="116"/>
      <c r="F833" s="116"/>
      <c r="G833" s="116"/>
      <c r="H833" s="116"/>
      <c r="I833" s="116"/>
      <c r="J833" s="116"/>
      <c r="K833" s="116"/>
      <c r="L833" s="116"/>
      <c r="M833" s="116"/>
      <c r="N833" s="116"/>
      <c r="O833" s="116"/>
      <c r="P833" s="116"/>
      <c r="Q833" s="116"/>
      <c r="R833" s="116"/>
      <c r="S833" s="116"/>
      <c r="T833" s="116"/>
      <c r="U833" s="116"/>
      <c r="V833" s="116"/>
      <c r="W833" s="116"/>
      <c r="X833" s="116"/>
      <c r="Y833" s="116"/>
      <c r="Z833" s="116"/>
      <c r="AA833" s="116"/>
      <c r="AB833" s="116"/>
      <c r="AC833" s="116"/>
      <c r="AD833" s="116"/>
      <c r="AE833" s="116"/>
      <c r="AF833" s="116"/>
      <c r="AG833" s="116"/>
      <c r="AH833" s="116"/>
      <c r="AI833" s="116"/>
      <c r="AJ833" s="116"/>
      <c r="AK833" s="116"/>
      <c r="AL833" s="116"/>
      <c r="AM833" s="116"/>
      <c r="AN833" s="116"/>
      <c r="AO833" s="116"/>
      <c r="AP833" s="116"/>
      <c r="AQ833" s="116"/>
      <c r="AR833" s="116"/>
      <c r="AS833" s="116"/>
      <c r="AT833" s="116"/>
      <c r="AU833" s="116"/>
      <c r="AZ833" s="116"/>
      <c r="BA833" s="116"/>
      <c r="BB833" s="116"/>
      <c r="BC833" s="116"/>
    </row>
    <row r="834" spans="1:55" s="117" customFormat="1">
      <c r="A834" s="116"/>
      <c r="B834" s="116"/>
      <c r="C834" s="116"/>
      <c r="D834" s="116"/>
      <c r="E834" s="116"/>
      <c r="F834" s="116"/>
      <c r="G834" s="116"/>
      <c r="H834" s="116"/>
      <c r="I834" s="116"/>
      <c r="J834" s="116"/>
      <c r="K834" s="116"/>
      <c r="L834" s="116"/>
      <c r="M834" s="116"/>
      <c r="N834" s="116"/>
      <c r="O834" s="116"/>
      <c r="P834" s="116"/>
      <c r="Q834" s="116"/>
      <c r="R834" s="116"/>
      <c r="S834" s="116"/>
      <c r="T834" s="116"/>
      <c r="U834" s="116"/>
      <c r="V834" s="116"/>
      <c r="W834" s="116"/>
      <c r="X834" s="116"/>
      <c r="Y834" s="116"/>
      <c r="Z834" s="116"/>
      <c r="AA834" s="116"/>
      <c r="AB834" s="116"/>
      <c r="AC834" s="116"/>
      <c r="AD834" s="116"/>
      <c r="AE834" s="116"/>
      <c r="AF834" s="116"/>
      <c r="AG834" s="116"/>
      <c r="AH834" s="116"/>
      <c r="AI834" s="116"/>
      <c r="AJ834" s="116"/>
      <c r="AK834" s="116"/>
      <c r="AL834" s="116"/>
      <c r="AM834" s="116"/>
      <c r="AN834" s="116"/>
      <c r="AO834" s="116"/>
      <c r="AP834" s="116"/>
      <c r="AQ834" s="116"/>
      <c r="AR834" s="116"/>
      <c r="AS834" s="116"/>
      <c r="AT834" s="116"/>
      <c r="AU834" s="116"/>
      <c r="AZ834" s="116"/>
      <c r="BA834" s="116"/>
      <c r="BB834" s="116"/>
      <c r="BC834" s="116"/>
    </row>
    <row r="835" spans="1:55" s="117" customFormat="1">
      <c r="A835" s="116"/>
      <c r="B835" s="116"/>
      <c r="C835" s="116"/>
      <c r="D835" s="116"/>
      <c r="E835" s="116"/>
      <c r="F835" s="116"/>
      <c r="G835" s="116"/>
      <c r="H835" s="116"/>
      <c r="I835" s="116"/>
      <c r="J835" s="116"/>
      <c r="K835" s="116"/>
      <c r="L835" s="116"/>
      <c r="M835" s="116"/>
      <c r="N835" s="116"/>
      <c r="O835" s="116"/>
      <c r="P835" s="116"/>
      <c r="Q835" s="116"/>
      <c r="R835" s="116"/>
      <c r="S835" s="116"/>
      <c r="T835" s="116"/>
      <c r="U835" s="116"/>
      <c r="V835" s="116"/>
      <c r="W835" s="116"/>
      <c r="X835" s="116"/>
      <c r="Y835" s="116"/>
      <c r="Z835" s="116"/>
      <c r="AA835" s="116"/>
      <c r="AB835" s="116"/>
      <c r="AC835" s="116"/>
      <c r="AD835" s="116"/>
      <c r="AE835" s="116"/>
      <c r="AF835" s="116"/>
      <c r="AG835" s="116"/>
      <c r="AH835" s="116"/>
      <c r="AI835" s="116"/>
      <c r="AJ835" s="116"/>
      <c r="AK835" s="116"/>
      <c r="AL835" s="116"/>
      <c r="AM835" s="116"/>
      <c r="AN835" s="116"/>
      <c r="AO835" s="116"/>
      <c r="AP835" s="116"/>
      <c r="AQ835" s="116"/>
      <c r="AR835" s="116"/>
      <c r="AS835" s="116"/>
      <c r="AT835" s="116"/>
      <c r="AU835" s="116"/>
      <c r="AZ835" s="116"/>
      <c r="BA835" s="116"/>
      <c r="BB835" s="116"/>
      <c r="BC835" s="116"/>
    </row>
    <row r="836" spans="1:55" s="117" customFormat="1">
      <c r="A836" s="116"/>
      <c r="B836" s="116"/>
      <c r="C836" s="116"/>
      <c r="D836" s="116"/>
      <c r="E836" s="116"/>
      <c r="F836" s="116"/>
      <c r="G836" s="116"/>
      <c r="H836" s="116"/>
      <c r="I836" s="116"/>
      <c r="J836" s="116"/>
      <c r="K836" s="116"/>
      <c r="L836" s="116"/>
      <c r="M836" s="116"/>
      <c r="N836" s="116"/>
      <c r="O836" s="116"/>
      <c r="P836" s="116"/>
      <c r="Q836" s="116"/>
      <c r="R836" s="116"/>
      <c r="S836" s="116"/>
      <c r="T836" s="116"/>
      <c r="U836" s="116"/>
      <c r="V836" s="116"/>
      <c r="W836" s="116"/>
      <c r="X836" s="116"/>
      <c r="Y836" s="116"/>
      <c r="Z836" s="116"/>
      <c r="AA836" s="116"/>
      <c r="AB836" s="116"/>
      <c r="AC836" s="116"/>
      <c r="AD836" s="116"/>
      <c r="AE836" s="116"/>
      <c r="AF836" s="116"/>
      <c r="AG836" s="116"/>
      <c r="AH836" s="116"/>
      <c r="AI836" s="116"/>
      <c r="AJ836" s="116"/>
      <c r="AK836" s="116"/>
      <c r="AL836" s="116"/>
      <c r="AM836" s="116"/>
      <c r="AN836" s="116"/>
      <c r="AO836" s="116"/>
      <c r="AP836" s="116"/>
      <c r="AQ836" s="116"/>
      <c r="AR836" s="116"/>
      <c r="AS836" s="116"/>
      <c r="AT836" s="116"/>
      <c r="AU836" s="116"/>
      <c r="AZ836" s="116"/>
      <c r="BA836" s="116"/>
      <c r="BB836" s="116"/>
      <c r="BC836" s="116"/>
    </row>
    <row r="837" spans="1:55" s="117" customFormat="1">
      <c r="A837" s="116"/>
      <c r="B837" s="116"/>
      <c r="C837" s="116"/>
      <c r="D837" s="116"/>
      <c r="E837" s="116"/>
      <c r="F837" s="116"/>
      <c r="G837" s="116"/>
      <c r="H837" s="116"/>
      <c r="I837" s="116"/>
      <c r="J837" s="116"/>
      <c r="K837" s="116"/>
      <c r="L837" s="116"/>
      <c r="M837" s="116"/>
      <c r="N837" s="116"/>
      <c r="O837" s="116"/>
      <c r="P837" s="116"/>
      <c r="Q837" s="116"/>
      <c r="R837" s="116"/>
      <c r="S837" s="116"/>
      <c r="T837" s="116"/>
      <c r="U837" s="116"/>
      <c r="V837" s="116"/>
      <c r="W837" s="116"/>
      <c r="X837" s="116"/>
      <c r="Y837" s="116"/>
      <c r="Z837" s="116"/>
      <c r="AA837" s="116"/>
      <c r="AB837" s="116"/>
      <c r="AC837" s="116"/>
      <c r="AD837" s="116"/>
      <c r="AE837" s="116"/>
      <c r="AF837" s="116"/>
      <c r="AG837" s="116"/>
      <c r="AH837" s="116"/>
      <c r="AI837" s="116"/>
      <c r="AJ837" s="116"/>
      <c r="AK837" s="116"/>
      <c r="AL837" s="116"/>
      <c r="AM837" s="116"/>
      <c r="AN837" s="116"/>
      <c r="AO837" s="116"/>
      <c r="AP837" s="116"/>
      <c r="AQ837" s="116"/>
      <c r="AR837" s="116"/>
      <c r="AS837" s="116"/>
      <c r="AT837" s="116"/>
      <c r="AU837" s="116"/>
      <c r="AZ837" s="116"/>
      <c r="BA837" s="116"/>
      <c r="BB837" s="116"/>
      <c r="BC837" s="116"/>
    </row>
    <row r="838" spans="1:55" s="117" customFormat="1">
      <c r="A838" s="116"/>
      <c r="B838" s="116"/>
      <c r="C838" s="116"/>
      <c r="D838" s="116"/>
      <c r="E838" s="116"/>
      <c r="F838" s="116"/>
      <c r="G838" s="116"/>
      <c r="H838" s="116"/>
      <c r="I838" s="116"/>
      <c r="J838" s="116"/>
      <c r="K838" s="116"/>
      <c r="L838" s="116"/>
      <c r="M838" s="116"/>
      <c r="N838" s="116"/>
      <c r="O838" s="116"/>
      <c r="P838" s="116"/>
      <c r="Q838" s="116"/>
      <c r="R838" s="116"/>
      <c r="S838" s="116"/>
      <c r="T838" s="116"/>
      <c r="U838" s="116"/>
      <c r="V838" s="116"/>
      <c r="W838" s="116"/>
      <c r="X838" s="116"/>
      <c r="Y838" s="116"/>
      <c r="Z838" s="116"/>
      <c r="AA838" s="116"/>
      <c r="AB838" s="116"/>
      <c r="AC838" s="116"/>
      <c r="AD838" s="116"/>
      <c r="AE838" s="116"/>
      <c r="AF838" s="116"/>
      <c r="AG838" s="116"/>
      <c r="AH838" s="116"/>
      <c r="AI838" s="116"/>
      <c r="AJ838" s="116"/>
      <c r="AK838" s="116"/>
      <c r="AL838" s="116"/>
      <c r="AM838" s="116"/>
      <c r="AN838" s="116"/>
      <c r="AO838" s="116"/>
      <c r="AP838" s="116"/>
      <c r="AQ838" s="116"/>
      <c r="AR838" s="116"/>
      <c r="AS838" s="116"/>
      <c r="AT838" s="116"/>
      <c r="AU838" s="116"/>
      <c r="AZ838" s="116"/>
      <c r="BA838" s="116"/>
      <c r="BB838" s="116"/>
      <c r="BC838" s="116"/>
    </row>
    <row r="839" spans="1:55" s="117" customFormat="1">
      <c r="A839" s="116"/>
      <c r="B839" s="116"/>
      <c r="C839" s="116"/>
      <c r="D839" s="116"/>
      <c r="E839" s="116"/>
      <c r="F839" s="116"/>
      <c r="G839" s="116"/>
      <c r="H839" s="116"/>
      <c r="I839" s="116"/>
      <c r="J839" s="116"/>
      <c r="K839" s="116"/>
      <c r="L839" s="116"/>
      <c r="M839" s="116"/>
      <c r="N839" s="116"/>
      <c r="O839" s="116"/>
      <c r="P839" s="116"/>
      <c r="Q839" s="116"/>
      <c r="R839" s="116"/>
      <c r="S839" s="116"/>
      <c r="T839" s="116"/>
      <c r="U839" s="116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116"/>
      <c r="AP839" s="116"/>
      <c r="AQ839" s="116"/>
      <c r="AR839" s="116"/>
      <c r="AS839" s="116"/>
      <c r="AT839" s="116"/>
      <c r="AU839" s="116"/>
      <c r="AZ839" s="116"/>
      <c r="BA839" s="116"/>
      <c r="BB839" s="116"/>
      <c r="BC839" s="116"/>
    </row>
    <row r="840" spans="1:55" s="117" customFormat="1">
      <c r="A840" s="116"/>
      <c r="B840" s="116"/>
      <c r="C840" s="116"/>
      <c r="D840" s="116"/>
      <c r="E840" s="116"/>
      <c r="F840" s="116"/>
      <c r="G840" s="116"/>
      <c r="H840" s="116"/>
      <c r="I840" s="116"/>
      <c r="J840" s="116"/>
      <c r="K840" s="116"/>
      <c r="L840" s="116"/>
      <c r="M840" s="116"/>
      <c r="N840" s="116"/>
      <c r="O840" s="116"/>
      <c r="P840" s="116"/>
      <c r="Q840" s="116"/>
      <c r="R840" s="116"/>
      <c r="S840" s="116"/>
      <c r="T840" s="116"/>
      <c r="U840" s="116"/>
      <c r="V840" s="116"/>
      <c r="W840" s="116"/>
      <c r="X840" s="116"/>
      <c r="Y840" s="116"/>
      <c r="Z840" s="116"/>
      <c r="AA840" s="116"/>
      <c r="AB840" s="116"/>
      <c r="AC840" s="116"/>
      <c r="AD840" s="116"/>
      <c r="AE840" s="116"/>
      <c r="AF840" s="116"/>
      <c r="AG840" s="116"/>
      <c r="AH840" s="116"/>
      <c r="AI840" s="116"/>
      <c r="AJ840" s="116"/>
      <c r="AK840" s="116"/>
      <c r="AL840" s="116"/>
      <c r="AM840" s="116"/>
      <c r="AN840" s="116"/>
      <c r="AO840" s="116"/>
      <c r="AP840" s="116"/>
      <c r="AQ840" s="116"/>
      <c r="AR840" s="116"/>
      <c r="AS840" s="116"/>
      <c r="AT840" s="116"/>
      <c r="AU840" s="116"/>
      <c r="AZ840" s="116"/>
      <c r="BA840" s="116"/>
      <c r="BB840" s="116"/>
      <c r="BC840" s="116"/>
    </row>
    <row r="841" spans="1:55" s="117" customFormat="1">
      <c r="A841" s="116"/>
      <c r="B841" s="116"/>
      <c r="C841" s="116"/>
      <c r="D841" s="116"/>
      <c r="E841" s="116"/>
      <c r="F841" s="116"/>
      <c r="G841" s="116"/>
      <c r="H841" s="116"/>
      <c r="I841" s="116"/>
      <c r="J841" s="116"/>
      <c r="K841" s="116"/>
      <c r="L841" s="116"/>
      <c r="M841" s="116"/>
      <c r="N841" s="116"/>
      <c r="O841" s="116"/>
      <c r="P841" s="116"/>
      <c r="Q841" s="116"/>
      <c r="R841" s="116"/>
      <c r="S841" s="116"/>
      <c r="T841" s="116"/>
      <c r="U841" s="116"/>
      <c r="V841" s="116"/>
      <c r="W841" s="116"/>
      <c r="X841" s="116"/>
      <c r="Y841" s="116"/>
      <c r="Z841" s="116"/>
      <c r="AA841" s="116"/>
      <c r="AB841" s="116"/>
      <c r="AC841" s="116"/>
      <c r="AD841" s="116"/>
      <c r="AE841" s="116"/>
      <c r="AF841" s="116"/>
      <c r="AG841" s="116"/>
      <c r="AH841" s="116"/>
      <c r="AI841" s="116"/>
      <c r="AJ841" s="116"/>
      <c r="AK841" s="116"/>
      <c r="AL841" s="116"/>
      <c r="AM841" s="116"/>
      <c r="AN841" s="116"/>
      <c r="AO841" s="116"/>
      <c r="AP841" s="116"/>
      <c r="AQ841" s="116"/>
      <c r="AR841" s="116"/>
      <c r="AS841" s="116"/>
      <c r="AT841" s="116"/>
      <c r="AU841" s="116"/>
      <c r="AZ841" s="116"/>
      <c r="BA841" s="116"/>
      <c r="BB841" s="116"/>
      <c r="BC841" s="116"/>
    </row>
    <row r="842" spans="1:55" s="117" customFormat="1">
      <c r="A842" s="116"/>
      <c r="B842" s="116"/>
      <c r="C842" s="116"/>
      <c r="D842" s="116"/>
      <c r="E842" s="116"/>
      <c r="F842" s="116"/>
      <c r="G842" s="116"/>
      <c r="H842" s="116"/>
      <c r="I842" s="116"/>
      <c r="J842" s="116"/>
      <c r="K842" s="116"/>
      <c r="L842" s="116"/>
      <c r="M842" s="116"/>
      <c r="N842" s="116"/>
      <c r="O842" s="116"/>
      <c r="P842" s="116"/>
      <c r="Q842" s="116"/>
      <c r="R842" s="116"/>
      <c r="S842" s="116"/>
      <c r="T842" s="116"/>
      <c r="U842" s="116"/>
      <c r="V842" s="116"/>
      <c r="W842" s="116"/>
      <c r="X842" s="116"/>
      <c r="Y842" s="116"/>
      <c r="Z842" s="116"/>
      <c r="AA842" s="116"/>
      <c r="AB842" s="116"/>
      <c r="AC842" s="116"/>
      <c r="AD842" s="116"/>
      <c r="AE842" s="116"/>
      <c r="AF842" s="116"/>
      <c r="AG842" s="116"/>
      <c r="AH842" s="116"/>
      <c r="AI842" s="116"/>
      <c r="AJ842" s="116"/>
      <c r="AK842" s="116"/>
      <c r="AL842" s="116"/>
      <c r="AM842" s="116"/>
      <c r="AN842" s="116"/>
      <c r="AO842" s="116"/>
      <c r="AP842" s="116"/>
      <c r="AQ842" s="116"/>
      <c r="AR842" s="116"/>
      <c r="AS842" s="116"/>
      <c r="AT842" s="116"/>
      <c r="AU842" s="116"/>
      <c r="AZ842" s="116"/>
      <c r="BA842" s="116"/>
      <c r="BB842" s="116"/>
      <c r="BC842" s="116"/>
    </row>
    <row r="843" spans="1:55" s="117" customFormat="1">
      <c r="A843" s="116"/>
      <c r="B843" s="116"/>
      <c r="C843" s="116"/>
      <c r="D843" s="116"/>
      <c r="E843" s="116"/>
      <c r="F843" s="116"/>
      <c r="G843" s="116"/>
      <c r="H843" s="116"/>
      <c r="I843" s="116"/>
      <c r="J843" s="116"/>
      <c r="K843" s="116"/>
      <c r="L843" s="116"/>
      <c r="M843" s="116"/>
      <c r="N843" s="116"/>
      <c r="O843" s="116"/>
      <c r="P843" s="116"/>
      <c r="Q843" s="116"/>
      <c r="R843" s="116"/>
      <c r="S843" s="116"/>
      <c r="T843" s="116"/>
      <c r="U843" s="116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Z843" s="116"/>
      <c r="BA843" s="116"/>
      <c r="BB843" s="116"/>
      <c r="BC843" s="116"/>
    </row>
    <row r="844" spans="1:55" s="117" customFormat="1">
      <c r="A844" s="116"/>
      <c r="B844" s="116"/>
      <c r="C844" s="116"/>
      <c r="D844" s="116"/>
      <c r="E844" s="116"/>
      <c r="F844" s="116"/>
      <c r="G844" s="116"/>
      <c r="H844" s="116"/>
      <c r="I844" s="116"/>
      <c r="J844" s="116"/>
      <c r="K844" s="116"/>
      <c r="L844" s="116"/>
      <c r="M844" s="116"/>
      <c r="N844" s="116"/>
      <c r="O844" s="116"/>
      <c r="P844" s="116"/>
      <c r="Q844" s="116"/>
      <c r="R844" s="116"/>
      <c r="S844" s="116"/>
      <c r="T844" s="116"/>
      <c r="U844" s="116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Z844" s="116"/>
      <c r="BA844" s="116"/>
      <c r="BB844" s="116"/>
      <c r="BC844" s="116"/>
    </row>
    <row r="845" spans="1:55" s="117" customFormat="1">
      <c r="A845" s="116"/>
      <c r="B845" s="116"/>
      <c r="C845" s="116"/>
      <c r="D845" s="116"/>
      <c r="E845" s="116"/>
      <c r="F845" s="116"/>
      <c r="G845" s="116"/>
      <c r="H845" s="116"/>
      <c r="I845" s="116"/>
      <c r="J845" s="116"/>
      <c r="K845" s="116"/>
      <c r="L845" s="116"/>
      <c r="M845" s="116"/>
      <c r="N845" s="116"/>
      <c r="O845" s="116"/>
      <c r="P845" s="116"/>
      <c r="Q845" s="116"/>
      <c r="R845" s="116"/>
      <c r="S845" s="116"/>
      <c r="T845" s="116"/>
      <c r="U845" s="116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Z845" s="116"/>
      <c r="BA845" s="116"/>
      <c r="BB845" s="116"/>
      <c r="BC845" s="116"/>
    </row>
    <row r="846" spans="1:55" s="117" customFormat="1">
      <c r="A846" s="116"/>
      <c r="B846" s="116"/>
      <c r="C846" s="116"/>
      <c r="D846" s="116"/>
      <c r="E846" s="116"/>
      <c r="F846" s="116"/>
      <c r="G846" s="116"/>
      <c r="H846" s="116"/>
      <c r="I846" s="116"/>
      <c r="J846" s="116"/>
      <c r="K846" s="116"/>
      <c r="L846" s="116"/>
      <c r="M846" s="116"/>
      <c r="N846" s="116"/>
      <c r="O846" s="116"/>
      <c r="P846" s="116"/>
      <c r="Q846" s="116"/>
      <c r="R846" s="116"/>
      <c r="S846" s="116"/>
      <c r="T846" s="116"/>
      <c r="U846" s="116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Z846" s="116"/>
      <c r="BA846" s="116"/>
      <c r="BB846" s="116"/>
      <c r="BC846" s="116"/>
    </row>
    <row r="847" spans="1:55" s="117" customFormat="1">
      <c r="A847" s="116"/>
      <c r="B847" s="116"/>
      <c r="C847" s="116"/>
      <c r="D847" s="116"/>
      <c r="E847" s="116"/>
      <c r="F847" s="116"/>
      <c r="G847" s="116"/>
      <c r="H847" s="116"/>
      <c r="I847" s="116"/>
      <c r="J847" s="116"/>
      <c r="K847" s="116"/>
      <c r="L847" s="116"/>
      <c r="M847" s="116"/>
      <c r="N847" s="116"/>
      <c r="O847" s="116"/>
      <c r="P847" s="116"/>
      <c r="Q847" s="116"/>
      <c r="R847" s="116"/>
      <c r="S847" s="116"/>
      <c r="T847" s="116"/>
      <c r="U847" s="116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Z847" s="116"/>
      <c r="BA847" s="116"/>
      <c r="BB847" s="116"/>
      <c r="BC847" s="116"/>
    </row>
    <row r="848" spans="1:55" s="117" customFormat="1">
      <c r="A848" s="116"/>
      <c r="B848" s="116"/>
      <c r="C848" s="116"/>
      <c r="D848" s="116"/>
      <c r="E848" s="116"/>
      <c r="F848" s="116"/>
      <c r="G848" s="116"/>
      <c r="H848" s="116"/>
      <c r="I848" s="116"/>
      <c r="J848" s="116"/>
      <c r="K848" s="116"/>
      <c r="L848" s="116"/>
      <c r="M848" s="116"/>
      <c r="N848" s="116"/>
      <c r="O848" s="116"/>
      <c r="P848" s="116"/>
      <c r="Q848" s="116"/>
      <c r="R848" s="116"/>
      <c r="S848" s="116"/>
      <c r="T848" s="116"/>
      <c r="U848" s="116"/>
      <c r="V848" s="116"/>
      <c r="W848" s="116"/>
      <c r="X848" s="116"/>
      <c r="Y848" s="116"/>
      <c r="Z848" s="116"/>
      <c r="AA848" s="116"/>
      <c r="AB848" s="116"/>
      <c r="AC848" s="116"/>
      <c r="AD848" s="116"/>
      <c r="AE848" s="116"/>
      <c r="AF848" s="116"/>
      <c r="AG848" s="116"/>
      <c r="AH848" s="116"/>
      <c r="AI848" s="116"/>
      <c r="AJ848" s="116"/>
      <c r="AK848" s="116"/>
      <c r="AL848" s="116"/>
      <c r="AM848" s="116"/>
      <c r="AN848" s="116"/>
      <c r="AO848" s="116"/>
      <c r="AP848" s="116"/>
      <c r="AQ848" s="116"/>
      <c r="AR848" s="116"/>
      <c r="AS848" s="116"/>
      <c r="AT848" s="116"/>
      <c r="AU848" s="116"/>
      <c r="AZ848" s="116"/>
      <c r="BA848" s="116"/>
      <c r="BB848" s="116"/>
      <c r="BC848" s="116"/>
    </row>
    <row r="849" spans="1:55" s="117" customFormat="1">
      <c r="A849" s="116"/>
      <c r="B849" s="116"/>
      <c r="C849" s="116"/>
      <c r="D849" s="116"/>
      <c r="E849" s="116"/>
      <c r="F849" s="116"/>
      <c r="G849" s="116"/>
      <c r="H849" s="116"/>
      <c r="I849" s="116"/>
      <c r="J849" s="116"/>
      <c r="K849" s="116"/>
      <c r="L849" s="116"/>
      <c r="M849" s="116"/>
      <c r="N849" s="116"/>
      <c r="O849" s="116"/>
      <c r="P849" s="116"/>
      <c r="Q849" s="116"/>
      <c r="R849" s="116"/>
      <c r="S849" s="116"/>
      <c r="T849" s="116"/>
      <c r="U849" s="116"/>
      <c r="V849" s="116"/>
      <c r="W849" s="116"/>
      <c r="X849" s="116"/>
      <c r="Y849" s="116"/>
      <c r="Z849" s="116"/>
      <c r="AA849" s="116"/>
      <c r="AB849" s="116"/>
      <c r="AC849" s="116"/>
      <c r="AD849" s="116"/>
      <c r="AE849" s="116"/>
      <c r="AF849" s="116"/>
      <c r="AG849" s="116"/>
      <c r="AH849" s="116"/>
      <c r="AI849" s="116"/>
      <c r="AJ849" s="116"/>
      <c r="AK849" s="116"/>
      <c r="AL849" s="116"/>
      <c r="AM849" s="116"/>
      <c r="AN849" s="116"/>
      <c r="AO849" s="116"/>
      <c r="AP849" s="116"/>
      <c r="AQ849" s="116"/>
      <c r="AR849" s="116"/>
      <c r="AS849" s="116"/>
      <c r="AT849" s="116"/>
      <c r="AU849" s="116"/>
      <c r="AZ849" s="116"/>
      <c r="BA849" s="116"/>
      <c r="BB849" s="116"/>
      <c r="BC849" s="116"/>
    </row>
    <row r="850" spans="1:55" s="117" customFormat="1">
      <c r="A850" s="116"/>
      <c r="B850" s="116"/>
      <c r="C850" s="116"/>
      <c r="D850" s="116"/>
      <c r="E850" s="116"/>
      <c r="F850" s="116"/>
      <c r="G850" s="116"/>
      <c r="H850" s="116"/>
      <c r="I850" s="116"/>
      <c r="J850" s="116"/>
      <c r="K850" s="116"/>
      <c r="L850" s="116"/>
      <c r="M850" s="116"/>
      <c r="N850" s="116"/>
      <c r="O850" s="116"/>
      <c r="P850" s="116"/>
      <c r="Q850" s="116"/>
      <c r="R850" s="116"/>
      <c r="S850" s="116"/>
      <c r="T850" s="116"/>
      <c r="U850" s="116"/>
      <c r="V850" s="116"/>
      <c r="W850" s="116"/>
      <c r="X850" s="116"/>
      <c r="Y850" s="116"/>
      <c r="Z850" s="116"/>
      <c r="AA850" s="116"/>
      <c r="AB850" s="116"/>
      <c r="AC850" s="116"/>
      <c r="AD850" s="116"/>
      <c r="AE850" s="116"/>
      <c r="AF850" s="116"/>
      <c r="AG850" s="116"/>
      <c r="AH850" s="116"/>
      <c r="AI850" s="116"/>
      <c r="AJ850" s="116"/>
      <c r="AK850" s="116"/>
      <c r="AL850" s="116"/>
      <c r="AM850" s="116"/>
      <c r="AN850" s="116"/>
      <c r="AO850" s="116"/>
      <c r="AP850" s="116"/>
      <c r="AQ850" s="116"/>
      <c r="AR850" s="116"/>
      <c r="AS850" s="116"/>
      <c r="AT850" s="116"/>
      <c r="AU850" s="116"/>
      <c r="AZ850" s="116"/>
      <c r="BA850" s="116"/>
      <c r="BB850" s="116"/>
      <c r="BC850" s="116"/>
    </row>
    <row r="851" spans="1:55" s="117" customFormat="1">
      <c r="A851" s="116"/>
      <c r="B851" s="116"/>
      <c r="C851" s="116"/>
      <c r="D851" s="116"/>
      <c r="E851" s="116"/>
      <c r="F851" s="116"/>
      <c r="G851" s="116"/>
      <c r="H851" s="116"/>
      <c r="I851" s="116"/>
      <c r="J851" s="116"/>
      <c r="K851" s="116"/>
      <c r="L851" s="116"/>
      <c r="M851" s="116"/>
      <c r="N851" s="116"/>
      <c r="O851" s="116"/>
      <c r="P851" s="116"/>
      <c r="Q851" s="116"/>
      <c r="R851" s="116"/>
      <c r="S851" s="116"/>
      <c r="T851" s="116"/>
      <c r="U851" s="116"/>
      <c r="V851" s="116"/>
      <c r="W851" s="116"/>
      <c r="X851" s="116"/>
      <c r="Y851" s="116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116"/>
      <c r="AP851" s="116"/>
      <c r="AQ851" s="116"/>
      <c r="AR851" s="116"/>
      <c r="AS851" s="116"/>
      <c r="AT851" s="116"/>
      <c r="AU851" s="116"/>
      <c r="AZ851" s="116"/>
      <c r="BA851" s="116"/>
      <c r="BB851" s="116"/>
      <c r="BC851" s="116"/>
    </row>
    <row r="852" spans="1:55" s="117" customFormat="1">
      <c r="A852" s="116"/>
      <c r="B852" s="116"/>
      <c r="C852" s="116"/>
      <c r="D852" s="116"/>
      <c r="E852" s="116"/>
      <c r="F852" s="116"/>
      <c r="G852" s="116"/>
      <c r="H852" s="116"/>
      <c r="I852" s="116"/>
      <c r="J852" s="116"/>
      <c r="K852" s="116"/>
      <c r="L852" s="116"/>
      <c r="M852" s="116"/>
      <c r="N852" s="116"/>
      <c r="O852" s="116"/>
      <c r="P852" s="116"/>
      <c r="Q852" s="116"/>
      <c r="R852" s="116"/>
      <c r="S852" s="116"/>
      <c r="T852" s="116"/>
      <c r="U852" s="116"/>
      <c r="V852" s="116"/>
      <c r="W852" s="116"/>
      <c r="X852" s="116"/>
      <c r="Y852" s="116"/>
      <c r="Z852" s="116"/>
      <c r="AA852" s="116"/>
      <c r="AB852" s="116"/>
      <c r="AC852" s="116"/>
      <c r="AD852" s="116"/>
      <c r="AE852" s="116"/>
      <c r="AF852" s="116"/>
      <c r="AG852" s="116"/>
      <c r="AH852" s="116"/>
      <c r="AI852" s="116"/>
      <c r="AJ852" s="116"/>
      <c r="AK852" s="116"/>
      <c r="AL852" s="116"/>
      <c r="AM852" s="116"/>
      <c r="AN852" s="116"/>
      <c r="AO852" s="116"/>
      <c r="AP852" s="116"/>
      <c r="AQ852" s="116"/>
      <c r="AR852" s="116"/>
      <c r="AS852" s="116"/>
      <c r="AT852" s="116"/>
      <c r="AU852" s="116"/>
      <c r="AZ852" s="116"/>
      <c r="BA852" s="116"/>
      <c r="BB852" s="116"/>
      <c r="BC852" s="116"/>
    </row>
    <row r="853" spans="1:55" s="117" customFormat="1">
      <c r="A853" s="116"/>
      <c r="B853" s="116"/>
      <c r="C853" s="116"/>
      <c r="D853" s="116"/>
      <c r="E853" s="116"/>
      <c r="F853" s="116"/>
      <c r="G853" s="116"/>
      <c r="H853" s="116"/>
      <c r="I853" s="116"/>
      <c r="J853" s="116"/>
      <c r="K853" s="116"/>
      <c r="L853" s="116"/>
      <c r="M853" s="116"/>
      <c r="N853" s="116"/>
      <c r="O853" s="116"/>
      <c r="P853" s="116"/>
      <c r="Q853" s="116"/>
      <c r="R853" s="116"/>
      <c r="S853" s="116"/>
      <c r="T853" s="116"/>
      <c r="U853" s="116"/>
      <c r="V853" s="116"/>
      <c r="W853" s="116"/>
      <c r="X853" s="116"/>
      <c r="Y853" s="116"/>
      <c r="Z853" s="116"/>
      <c r="AA853" s="116"/>
      <c r="AB853" s="116"/>
      <c r="AC853" s="116"/>
      <c r="AD853" s="116"/>
      <c r="AE853" s="116"/>
      <c r="AF853" s="116"/>
      <c r="AG853" s="116"/>
      <c r="AH853" s="116"/>
      <c r="AI853" s="116"/>
      <c r="AJ853" s="116"/>
      <c r="AK853" s="116"/>
      <c r="AL853" s="116"/>
      <c r="AM853" s="116"/>
      <c r="AN853" s="116"/>
      <c r="AO853" s="116"/>
      <c r="AP853" s="116"/>
      <c r="AQ853" s="116"/>
      <c r="AR853" s="116"/>
      <c r="AS853" s="116"/>
      <c r="AT853" s="116"/>
      <c r="AU853" s="116"/>
      <c r="AZ853" s="116"/>
      <c r="BA853" s="116"/>
      <c r="BB853" s="116"/>
      <c r="BC853" s="116"/>
    </row>
    <row r="854" spans="1:55" s="117" customFormat="1">
      <c r="A854" s="116"/>
      <c r="B854" s="116"/>
      <c r="C854" s="116"/>
      <c r="D854" s="116"/>
      <c r="E854" s="116"/>
      <c r="F854" s="116"/>
      <c r="G854" s="116"/>
      <c r="H854" s="116"/>
      <c r="I854" s="116"/>
      <c r="J854" s="116"/>
      <c r="K854" s="116"/>
      <c r="L854" s="116"/>
      <c r="M854" s="116"/>
      <c r="N854" s="116"/>
      <c r="O854" s="116"/>
      <c r="P854" s="116"/>
      <c r="Q854" s="116"/>
      <c r="R854" s="116"/>
      <c r="S854" s="116"/>
      <c r="T854" s="116"/>
      <c r="U854" s="116"/>
      <c r="V854" s="116"/>
      <c r="W854" s="116"/>
      <c r="X854" s="116"/>
      <c r="Y854" s="116"/>
      <c r="Z854" s="116"/>
      <c r="AA854" s="116"/>
      <c r="AB854" s="116"/>
      <c r="AC854" s="116"/>
      <c r="AD854" s="116"/>
      <c r="AE854" s="116"/>
      <c r="AF854" s="116"/>
      <c r="AG854" s="116"/>
      <c r="AH854" s="116"/>
      <c r="AI854" s="116"/>
      <c r="AJ854" s="116"/>
      <c r="AK854" s="116"/>
      <c r="AL854" s="116"/>
      <c r="AM854" s="116"/>
      <c r="AN854" s="116"/>
      <c r="AO854" s="116"/>
      <c r="AP854" s="116"/>
      <c r="AQ854" s="116"/>
      <c r="AR854" s="116"/>
      <c r="AS854" s="116"/>
      <c r="AT854" s="116"/>
      <c r="AU854" s="116"/>
      <c r="AZ854" s="116"/>
      <c r="BA854" s="116"/>
      <c r="BB854" s="116"/>
      <c r="BC854" s="116"/>
    </row>
    <row r="855" spans="1:55" s="117" customFormat="1">
      <c r="A855" s="116"/>
      <c r="B855" s="116"/>
      <c r="C855" s="116"/>
      <c r="D855" s="116"/>
      <c r="E855" s="116"/>
      <c r="F855" s="116"/>
      <c r="G855" s="116"/>
      <c r="H855" s="116"/>
      <c r="I855" s="116"/>
      <c r="J855" s="116"/>
      <c r="K855" s="116"/>
      <c r="L855" s="116"/>
      <c r="M855" s="116"/>
      <c r="N855" s="116"/>
      <c r="O855" s="116"/>
      <c r="P855" s="116"/>
      <c r="Q855" s="116"/>
      <c r="R855" s="116"/>
      <c r="S855" s="116"/>
      <c r="T855" s="116"/>
      <c r="U855" s="116"/>
      <c r="V855" s="116"/>
      <c r="W855" s="116"/>
      <c r="X855" s="116"/>
      <c r="Y855" s="116"/>
      <c r="Z855" s="116"/>
      <c r="AA855" s="116"/>
      <c r="AB855" s="116"/>
      <c r="AC855" s="116"/>
      <c r="AD855" s="116"/>
      <c r="AE855" s="116"/>
      <c r="AF855" s="116"/>
      <c r="AG855" s="116"/>
      <c r="AH855" s="116"/>
      <c r="AI855" s="116"/>
      <c r="AJ855" s="116"/>
      <c r="AK855" s="116"/>
      <c r="AL855" s="116"/>
      <c r="AM855" s="116"/>
      <c r="AN855" s="116"/>
      <c r="AO855" s="116"/>
      <c r="AP855" s="116"/>
      <c r="AQ855" s="116"/>
      <c r="AR855" s="116"/>
      <c r="AS855" s="116"/>
      <c r="AT855" s="116"/>
      <c r="AU855" s="116"/>
      <c r="AZ855" s="116"/>
      <c r="BA855" s="116"/>
      <c r="BB855" s="116"/>
      <c r="BC855" s="116"/>
    </row>
    <row r="856" spans="1:55" s="117" customFormat="1">
      <c r="A856" s="116"/>
      <c r="B856" s="116"/>
      <c r="C856" s="116"/>
      <c r="D856" s="116"/>
      <c r="E856" s="116"/>
      <c r="F856" s="116"/>
      <c r="G856" s="116"/>
      <c r="H856" s="116"/>
      <c r="I856" s="116"/>
      <c r="J856" s="116"/>
      <c r="K856" s="116"/>
      <c r="L856" s="116"/>
      <c r="M856" s="116"/>
      <c r="N856" s="116"/>
      <c r="O856" s="116"/>
      <c r="P856" s="116"/>
      <c r="Q856" s="116"/>
      <c r="R856" s="116"/>
      <c r="S856" s="116"/>
      <c r="T856" s="116"/>
      <c r="U856" s="116"/>
      <c r="V856" s="116"/>
      <c r="W856" s="116"/>
      <c r="X856" s="116"/>
      <c r="Y856" s="116"/>
      <c r="Z856" s="116"/>
      <c r="AA856" s="116"/>
      <c r="AB856" s="116"/>
      <c r="AC856" s="116"/>
      <c r="AD856" s="116"/>
      <c r="AE856" s="116"/>
      <c r="AF856" s="116"/>
      <c r="AG856" s="116"/>
      <c r="AH856" s="116"/>
      <c r="AI856" s="116"/>
      <c r="AJ856" s="116"/>
      <c r="AK856" s="116"/>
      <c r="AL856" s="116"/>
      <c r="AM856" s="116"/>
      <c r="AN856" s="116"/>
      <c r="AO856" s="116"/>
      <c r="AP856" s="116"/>
      <c r="AQ856" s="116"/>
      <c r="AR856" s="116"/>
      <c r="AS856" s="116"/>
      <c r="AT856" s="116"/>
      <c r="AU856" s="116"/>
      <c r="AZ856" s="116"/>
      <c r="BA856" s="116"/>
      <c r="BB856" s="116"/>
      <c r="BC856" s="116"/>
    </row>
    <row r="857" spans="1:55" s="117" customFormat="1">
      <c r="A857" s="116"/>
      <c r="B857" s="116"/>
      <c r="C857" s="116"/>
      <c r="D857" s="116"/>
      <c r="E857" s="116"/>
      <c r="F857" s="116"/>
      <c r="G857" s="116"/>
      <c r="H857" s="116"/>
      <c r="I857" s="116"/>
      <c r="J857" s="116"/>
      <c r="K857" s="116"/>
      <c r="L857" s="116"/>
      <c r="M857" s="116"/>
      <c r="N857" s="116"/>
      <c r="O857" s="116"/>
      <c r="P857" s="116"/>
      <c r="Q857" s="116"/>
      <c r="R857" s="116"/>
      <c r="S857" s="116"/>
      <c r="T857" s="116"/>
      <c r="U857" s="116"/>
      <c r="V857" s="116"/>
      <c r="W857" s="116"/>
      <c r="X857" s="116"/>
      <c r="Y857" s="116"/>
      <c r="Z857" s="116"/>
      <c r="AA857" s="116"/>
      <c r="AB857" s="116"/>
      <c r="AC857" s="116"/>
      <c r="AD857" s="116"/>
      <c r="AE857" s="116"/>
      <c r="AF857" s="116"/>
      <c r="AG857" s="116"/>
      <c r="AH857" s="116"/>
      <c r="AI857" s="116"/>
      <c r="AJ857" s="116"/>
      <c r="AK857" s="116"/>
      <c r="AL857" s="116"/>
      <c r="AM857" s="116"/>
      <c r="AN857" s="116"/>
      <c r="AO857" s="116"/>
      <c r="AP857" s="116"/>
      <c r="AQ857" s="116"/>
      <c r="AR857" s="116"/>
      <c r="AS857" s="116"/>
      <c r="AT857" s="116"/>
      <c r="AU857" s="116"/>
      <c r="AZ857" s="116"/>
      <c r="BA857" s="116"/>
      <c r="BB857" s="116"/>
      <c r="BC857" s="116"/>
    </row>
    <row r="858" spans="1:55" s="117" customFormat="1">
      <c r="A858" s="116"/>
      <c r="B858" s="116"/>
      <c r="C858" s="116"/>
      <c r="D858" s="116"/>
      <c r="E858" s="116"/>
      <c r="F858" s="116"/>
      <c r="G858" s="116"/>
      <c r="H858" s="116"/>
      <c r="I858" s="116"/>
      <c r="J858" s="116"/>
      <c r="K858" s="116"/>
      <c r="L858" s="116"/>
      <c r="M858" s="116"/>
      <c r="N858" s="116"/>
      <c r="O858" s="116"/>
      <c r="P858" s="116"/>
      <c r="Q858" s="116"/>
      <c r="R858" s="116"/>
      <c r="S858" s="116"/>
      <c r="T858" s="116"/>
      <c r="U858" s="116"/>
      <c r="V858" s="116"/>
      <c r="W858" s="116"/>
      <c r="X858" s="116"/>
      <c r="Y858" s="116"/>
      <c r="Z858" s="116"/>
      <c r="AA858" s="116"/>
      <c r="AB858" s="116"/>
      <c r="AC858" s="116"/>
      <c r="AD858" s="116"/>
      <c r="AE858" s="116"/>
      <c r="AF858" s="116"/>
      <c r="AG858" s="116"/>
      <c r="AH858" s="116"/>
      <c r="AI858" s="116"/>
      <c r="AJ858" s="116"/>
      <c r="AK858" s="116"/>
      <c r="AL858" s="116"/>
      <c r="AM858" s="116"/>
      <c r="AN858" s="116"/>
      <c r="AO858" s="116"/>
      <c r="AP858" s="116"/>
      <c r="AQ858" s="116"/>
      <c r="AR858" s="116"/>
      <c r="AS858" s="116"/>
      <c r="AT858" s="116"/>
      <c r="AU858" s="116"/>
      <c r="AZ858" s="116"/>
      <c r="BA858" s="116"/>
      <c r="BB858" s="116"/>
      <c r="BC858" s="116"/>
    </row>
    <row r="859" spans="1:55" s="117" customFormat="1">
      <c r="A859" s="116"/>
      <c r="B859" s="116"/>
      <c r="C859" s="116"/>
      <c r="D859" s="116"/>
      <c r="E859" s="116"/>
      <c r="F859" s="116"/>
      <c r="G859" s="116"/>
      <c r="H859" s="116"/>
      <c r="I859" s="116"/>
      <c r="J859" s="116"/>
      <c r="K859" s="116"/>
      <c r="L859" s="116"/>
      <c r="M859" s="116"/>
      <c r="N859" s="116"/>
      <c r="O859" s="116"/>
      <c r="P859" s="116"/>
      <c r="Q859" s="116"/>
      <c r="R859" s="116"/>
      <c r="S859" s="116"/>
      <c r="T859" s="116"/>
      <c r="U859" s="116"/>
      <c r="V859" s="116"/>
      <c r="W859" s="116"/>
      <c r="X859" s="116"/>
      <c r="Y859" s="116"/>
      <c r="Z859" s="116"/>
      <c r="AA859" s="116"/>
      <c r="AB859" s="116"/>
      <c r="AC859" s="116"/>
      <c r="AD859" s="116"/>
      <c r="AE859" s="116"/>
      <c r="AF859" s="116"/>
      <c r="AG859" s="116"/>
      <c r="AH859" s="116"/>
      <c r="AI859" s="116"/>
      <c r="AJ859" s="116"/>
      <c r="AK859" s="116"/>
      <c r="AL859" s="116"/>
      <c r="AM859" s="116"/>
      <c r="AN859" s="116"/>
      <c r="AO859" s="116"/>
      <c r="AP859" s="116"/>
      <c r="AQ859" s="116"/>
      <c r="AR859" s="116"/>
      <c r="AS859" s="116"/>
      <c r="AT859" s="116"/>
      <c r="AU859" s="116"/>
      <c r="AZ859" s="116"/>
      <c r="BA859" s="116"/>
      <c r="BB859" s="116"/>
      <c r="BC859" s="116"/>
    </row>
    <row r="860" spans="1:55" s="117" customFormat="1">
      <c r="A860" s="116"/>
      <c r="B860" s="116"/>
      <c r="C860" s="116"/>
      <c r="D860" s="116"/>
      <c r="E860" s="116"/>
      <c r="F860" s="116"/>
      <c r="G860" s="116"/>
      <c r="H860" s="116"/>
      <c r="I860" s="116"/>
      <c r="J860" s="116"/>
      <c r="K860" s="116"/>
      <c r="L860" s="116"/>
      <c r="M860" s="116"/>
      <c r="N860" s="116"/>
      <c r="O860" s="116"/>
      <c r="P860" s="116"/>
      <c r="Q860" s="116"/>
      <c r="R860" s="116"/>
      <c r="S860" s="116"/>
      <c r="T860" s="116"/>
      <c r="U860" s="116"/>
      <c r="V860" s="116"/>
      <c r="W860" s="116"/>
      <c r="X860" s="116"/>
      <c r="Y860" s="116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116"/>
      <c r="AP860" s="116"/>
      <c r="AQ860" s="116"/>
      <c r="AR860" s="116"/>
      <c r="AS860" s="116"/>
      <c r="AT860" s="116"/>
      <c r="AU860" s="116"/>
      <c r="AZ860" s="116"/>
      <c r="BA860" s="116"/>
      <c r="BB860" s="116"/>
      <c r="BC860" s="116"/>
    </row>
    <row r="861" spans="1:55" s="117" customFormat="1">
      <c r="A861" s="116"/>
      <c r="B861" s="116"/>
      <c r="C861" s="116"/>
      <c r="D861" s="116"/>
      <c r="E861" s="116"/>
      <c r="F861" s="116"/>
      <c r="G861" s="116"/>
      <c r="H861" s="116"/>
      <c r="I861" s="116"/>
      <c r="J861" s="116"/>
      <c r="K861" s="116"/>
      <c r="L861" s="116"/>
      <c r="M861" s="116"/>
      <c r="N861" s="116"/>
      <c r="O861" s="116"/>
      <c r="P861" s="116"/>
      <c r="Q861" s="116"/>
      <c r="R861" s="116"/>
      <c r="S861" s="116"/>
      <c r="T861" s="116"/>
      <c r="U861" s="116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Z861" s="116"/>
      <c r="BA861" s="116"/>
      <c r="BB861" s="116"/>
      <c r="BC861" s="116"/>
    </row>
    <row r="862" spans="1:55" s="117" customFormat="1">
      <c r="A862" s="116"/>
      <c r="B862" s="116"/>
      <c r="C862" s="116"/>
      <c r="D862" s="116"/>
      <c r="E862" s="116"/>
      <c r="F862" s="116"/>
      <c r="G862" s="116"/>
      <c r="H862" s="116"/>
      <c r="I862" s="116"/>
      <c r="J862" s="116"/>
      <c r="K862" s="116"/>
      <c r="L862" s="116"/>
      <c r="M862" s="116"/>
      <c r="N862" s="116"/>
      <c r="O862" s="116"/>
      <c r="P862" s="116"/>
      <c r="Q862" s="116"/>
      <c r="R862" s="116"/>
      <c r="S862" s="116"/>
      <c r="T862" s="116"/>
      <c r="U862" s="116"/>
      <c r="V862" s="116"/>
      <c r="W862" s="116"/>
      <c r="X862" s="116"/>
      <c r="Y862" s="116"/>
      <c r="Z862" s="116"/>
      <c r="AA862" s="116"/>
      <c r="AB862" s="116"/>
      <c r="AC862" s="116"/>
      <c r="AD862" s="116"/>
      <c r="AE862" s="116"/>
      <c r="AF862" s="116"/>
      <c r="AG862" s="116"/>
      <c r="AH862" s="116"/>
      <c r="AI862" s="116"/>
      <c r="AJ862" s="116"/>
      <c r="AK862" s="116"/>
      <c r="AL862" s="116"/>
      <c r="AM862" s="116"/>
      <c r="AN862" s="116"/>
      <c r="AO862" s="116"/>
      <c r="AP862" s="116"/>
      <c r="AQ862" s="116"/>
      <c r="AR862" s="116"/>
      <c r="AS862" s="116"/>
      <c r="AT862" s="116"/>
      <c r="AU862" s="116"/>
      <c r="AZ862" s="116"/>
      <c r="BA862" s="116"/>
      <c r="BB862" s="116"/>
      <c r="BC862" s="116"/>
    </row>
    <row r="863" spans="1:55" s="117" customFormat="1">
      <c r="A863" s="116"/>
      <c r="B863" s="116"/>
      <c r="C863" s="116"/>
      <c r="D863" s="116"/>
      <c r="E863" s="116"/>
      <c r="F863" s="116"/>
      <c r="G863" s="116"/>
      <c r="H863" s="116"/>
      <c r="I863" s="116"/>
      <c r="J863" s="116"/>
      <c r="K863" s="116"/>
      <c r="L863" s="116"/>
      <c r="M863" s="116"/>
      <c r="N863" s="116"/>
      <c r="O863" s="116"/>
      <c r="P863" s="116"/>
      <c r="Q863" s="116"/>
      <c r="R863" s="116"/>
      <c r="S863" s="116"/>
      <c r="T863" s="116"/>
      <c r="U863" s="116"/>
      <c r="V863" s="116"/>
      <c r="W863" s="116"/>
      <c r="X863" s="116"/>
      <c r="Y863" s="116"/>
      <c r="Z863" s="116"/>
      <c r="AA863" s="116"/>
      <c r="AB863" s="116"/>
      <c r="AC863" s="116"/>
      <c r="AD863" s="116"/>
      <c r="AE863" s="116"/>
      <c r="AF863" s="116"/>
      <c r="AG863" s="116"/>
      <c r="AH863" s="116"/>
      <c r="AI863" s="116"/>
      <c r="AJ863" s="116"/>
      <c r="AK863" s="116"/>
      <c r="AL863" s="116"/>
      <c r="AM863" s="116"/>
      <c r="AN863" s="116"/>
      <c r="AO863" s="116"/>
      <c r="AP863" s="116"/>
      <c r="AQ863" s="116"/>
      <c r="AR863" s="116"/>
      <c r="AS863" s="116"/>
      <c r="AT863" s="116"/>
      <c r="AU863" s="116"/>
      <c r="AZ863" s="116"/>
      <c r="BA863" s="116"/>
      <c r="BB863" s="116"/>
      <c r="BC863" s="116"/>
    </row>
    <row r="864" spans="1:55" s="117" customFormat="1">
      <c r="A864" s="116"/>
      <c r="B864" s="116"/>
      <c r="C864" s="116"/>
      <c r="D864" s="116"/>
      <c r="E864" s="116"/>
      <c r="F864" s="116"/>
      <c r="G864" s="116"/>
      <c r="H864" s="116"/>
      <c r="I864" s="116"/>
      <c r="J864" s="116"/>
      <c r="K864" s="116"/>
      <c r="L864" s="116"/>
      <c r="M864" s="116"/>
      <c r="N864" s="116"/>
      <c r="O864" s="116"/>
      <c r="P864" s="116"/>
      <c r="Q864" s="116"/>
      <c r="R864" s="116"/>
      <c r="S864" s="116"/>
      <c r="T864" s="116"/>
      <c r="U864" s="116"/>
      <c r="V864" s="116"/>
      <c r="W864" s="116"/>
      <c r="X864" s="116"/>
      <c r="Y864" s="116"/>
      <c r="Z864" s="116"/>
      <c r="AA864" s="116"/>
      <c r="AB864" s="116"/>
      <c r="AC864" s="116"/>
      <c r="AD864" s="116"/>
      <c r="AE864" s="116"/>
      <c r="AF864" s="116"/>
      <c r="AG864" s="116"/>
      <c r="AH864" s="116"/>
      <c r="AI864" s="116"/>
      <c r="AJ864" s="116"/>
      <c r="AK864" s="116"/>
      <c r="AL864" s="116"/>
      <c r="AM864" s="116"/>
      <c r="AN864" s="116"/>
      <c r="AO864" s="116"/>
      <c r="AP864" s="116"/>
      <c r="AQ864" s="116"/>
      <c r="AR864" s="116"/>
      <c r="AS864" s="116"/>
      <c r="AT864" s="116"/>
      <c r="AU864" s="116"/>
      <c r="AZ864" s="116"/>
      <c r="BA864" s="116"/>
      <c r="BB864" s="116"/>
      <c r="BC864" s="116"/>
    </row>
    <row r="865" spans="1:55" s="117" customFormat="1">
      <c r="A865" s="116"/>
      <c r="B865" s="116"/>
      <c r="C865" s="116"/>
      <c r="D865" s="116"/>
      <c r="E865" s="116"/>
      <c r="F865" s="116"/>
      <c r="G865" s="116"/>
      <c r="H865" s="116"/>
      <c r="I865" s="116"/>
      <c r="J865" s="116"/>
      <c r="K865" s="116"/>
      <c r="L865" s="116"/>
      <c r="M865" s="116"/>
      <c r="N865" s="116"/>
      <c r="O865" s="116"/>
      <c r="P865" s="116"/>
      <c r="Q865" s="116"/>
      <c r="R865" s="116"/>
      <c r="S865" s="116"/>
      <c r="T865" s="116"/>
      <c r="U865" s="116"/>
      <c r="V865" s="116"/>
      <c r="W865" s="116"/>
      <c r="X865" s="116"/>
      <c r="Y865" s="116"/>
      <c r="Z865" s="116"/>
      <c r="AA865" s="116"/>
      <c r="AB865" s="116"/>
      <c r="AC865" s="116"/>
      <c r="AD865" s="116"/>
      <c r="AE865" s="116"/>
      <c r="AF865" s="116"/>
      <c r="AG865" s="116"/>
      <c r="AH865" s="116"/>
      <c r="AI865" s="116"/>
      <c r="AJ865" s="116"/>
      <c r="AK865" s="116"/>
      <c r="AL865" s="116"/>
      <c r="AM865" s="116"/>
      <c r="AN865" s="116"/>
      <c r="AO865" s="116"/>
      <c r="AP865" s="116"/>
      <c r="AQ865" s="116"/>
      <c r="AR865" s="116"/>
      <c r="AS865" s="116"/>
      <c r="AT865" s="116"/>
      <c r="AU865" s="116"/>
      <c r="AZ865" s="116"/>
      <c r="BA865" s="116"/>
      <c r="BB865" s="116"/>
      <c r="BC865" s="116"/>
    </row>
    <row r="866" spans="1:55" s="117" customFormat="1">
      <c r="A866" s="116"/>
      <c r="B866" s="116"/>
      <c r="C866" s="116"/>
      <c r="D866" s="116"/>
      <c r="E866" s="116"/>
      <c r="F866" s="116"/>
      <c r="G866" s="116"/>
      <c r="H866" s="116"/>
      <c r="I866" s="116"/>
      <c r="J866" s="116"/>
      <c r="K866" s="116"/>
      <c r="L866" s="116"/>
      <c r="M866" s="116"/>
      <c r="N866" s="116"/>
      <c r="O866" s="116"/>
      <c r="P866" s="116"/>
      <c r="Q866" s="116"/>
      <c r="R866" s="116"/>
      <c r="S866" s="116"/>
      <c r="T866" s="116"/>
      <c r="U866" s="116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116"/>
      <c r="AP866" s="116"/>
      <c r="AQ866" s="116"/>
      <c r="AR866" s="116"/>
      <c r="AS866" s="116"/>
      <c r="AT866" s="116"/>
      <c r="AU866" s="116"/>
      <c r="AZ866" s="116"/>
      <c r="BA866" s="116"/>
      <c r="BB866" s="116"/>
      <c r="BC866" s="116"/>
    </row>
    <row r="867" spans="1:55" s="117" customFormat="1">
      <c r="A867" s="116"/>
      <c r="B867" s="116"/>
      <c r="C867" s="116"/>
      <c r="D867" s="116"/>
      <c r="E867" s="116"/>
      <c r="F867" s="116"/>
      <c r="G867" s="116"/>
      <c r="H867" s="116"/>
      <c r="I867" s="116"/>
      <c r="J867" s="116"/>
      <c r="K867" s="116"/>
      <c r="L867" s="116"/>
      <c r="M867" s="116"/>
      <c r="N867" s="116"/>
      <c r="O867" s="116"/>
      <c r="P867" s="116"/>
      <c r="Q867" s="116"/>
      <c r="R867" s="116"/>
      <c r="S867" s="116"/>
      <c r="T867" s="116"/>
      <c r="U867" s="116"/>
      <c r="V867" s="116"/>
      <c r="W867" s="116"/>
      <c r="X867" s="116"/>
      <c r="Y867" s="116"/>
      <c r="Z867" s="116"/>
      <c r="AA867" s="116"/>
      <c r="AB867" s="116"/>
      <c r="AC867" s="116"/>
      <c r="AD867" s="116"/>
      <c r="AE867" s="116"/>
      <c r="AF867" s="116"/>
      <c r="AG867" s="116"/>
      <c r="AH867" s="116"/>
      <c r="AI867" s="116"/>
      <c r="AJ867" s="116"/>
      <c r="AK867" s="116"/>
      <c r="AL867" s="116"/>
      <c r="AM867" s="116"/>
      <c r="AN867" s="116"/>
      <c r="AO867" s="116"/>
      <c r="AP867" s="116"/>
      <c r="AQ867" s="116"/>
      <c r="AR867" s="116"/>
      <c r="AS867" s="116"/>
      <c r="AT867" s="116"/>
      <c r="AU867" s="116"/>
      <c r="AZ867" s="116"/>
      <c r="BA867" s="116"/>
      <c r="BB867" s="116"/>
      <c r="BC867" s="116"/>
    </row>
    <row r="868" spans="1:55" s="117" customFormat="1">
      <c r="A868" s="116"/>
      <c r="B868" s="116"/>
      <c r="C868" s="116"/>
      <c r="D868" s="116"/>
      <c r="E868" s="116"/>
      <c r="F868" s="116"/>
      <c r="G868" s="116"/>
      <c r="H868" s="116"/>
      <c r="I868" s="116"/>
      <c r="J868" s="116"/>
      <c r="K868" s="116"/>
      <c r="L868" s="116"/>
      <c r="M868" s="116"/>
      <c r="N868" s="116"/>
      <c r="O868" s="116"/>
      <c r="P868" s="116"/>
      <c r="Q868" s="116"/>
      <c r="R868" s="116"/>
      <c r="S868" s="116"/>
      <c r="T868" s="116"/>
      <c r="U868" s="116"/>
      <c r="V868" s="116"/>
      <c r="W868" s="116"/>
      <c r="X868" s="116"/>
      <c r="Y868" s="116"/>
      <c r="Z868" s="116"/>
      <c r="AA868" s="116"/>
      <c r="AB868" s="116"/>
      <c r="AC868" s="116"/>
      <c r="AD868" s="116"/>
      <c r="AE868" s="116"/>
      <c r="AF868" s="116"/>
      <c r="AG868" s="116"/>
      <c r="AH868" s="116"/>
      <c r="AI868" s="116"/>
      <c r="AJ868" s="116"/>
      <c r="AK868" s="116"/>
      <c r="AL868" s="116"/>
      <c r="AM868" s="116"/>
      <c r="AN868" s="116"/>
      <c r="AO868" s="116"/>
      <c r="AP868" s="116"/>
      <c r="AQ868" s="116"/>
      <c r="AR868" s="116"/>
      <c r="AS868" s="116"/>
      <c r="AT868" s="116"/>
      <c r="AU868" s="116"/>
      <c r="AZ868" s="116"/>
      <c r="BA868" s="116"/>
      <c r="BB868" s="116"/>
      <c r="BC868" s="116"/>
    </row>
    <row r="869" spans="1:55" s="117" customFormat="1">
      <c r="A869" s="116"/>
      <c r="B869" s="116"/>
      <c r="C869" s="116"/>
      <c r="D869" s="116"/>
      <c r="E869" s="116"/>
      <c r="F869" s="116"/>
      <c r="G869" s="116"/>
      <c r="H869" s="116"/>
      <c r="I869" s="116"/>
      <c r="J869" s="116"/>
      <c r="K869" s="116"/>
      <c r="L869" s="116"/>
      <c r="M869" s="116"/>
      <c r="N869" s="116"/>
      <c r="O869" s="116"/>
      <c r="P869" s="116"/>
      <c r="Q869" s="116"/>
      <c r="R869" s="116"/>
      <c r="S869" s="116"/>
      <c r="T869" s="116"/>
      <c r="U869" s="116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Z869" s="116"/>
      <c r="BA869" s="116"/>
      <c r="BB869" s="116"/>
      <c r="BC869" s="116"/>
    </row>
    <row r="870" spans="1:55" s="117" customFormat="1">
      <c r="A870" s="116"/>
      <c r="B870" s="116"/>
      <c r="C870" s="116"/>
      <c r="D870" s="116"/>
      <c r="E870" s="116"/>
      <c r="F870" s="116"/>
      <c r="G870" s="116"/>
      <c r="H870" s="116"/>
      <c r="I870" s="116"/>
      <c r="J870" s="116"/>
      <c r="K870" s="116"/>
      <c r="L870" s="116"/>
      <c r="M870" s="116"/>
      <c r="N870" s="116"/>
      <c r="O870" s="116"/>
      <c r="P870" s="116"/>
      <c r="Q870" s="116"/>
      <c r="R870" s="116"/>
      <c r="S870" s="116"/>
      <c r="T870" s="116"/>
      <c r="U870" s="116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Z870" s="116"/>
      <c r="BA870" s="116"/>
      <c r="BB870" s="116"/>
      <c r="BC870" s="116"/>
    </row>
    <row r="871" spans="1:55" s="117" customFormat="1">
      <c r="A871" s="116"/>
      <c r="B871" s="116"/>
      <c r="C871" s="116"/>
      <c r="D871" s="116"/>
      <c r="E871" s="116"/>
      <c r="F871" s="116"/>
      <c r="G871" s="116"/>
      <c r="H871" s="116"/>
      <c r="I871" s="116"/>
      <c r="J871" s="116"/>
      <c r="K871" s="116"/>
      <c r="L871" s="116"/>
      <c r="M871" s="116"/>
      <c r="N871" s="116"/>
      <c r="O871" s="116"/>
      <c r="P871" s="116"/>
      <c r="Q871" s="116"/>
      <c r="R871" s="116"/>
      <c r="S871" s="116"/>
      <c r="T871" s="116"/>
      <c r="U871" s="116"/>
      <c r="V871" s="116"/>
      <c r="W871" s="116"/>
      <c r="X871" s="116"/>
      <c r="Y871" s="116"/>
      <c r="Z871" s="116"/>
      <c r="AA871" s="116"/>
      <c r="AB871" s="116"/>
      <c r="AC871" s="116"/>
      <c r="AD871" s="116"/>
      <c r="AE871" s="116"/>
      <c r="AF871" s="116"/>
      <c r="AG871" s="116"/>
      <c r="AH871" s="116"/>
      <c r="AI871" s="116"/>
      <c r="AJ871" s="116"/>
      <c r="AK871" s="116"/>
      <c r="AL871" s="116"/>
      <c r="AM871" s="116"/>
      <c r="AN871" s="116"/>
      <c r="AO871" s="116"/>
      <c r="AP871" s="116"/>
      <c r="AQ871" s="116"/>
      <c r="AR871" s="116"/>
      <c r="AS871" s="116"/>
      <c r="AT871" s="116"/>
      <c r="AU871" s="116"/>
      <c r="AZ871" s="116"/>
      <c r="BA871" s="116"/>
      <c r="BB871" s="116"/>
      <c r="BC871" s="116"/>
    </row>
    <row r="872" spans="1:55" s="117" customFormat="1">
      <c r="A872" s="116"/>
      <c r="B872" s="116"/>
      <c r="C872" s="116"/>
      <c r="D872" s="116"/>
      <c r="E872" s="116"/>
      <c r="F872" s="116"/>
      <c r="G872" s="116"/>
      <c r="H872" s="116"/>
      <c r="I872" s="116"/>
      <c r="J872" s="116"/>
      <c r="K872" s="116"/>
      <c r="L872" s="116"/>
      <c r="M872" s="116"/>
      <c r="N872" s="116"/>
      <c r="O872" s="116"/>
      <c r="P872" s="116"/>
      <c r="Q872" s="116"/>
      <c r="R872" s="116"/>
      <c r="S872" s="116"/>
      <c r="T872" s="116"/>
      <c r="U872" s="116"/>
      <c r="V872" s="116"/>
      <c r="W872" s="116"/>
      <c r="X872" s="116"/>
      <c r="Y872" s="116"/>
      <c r="Z872" s="116"/>
      <c r="AA872" s="116"/>
      <c r="AB872" s="116"/>
      <c r="AC872" s="116"/>
      <c r="AD872" s="116"/>
      <c r="AE872" s="116"/>
      <c r="AF872" s="116"/>
      <c r="AG872" s="116"/>
      <c r="AH872" s="116"/>
      <c r="AI872" s="116"/>
      <c r="AJ872" s="116"/>
      <c r="AK872" s="116"/>
      <c r="AL872" s="116"/>
      <c r="AM872" s="116"/>
      <c r="AN872" s="116"/>
      <c r="AO872" s="116"/>
      <c r="AP872" s="116"/>
      <c r="AQ872" s="116"/>
      <c r="AR872" s="116"/>
      <c r="AS872" s="116"/>
      <c r="AT872" s="116"/>
      <c r="AU872" s="116"/>
      <c r="AZ872" s="116"/>
      <c r="BA872" s="116"/>
      <c r="BB872" s="116"/>
      <c r="BC872" s="116"/>
    </row>
    <row r="873" spans="1:55" s="117" customFormat="1">
      <c r="A873" s="116"/>
      <c r="B873" s="116"/>
      <c r="C873" s="116"/>
      <c r="D873" s="116"/>
      <c r="E873" s="116"/>
      <c r="F873" s="116"/>
      <c r="G873" s="116"/>
      <c r="H873" s="116"/>
      <c r="I873" s="116"/>
      <c r="J873" s="116"/>
      <c r="K873" s="116"/>
      <c r="L873" s="116"/>
      <c r="M873" s="116"/>
      <c r="N873" s="116"/>
      <c r="O873" s="116"/>
      <c r="P873" s="116"/>
      <c r="Q873" s="116"/>
      <c r="R873" s="116"/>
      <c r="S873" s="116"/>
      <c r="T873" s="116"/>
      <c r="U873" s="116"/>
      <c r="V873" s="116"/>
      <c r="W873" s="116"/>
      <c r="X873" s="116"/>
      <c r="Y873" s="116"/>
      <c r="Z873" s="116"/>
      <c r="AA873" s="116"/>
      <c r="AB873" s="116"/>
      <c r="AC873" s="116"/>
      <c r="AD873" s="116"/>
      <c r="AE873" s="116"/>
      <c r="AF873" s="116"/>
      <c r="AG873" s="116"/>
      <c r="AH873" s="116"/>
      <c r="AI873" s="116"/>
      <c r="AJ873" s="116"/>
      <c r="AK873" s="116"/>
      <c r="AL873" s="116"/>
      <c r="AM873" s="116"/>
      <c r="AN873" s="116"/>
      <c r="AO873" s="116"/>
      <c r="AP873" s="116"/>
      <c r="AQ873" s="116"/>
      <c r="AR873" s="116"/>
      <c r="AS873" s="116"/>
      <c r="AT873" s="116"/>
      <c r="AU873" s="116"/>
      <c r="AZ873" s="116"/>
      <c r="BA873" s="116"/>
      <c r="BB873" s="116"/>
      <c r="BC873" s="116"/>
    </row>
    <row r="874" spans="1:55" s="117" customFormat="1">
      <c r="A874" s="116"/>
      <c r="B874" s="116"/>
      <c r="C874" s="116"/>
      <c r="D874" s="116"/>
      <c r="E874" s="116"/>
      <c r="F874" s="116"/>
      <c r="G874" s="116"/>
      <c r="H874" s="116"/>
      <c r="I874" s="116"/>
      <c r="J874" s="116"/>
      <c r="K874" s="116"/>
      <c r="L874" s="116"/>
      <c r="M874" s="116"/>
      <c r="N874" s="116"/>
      <c r="O874" s="116"/>
      <c r="P874" s="116"/>
      <c r="Q874" s="116"/>
      <c r="R874" s="116"/>
      <c r="S874" s="116"/>
      <c r="T874" s="116"/>
      <c r="U874" s="116"/>
      <c r="V874" s="116"/>
      <c r="W874" s="116"/>
      <c r="X874" s="116"/>
      <c r="Y874" s="116"/>
      <c r="Z874" s="116"/>
      <c r="AA874" s="116"/>
      <c r="AB874" s="116"/>
      <c r="AC874" s="116"/>
      <c r="AD874" s="116"/>
      <c r="AE874" s="116"/>
      <c r="AF874" s="116"/>
      <c r="AG874" s="116"/>
      <c r="AH874" s="116"/>
      <c r="AI874" s="116"/>
      <c r="AJ874" s="116"/>
      <c r="AK874" s="116"/>
      <c r="AL874" s="116"/>
      <c r="AM874" s="116"/>
      <c r="AN874" s="116"/>
      <c r="AO874" s="116"/>
      <c r="AP874" s="116"/>
      <c r="AQ874" s="116"/>
      <c r="AR874" s="116"/>
      <c r="AS874" s="116"/>
      <c r="AT874" s="116"/>
      <c r="AU874" s="116"/>
      <c r="AZ874" s="116"/>
      <c r="BA874" s="116"/>
      <c r="BB874" s="116"/>
      <c r="BC874" s="116"/>
    </row>
    <row r="875" spans="1:55" s="117" customFormat="1">
      <c r="A875" s="116"/>
      <c r="B875" s="116"/>
      <c r="C875" s="116"/>
      <c r="D875" s="116"/>
      <c r="E875" s="116"/>
      <c r="F875" s="116"/>
      <c r="G875" s="116"/>
      <c r="H875" s="116"/>
      <c r="I875" s="116"/>
      <c r="J875" s="116"/>
      <c r="K875" s="116"/>
      <c r="L875" s="116"/>
      <c r="M875" s="116"/>
      <c r="N875" s="116"/>
      <c r="O875" s="116"/>
      <c r="P875" s="116"/>
      <c r="Q875" s="116"/>
      <c r="R875" s="116"/>
      <c r="S875" s="116"/>
      <c r="T875" s="116"/>
      <c r="U875" s="116"/>
      <c r="V875" s="116"/>
      <c r="W875" s="116"/>
      <c r="X875" s="116"/>
      <c r="Y875" s="116"/>
      <c r="Z875" s="116"/>
      <c r="AA875" s="116"/>
      <c r="AB875" s="116"/>
      <c r="AC875" s="116"/>
      <c r="AD875" s="116"/>
      <c r="AE875" s="116"/>
      <c r="AF875" s="116"/>
      <c r="AG875" s="116"/>
      <c r="AH875" s="116"/>
      <c r="AI875" s="116"/>
      <c r="AJ875" s="116"/>
      <c r="AK875" s="116"/>
      <c r="AL875" s="116"/>
      <c r="AM875" s="116"/>
      <c r="AN875" s="116"/>
      <c r="AO875" s="116"/>
      <c r="AP875" s="116"/>
      <c r="AQ875" s="116"/>
      <c r="AR875" s="116"/>
      <c r="AS875" s="116"/>
      <c r="AT875" s="116"/>
      <c r="AU875" s="116"/>
      <c r="AZ875" s="116"/>
      <c r="BA875" s="116"/>
      <c r="BB875" s="116"/>
      <c r="BC875" s="116"/>
    </row>
    <row r="876" spans="1:55" s="117" customFormat="1">
      <c r="A876" s="116"/>
      <c r="B876" s="116"/>
      <c r="C876" s="116"/>
      <c r="D876" s="116"/>
      <c r="E876" s="116"/>
      <c r="F876" s="116"/>
      <c r="G876" s="116"/>
      <c r="H876" s="116"/>
      <c r="I876" s="116"/>
      <c r="J876" s="116"/>
      <c r="K876" s="116"/>
      <c r="L876" s="116"/>
      <c r="M876" s="116"/>
      <c r="N876" s="116"/>
      <c r="O876" s="116"/>
      <c r="P876" s="116"/>
      <c r="Q876" s="116"/>
      <c r="R876" s="116"/>
      <c r="S876" s="116"/>
      <c r="T876" s="116"/>
      <c r="U876" s="116"/>
      <c r="V876" s="116"/>
      <c r="W876" s="116"/>
      <c r="X876" s="116"/>
      <c r="Y876" s="116"/>
      <c r="Z876" s="116"/>
      <c r="AA876" s="116"/>
      <c r="AB876" s="116"/>
      <c r="AC876" s="116"/>
      <c r="AD876" s="116"/>
      <c r="AE876" s="116"/>
      <c r="AF876" s="116"/>
      <c r="AG876" s="116"/>
      <c r="AH876" s="116"/>
      <c r="AI876" s="116"/>
      <c r="AJ876" s="116"/>
      <c r="AK876" s="116"/>
      <c r="AL876" s="116"/>
      <c r="AM876" s="116"/>
      <c r="AN876" s="116"/>
      <c r="AO876" s="116"/>
      <c r="AP876" s="116"/>
      <c r="AQ876" s="116"/>
      <c r="AR876" s="116"/>
      <c r="AS876" s="116"/>
      <c r="AT876" s="116"/>
      <c r="AU876" s="116"/>
      <c r="AZ876" s="116"/>
      <c r="BA876" s="116"/>
      <c r="BB876" s="116"/>
      <c r="BC876" s="116"/>
    </row>
    <row r="877" spans="1:55" s="117" customFormat="1">
      <c r="A877" s="116"/>
      <c r="B877" s="116"/>
      <c r="C877" s="116"/>
      <c r="D877" s="116"/>
      <c r="E877" s="116"/>
      <c r="F877" s="116"/>
      <c r="G877" s="116"/>
      <c r="H877" s="116"/>
      <c r="I877" s="116"/>
      <c r="J877" s="116"/>
      <c r="K877" s="116"/>
      <c r="L877" s="116"/>
      <c r="M877" s="116"/>
      <c r="N877" s="116"/>
      <c r="O877" s="116"/>
      <c r="P877" s="116"/>
      <c r="Q877" s="116"/>
      <c r="R877" s="116"/>
      <c r="S877" s="116"/>
      <c r="T877" s="116"/>
      <c r="U877" s="116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  <c r="AI877" s="116"/>
      <c r="AJ877" s="116"/>
      <c r="AK877" s="116"/>
      <c r="AL877" s="116"/>
      <c r="AM877" s="116"/>
      <c r="AN877" s="116"/>
      <c r="AO877" s="116"/>
      <c r="AP877" s="116"/>
      <c r="AQ877" s="116"/>
      <c r="AR877" s="116"/>
      <c r="AS877" s="116"/>
      <c r="AT877" s="116"/>
      <c r="AU877" s="116"/>
      <c r="AZ877" s="116"/>
      <c r="BA877" s="116"/>
      <c r="BB877" s="116"/>
      <c r="BC877" s="116"/>
    </row>
    <row r="878" spans="1:55" s="117" customFormat="1">
      <c r="A878" s="116"/>
      <c r="B878" s="116"/>
      <c r="C878" s="116"/>
      <c r="D878" s="116"/>
      <c r="E878" s="116"/>
      <c r="F878" s="116"/>
      <c r="G878" s="116"/>
      <c r="H878" s="116"/>
      <c r="I878" s="116"/>
      <c r="J878" s="116"/>
      <c r="K878" s="116"/>
      <c r="L878" s="116"/>
      <c r="M878" s="116"/>
      <c r="N878" s="116"/>
      <c r="O878" s="116"/>
      <c r="P878" s="116"/>
      <c r="Q878" s="116"/>
      <c r="R878" s="116"/>
      <c r="S878" s="116"/>
      <c r="T878" s="116"/>
      <c r="U878" s="116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116"/>
      <c r="AP878" s="116"/>
      <c r="AQ878" s="116"/>
      <c r="AR878" s="116"/>
      <c r="AS878" s="116"/>
      <c r="AT878" s="116"/>
      <c r="AU878" s="116"/>
      <c r="AZ878" s="116"/>
      <c r="BA878" s="116"/>
      <c r="BB878" s="116"/>
      <c r="BC878" s="116"/>
    </row>
    <row r="879" spans="1:55" s="117" customFormat="1">
      <c r="A879" s="116"/>
      <c r="B879" s="116"/>
      <c r="C879" s="116"/>
      <c r="D879" s="116"/>
      <c r="E879" s="116"/>
      <c r="F879" s="116"/>
      <c r="G879" s="116"/>
      <c r="H879" s="116"/>
      <c r="I879" s="116"/>
      <c r="J879" s="116"/>
      <c r="K879" s="116"/>
      <c r="L879" s="116"/>
      <c r="M879" s="116"/>
      <c r="N879" s="116"/>
      <c r="O879" s="116"/>
      <c r="P879" s="116"/>
      <c r="Q879" s="116"/>
      <c r="R879" s="116"/>
      <c r="S879" s="116"/>
      <c r="T879" s="116"/>
      <c r="U879" s="116"/>
      <c r="V879" s="116"/>
      <c r="W879" s="116"/>
      <c r="X879" s="116"/>
      <c r="Y879" s="116"/>
      <c r="Z879" s="116"/>
      <c r="AA879" s="116"/>
      <c r="AB879" s="116"/>
      <c r="AC879" s="116"/>
      <c r="AD879" s="116"/>
      <c r="AE879" s="116"/>
      <c r="AF879" s="116"/>
      <c r="AG879" s="116"/>
      <c r="AH879" s="116"/>
      <c r="AI879" s="116"/>
      <c r="AJ879" s="116"/>
      <c r="AK879" s="116"/>
      <c r="AL879" s="116"/>
      <c r="AM879" s="116"/>
      <c r="AN879" s="116"/>
      <c r="AO879" s="116"/>
      <c r="AP879" s="116"/>
      <c r="AQ879" s="116"/>
      <c r="AR879" s="116"/>
      <c r="AS879" s="116"/>
      <c r="AT879" s="116"/>
      <c r="AU879" s="116"/>
      <c r="AZ879" s="116"/>
      <c r="BA879" s="116"/>
      <c r="BB879" s="116"/>
      <c r="BC879" s="116"/>
    </row>
    <row r="880" spans="1:55" s="117" customFormat="1">
      <c r="A880" s="116"/>
      <c r="B880" s="116"/>
      <c r="C880" s="116"/>
      <c r="D880" s="116"/>
      <c r="E880" s="116"/>
      <c r="F880" s="116"/>
      <c r="G880" s="116"/>
      <c r="H880" s="116"/>
      <c r="I880" s="116"/>
      <c r="J880" s="116"/>
      <c r="K880" s="116"/>
      <c r="L880" s="116"/>
      <c r="M880" s="116"/>
      <c r="N880" s="116"/>
      <c r="O880" s="116"/>
      <c r="P880" s="116"/>
      <c r="Q880" s="116"/>
      <c r="R880" s="116"/>
      <c r="S880" s="116"/>
      <c r="T880" s="116"/>
      <c r="U880" s="116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  <c r="AI880" s="116"/>
      <c r="AJ880" s="116"/>
      <c r="AK880" s="116"/>
      <c r="AL880" s="116"/>
      <c r="AM880" s="116"/>
      <c r="AN880" s="116"/>
      <c r="AO880" s="116"/>
      <c r="AP880" s="116"/>
      <c r="AQ880" s="116"/>
      <c r="AR880" s="116"/>
      <c r="AS880" s="116"/>
      <c r="AT880" s="116"/>
      <c r="AU880" s="116"/>
      <c r="AZ880" s="116"/>
      <c r="BA880" s="116"/>
      <c r="BB880" s="116"/>
      <c r="BC880" s="116"/>
    </row>
    <row r="881" spans="1:55" s="117" customFormat="1">
      <c r="A881" s="116"/>
      <c r="B881" s="116"/>
      <c r="C881" s="116"/>
      <c r="D881" s="116"/>
      <c r="E881" s="116"/>
      <c r="F881" s="116"/>
      <c r="G881" s="116"/>
      <c r="H881" s="116"/>
      <c r="I881" s="116"/>
      <c r="J881" s="116"/>
      <c r="K881" s="116"/>
      <c r="L881" s="116"/>
      <c r="M881" s="116"/>
      <c r="N881" s="116"/>
      <c r="O881" s="116"/>
      <c r="P881" s="116"/>
      <c r="Q881" s="116"/>
      <c r="R881" s="116"/>
      <c r="S881" s="116"/>
      <c r="T881" s="116"/>
      <c r="U881" s="116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116"/>
      <c r="AP881" s="116"/>
      <c r="AQ881" s="116"/>
      <c r="AR881" s="116"/>
      <c r="AS881" s="116"/>
      <c r="AT881" s="116"/>
      <c r="AU881" s="116"/>
      <c r="AZ881" s="116"/>
      <c r="BA881" s="116"/>
      <c r="BB881" s="116"/>
      <c r="BC881" s="116"/>
    </row>
    <row r="882" spans="1:55" s="117" customFormat="1">
      <c r="A882" s="116"/>
      <c r="B882" s="116"/>
      <c r="C882" s="116"/>
      <c r="D882" s="116"/>
      <c r="E882" s="116"/>
      <c r="F882" s="116"/>
      <c r="G882" s="116"/>
      <c r="H882" s="116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  <c r="Z882" s="116"/>
      <c r="AA882" s="116"/>
      <c r="AB882" s="116"/>
      <c r="AC882" s="116"/>
      <c r="AD882" s="116"/>
      <c r="AE882" s="116"/>
      <c r="AF882" s="116"/>
      <c r="AG882" s="116"/>
      <c r="AH882" s="116"/>
      <c r="AI882" s="116"/>
      <c r="AJ882" s="116"/>
      <c r="AK882" s="116"/>
      <c r="AL882" s="116"/>
      <c r="AM882" s="116"/>
      <c r="AN882" s="116"/>
      <c r="AO882" s="116"/>
      <c r="AP882" s="116"/>
      <c r="AQ882" s="116"/>
      <c r="AR882" s="116"/>
      <c r="AS882" s="116"/>
      <c r="AT882" s="116"/>
      <c r="AU882" s="116"/>
      <c r="AZ882" s="116"/>
      <c r="BA882" s="116"/>
      <c r="BB882" s="116"/>
      <c r="BC882" s="116"/>
    </row>
    <row r="883" spans="1:55" s="117" customFormat="1">
      <c r="A883" s="116"/>
      <c r="B883" s="116"/>
      <c r="C883" s="116"/>
      <c r="D883" s="116"/>
      <c r="E883" s="116"/>
      <c r="F883" s="116"/>
      <c r="G883" s="116"/>
      <c r="H883" s="116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  <c r="Z883" s="116"/>
      <c r="AA883" s="116"/>
      <c r="AB883" s="116"/>
      <c r="AC883" s="116"/>
      <c r="AD883" s="116"/>
      <c r="AE883" s="116"/>
      <c r="AF883" s="116"/>
      <c r="AG883" s="116"/>
      <c r="AH883" s="116"/>
      <c r="AI883" s="116"/>
      <c r="AJ883" s="116"/>
      <c r="AK883" s="116"/>
      <c r="AL883" s="116"/>
      <c r="AM883" s="116"/>
      <c r="AN883" s="116"/>
      <c r="AO883" s="116"/>
      <c r="AP883" s="116"/>
      <c r="AQ883" s="116"/>
      <c r="AR883" s="116"/>
      <c r="AS883" s="116"/>
      <c r="AT883" s="116"/>
      <c r="AU883" s="116"/>
      <c r="AZ883" s="116"/>
      <c r="BA883" s="116"/>
      <c r="BB883" s="116"/>
      <c r="BC883" s="116"/>
    </row>
    <row r="884" spans="1:55" s="117" customFormat="1">
      <c r="A884" s="116"/>
      <c r="B884" s="116"/>
      <c r="C884" s="116"/>
      <c r="D884" s="116"/>
      <c r="E884" s="116"/>
      <c r="F884" s="116"/>
      <c r="G884" s="116"/>
      <c r="H884" s="116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116"/>
      <c r="AP884" s="116"/>
      <c r="AQ884" s="116"/>
      <c r="AR884" s="116"/>
      <c r="AS884" s="116"/>
      <c r="AT884" s="116"/>
      <c r="AU884" s="116"/>
      <c r="AZ884" s="116"/>
      <c r="BA884" s="116"/>
      <c r="BB884" s="116"/>
      <c r="BC884" s="116"/>
    </row>
    <row r="885" spans="1:55" s="117" customFormat="1">
      <c r="A885" s="116"/>
      <c r="B885" s="116"/>
      <c r="C885" s="116"/>
      <c r="D885" s="116"/>
      <c r="E885" s="116"/>
      <c r="F885" s="116"/>
      <c r="G885" s="116"/>
      <c r="H885" s="116"/>
      <c r="I885" s="116"/>
      <c r="J885" s="116"/>
      <c r="K885" s="116"/>
      <c r="L885" s="116"/>
      <c r="M885" s="116"/>
      <c r="N885" s="116"/>
      <c r="O885" s="116"/>
      <c r="P885" s="116"/>
      <c r="Q885" s="116"/>
      <c r="R885" s="116"/>
      <c r="S885" s="116"/>
      <c r="T885" s="116"/>
      <c r="U885" s="116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  <c r="AI885" s="116"/>
      <c r="AJ885" s="116"/>
      <c r="AK885" s="116"/>
      <c r="AL885" s="116"/>
      <c r="AM885" s="116"/>
      <c r="AN885" s="116"/>
      <c r="AO885" s="116"/>
      <c r="AP885" s="116"/>
      <c r="AQ885" s="116"/>
      <c r="AR885" s="116"/>
      <c r="AS885" s="116"/>
      <c r="AT885" s="116"/>
      <c r="AU885" s="116"/>
      <c r="AZ885" s="116"/>
      <c r="BA885" s="116"/>
      <c r="BB885" s="116"/>
      <c r="BC885" s="116"/>
    </row>
    <row r="886" spans="1:55" s="117" customFormat="1">
      <c r="A886" s="116"/>
      <c r="B886" s="116"/>
      <c r="C886" s="116"/>
      <c r="D886" s="116"/>
      <c r="E886" s="116"/>
      <c r="F886" s="116"/>
      <c r="G886" s="116"/>
      <c r="H886" s="116"/>
      <c r="I886" s="116"/>
      <c r="J886" s="116"/>
      <c r="K886" s="116"/>
      <c r="L886" s="116"/>
      <c r="M886" s="116"/>
      <c r="N886" s="116"/>
      <c r="O886" s="116"/>
      <c r="P886" s="116"/>
      <c r="Q886" s="116"/>
      <c r="R886" s="116"/>
      <c r="S886" s="116"/>
      <c r="T886" s="116"/>
      <c r="U886" s="116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  <c r="AI886" s="116"/>
      <c r="AJ886" s="116"/>
      <c r="AK886" s="116"/>
      <c r="AL886" s="116"/>
      <c r="AM886" s="116"/>
      <c r="AN886" s="116"/>
      <c r="AO886" s="116"/>
      <c r="AP886" s="116"/>
      <c r="AQ886" s="116"/>
      <c r="AR886" s="116"/>
      <c r="AS886" s="116"/>
      <c r="AT886" s="116"/>
      <c r="AU886" s="116"/>
      <c r="AZ886" s="116"/>
      <c r="BA886" s="116"/>
      <c r="BB886" s="116"/>
      <c r="BC886" s="116"/>
    </row>
    <row r="887" spans="1:55" s="117" customFormat="1">
      <c r="A887" s="116"/>
      <c r="B887" s="116"/>
      <c r="C887" s="116"/>
      <c r="D887" s="116"/>
      <c r="E887" s="116"/>
      <c r="F887" s="116"/>
      <c r="G887" s="116"/>
      <c r="H887" s="116"/>
      <c r="I887" s="116"/>
      <c r="J887" s="116"/>
      <c r="K887" s="116"/>
      <c r="L887" s="116"/>
      <c r="M887" s="116"/>
      <c r="N887" s="116"/>
      <c r="O887" s="116"/>
      <c r="P887" s="116"/>
      <c r="Q887" s="116"/>
      <c r="R887" s="116"/>
      <c r="S887" s="116"/>
      <c r="T887" s="116"/>
      <c r="U887" s="116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116"/>
      <c r="AP887" s="116"/>
      <c r="AQ887" s="116"/>
      <c r="AR887" s="116"/>
      <c r="AS887" s="116"/>
      <c r="AT887" s="116"/>
      <c r="AU887" s="116"/>
      <c r="AZ887" s="116"/>
      <c r="BA887" s="116"/>
      <c r="BB887" s="116"/>
      <c r="BC887" s="116"/>
    </row>
    <row r="888" spans="1:55" s="117" customFormat="1">
      <c r="A888" s="116"/>
      <c r="B888" s="116"/>
      <c r="C888" s="116"/>
      <c r="D888" s="116"/>
      <c r="E888" s="116"/>
      <c r="F888" s="116"/>
      <c r="G888" s="116"/>
      <c r="H888" s="116"/>
      <c r="I888" s="116"/>
      <c r="J888" s="116"/>
      <c r="K888" s="116"/>
      <c r="L888" s="116"/>
      <c r="M888" s="116"/>
      <c r="N888" s="116"/>
      <c r="O888" s="116"/>
      <c r="P888" s="116"/>
      <c r="Q888" s="116"/>
      <c r="R888" s="116"/>
      <c r="S888" s="116"/>
      <c r="T888" s="116"/>
      <c r="U888" s="116"/>
      <c r="V888" s="116"/>
      <c r="W888" s="116"/>
      <c r="X888" s="116"/>
      <c r="Y888" s="116"/>
      <c r="Z888" s="116"/>
      <c r="AA888" s="116"/>
      <c r="AB888" s="116"/>
      <c r="AC888" s="116"/>
      <c r="AD888" s="116"/>
      <c r="AE888" s="116"/>
      <c r="AF888" s="116"/>
      <c r="AG888" s="116"/>
      <c r="AH888" s="116"/>
      <c r="AI888" s="116"/>
      <c r="AJ888" s="116"/>
      <c r="AK888" s="116"/>
      <c r="AL888" s="116"/>
      <c r="AM888" s="116"/>
      <c r="AN888" s="116"/>
      <c r="AO888" s="116"/>
      <c r="AP888" s="116"/>
      <c r="AQ888" s="116"/>
      <c r="AR888" s="116"/>
      <c r="AS888" s="116"/>
      <c r="AT888" s="116"/>
      <c r="AU888" s="116"/>
      <c r="AZ888" s="116"/>
      <c r="BA888" s="116"/>
      <c r="BB888" s="116"/>
      <c r="BC888" s="116"/>
    </row>
    <row r="889" spans="1:55" s="117" customFormat="1">
      <c r="A889" s="116"/>
      <c r="B889" s="116"/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  <c r="Z889" s="116"/>
      <c r="AA889" s="116"/>
      <c r="AB889" s="116"/>
      <c r="AC889" s="116"/>
      <c r="AD889" s="116"/>
      <c r="AE889" s="116"/>
      <c r="AF889" s="116"/>
      <c r="AG889" s="116"/>
      <c r="AH889" s="116"/>
      <c r="AI889" s="116"/>
      <c r="AJ889" s="116"/>
      <c r="AK889" s="116"/>
      <c r="AL889" s="116"/>
      <c r="AM889" s="116"/>
      <c r="AN889" s="116"/>
      <c r="AO889" s="116"/>
      <c r="AP889" s="116"/>
      <c r="AQ889" s="116"/>
      <c r="AR889" s="116"/>
      <c r="AS889" s="116"/>
      <c r="AT889" s="116"/>
      <c r="AU889" s="116"/>
      <c r="AZ889" s="116"/>
      <c r="BA889" s="116"/>
      <c r="BB889" s="116"/>
      <c r="BC889" s="116"/>
    </row>
    <row r="890" spans="1:55" s="117" customFormat="1">
      <c r="A890" s="116"/>
      <c r="B890" s="116"/>
      <c r="C890" s="116"/>
      <c r="D890" s="116"/>
      <c r="E890" s="116"/>
      <c r="F890" s="116"/>
      <c r="G890" s="116"/>
      <c r="H890" s="116"/>
      <c r="I890" s="116"/>
      <c r="J890" s="116"/>
      <c r="K890" s="116"/>
      <c r="L890" s="116"/>
      <c r="M890" s="116"/>
      <c r="N890" s="116"/>
      <c r="O890" s="116"/>
      <c r="P890" s="116"/>
      <c r="Q890" s="116"/>
      <c r="R890" s="116"/>
      <c r="S890" s="116"/>
      <c r="T890" s="116"/>
      <c r="U890" s="116"/>
      <c r="V890" s="116"/>
      <c r="W890" s="116"/>
      <c r="X890" s="116"/>
      <c r="Y890" s="116"/>
      <c r="Z890" s="116"/>
      <c r="AA890" s="116"/>
      <c r="AB890" s="116"/>
      <c r="AC890" s="116"/>
      <c r="AD890" s="116"/>
      <c r="AE890" s="116"/>
      <c r="AF890" s="116"/>
      <c r="AG890" s="116"/>
      <c r="AH890" s="116"/>
      <c r="AI890" s="116"/>
      <c r="AJ890" s="116"/>
      <c r="AK890" s="116"/>
      <c r="AL890" s="116"/>
      <c r="AM890" s="116"/>
      <c r="AN890" s="116"/>
      <c r="AO890" s="116"/>
      <c r="AP890" s="116"/>
      <c r="AQ890" s="116"/>
      <c r="AR890" s="116"/>
      <c r="AS890" s="116"/>
      <c r="AT890" s="116"/>
      <c r="AU890" s="116"/>
      <c r="AZ890" s="116"/>
      <c r="BA890" s="116"/>
      <c r="BB890" s="116"/>
      <c r="BC890" s="116"/>
    </row>
    <row r="891" spans="1:55" s="117" customFormat="1">
      <c r="A891" s="116"/>
      <c r="B891" s="116"/>
      <c r="C891" s="116"/>
      <c r="D891" s="116"/>
      <c r="E891" s="116"/>
      <c r="F891" s="116"/>
      <c r="G891" s="116"/>
      <c r="H891" s="116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  <c r="Z891" s="116"/>
      <c r="AA891" s="116"/>
      <c r="AB891" s="116"/>
      <c r="AC891" s="116"/>
      <c r="AD891" s="116"/>
      <c r="AE891" s="116"/>
      <c r="AF891" s="116"/>
      <c r="AG891" s="116"/>
      <c r="AH891" s="116"/>
      <c r="AI891" s="116"/>
      <c r="AJ891" s="116"/>
      <c r="AK891" s="116"/>
      <c r="AL891" s="116"/>
      <c r="AM891" s="116"/>
      <c r="AN891" s="116"/>
      <c r="AO891" s="116"/>
      <c r="AP891" s="116"/>
      <c r="AQ891" s="116"/>
      <c r="AR891" s="116"/>
      <c r="AS891" s="116"/>
      <c r="AT891" s="116"/>
      <c r="AU891" s="116"/>
      <c r="AZ891" s="116"/>
      <c r="BA891" s="116"/>
      <c r="BB891" s="116"/>
      <c r="BC891" s="116"/>
    </row>
    <row r="892" spans="1:55" s="117" customFormat="1">
      <c r="A892" s="116"/>
      <c r="B892" s="116"/>
      <c r="C892" s="116"/>
      <c r="D892" s="116"/>
      <c r="E892" s="116"/>
      <c r="F892" s="116"/>
      <c r="G892" s="116"/>
      <c r="H892" s="116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Z892" s="116"/>
      <c r="BA892" s="116"/>
      <c r="BB892" s="116"/>
      <c r="BC892" s="116"/>
    </row>
    <row r="893" spans="1:55" s="117" customFormat="1">
      <c r="A893" s="116"/>
      <c r="B893" s="116"/>
      <c r="C893" s="116"/>
      <c r="D893" s="116"/>
      <c r="E893" s="116"/>
      <c r="F893" s="116"/>
      <c r="G893" s="116"/>
      <c r="H893" s="116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Z893" s="116"/>
      <c r="BA893" s="116"/>
      <c r="BB893" s="116"/>
      <c r="BC893" s="116"/>
    </row>
    <row r="894" spans="1:55" s="117" customFormat="1">
      <c r="A894" s="116"/>
      <c r="B894" s="116"/>
      <c r="C894" s="116"/>
      <c r="D894" s="116"/>
      <c r="E894" s="116"/>
      <c r="F894" s="116"/>
      <c r="G894" s="116"/>
      <c r="H894" s="116"/>
      <c r="I894" s="116"/>
      <c r="J894" s="116"/>
      <c r="K894" s="116"/>
      <c r="L894" s="116"/>
      <c r="M894" s="116"/>
      <c r="N894" s="116"/>
      <c r="O894" s="116"/>
      <c r="P894" s="116"/>
      <c r="Q894" s="116"/>
      <c r="R894" s="116"/>
      <c r="S894" s="116"/>
      <c r="T894" s="116"/>
      <c r="U894" s="116"/>
      <c r="V894" s="116"/>
      <c r="W894" s="116"/>
      <c r="X894" s="116"/>
      <c r="Y894" s="116"/>
      <c r="Z894" s="116"/>
      <c r="AA894" s="116"/>
      <c r="AB894" s="116"/>
      <c r="AC894" s="116"/>
      <c r="AD894" s="116"/>
      <c r="AE894" s="116"/>
      <c r="AF894" s="116"/>
      <c r="AG894" s="116"/>
      <c r="AH894" s="116"/>
      <c r="AI894" s="116"/>
      <c r="AJ894" s="116"/>
      <c r="AK894" s="116"/>
      <c r="AL894" s="116"/>
      <c r="AM894" s="116"/>
      <c r="AN894" s="116"/>
      <c r="AO894" s="116"/>
      <c r="AP894" s="116"/>
      <c r="AQ894" s="116"/>
      <c r="AR894" s="116"/>
      <c r="AS894" s="116"/>
      <c r="AT894" s="116"/>
      <c r="AU894" s="116"/>
      <c r="AZ894" s="116"/>
      <c r="BA894" s="116"/>
      <c r="BB894" s="116"/>
      <c r="BC894" s="116"/>
    </row>
    <row r="895" spans="1:55" s="117" customFormat="1">
      <c r="A895" s="116"/>
      <c r="B895" s="116"/>
      <c r="C895" s="116"/>
      <c r="D895" s="116"/>
      <c r="E895" s="116"/>
      <c r="F895" s="116"/>
      <c r="G895" s="116"/>
      <c r="H895" s="116"/>
      <c r="I895" s="116"/>
      <c r="J895" s="116"/>
      <c r="K895" s="116"/>
      <c r="L895" s="116"/>
      <c r="M895" s="116"/>
      <c r="N895" s="116"/>
      <c r="O895" s="116"/>
      <c r="P895" s="116"/>
      <c r="Q895" s="116"/>
      <c r="R895" s="116"/>
      <c r="S895" s="116"/>
      <c r="T895" s="116"/>
      <c r="U895" s="116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  <c r="AI895" s="116"/>
      <c r="AJ895" s="116"/>
      <c r="AK895" s="116"/>
      <c r="AL895" s="116"/>
      <c r="AM895" s="116"/>
      <c r="AN895" s="116"/>
      <c r="AO895" s="116"/>
      <c r="AP895" s="116"/>
      <c r="AQ895" s="116"/>
      <c r="AR895" s="116"/>
      <c r="AS895" s="116"/>
      <c r="AT895" s="116"/>
      <c r="AU895" s="116"/>
      <c r="AZ895" s="116"/>
      <c r="BA895" s="116"/>
      <c r="BB895" s="116"/>
      <c r="BC895" s="116"/>
    </row>
    <row r="896" spans="1:55" s="117" customFormat="1">
      <c r="A896" s="116"/>
      <c r="B896" s="116"/>
      <c r="C896" s="116"/>
      <c r="D896" s="116"/>
      <c r="E896" s="116"/>
      <c r="F896" s="116"/>
      <c r="G896" s="116"/>
      <c r="H896" s="116"/>
      <c r="I896" s="116"/>
      <c r="J896" s="116"/>
      <c r="K896" s="116"/>
      <c r="L896" s="116"/>
      <c r="M896" s="116"/>
      <c r="N896" s="116"/>
      <c r="O896" s="116"/>
      <c r="P896" s="116"/>
      <c r="Q896" s="116"/>
      <c r="R896" s="116"/>
      <c r="S896" s="116"/>
      <c r="T896" s="116"/>
      <c r="U896" s="116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116"/>
      <c r="AP896" s="116"/>
      <c r="AQ896" s="116"/>
      <c r="AR896" s="116"/>
      <c r="AS896" s="116"/>
      <c r="AT896" s="116"/>
      <c r="AU896" s="116"/>
      <c r="AZ896" s="116"/>
      <c r="BA896" s="116"/>
      <c r="BB896" s="116"/>
      <c r="BC896" s="116"/>
    </row>
    <row r="897" spans="1:55" s="117" customFormat="1">
      <c r="A897" s="116"/>
      <c r="B897" s="116"/>
      <c r="C897" s="116"/>
      <c r="D897" s="116"/>
      <c r="E897" s="116"/>
      <c r="F897" s="116"/>
      <c r="G897" s="116"/>
      <c r="H897" s="116"/>
      <c r="I897" s="116"/>
      <c r="J897" s="116"/>
      <c r="K897" s="116"/>
      <c r="L897" s="116"/>
      <c r="M897" s="116"/>
      <c r="N897" s="116"/>
      <c r="O897" s="116"/>
      <c r="P897" s="116"/>
      <c r="Q897" s="116"/>
      <c r="R897" s="116"/>
      <c r="S897" s="116"/>
      <c r="T897" s="116"/>
      <c r="U897" s="116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  <c r="AI897" s="116"/>
      <c r="AJ897" s="116"/>
      <c r="AK897" s="116"/>
      <c r="AL897" s="116"/>
      <c r="AM897" s="116"/>
      <c r="AN897" s="116"/>
      <c r="AO897" s="116"/>
      <c r="AP897" s="116"/>
      <c r="AQ897" s="116"/>
      <c r="AR897" s="116"/>
      <c r="AS897" s="116"/>
      <c r="AT897" s="116"/>
      <c r="AU897" s="116"/>
      <c r="AZ897" s="116"/>
      <c r="BA897" s="116"/>
      <c r="BB897" s="116"/>
      <c r="BC897" s="116"/>
    </row>
    <row r="898" spans="1:55" s="117" customFormat="1">
      <c r="A898" s="116"/>
      <c r="B898" s="116"/>
      <c r="C898" s="116"/>
      <c r="D898" s="116"/>
      <c r="E898" s="116"/>
      <c r="F898" s="116"/>
      <c r="G898" s="116"/>
      <c r="H898" s="116"/>
      <c r="I898" s="116"/>
      <c r="J898" s="116"/>
      <c r="K898" s="116"/>
      <c r="L898" s="116"/>
      <c r="M898" s="116"/>
      <c r="N898" s="116"/>
      <c r="O898" s="116"/>
      <c r="P898" s="116"/>
      <c r="Q898" s="116"/>
      <c r="R898" s="116"/>
      <c r="S898" s="116"/>
      <c r="T898" s="116"/>
      <c r="U898" s="116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  <c r="AI898" s="116"/>
      <c r="AJ898" s="116"/>
      <c r="AK898" s="116"/>
      <c r="AL898" s="116"/>
      <c r="AM898" s="116"/>
      <c r="AN898" s="116"/>
      <c r="AO898" s="116"/>
      <c r="AP898" s="116"/>
      <c r="AQ898" s="116"/>
      <c r="AR898" s="116"/>
      <c r="AS898" s="116"/>
      <c r="AT898" s="116"/>
      <c r="AU898" s="116"/>
      <c r="AZ898" s="116"/>
      <c r="BA898" s="116"/>
      <c r="BB898" s="116"/>
      <c r="BC898" s="116"/>
    </row>
    <row r="899" spans="1:55" s="117" customFormat="1">
      <c r="A899" s="116"/>
      <c r="B899" s="116"/>
      <c r="C899" s="116"/>
      <c r="D899" s="116"/>
      <c r="E899" s="116"/>
      <c r="F899" s="116"/>
      <c r="G899" s="116"/>
      <c r="H899" s="116"/>
      <c r="I899" s="116"/>
      <c r="J899" s="116"/>
      <c r="K899" s="116"/>
      <c r="L899" s="116"/>
      <c r="M899" s="116"/>
      <c r="N899" s="116"/>
      <c r="O899" s="116"/>
      <c r="P899" s="116"/>
      <c r="Q899" s="116"/>
      <c r="R899" s="116"/>
      <c r="S899" s="116"/>
      <c r="T899" s="116"/>
      <c r="U899" s="116"/>
      <c r="V899" s="116"/>
      <c r="W899" s="116"/>
      <c r="X899" s="116"/>
      <c r="Y899" s="116"/>
      <c r="Z899" s="116"/>
      <c r="AA899" s="116"/>
      <c r="AB899" s="116"/>
      <c r="AC899" s="116"/>
      <c r="AD899" s="116"/>
      <c r="AE899" s="116"/>
      <c r="AF899" s="116"/>
      <c r="AG899" s="116"/>
      <c r="AH899" s="116"/>
      <c r="AI899" s="116"/>
      <c r="AJ899" s="116"/>
      <c r="AK899" s="116"/>
      <c r="AL899" s="116"/>
      <c r="AM899" s="116"/>
      <c r="AN899" s="116"/>
      <c r="AO899" s="116"/>
      <c r="AP899" s="116"/>
      <c r="AQ899" s="116"/>
      <c r="AR899" s="116"/>
      <c r="AS899" s="116"/>
      <c r="AT899" s="116"/>
      <c r="AU899" s="116"/>
      <c r="AZ899" s="116"/>
      <c r="BA899" s="116"/>
      <c r="BB899" s="116"/>
      <c r="BC899" s="116"/>
    </row>
    <row r="900" spans="1:55" s="117" customFormat="1">
      <c r="A900" s="116"/>
      <c r="B900" s="116"/>
      <c r="C900" s="116"/>
      <c r="D900" s="116"/>
      <c r="E900" s="116"/>
      <c r="F900" s="116"/>
      <c r="G900" s="116"/>
      <c r="H900" s="116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  <c r="Z900" s="116"/>
      <c r="AA900" s="116"/>
      <c r="AB900" s="116"/>
      <c r="AC900" s="116"/>
      <c r="AD900" s="116"/>
      <c r="AE900" s="116"/>
      <c r="AF900" s="116"/>
      <c r="AG900" s="116"/>
      <c r="AH900" s="116"/>
      <c r="AI900" s="116"/>
      <c r="AJ900" s="116"/>
      <c r="AK900" s="116"/>
      <c r="AL900" s="116"/>
      <c r="AM900" s="116"/>
      <c r="AN900" s="116"/>
      <c r="AO900" s="116"/>
      <c r="AP900" s="116"/>
      <c r="AQ900" s="116"/>
      <c r="AR900" s="116"/>
      <c r="AS900" s="116"/>
      <c r="AT900" s="116"/>
      <c r="AU900" s="116"/>
      <c r="AZ900" s="116"/>
      <c r="BA900" s="116"/>
      <c r="BB900" s="116"/>
      <c r="BC900" s="116"/>
    </row>
    <row r="901" spans="1:55" s="117" customFormat="1">
      <c r="A901" s="116"/>
      <c r="B901" s="116"/>
      <c r="C901" s="116"/>
      <c r="D901" s="116"/>
      <c r="E901" s="116"/>
      <c r="F901" s="116"/>
      <c r="G901" s="116"/>
      <c r="H901" s="116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  <c r="Z901" s="116"/>
      <c r="AA901" s="116"/>
      <c r="AB901" s="116"/>
      <c r="AC901" s="116"/>
      <c r="AD901" s="116"/>
      <c r="AE901" s="116"/>
      <c r="AF901" s="116"/>
      <c r="AG901" s="116"/>
      <c r="AH901" s="116"/>
      <c r="AI901" s="116"/>
      <c r="AJ901" s="116"/>
      <c r="AK901" s="116"/>
      <c r="AL901" s="116"/>
      <c r="AM901" s="116"/>
      <c r="AN901" s="116"/>
      <c r="AO901" s="116"/>
      <c r="AP901" s="116"/>
      <c r="AQ901" s="116"/>
      <c r="AR901" s="116"/>
      <c r="AS901" s="116"/>
      <c r="AT901" s="116"/>
      <c r="AU901" s="116"/>
      <c r="AZ901" s="116"/>
      <c r="BA901" s="116"/>
      <c r="BB901" s="116"/>
      <c r="BC901" s="116"/>
    </row>
    <row r="902" spans="1:55" s="117" customFormat="1">
      <c r="A902" s="116"/>
      <c r="B902" s="116"/>
      <c r="C902" s="116"/>
      <c r="D902" s="116"/>
      <c r="E902" s="116"/>
      <c r="F902" s="116"/>
      <c r="G902" s="116"/>
      <c r="H902" s="116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  <c r="Z902" s="116"/>
      <c r="AA902" s="116"/>
      <c r="AB902" s="116"/>
      <c r="AC902" s="116"/>
      <c r="AD902" s="116"/>
      <c r="AE902" s="116"/>
      <c r="AF902" s="116"/>
      <c r="AG902" s="116"/>
      <c r="AH902" s="116"/>
      <c r="AI902" s="116"/>
      <c r="AJ902" s="116"/>
      <c r="AK902" s="116"/>
      <c r="AL902" s="116"/>
      <c r="AM902" s="116"/>
      <c r="AN902" s="116"/>
      <c r="AO902" s="116"/>
      <c r="AP902" s="116"/>
      <c r="AQ902" s="116"/>
      <c r="AR902" s="116"/>
      <c r="AS902" s="116"/>
      <c r="AT902" s="116"/>
      <c r="AU902" s="116"/>
      <c r="AZ902" s="116"/>
      <c r="BA902" s="116"/>
      <c r="BB902" s="116"/>
      <c r="BC902" s="116"/>
    </row>
    <row r="903" spans="1:55" s="117" customFormat="1">
      <c r="A903" s="116"/>
      <c r="B903" s="116"/>
      <c r="C903" s="116"/>
      <c r="D903" s="116"/>
      <c r="E903" s="116"/>
      <c r="F903" s="116"/>
      <c r="G903" s="116"/>
      <c r="H903" s="116"/>
      <c r="I903" s="116"/>
      <c r="J903" s="116"/>
      <c r="K903" s="116"/>
      <c r="L903" s="116"/>
      <c r="M903" s="116"/>
      <c r="N903" s="116"/>
      <c r="O903" s="116"/>
      <c r="P903" s="116"/>
      <c r="Q903" s="116"/>
      <c r="R903" s="116"/>
      <c r="S903" s="116"/>
      <c r="T903" s="116"/>
      <c r="U903" s="116"/>
      <c r="V903" s="116"/>
      <c r="W903" s="116"/>
      <c r="X903" s="116"/>
      <c r="Y903" s="116"/>
      <c r="Z903" s="116"/>
      <c r="AA903" s="116"/>
      <c r="AB903" s="116"/>
      <c r="AC903" s="116"/>
      <c r="AD903" s="116"/>
      <c r="AE903" s="116"/>
      <c r="AF903" s="116"/>
      <c r="AG903" s="116"/>
      <c r="AH903" s="116"/>
      <c r="AI903" s="116"/>
      <c r="AJ903" s="116"/>
      <c r="AK903" s="116"/>
      <c r="AL903" s="116"/>
      <c r="AM903" s="116"/>
      <c r="AN903" s="116"/>
      <c r="AO903" s="116"/>
      <c r="AP903" s="116"/>
      <c r="AQ903" s="116"/>
      <c r="AR903" s="116"/>
      <c r="AS903" s="116"/>
      <c r="AT903" s="116"/>
      <c r="AU903" s="116"/>
      <c r="AZ903" s="116"/>
      <c r="BA903" s="116"/>
      <c r="BB903" s="116"/>
      <c r="BC903" s="116"/>
    </row>
    <row r="904" spans="1:55" s="117" customFormat="1">
      <c r="A904" s="116"/>
      <c r="B904" s="116"/>
      <c r="C904" s="116"/>
      <c r="D904" s="116"/>
      <c r="E904" s="116"/>
      <c r="F904" s="116"/>
      <c r="G904" s="116"/>
      <c r="H904" s="116"/>
      <c r="I904" s="116"/>
      <c r="J904" s="116"/>
      <c r="K904" s="116"/>
      <c r="L904" s="116"/>
      <c r="M904" s="116"/>
      <c r="N904" s="116"/>
      <c r="O904" s="116"/>
      <c r="P904" s="116"/>
      <c r="Q904" s="116"/>
      <c r="R904" s="116"/>
      <c r="S904" s="116"/>
      <c r="T904" s="116"/>
      <c r="U904" s="116"/>
      <c r="V904" s="116"/>
      <c r="W904" s="116"/>
      <c r="X904" s="116"/>
      <c r="Y904" s="116"/>
      <c r="Z904" s="116"/>
      <c r="AA904" s="116"/>
      <c r="AB904" s="116"/>
      <c r="AC904" s="116"/>
      <c r="AD904" s="116"/>
      <c r="AE904" s="116"/>
      <c r="AF904" s="116"/>
      <c r="AG904" s="116"/>
      <c r="AH904" s="116"/>
      <c r="AI904" s="116"/>
      <c r="AJ904" s="116"/>
      <c r="AK904" s="116"/>
      <c r="AL904" s="116"/>
      <c r="AM904" s="116"/>
      <c r="AN904" s="116"/>
      <c r="AO904" s="116"/>
      <c r="AP904" s="116"/>
      <c r="AQ904" s="116"/>
      <c r="AR904" s="116"/>
      <c r="AS904" s="116"/>
      <c r="AT904" s="116"/>
      <c r="AU904" s="116"/>
      <c r="AZ904" s="116"/>
      <c r="BA904" s="116"/>
      <c r="BB904" s="116"/>
      <c r="BC904" s="116"/>
    </row>
    <row r="905" spans="1:55" s="117" customFormat="1">
      <c r="A905" s="116"/>
      <c r="B905" s="116"/>
      <c r="C905" s="116"/>
      <c r="D905" s="116"/>
      <c r="E905" s="116"/>
      <c r="F905" s="116"/>
      <c r="G905" s="116"/>
      <c r="H905" s="116"/>
      <c r="I905" s="116"/>
      <c r="J905" s="116"/>
      <c r="K905" s="116"/>
      <c r="L905" s="116"/>
      <c r="M905" s="116"/>
      <c r="N905" s="116"/>
      <c r="O905" s="116"/>
      <c r="P905" s="116"/>
      <c r="Q905" s="116"/>
      <c r="R905" s="116"/>
      <c r="S905" s="116"/>
      <c r="T905" s="116"/>
      <c r="U905" s="116"/>
      <c r="V905" s="116"/>
      <c r="W905" s="116"/>
      <c r="X905" s="116"/>
      <c r="Y905" s="116"/>
      <c r="Z905" s="116"/>
      <c r="AA905" s="116"/>
      <c r="AB905" s="116"/>
      <c r="AC905" s="116"/>
      <c r="AD905" s="116"/>
      <c r="AE905" s="116"/>
      <c r="AF905" s="116"/>
      <c r="AG905" s="116"/>
      <c r="AH905" s="116"/>
      <c r="AI905" s="116"/>
      <c r="AJ905" s="116"/>
      <c r="AK905" s="116"/>
      <c r="AL905" s="116"/>
      <c r="AM905" s="116"/>
      <c r="AN905" s="116"/>
      <c r="AO905" s="116"/>
      <c r="AP905" s="116"/>
      <c r="AQ905" s="116"/>
      <c r="AR905" s="116"/>
      <c r="AS905" s="116"/>
      <c r="AT905" s="116"/>
      <c r="AU905" s="116"/>
      <c r="AZ905" s="116"/>
      <c r="BA905" s="116"/>
      <c r="BB905" s="116"/>
      <c r="BC905" s="116"/>
    </row>
    <row r="906" spans="1:55" s="117" customFormat="1">
      <c r="A906" s="116"/>
      <c r="B906" s="116"/>
      <c r="C906" s="116"/>
      <c r="D906" s="116"/>
      <c r="E906" s="116"/>
      <c r="F906" s="116"/>
      <c r="G906" s="116"/>
      <c r="H906" s="116"/>
      <c r="I906" s="116"/>
      <c r="J906" s="116"/>
      <c r="K906" s="116"/>
      <c r="L906" s="116"/>
      <c r="M906" s="116"/>
      <c r="N906" s="116"/>
      <c r="O906" s="116"/>
      <c r="P906" s="116"/>
      <c r="Q906" s="116"/>
      <c r="R906" s="116"/>
      <c r="S906" s="116"/>
      <c r="T906" s="116"/>
      <c r="U906" s="116"/>
      <c r="V906" s="116"/>
      <c r="W906" s="116"/>
      <c r="X906" s="116"/>
      <c r="Y906" s="116"/>
      <c r="Z906" s="116"/>
      <c r="AA906" s="116"/>
      <c r="AB906" s="116"/>
      <c r="AC906" s="116"/>
      <c r="AD906" s="116"/>
      <c r="AE906" s="116"/>
      <c r="AF906" s="116"/>
      <c r="AG906" s="116"/>
      <c r="AH906" s="116"/>
      <c r="AI906" s="116"/>
      <c r="AJ906" s="116"/>
      <c r="AK906" s="116"/>
      <c r="AL906" s="116"/>
      <c r="AM906" s="116"/>
      <c r="AN906" s="116"/>
      <c r="AO906" s="116"/>
      <c r="AP906" s="116"/>
      <c r="AQ906" s="116"/>
      <c r="AR906" s="116"/>
      <c r="AS906" s="116"/>
      <c r="AT906" s="116"/>
      <c r="AU906" s="116"/>
      <c r="AZ906" s="116"/>
      <c r="BA906" s="116"/>
      <c r="BB906" s="116"/>
      <c r="BC906" s="116"/>
    </row>
    <row r="907" spans="1:55" s="117" customFormat="1">
      <c r="A907" s="116"/>
      <c r="B907" s="116"/>
      <c r="C907" s="116"/>
      <c r="D907" s="116"/>
      <c r="E907" s="116"/>
      <c r="F907" s="116"/>
      <c r="G907" s="116"/>
      <c r="H907" s="116"/>
      <c r="I907" s="116"/>
      <c r="J907" s="116"/>
      <c r="K907" s="116"/>
      <c r="L907" s="116"/>
      <c r="M907" s="116"/>
      <c r="N907" s="116"/>
      <c r="O907" s="116"/>
      <c r="P907" s="116"/>
      <c r="Q907" s="116"/>
      <c r="R907" s="116"/>
      <c r="S907" s="116"/>
      <c r="T907" s="116"/>
      <c r="U907" s="116"/>
      <c r="V907" s="116"/>
      <c r="W907" s="116"/>
      <c r="X907" s="116"/>
      <c r="Y907" s="116"/>
      <c r="Z907" s="116"/>
      <c r="AA907" s="116"/>
      <c r="AB907" s="116"/>
      <c r="AC907" s="116"/>
      <c r="AD907" s="116"/>
      <c r="AE907" s="116"/>
      <c r="AF907" s="116"/>
      <c r="AG907" s="116"/>
      <c r="AH907" s="116"/>
      <c r="AI907" s="116"/>
      <c r="AJ907" s="116"/>
      <c r="AK907" s="116"/>
      <c r="AL907" s="116"/>
      <c r="AM907" s="116"/>
      <c r="AN907" s="116"/>
      <c r="AO907" s="116"/>
      <c r="AP907" s="116"/>
      <c r="AQ907" s="116"/>
      <c r="AR907" s="116"/>
      <c r="AS907" s="116"/>
      <c r="AT907" s="116"/>
      <c r="AU907" s="116"/>
      <c r="AZ907" s="116"/>
      <c r="BA907" s="116"/>
      <c r="BB907" s="116"/>
      <c r="BC907" s="116"/>
    </row>
    <row r="908" spans="1:55" s="117" customFormat="1">
      <c r="A908" s="116"/>
      <c r="B908" s="116"/>
      <c r="C908" s="116"/>
      <c r="D908" s="116"/>
      <c r="E908" s="116"/>
      <c r="F908" s="116"/>
      <c r="G908" s="116"/>
      <c r="H908" s="116"/>
      <c r="I908" s="116"/>
      <c r="J908" s="116"/>
      <c r="K908" s="116"/>
      <c r="L908" s="116"/>
      <c r="M908" s="116"/>
      <c r="N908" s="116"/>
      <c r="O908" s="116"/>
      <c r="P908" s="116"/>
      <c r="Q908" s="116"/>
      <c r="R908" s="116"/>
      <c r="S908" s="116"/>
      <c r="T908" s="116"/>
      <c r="U908" s="116"/>
      <c r="V908" s="116"/>
      <c r="W908" s="116"/>
      <c r="X908" s="116"/>
      <c r="Y908" s="116"/>
      <c r="Z908" s="116"/>
      <c r="AA908" s="116"/>
      <c r="AB908" s="116"/>
      <c r="AC908" s="116"/>
      <c r="AD908" s="116"/>
      <c r="AE908" s="116"/>
      <c r="AF908" s="116"/>
      <c r="AG908" s="116"/>
      <c r="AH908" s="116"/>
      <c r="AI908" s="116"/>
      <c r="AJ908" s="116"/>
      <c r="AK908" s="116"/>
      <c r="AL908" s="116"/>
      <c r="AM908" s="116"/>
      <c r="AN908" s="116"/>
      <c r="AO908" s="116"/>
      <c r="AP908" s="116"/>
      <c r="AQ908" s="116"/>
      <c r="AR908" s="116"/>
      <c r="AS908" s="116"/>
      <c r="AT908" s="116"/>
      <c r="AU908" s="116"/>
      <c r="AZ908" s="116"/>
      <c r="BA908" s="116"/>
      <c r="BB908" s="116"/>
      <c r="BC908" s="116"/>
    </row>
    <row r="909" spans="1:55" s="117" customFormat="1">
      <c r="A909" s="116"/>
      <c r="B909" s="116"/>
      <c r="C909" s="116"/>
      <c r="D909" s="116"/>
      <c r="E909" s="116"/>
      <c r="F909" s="116"/>
      <c r="G909" s="116"/>
      <c r="H909" s="116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  <c r="Z909" s="116"/>
      <c r="AA909" s="116"/>
      <c r="AB909" s="116"/>
      <c r="AC909" s="116"/>
      <c r="AD909" s="116"/>
      <c r="AE909" s="116"/>
      <c r="AF909" s="116"/>
      <c r="AG909" s="116"/>
      <c r="AH909" s="116"/>
      <c r="AI909" s="116"/>
      <c r="AJ909" s="116"/>
      <c r="AK909" s="116"/>
      <c r="AL909" s="116"/>
      <c r="AM909" s="116"/>
      <c r="AN909" s="116"/>
      <c r="AO909" s="116"/>
      <c r="AP909" s="116"/>
      <c r="AQ909" s="116"/>
      <c r="AR909" s="116"/>
      <c r="AS909" s="116"/>
      <c r="AT909" s="116"/>
      <c r="AU909" s="116"/>
      <c r="AZ909" s="116"/>
      <c r="BA909" s="116"/>
      <c r="BB909" s="116"/>
      <c r="BC909" s="116"/>
    </row>
    <row r="910" spans="1:55" s="117" customFormat="1">
      <c r="A910" s="116"/>
      <c r="B910" s="116"/>
      <c r="C910" s="116"/>
      <c r="D910" s="116"/>
      <c r="E910" s="116"/>
      <c r="F910" s="116"/>
      <c r="G910" s="116"/>
      <c r="H910" s="116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  <c r="Z910" s="116"/>
      <c r="AA910" s="116"/>
      <c r="AB910" s="116"/>
      <c r="AC910" s="116"/>
      <c r="AD910" s="116"/>
      <c r="AE910" s="116"/>
      <c r="AF910" s="116"/>
      <c r="AG910" s="116"/>
      <c r="AH910" s="116"/>
      <c r="AI910" s="116"/>
      <c r="AJ910" s="116"/>
      <c r="AK910" s="116"/>
      <c r="AL910" s="116"/>
      <c r="AM910" s="116"/>
      <c r="AN910" s="116"/>
      <c r="AO910" s="116"/>
      <c r="AP910" s="116"/>
      <c r="AQ910" s="116"/>
      <c r="AR910" s="116"/>
      <c r="AS910" s="116"/>
      <c r="AT910" s="116"/>
      <c r="AU910" s="116"/>
      <c r="AZ910" s="116"/>
      <c r="BA910" s="116"/>
      <c r="BB910" s="116"/>
      <c r="BC910" s="116"/>
    </row>
    <row r="911" spans="1:55" s="117" customFormat="1">
      <c r="A911" s="116"/>
      <c r="B911" s="116"/>
      <c r="C911" s="116"/>
      <c r="D911" s="116"/>
      <c r="E911" s="116"/>
      <c r="F911" s="116"/>
      <c r="G911" s="116"/>
      <c r="H911" s="116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  <c r="Z911" s="116"/>
      <c r="AA911" s="116"/>
      <c r="AB911" s="116"/>
      <c r="AC911" s="116"/>
      <c r="AD911" s="116"/>
      <c r="AE911" s="116"/>
      <c r="AF911" s="116"/>
      <c r="AG911" s="116"/>
      <c r="AH911" s="116"/>
      <c r="AI911" s="116"/>
      <c r="AJ911" s="116"/>
      <c r="AK911" s="116"/>
      <c r="AL911" s="116"/>
      <c r="AM911" s="116"/>
      <c r="AN911" s="116"/>
      <c r="AO911" s="116"/>
      <c r="AP911" s="116"/>
      <c r="AQ911" s="116"/>
      <c r="AR911" s="116"/>
      <c r="AS911" s="116"/>
      <c r="AT911" s="116"/>
      <c r="AU911" s="116"/>
      <c r="AZ911" s="116"/>
      <c r="BA911" s="116"/>
      <c r="BB911" s="116"/>
      <c r="BC911" s="116"/>
    </row>
    <row r="912" spans="1:55" s="117" customFormat="1">
      <c r="A912" s="116"/>
      <c r="B912" s="116"/>
      <c r="C912" s="116"/>
      <c r="D912" s="116"/>
      <c r="E912" s="116"/>
      <c r="F912" s="116"/>
      <c r="G912" s="116"/>
      <c r="H912" s="116"/>
      <c r="I912" s="116"/>
      <c r="J912" s="116"/>
      <c r="K912" s="116"/>
      <c r="L912" s="116"/>
      <c r="M912" s="116"/>
      <c r="N912" s="116"/>
      <c r="O912" s="116"/>
      <c r="P912" s="116"/>
      <c r="Q912" s="116"/>
      <c r="R912" s="116"/>
      <c r="S912" s="116"/>
      <c r="T912" s="116"/>
      <c r="U912" s="116"/>
      <c r="V912" s="116"/>
      <c r="W912" s="116"/>
      <c r="X912" s="116"/>
      <c r="Y912" s="116"/>
      <c r="Z912" s="116"/>
      <c r="AA912" s="116"/>
      <c r="AB912" s="116"/>
      <c r="AC912" s="116"/>
      <c r="AD912" s="116"/>
      <c r="AE912" s="116"/>
      <c r="AF912" s="116"/>
      <c r="AG912" s="116"/>
      <c r="AH912" s="116"/>
      <c r="AI912" s="116"/>
      <c r="AJ912" s="116"/>
      <c r="AK912" s="116"/>
      <c r="AL912" s="116"/>
      <c r="AM912" s="116"/>
      <c r="AN912" s="116"/>
      <c r="AO912" s="116"/>
      <c r="AP912" s="116"/>
      <c r="AQ912" s="116"/>
      <c r="AR912" s="116"/>
      <c r="AS912" s="116"/>
      <c r="AT912" s="116"/>
      <c r="AU912" s="116"/>
      <c r="AZ912" s="116"/>
      <c r="BA912" s="116"/>
      <c r="BB912" s="116"/>
      <c r="BC912" s="116"/>
    </row>
    <row r="913" spans="1:55" s="117" customFormat="1">
      <c r="A913" s="116"/>
      <c r="B913" s="116"/>
      <c r="C913" s="116"/>
      <c r="D913" s="116"/>
      <c r="E913" s="116"/>
      <c r="F913" s="116"/>
      <c r="G913" s="116"/>
      <c r="H913" s="116"/>
      <c r="I913" s="116"/>
      <c r="J913" s="116"/>
      <c r="K913" s="116"/>
      <c r="L913" s="116"/>
      <c r="M913" s="116"/>
      <c r="N913" s="116"/>
      <c r="O913" s="116"/>
      <c r="P913" s="116"/>
      <c r="Q913" s="116"/>
      <c r="R913" s="116"/>
      <c r="S913" s="116"/>
      <c r="T913" s="116"/>
      <c r="U913" s="116"/>
      <c r="V913" s="116"/>
      <c r="W913" s="116"/>
      <c r="X913" s="116"/>
      <c r="Y913" s="116"/>
      <c r="Z913" s="116"/>
      <c r="AA913" s="116"/>
      <c r="AB913" s="116"/>
      <c r="AC913" s="116"/>
      <c r="AD913" s="116"/>
      <c r="AE913" s="116"/>
      <c r="AF913" s="116"/>
      <c r="AG913" s="116"/>
      <c r="AH913" s="116"/>
      <c r="AI913" s="116"/>
      <c r="AJ913" s="116"/>
      <c r="AK913" s="116"/>
      <c r="AL913" s="116"/>
      <c r="AM913" s="116"/>
      <c r="AN913" s="116"/>
      <c r="AO913" s="116"/>
      <c r="AP913" s="116"/>
      <c r="AQ913" s="116"/>
      <c r="AR913" s="116"/>
      <c r="AS913" s="116"/>
      <c r="AT913" s="116"/>
      <c r="AU913" s="116"/>
      <c r="AZ913" s="116"/>
      <c r="BA913" s="116"/>
      <c r="BB913" s="116"/>
      <c r="BC913" s="116"/>
    </row>
    <row r="914" spans="1:55" s="117" customFormat="1">
      <c r="A914" s="116"/>
      <c r="B914" s="116"/>
      <c r="C914" s="116"/>
      <c r="D914" s="116"/>
      <c r="E914" s="116"/>
      <c r="F914" s="116"/>
      <c r="G914" s="116"/>
      <c r="H914" s="116"/>
      <c r="I914" s="116"/>
      <c r="J914" s="116"/>
      <c r="K914" s="116"/>
      <c r="L914" s="116"/>
      <c r="M914" s="116"/>
      <c r="N914" s="116"/>
      <c r="O914" s="116"/>
      <c r="P914" s="116"/>
      <c r="Q914" s="116"/>
      <c r="R914" s="116"/>
      <c r="S914" s="116"/>
      <c r="T914" s="116"/>
      <c r="U914" s="116"/>
      <c r="V914" s="116"/>
      <c r="W914" s="116"/>
      <c r="X914" s="116"/>
      <c r="Y914" s="116"/>
      <c r="Z914" s="116"/>
      <c r="AA914" s="116"/>
      <c r="AB914" s="116"/>
      <c r="AC914" s="116"/>
      <c r="AD914" s="116"/>
      <c r="AE914" s="116"/>
      <c r="AF914" s="116"/>
      <c r="AG914" s="116"/>
      <c r="AH914" s="116"/>
      <c r="AI914" s="116"/>
      <c r="AJ914" s="116"/>
      <c r="AK914" s="116"/>
      <c r="AL914" s="116"/>
      <c r="AM914" s="116"/>
      <c r="AN914" s="116"/>
      <c r="AO914" s="116"/>
      <c r="AP914" s="116"/>
      <c r="AQ914" s="116"/>
      <c r="AR914" s="116"/>
      <c r="AS914" s="116"/>
      <c r="AT914" s="116"/>
      <c r="AU914" s="116"/>
      <c r="AZ914" s="116"/>
      <c r="BA914" s="116"/>
      <c r="BB914" s="116"/>
      <c r="BC914" s="116"/>
    </row>
    <row r="915" spans="1:55" s="117" customFormat="1">
      <c r="A915" s="116"/>
      <c r="B915" s="116"/>
      <c r="C915" s="116"/>
      <c r="D915" s="116"/>
      <c r="E915" s="116"/>
      <c r="F915" s="116"/>
      <c r="G915" s="116"/>
      <c r="H915" s="116"/>
      <c r="I915" s="116"/>
      <c r="J915" s="116"/>
      <c r="K915" s="116"/>
      <c r="L915" s="116"/>
      <c r="M915" s="116"/>
      <c r="N915" s="116"/>
      <c r="O915" s="116"/>
      <c r="P915" s="116"/>
      <c r="Q915" s="116"/>
      <c r="R915" s="116"/>
      <c r="S915" s="116"/>
      <c r="T915" s="116"/>
      <c r="U915" s="116"/>
      <c r="V915" s="116"/>
      <c r="W915" s="116"/>
      <c r="X915" s="116"/>
      <c r="Y915" s="116"/>
      <c r="Z915" s="116"/>
      <c r="AA915" s="116"/>
      <c r="AB915" s="116"/>
      <c r="AC915" s="116"/>
      <c r="AD915" s="116"/>
      <c r="AE915" s="116"/>
      <c r="AF915" s="116"/>
      <c r="AG915" s="116"/>
      <c r="AH915" s="116"/>
      <c r="AI915" s="116"/>
      <c r="AJ915" s="116"/>
      <c r="AK915" s="116"/>
      <c r="AL915" s="116"/>
      <c r="AM915" s="116"/>
      <c r="AN915" s="116"/>
      <c r="AO915" s="116"/>
      <c r="AP915" s="116"/>
      <c r="AQ915" s="116"/>
      <c r="AR915" s="116"/>
      <c r="AS915" s="116"/>
      <c r="AT915" s="116"/>
      <c r="AU915" s="116"/>
      <c r="AZ915" s="116"/>
      <c r="BA915" s="116"/>
      <c r="BB915" s="116"/>
      <c r="BC915" s="116"/>
    </row>
    <row r="916" spans="1:55" s="117" customFormat="1">
      <c r="A916" s="116"/>
      <c r="B916" s="116"/>
      <c r="C916" s="116"/>
      <c r="D916" s="116"/>
      <c r="E916" s="116"/>
      <c r="F916" s="116"/>
      <c r="G916" s="116"/>
      <c r="H916" s="116"/>
      <c r="I916" s="116"/>
      <c r="J916" s="116"/>
      <c r="K916" s="116"/>
      <c r="L916" s="116"/>
      <c r="M916" s="116"/>
      <c r="N916" s="116"/>
      <c r="O916" s="116"/>
      <c r="P916" s="116"/>
      <c r="Q916" s="116"/>
      <c r="R916" s="116"/>
      <c r="S916" s="116"/>
      <c r="T916" s="116"/>
      <c r="U916" s="116"/>
      <c r="V916" s="116"/>
      <c r="W916" s="116"/>
      <c r="X916" s="116"/>
      <c r="Y916" s="116"/>
      <c r="Z916" s="116"/>
      <c r="AA916" s="116"/>
      <c r="AB916" s="116"/>
      <c r="AC916" s="116"/>
      <c r="AD916" s="116"/>
      <c r="AE916" s="116"/>
      <c r="AF916" s="116"/>
      <c r="AG916" s="116"/>
      <c r="AH916" s="116"/>
      <c r="AI916" s="116"/>
      <c r="AJ916" s="116"/>
      <c r="AK916" s="116"/>
      <c r="AL916" s="116"/>
      <c r="AM916" s="116"/>
      <c r="AN916" s="116"/>
      <c r="AO916" s="116"/>
      <c r="AP916" s="116"/>
      <c r="AQ916" s="116"/>
      <c r="AR916" s="116"/>
      <c r="AS916" s="116"/>
      <c r="AT916" s="116"/>
      <c r="AU916" s="116"/>
      <c r="AZ916" s="116"/>
      <c r="BA916" s="116"/>
      <c r="BB916" s="116"/>
      <c r="BC916" s="116"/>
    </row>
    <row r="917" spans="1:55" s="117" customFormat="1">
      <c r="A917" s="116"/>
      <c r="B917" s="116"/>
      <c r="C917" s="116"/>
      <c r="D917" s="116"/>
      <c r="E917" s="116"/>
      <c r="F917" s="116"/>
      <c r="G917" s="116"/>
      <c r="H917" s="116"/>
      <c r="I917" s="116"/>
      <c r="J917" s="116"/>
      <c r="K917" s="116"/>
      <c r="L917" s="116"/>
      <c r="M917" s="116"/>
      <c r="N917" s="116"/>
      <c r="O917" s="116"/>
      <c r="P917" s="116"/>
      <c r="Q917" s="116"/>
      <c r="R917" s="116"/>
      <c r="S917" s="116"/>
      <c r="T917" s="116"/>
      <c r="U917" s="116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116"/>
      <c r="AP917" s="116"/>
      <c r="AQ917" s="116"/>
      <c r="AR917" s="116"/>
      <c r="AS917" s="116"/>
      <c r="AT917" s="116"/>
      <c r="AU917" s="116"/>
      <c r="AZ917" s="116"/>
      <c r="BA917" s="116"/>
      <c r="BB917" s="116"/>
      <c r="BC917" s="116"/>
    </row>
    <row r="918" spans="1:55" s="117" customFormat="1">
      <c r="A918" s="116"/>
      <c r="B918" s="116"/>
      <c r="C918" s="116"/>
      <c r="D918" s="116"/>
      <c r="E918" s="116"/>
      <c r="F918" s="116"/>
      <c r="G918" s="116"/>
      <c r="H918" s="116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  <c r="AI918" s="116"/>
      <c r="AJ918" s="116"/>
      <c r="AK918" s="116"/>
      <c r="AL918" s="116"/>
      <c r="AM918" s="116"/>
      <c r="AN918" s="116"/>
      <c r="AO918" s="116"/>
      <c r="AP918" s="116"/>
      <c r="AQ918" s="116"/>
      <c r="AR918" s="116"/>
      <c r="AS918" s="116"/>
      <c r="AT918" s="116"/>
      <c r="AU918" s="116"/>
      <c r="AZ918" s="116"/>
      <c r="BA918" s="116"/>
      <c r="BB918" s="116"/>
      <c r="BC918" s="116"/>
    </row>
    <row r="919" spans="1:55" s="117" customFormat="1">
      <c r="A919" s="116"/>
      <c r="B919" s="116"/>
      <c r="C919" s="116"/>
      <c r="D919" s="116"/>
      <c r="E919" s="116"/>
      <c r="F919" s="116"/>
      <c r="G919" s="116"/>
      <c r="H919" s="116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  <c r="Z919" s="116"/>
      <c r="AA919" s="116"/>
      <c r="AB919" s="116"/>
      <c r="AC919" s="116"/>
      <c r="AD919" s="116"/>
      <c r="AE919" s="116"/>
      <c r="AF919" s="116"/>
      <c r="AG919" s="116"/>
      <c r="AH919" s="116"/>
      <c r="AI919" s="116"/>
      <c r="AJ919" s="116"/>
      <c r="AK919" s="116"/>
      <c r="AL919" s="116"/>
      <c r="AM919" s="116"/>
      <c r="AN919" s="116"/>
      <c r="AO919" s="116"/>
      <c r="AP919" s="116"/>
      <c r="AQ919" s="116"/>
      <c r="AR919" s="116"/>
      <c r="AS919" s="116"/>
      <c r="AT919" s="116"/>
      <c r="AU919" s="116"/>
      <c r="AZ919" s="116"/>
      <c r="BA919" s="116"/>
      <c r="BB919" s="116"/>
      <c r="BC919" s="116"/>
    </row>
    <row r="920" spans="1:55" s="117" customFormat="1">
      <c r="A920" s="116"/>
      <c r="B920" s="116"/>
      <c r="C920" s="116"/>
      <c r="D920" s="116"/>
      <c r="E920" s="116"/>
      <c r="F920" s="116"/>
      <c r="G920" s="116"/>
      <c r="H920" s="116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  <c r="Z920" s="116"/>
      <c r="AA920" s="116"/>
      <c r="AB920" s="116"/>
      <c r="AC920" s="116"/>
      <c r="AD920" s="116"/>
      <c r="AE920" s="116"/>
      <c r="AF920" s="116"/>
      <c r="AG920" s="116"/>
      <c r="AH920" s="116"/>
      <c r="AI920" s="116"/>
      <c r="AJ920" s="116"/>
      <c r="AK920" s="116"/>
      <c r="AL920" s="116"/>
      <c r="AM920" s="116"/>
      <c r="AN920" s="116"/>
      <c r="AO920" s="116"/>
      <c r="AP920" s="116"/>
      <c r="AQ920" s="116"/>
      <c r="AR920" s="116"/>
      <c r="AS920" s="116"/>
      <c r="AT920" s="116"/>
      <c r="AU920" s="116"/>
      <c r="AZ920" s="116"/>
      <c r="BA920" s="116"/>
      <c r="BB920" s="116"/>
      <c r="BC920" s="116"/>
    </row>
    <row r="921" spans="1:55" s="117" customFormat="1">
      <c r="A921" s="116"/>
      <c r="B921" s="116"/>
      <c r="C921" s="116"/>
      <c r="D921" s="116"/>
      <c r="E921" s="116"/>
      <c r="F921" s="116"/>
      <c r="G921" s="116"/>
      <c r="H921" s="116"/>
      <c r="I921" s="116"/>
      <c r="J921" s="116"/>
      <c r="K921" s="116"/>
      <c r="L921" s="116"/>
      <c r="M921" s="116"/>
      <c r="N921" s="116"/>
      <c r="O921" s="116"/>
      <c r="P921" s="116"/>
      <c r="Q921" s="116"/>
      <c r="R921" s="116"/>
      <c r="S921" s="116"/>
      <c r="T921" s="116"/>
      <c r="U921" s="116"/>
      <c r="V921" s="116"/>
      <c r="W921" s="116"/>
      <c r="X921" s="116"/>
      <c r="Y921" s="116"/>
      <c r="Z921" s="116"/>
      <c r="AA921" s="116"/>
      <c r="AB921" s="116"/>
      <c r="AC921" s="116"/>
      <c r="AD921" s="116"/>
      <c r="AE921" s="116"/>
      <c r="AF921" s="116"/>
      <c r="AG921" s="116"/>
      <c r="AH921" s="116"/>
      <c r="AI921" s="116"/>
      <c r="AJ921" s="116"/>
      <c r="AK921" s="116"/>
      <c r="AL921" s="116"/>
      <c r="AM921" s="116"/>
      <c r="AN921" s="116"/>
      <c r="AO921" s="116"/>
      <c r="AP921" s="116"/>
      <c r="AQ921" s="116"/>
      <c r="AR921" s="116"/>
      <c r="AS921" s="116"/>
      <c r="AT921" s="116"/>
      <c r="AU921" s="116"/>
      <c r="AZ921" s="116"/>
      <c r="BA921" s="116"/>
      <c r="BB921" s="116"/>
      <c r="BC921" s="116"/>
    </row>
    <row r="922" spans="1:55" s="117" customFormat="1">
      <c r="A922" s="116"/>
      <c r="B922" s="116"/>
      <c r="C922" s="116"/>
      <c r="D922" s="116"/>
      <c r="E922" s="116"/>
      <c r="F922" s="116"/>
      <c r="G922" s="116"/>
      <c r="H922" s="116"/>
      <c r="I922" s="116"/>
      <c r="J922" s="116"/>
      <c r="K922" s="116"/>
      <c r="L922" s="116"/>
      <c r="M922" s="116"/>
      <c r="N922" s="116"/>
      <c r="O922" s="116"/>
      <c r="P922" s="116"/>
      <c r="Q922" s="116"/>
      <c r="R922" s="116"/>
      <c r="S922" s="116"/>
      <c r="T922" s="116"/>
      <c r="U922" s="116"/>
      <c r="V922" s="116"/>
      <c r="W922" s="116"/>
      <c r="X922" s="116"/>
      <c r="Y922" s="116"/>
      <c r="Z922" s="116"/>
      <c r="AA922" s="116"/>
      <c r="AB922" s="116"/>
      <c r="AC922" s="116"/>
      <c r="AD922" s="116"/>
      <c r="AE922" s="116"/>
      <c r="AF922" s="116"/>
      <c r="AG922" s="116"/>
      <c r="AH922" s="116"/>
      <c r="AI922" s="116"/>
      <c r="AJ922" s="116"/>
      <c r="AK922" s="116"/>
      <c r="AL922" s="116"/>
      <c r="AM922" s="116"/>
      <c r="AN922" s="116"/>
      <c r="AO922" s="116"/>
      <c r="AP922" s="116"/>
      <c r="AQ922" s="116"/>
      <c r="AR922" s="116"/>
      <c r="AS922" s="116"/>
      <c r="AT922" s="116"/>
      <c r="AU922" s="116"/>
      <c r="AZ922" s="116"/>
      <c r="BA922" s="116"/>
      <c r="BB922" s="116"/>
      <c r="BC922" s="116"/>
    </row>
    <row r="923" spans="1:55" s="117" customFormat="1">
      <c r="A923" s="116"/>
      <c r="B923" s="116"/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  <c r="Z923" s="116"/>
      <c r="AA923" s="116"/>
      <c r="AB923" s="116"/>
      <c r="AC923" s="116"/>
      <c r="AD923" s="116"/>
      <c r="AE923" s="116"/>
      <c r="AF923" s="116"/>
      <c r="AG923" s="116"/>
      <c r="AH923" s="116"/>
      <c r="AI923" s="116"/>
      <c r="AJ923" s="116"/>
      <c r="AK923" s="116"/>
      <c r="AL923" s="116"/>
      <c r="AM923" s="116"/>
      <c r="AN923" s="116"/>
      <c r="AO923" s="116"/>
      <c r="AP923" s="116"/>
      <c r="AQ923" s="116"/>
      <c r="AR923" s="116"/>
      <c r="AS923" s="116"/>
      <c r="AT923" s="116"/>
      <c r="AU923" s="116"/>
      <c r="AZ923" s="116"/>
      <c r="BA923" s="116"/>
      <c r="BB923" s="116"/>
      <c r="BC923" s="116"/>
    </row>
    <row r="924" spans="1:55" s="117" customFormat="1">
      <c r="A924" s="116"/>
      <c r="B924" s="116"/>
      <c r="C924" s="116"/>
      <c r="D924" s="116"/>
      <c r="E924" s="116"/>
      <c r="F924" s="116"/>
      <c r="G924" s="116"/>
      <c r="H924" s="116"/>
      <c r="I924" s="116"/>
      <c r="J924" s="116"/>
      <c r="K924" s="116"/>
      <c r="L924" s="116"/>
      <c r="M924" s="116"/>
      <c r="N924" s="116"/>
      <c r="O924" s="116"/>
      <c r="P924" s="116"/>
      <c r="Q924" s="116"/>
      <c r="R924" s="116"/>
      <c r="S924" s="116"/>
      <c r="T924" s="116"/>
      <c r="U924" s="116"/>
      <c r="V924" s="116"/>
      <c r="W924" s="116"/>
      <c r="X924" s="116"/>
      <c r="Y924" s="116"/>
      <c r="Z924" s="116"/>
      <c r="AA924" s="116"/>
      <c r="AB924" s="116"/>
      <c r="AC924" s="116"/>
      <c r="AD924" s="116"/>
      <c r="AE924" s="116"/>
      <c r="AF924" s="116"/>
      <c r="AG924" s="116"/>
      <c r="AH924" s="116"/>
      <c r="AI924" s="116"/>
      <c r="AJ924" s="116"/>
      <c r="AK924" s="116"/>
      <c r="AL924" s="116"/>
      <c r="AM924" s="116"/>
      <c r="AN924" s="116"/>
      <c r="AO924" s="116"/>
      <c r="AP924" s="116"/>
      <c r="AQ924" s="116"/>
      <c r="AR924" s="116"/>
      <c r="AS924" s="116"/>
      <c r="AT924" s="116"/>
      <c r="AU924" s="116"/>
      <c r="AZ924" s="116"/>
      <c r="BA924" s="116"/>
      <c r="BB924" s="116"/>
      <c r="BC924" s="116"/>
    </row>
    <row r="925" spans="1:55" s="117" customFormat="1">
      <c r="A925" s="116"/>
      <c r="B925" s="116"/>
      <c r="C925" s="116"/>
      <c r="D925" s="116"/>
      <c r="E925" s="116"/>
      <c r="F925" s="116"/>
      <c r="G925" s="116"/>
      <c r="H925" s="116"/>
      <c r="I925" s="116"/>
      <c r="J925" s="116"/>
      <c r="K925" s="116"/>
      <c r="L925" s="116"/>
      <c r="M925" s="116"/>
      <c r="N925" s="116"/>
      <c r="O925" s="116"/>
      <c r="P925" s="116"/>
      <c r="Q925" s="116"/>
      <c r="R925" s="116"/>
      <c r="S925" s="116"/>
      <c r="T925" s="116"/>
      <c r="U925" s="116"/>
      <c r="V925" s="116"/>
      <c r="W925" s="116"/>
      <c r="X925" s="116"/>
      <c r="Y925" s="116"/>
      <c r="Z925" s="116"/>
      <c r="AA925" s="116"/>
      <c r="AB925" s="116"/>
      <c r="AC925" s="116"/>
      <c r="AD925" s="116"/>
      <c r="AE925" s="116"/>
      <c r="AF925" s="116"/>
      <c r="AG925" s="116"/>
      <c r="AH925" s="116"/>
      <c r="AI925" s="116"/>
      <c r="AJ925" s="116"/>
      <c r="AK925" s="116"/>
      <c r="AL925" s="116"/>
      <c r="AM925" s="116"/>
      <c r="AN925" s="116"/>
      <c r="AO925" s="116"/>
      <c r="AP925" s="116"/>
      <c r="AQ925" s="116"/>
      <c r="AR925" s="116"/>
      <c r="AS925" s="116"/>
      <c r="AT925" s="116"/>
      <c r="AU925" s="116"/>
      <c r="AZ925" s="116"/>
      <c r="BA925" s="116"/>
      <c r="BB925" s="116"/>
      <c r="BC925" s="116"/>
    </row>
    <row r="926" spans="1:55" s="117" customFormat="1">
      <c r="A926" s="116"/>
      <c r="B926" s="116"/>
      <c r="C926" s="116"/>
      <c r="D926" s="116"/>
      <c r="E926" s="116"/>
      <c r="F926" s="116"/>
      <c r="G926" s="116"/>
      <c r="H926" s="116"/>
      <c r="I926" s="116"/>
      <c r="J926" s="116"/>
      <c r="K926" s="116"/>
      <c r="L926" s="116"/>
      <c r="M926" s="116"/>
      <c r="N926" s="116"/>
      <c r="O926" s="116"/>
      <c r="P926" s="116"/>
      <c r="Q926" s="116"/>
      <c r="R926" s="116"/>
      <c r="S926" s="116"/>
      <c r="T926" s="116"/>
      <c r="U926" s="116"/>
      <c r="V926" s="116"/>
      <c r="W926" s="116"/>
      <c r="X926" s="116"/>
      <c r="Y926" s="116"/>
      <c r="Z926" s="116"/>
      <c r="AA926" s="116"/>
      <c r="AB926" s="116"/>
      <c r="AC926" s="116"/>
      <c r="AD926" s="116"/>
      <c r="AE926" s="116"/>
      <c r="AF926" s="116"/>
      <c r="AG926" s="116"/>
      <c r="AH926" s="116"/>
      <c r="AI926" s="116"/>
      <c r="AJ926" s="116"/>
      <c r="AK926" s="116"/>
      <c r="AL926" s="116"/>
      <c r="AM926" s="116"/>
      <c r="AN926" s="116"/>
      <c r="AO926" s="116"/>
      <c r="AP926" s="116"/>
      <c r="AQ926" s="116"/>
      <c r="AR926" s="116"/>
      <c r="AS926" s="116"/>
      <c r="AT926" s="116"/>
      <c r="AU926" s="116"/>
      <c r="AZ926" s="116"/>
      <c r="BA926" s="116"/>
      <c r="BB926" s="116"/>
      <c r="BC926" s="116"/>
    </row>
    <row r="927" spans="1:55" s="117" customFormat="1">
      <c r="A927" s="116"/>
      <c r="B927" s="116"/>
      <c r="C927" s="116"/>
      <c r="D927" s="116"/>
      <c r="E927" s="116"/>
      <c r="F927" s="116"/>
      <c r="G927" s="116"/>
      <c r="H927" s="116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  <c r="Z927" s="116"/>
      <c r="AA927" s="116"/>
      <c r="AB927" s="116"/>
      <c r="AC927" s="116"/>
      <c r="AD927" s="116"/>
      <c r="AE927" s="116"/>
      <c r="AF927" s="116"/>
      <c r="AG927" s="116"/>
      <c r="AH927" s="116"/>
      <c r="AI927" s="116"/>
      <c r="AJ927" s="116"/>
      <c r="AK927" s="116"/>
      <c r="AL927" s="116"/>
      <c r="AM927" s="116"/>
      <c r="AN927" s="116"/>
      <c r="AO927" s="116"/>
      <c r="AP927" s="116"/>
      <c r="AQ927" s="116"/>
      <c r="AR927" s="116"/>
      <c r="AS927" s="116"/>
      <c r="AT927" s="116"/>
      <c r="AU927" s="116"/>
      <c r="AZ927" s="116"/>
      <c r="BA927" s="116"/>
      <c r="BB927" s="116"/>
      <c r="BC927" s="116"/>
    </row>
    <row r="928" spans="1:55" s="117" customFormat="1">
      <c r="A928" s="116"/>
      <c r="B928" s="116"/>
      <c r="C928" s="116"/>
      <c r="D928" s="116"/>
      <c r="E928" s="116"/>
      <c r="F928" s="116"/>
      <c r="G928" s="116"/>
      <c r="H928" s="116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  <c r="Z928" s="116"/>
      <c r="AA928" s="116"/>
      <c r="AB928" s="116"/>
      <c r="AC928" s="116"/>
      <c r="AD928" s="116"/>
      <c r="AE928" s="116"/>
      <c r="AF928" s="116"/>
      <c r="AG928" s="116"/>
      <c r="AH928" s="116"/>
      <c r="AI928" s="116"/>
      <c r="AJ928" s="116"/>
      <c r="AK928" s="116"/>
      <c r="AL928" s="116"/>
      <c r="AM928" s="116"/>
      <c r="AN928" s="116"/>
      <c r="AO928" s="116"/>
      <c r="AP928" s="116"/>
      <c r="AQ928" s="116"/>
      <c r="AR928" s="116"/>
      <c r="AS928" s="116"/>
      <c r="AT928" s="116"/>
      <c r="AU928" s="116"/>
      <c r="AZ928" s="116"/>
      <c r="BA928" s="116"/>
      <c r="BB928" s="116"/>
      <c r="BC928" s="116"/>
    </row>
    <row r="929" spans="1:55" s="117" customFormat="1">
      <c r="A929" s="116"/>
      <c r="B929" s="116"/>
      <c r="C929" s="116"/>
      <c r="D929" s="116"/>
      <c r="E929" s="116"/>
      <c r="F929" s="116"/>
      <c r="G929" s="116"/>
      <c r="H929" s="116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  <c r="AB929" s="116"/>
      <c r="AC929" s="116"/>
      <c r="AD929" s="116"/>
      <c r="AE929" s="116"/>
      <c r="AF929" s="116"/>
      <c r="AG929" s="116"/>
      <c r="AH929" s="116"/>
      <c r="AI929" s="116"/>
      <c r="AJ929" s="116"/>
      <c r="AK929" s="116"/>
      <c r="AL929" s="116"/>
      <c r="AM929" s="116"/>
      <c r="AN929" s="116"/>
      <c r="AO929" s="116"/>
      <c r="AP929" s="116"/>
      <c r="AQ929" s="116"/>
      <c r="AR929" s="116"/>
      <c r="AS929" s="116"/>
      <c r="AT929" s="116"/>
      <c r="AU929" s="116"/>
      <c r="AZ929" s="116"/>
      <c r="BA929" s="116"/>
      <c r="BB929" s="116"/>
      <c r="BC929" s="116"/>
    </row>
    <row r="930" spans="1:55" s="117" customFormat="1">
      <c r="A930" s="116"/>
      <c r="B930" s="116"/>
      <c r="C930" s="116"/>
      <c r="D930" s="116"/>
      <c r="E930" s="116"/>
      <c r="F930" s="116"/>
      <c r="G930" s="116"/>
      <c r="H930" s="116"/>
      <c r="I930" s="116"/>
      <c r="J930" s="116"/>
      <c r="K930" s="116"/>
      <c r="L930" s="116"/>
      <c r="M930" s="116"/>
      <c r="N930" s="116"/>
      <c r="O930" s="116"/>
      <c r="P930" s="116"/>
      <c r="Q930" s="116"/>
      <c r="R930" s="116"/>
      <c r="S930" s="116"/>
      <c r="T930" s="116"/>
      <c r="U930" s="116"/>
      <c r="V930" s="116"/>
      <c r="W930" s="116"/>
      <c r="X930" s="116"/>
      <c r="Y930" s="116"/>
      <c r="Z930" s="116"/>
      <c r="AA930" s="116"/>
      <c r="AB930" s="116"/>
      <c r="AC930" s="116"/>
      <c r="AD930" s="116"/>
      <c r="AE930" s="116"/>
      <c r="AF930" s="116"/>
      <c r="AG930" s="116"/>
      <c r="AH930" s="116"/>
      <c r="AI930" s="116"/>
      <c r="AJ930" s="116"/>
      <c r="AK930" s="116"/>
      <c r="AL930" s="116"/>
      <c r="AM930" s="116"/>
      <c r="AN930" s="116"/>
      <c r="AO930" s="116"/>
      <c r="AP930" s="116"/>
      <c r="AQ930" s="116"/>
      <c r="AR930" s="116"/>
      <c r="AS930" s="116"/>
      <c r="AT930" s="116"/>
      <c r="AU930" s="116"/>
      <c r="AZ930" s="116"/>
      <c r="BA930" s="116"/>
      <c r="BB930" s="116"/>
      <c r="BC930" s="116"/>
    </row>
    <row r="931" spans="1:55" s="117" customFormat="1">
      <c r="A931" s="116"/>
      <c r="B931" s="116"/>
      <c r="C931" s="116"/>
      <c r="D931" s="116"/>
      <c r="E931" s="116"/>
      <c r="F931" s="116"/>
      <c r="G931" s="116"/>
      <c r="H931" s="116"/>
      <c r="I931" s="116"/>
      <c r="J931" s="116"/>
      <c r="K931" s="116"/>
      <c r="L931" s="116"/>
      <c r="M931" s="116"/>
      <c r="N931" s="116"/>
      <c r="O931" s="116"/>
      <c r="P931" s="116"/>
      <c r="Q931" s="116"/>
      <c r="R931" s="116"/>
      <c r="S931" s="116"/>
      <c r="T931" s="116"/>
      <c r="U931" s="116"/>
      <c r="V931" s="116"/>
      <c r="W931" s="116"/>
      <c r="X931" s="116"/>
      <c r="Y931" s="116"/>
      <c r="Z931" s="116"/>
      <c r="AA931" s="116"/>
      <c r="AB931" s="116"/>
      <c r="AC931" s="116"/>
      <c r="AD931" s="116"/>
      <c r="AE931" s="116"/>
      <c r="AF931" s="116"/>
      <c r="AG931" s="116"/>
      <c r="AH931" s="116"/>
      <c r="AI931" s="116"/>
      <c r="AJ931" s="116"/>
      <c r="AK931" s="116"/>
      <c r="AL931" s="116"/>
      <c r="AM931" s="116"/>
      <c r="AN931" s="116"/>
      <c r="AO931" s="116"/>
      <c r="AP931" s="116"/>
      <c r="AQ931" s="116"/>
      <c r="AR931" s="116"/>
      <c r="AS931" s="116"/>
      <c r="AT931" s="116"/>
      <c r="AU931" s="116"/>
      <c r="AZ931" s="116"/>
      <c r="BA931" s="116"/>
      <c r="BB931" s="116"/>
      <c r="BC931" s="116"/>
    </row>
    <row r="932" spans="1:55" s="117" customFormat="1">
      <c r="A932" s="116"/>
      <c r="B932" s="116"/>
      <c r="C932" s="116"/>
      <c r="D932" s="116"/>
      <c r="E932" s="116"/>
      <c r="F932" s="116"/>
      <c r="G932" s="116"/>
      <c r="H932" s="116"/>
      <c r="I932" s="116"/>
      <c r="J932" s="116"/>
      <c r="K932" s="116"/>
      <c r="L932" s="116"/>
      <c r="M932" s="116"/>
      <c r="N932" s="116"/>
      <c r="O932" s="116"/>
      <c r="P932" s="116"/>
      <c r="Q932" s="116"/>
      <c r="R932" s="116"/>
      <c r="S932" s="116"/>
      <c r="T932" s="116"/>
      <c r="U932" s="116"/>
      <c r="V932" s="116"/>
      <c r="W932" s="116"/>
      <c r="X932" s="116"/>
      <c r="Y932" s="116"/>
      <c r="Z932" s="116"/>
      <c r="AA932" s="116"/>
      <c r="AB932" s="116"/>
      <c r="AC932" s="116"/>
      <c r="AD932" s="116"/>
      <c r="AE932" s="116"/>
      <c r="AF932" s="116"/>
      <c r="AG932" s="116"/>
      <c r="AH932" s="116"/>
      <c r="AI932" s="116"/>
      <c r="AJ932" s="116"/>
      <c r="AK932" s="116"/>
      <c r="AL932" s="116"/>
      <c r="AM932" s="116"/>
      <c r="AN932" s="116"/>
      <c r="AO932" s="116"/>
      <c r="AP932" s="116"/>
      <c r="AQ932" s="116"/>
      <c r="AR932" s="116"/>
      <c r="AS932" s="116"/>
      <c r="AT932" s="116"/>
      <c r="AU932" s="116"/>
      <c r="AZ932" s="116"/>
      <c r="BA932" s="116"/>
      <c r="BB932" s="116"/>
      <c r="BC932" s="116"/>
    </row>
    <row r="933" spans="1:55" s="117" customFormat="1">
      <c r="A933" s="116"/>
      <c r="B933" s="116"/>
      <c r="C933" s="116"/>
      <c r="D933" s="116"/>
      <c r="E933" s="116"/>
      <c r="F933" s="116"/>
      <c r="G933" s="116"/>
      <c r="H933" s="116"/>
      <c r="I933" s="116"/>
      <c r="J933" s="116"/>
      <c r="K933" s="116"/>
      <c r="L933" s="116"/>
      <c r="M933" s="116"/>
      <c r="N933" s="116"/>
      <c r="O933" s="116"/>
      <c r="P933" s="116"/>
      <c r="Q933" s="116"/>
      <c r="R933" s="116"/>
      <c r="S933" s="116"/>
      <c r="T933" s="116"/>
      <c r="U933" s="116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  <c r="AI933" s="116"/>
      <c r="AJ933" s="116"/>
      <c r="AK933" s="116"/>
      <c r="AL933" s="116"/>
      <c r="AM933" s="116"/>
      <c r="AN933" s="116"/>
      <c r="AO933" s="116"/>
      <c r="AP933" s="116"/>
      <c r="AQ933" s="116"/>
      <c r="AR933" s="116"/>
      <c r="AS933" s="116"/>
      <c r="AT933" s="116"/>
      <c r="AU933" s="116"/>
      <c r="AZ933" s="116"/>
      <c r="BA933" s="116"/>
      <c r="BB933" s="116"/>
      <c r="BC933" s="116"/>
    </row>
    <row r="934" spans="1:55" s="117" customFormat="1">
      <c r="A934" s="116"/>
      <c r="B934" s="116"/>
      <c r="C934" s="116"/>
      <c r="D934" s="116"/>
      <c r="E934" s="116"/>
      <c r="F934" s="116"/>
      <c r="G934" s="116"/>
      <c r="H934" s="116"/>
      <c r="I934" s="116"/>
      <c r="J934" s="116"/>
      <c r="K934" s="116"/>
      <c r="L934" s="116"/>
      <c r="M934" s="116"/>
      <c r="N934" s="116"/>
      <c r="O934" s="116"/>
      <c r="P934" s="116"/>
      <c r="Q934" s="116"/>
      <c r="R934" s="116"/>
      <c r="S934" s="116"/>
      <c r="T934" s="116"/>
      <c r="U934" s="116"/>
      <c r="V934" s="116"/>
      <c r="W934" s="116"/>
      <c r="X934" s="116"/>
      <c r="Y934" s="116"/>
      <c r="Z934" s="116"/>
      <c r="AA934" s="116"/>
      <c r="AB934" s="116"/>
      <c r="AC934" s="116"/>
      <c r="AD934" s="116"/>
      <c r="AE934" s="116"/>
      <c r="AF934" s="116"/>
      <c r="AG934" s="116"/>
      <c r="AH934" s="116"/>
      <c r="AI934" s="116"/>
      <c r="AJ934" s="116"/>
      <c r="AK934" s="116"/>
      <c r="AL934" s="116"/>
      <c r="AM934" s="116"/>
      <c r="AN934" s="116"/>
      <c r="AO934" s="116"/>
      <c r="AP934" s="116"/>
      <c r="AQ934" s="116"/>
      <c r="AR934" s="116"/>
      <c r="AS934" s="116"/>
      <c r="AT934" s="116"/>
      <c r="AU934" s="116"/>
      <c r="AZ934" s="116"/>
      <c r="BA934" s="116"/>
      <c r="BB934" s="116"/>
      <c r="BC934" s="116"/>
    </row>
    <row r="935" spans="1:55" s="117" customFormat="1">
      <c r="A935" s="116"/>
      <c r="B935" s="116"/>
      <c r="C935" s="116"/>
      <c r="D935" s="116"/>
      <c r="E935" s="116"/>
      <c r="F935" s="116"/>
      <c r="G935" s="116"/>
      <c r="H935" s="116"/>
      <c r="I935" s="116"/>
      <c r="J935" s="116"/>
      <c r="K935" s="116"/>
      <c r="L935" s="116"/>
      <c r="M935" s="116"/>
      <c r="N935" s="116"/>
      <c r="O935" s="116"/>
      <c r="P935" s="116"/>
      <c r="Q935" s="116"/>
      <c r="R935" s="116"/>
      <c r="S935" s="116"/>
      <c r="T935" s="116"/>
      <c r="U935" s="116"/>
      <c r="V935" s="116"/>
      <c r="W935" s="116"/>
      <c r="X935" s="116"/>
      <c r="Y935" s="116"/>
      <c r="Z935" s="116"/>
      <c r="AA935" s="116"/>
      <c r="AB935" s="116"/>
      <c r="AC935" s="116"/>
      <c r="AD935" s="116"/>
      <c r="AE935" s="116"/>
      <c r="AF935" s="116"/>
      <c r="AG935" s="116"/>
      <c r="AH935" s="116"/>
      <c r="AI935" s="116"/>
      <c r="AJ935" s="116"/>
      <c r="AK935" s="116"/>
      <c r="AL935" s="116"/>
      <c r="AM935" s="116"/>
      <c r="AN935" s="116"/>
      <c r="AO935" s="116"/>
      <c r="AP935" s="116"/>
      <c r="AQ935" s="116"/>
      <c r="AR935" s="116"/>
      <c r="AS935" s="116"/>
      <c r="AT935" s="116"/>
      <c r="AU935" s="116"/>
      <c r="AZ935" s="116"/>
      <c r="BA935" s="116"/>
      <c r="BB935" s="116"/>
      <c r="BC935" s="116"/>
    </row>
    <row r="936" spans="1:55" s="117" customFormat="1">
      <c r="A936" s="116"/>
      <c r="B936" s="116"/>
      <c r="C936" s="116"/>
      <c r="D936" s="116"/>
      <c r="E936" s="116"/>
      <c r="F936" s="116"/>
      <c r="G936" s="116"/>
      <c r="H936" s="116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  <c r="Z936" s="116"/>
      <c r="AA936" s="116"/>
      <c r="AB936" s="116"/>
      <c r="AC936" s="116"/>
      <c r="AD936" s="116"/>
      <c r="AE936" s="116"/>
      <c r="AF936" s="116"/>
      <c r="AG936" s="116"/>
      <c r="AH936" s="116"/>
      <c r="AI936" s="116"/>
      <c r="AJ936" s="116"/>
      <c r="AK936" s="116"/>
      <c r="AL936" s="116"/>
      <c r="AM936" s="116"/>
      <c r="AN936" s="116"/>
      <c r="AO936" s="116"/>
      <c r="AP936" s="116"/>
      <c r="AQ936" s="116"/>
      <c r="AR936" s="116"/>
      <c r="AS936" s="116"/>
      <c r="AT936" s="116"/>
      <c r="AU936" s="116"/>
      <c r="AZ936" s="116"/>
      <c r="BA936" s="116"/>
      <c r="BB936" s="116"/>
      <c r="BC936" s="116"/>
    </row>
    <row r="937" spans="1:55" s="117" customFormat="1">
      <c r="A937" s="116"/>
      <c r="B937" s="116"/>
      <c r="C937" s="116"/>
      <c r="D937" s="116"/>
      <c r="E937" s="116"/>
      <c r="F937" s="116"/>
      <c r="G937" s="116"/>
      <c r="H937" s="116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  <c r="Z937" s="116"/>
      <c r="AA937" s="116"/>
      <c r="AB937" s="116"/>
      <c r="AC937" s="116"/>
      <c r="AD937" s="116"/>
      <c r="AE937" s="116"/>
      <c r="AF937" s="116"/>
      <c r="AG937" s="116"/>
      <c r="AH937" s="116"/>
      <c r="AI937" s="116"/>
      <c r="AJ937" s="116"/>
      <c r="AK937" s="116"/>
      <c r="AL937" s="116"/>
      <c r="AM937" s="116"/>
      <c r="AN937" s="116"/>
      <c r="AO937" s="116"/>
      <c r="AP937" s="116"/>
      <c r="AQ937" s="116"/>
      <c r="AR937" s="116"/>
      <c r="AS937" s="116"/>
      <c r="AT937" s="116"/>
      <c r="AU937" s="116"/>
      <c r="AZ937" s="116"/>
      <c r="BA937" s="116"/>
      <c r="BB937" s="116"/>
      <c r="BC937" s="116"/>
    </row>
    <row r="938" spans="1:55" s="117" customFormat="1">
      <c r="A938" s="116"/>
      <c r="B938" s="116"/>
      <c r="C938" s="116"/>
      <c r="D938" s="116"/>
      <c r="E938" s="116"/>
      <c r="F938" s="116"/>
      <c r="G938" s="116"/>
      <c r="H938" s="116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  <c r="Z938" s="116"/>
      <c r="AA938" s="116"/>
      <c r="AB938" s="116"/>
      <c r="AC938" s="116"/>
      <c r="AD938" s="116"/>
      <c r="AE938" s="116"/>
      <c r="AF938" s="116"/>
      <c r="AG938" s="116"/>
      <c r="AH938" s="116"/>
      <c r="AI938" s="116"/>
      <c r="AJ938" s="116"/>
      <c r="AK938" s="116"/>
      <c r="AL938" s="116"/>
      <c r="AM938" s="116"/>
      <c r="AN938" s="116"/>
      <c r="AO938" s="116"/>
      <c r="AP938" s="116"/>
      <c r="AQ938" s="116"/>
      <c r="AR938" s="116"/>
      <c r="AS938" s="116"/>
      <c r="AT938" s="116"/>
      <c r="AU938" s="116"/>
      <c r="AZ938" s="116"/>
      <c r="BA938" s="116"/>
      <c r="BB938" s="116"/>
      <c r="BC938" s="116"/>
    </row>
    <row r="939" spans="1:55" s="117" customFormat="1">
      <c r="A939" s="116"/>
      <c r="B939" s="116"/>
      <c r="C939" s="116"/>
      <c r="D939" s="116"/>
      <c r="E939" s="116"/>
      <c r="F939" s="116"/>
      <c r="G939" s="116"/>
      <c r="H939" s="116"/>
      <c r="I939" s="116"/>
      <c r="J939" s="116"/>
      <c r="K939" s="116"/>
      <c r="L939" s="116"/>
      <c r="M939" s="116"/>
      <c r="N939" s="116"/>
      <c r="O939" s="116"/>
      <c r="P939" s="116"/>
      <c r="Q939" s="116"/>
      <c r="R939" s="116"/>
      <c r="S939" s="116"/>
      <c r="T939" s="116"/>
      <c r="U939" s="116"/>
      <c r="V939" s="116"/>
      <c r="W939" s="116"/>
      <c r="X939" s="116"/>
      <c r="Y939" s="116"/>
      <c r="Z939" s="116"/>
      <c r="AA939" s="116"/>
      <c r="AB939" s="116"/>
      <c r="AC939" s="116"/>
      <c r="AD939" s="116"/>
      <c r="AE939" s="116"/>
      <c r="AF939" s="116"/>
      <c r="AG939" s="116"/>
      <c r="AH939" s="116"/>
      <c r="AI939" s="116"/>
      <c r="AJ939" s="116"/>
      <c r="AK939" s="116"/>
      <c r="AL939" s="116"/>
      <c r="AM939" s="116"/>
      <c r="AN939" s="116"/>
      <c r="AO939" s="116"/>
      <c r="AP939" s="116"/>
      <c r="AQ939" s="116"/>
      <c r="AR939" s="116"/>
      <c r="AS939" s="116"/>
      <c r="AT939" s="116"/>
      <c r="AU939" s="116"/>
      <c r="AZ939" s="116"/>
      <c r="BA939" s="116"/>
      <c r="BB939" s="116"/>
      <c r="BC939" s="116"/>
    </row>
    <row r="940" spans="1:55" s="117" customFormat="1">
      <c r="A940" s="116"/>
      <c r="B940" s="116"/>
      <c r="C940" s="116"/>
      <c r="D940" s="116"/>
      <c r="E940" s="116"/>
      <c r="F940" s="116"/>
      <c r="G940" s="116"/>
      <c r="H940" s="116"/>
      <c r="I940" s="116"/>
      <c r="J940" s="116"/>
      <c r="K940" s="116"/>
      <c r="L940" s="116"/>
      <c r="M940" s="116"/>
      <c r="N940" s="116"/>
      <c r="O940" s="116"/>
      <c r="P940" s="116"/>
      <c r="Q940" s="116"/>
      <c r="R940" s="116"/>
      <c r="S940" s="116"/>
      <c r="T940" s="116"/>
      <c r="U940" s="116"/>
      <c r="V940" s="116"/>
      <c r="W940" s="116"/>
      <c r="X940" s="116"/>
      <c r="Y940" s="116"/>
      <c r="Z940" s="116"/>
      <c r="AA940" s="116"/>
      <c r="AB940" s="116"/>
      <c r="AC940" s="116"/>
      <c r="AD940" s="116"/>
      <c r="AE940" s="116"/>
      <c r="AF940" s="116"/>
      <c r="AG940" s="116"/>
      <c r="AH940" s="116"/>
      <c r="AI940" s="116"/>
      <c r="AJ940" s="116"/>
      <c r="AK940" s="116"/>
      <c r="AL940" s="116"/>
      <c r="AM940" s="116"/>
      <c r="AN940" s="116"/>
      <c r="AO940" s="116"/>
      <c r="AP940" s="116"/>
      <c r="AQ940" s="116"/>
      <c r="AR940" s="116"/>
      <c r="AS940" s="116"/>
      <c r="AT940" s="116"/>
      <c r="AU940" s="116"/>
      <c r="AZ940" s="116"/>
      <c r="BA940" s="116"/>
      <c r="BB940" s="116"/>
      <c r="BC940" s="116"/>
    </row>
    <row r="941" spans="1:55" s="117" customFormat="1">
      <c r="A941" s="116"/>
      <c r="B941" s="116"/>
      <c r="C941" s="116"/>
      <c r="D941" s="116"/>
      <c r="E941" s="116"/>
      <c r="F941" s="116"/>
      <c r="G941" s="116"/>
      <c r="H941" s="116"/>
      <c r="I941" s="116"/>
      <c r="J941" s="116"/>
      <c r="K941" s="116"/>
      <c r="L941" s="116"/>
      <c r="M941" s="116"/>
      <c r="N941" s="116"/>
      <c r="O941" s="116"/>
      <c r="P941" s="116"/>
      <c r="Q941" s="116"/>
      <c r="R941" s="116"/>
      <c r="S941" s="116"/>
      <c r="T941" s="116"/>
      <c r="U941" s="116"/>
      <c r="V941" s="116"/>
      <c r="W941" s="116"/>
      <c r="X941" s="116"/>
      <c r="Y941" s="116"/>
      <c r="Z941" s="116"/>
      <c r="AA941" s="116"/>
      <c r="AB941" s="116"/>
      <c r="AC941" s="116"/>
      <c r="AD941" s="116"/>
      <c r="AE941" s="116"/>
      <c r="AF941" s="116"/>
      <c r="AG941" s="116"/>
      <c r="AH941" s="116"/>
      <c r="AI941" s="116"/>
      <c r="AJ941" s="116"/>
      <c r="AK941" s="116"/>
      <c r="AL941" s="116"/>
      <c r="AM941" s="116"/>
      <c r="AN941" s="116"/>
      <c r="AO941" s="116"/>
      <c r="AP941" s="116"/>
      <c r="AQ941" s="116"/>
      <c r="AR941" s="116"/>
      <c r="AS941" s="116"/>
      <c r="AT941" s="116"/>
      <c r="AU941" s="116"/>
      <c r="AZ941" s="116"/>
      <c r="BA941" s="116"/>
      <c r="BB941" s="116"/>
      <c r="BC941" s="116"/>
    </row>
    <row r="942" spans="1:55" s="117" customFormat="1">
      <c r="A942" s="116"/>
      <c r="B942" s="116"/>
      <c r="C942" s="116"/>
      <c r="D942" s="116"/>
      <c r="E942" s="116"/>
      <c r="F942" s="116"/>
      <c r="G942" s="116"/>
      <c r="H942" s="116"/>
      <c r="I942" s="116"/>
      <c r="J942" s="116"/>
      <c r="K942" s="116"/>
      <c r="L942" s="116"/>
      <c r="M942" s="116"/>
      <c r="N942" s="116"/>
      <c r="O942" s="116"/>
      <c r="P942" s="116"/>
      <c r="Q942" s="116"/>
      <c r="R942" s="116"/>
      <c r="S942" s="116"/>
      <c r="T942" s="116"/>
      <c r="U942" s="116"/>
      <c r="V942" s="116"/>
      <c r="W942" s="116"/>
      <c r="X942" s="116"/>
      <c r="Y942" s="116"/>
      <c r="Z942" s="116"/>
      <c r="AA942" s="116"/>
      <c r="AB942" s="116"/>
      <c r="AC942" s="116"/>
      <c r="AD942" s="116"/>
      <c r="AE942" s="116"/>
      <c r="AF942" s="116"/>
      <c r="AG942" s="116"/>
      <c r="AH942" s="116"/>
      <c r="AI942" s="116"/>
      <c r="AJ942" s="116"/>
      <c r="AK942" s="116"/>
      <c r="AL942" s="116"/>
      <c r="AM942" s="116"/>
      <c r="AN942" s="116"/>
      <c r="AO942" s="116"/>
      <c r="AP942" s="116"/>
      <c r="AQ942" s="116"/>
      <c r="AR942" s="116"/>
      <c r="AS942" s="116"/>
      <c r="AT942" s="116"/>
      <c r="AU942" s="116"/>
      <c r="AZ942" s="116"/>
      <c r="BA942" s="116"/>
      <c r="BB942" s="116"/>
      <c r="BC942" s="116"/>
    </row>
    <row r="943" spans="1:55" s="117" customFormat="1">
      <c r="A943" s="116"/>
      <c r="B943" s="116"/>
      <c r="C943" s="116"/>
      <c r="D943" s="116"/>
      <c r="E943" s="116"/>
      <c r="F943" s="116"/>
      <c r="G943" s="116"/>
      <c r="H943" s="116"/>
      <c r="I943" s="116"/>
      <c r="J943" s="116"/>
      <c r="K943" s="116"/>
      <c r="L943" s="116"/>
      <c r="M943" s="116"/>
      <c r="N943" s="116"/>
      <c r="O943" s="116"/>
      <c r="P943" s="116"/>
      <c r="Q943" s="116"/>
      <c r="R943" s="116"/>
      <c r="S943" s="116"/>
      <c r="T943" s="116"/>
      <c r="U943" s="116"/>
      <c r="V943" s="116"/>
      <c r="W943" s="116"/>
      <c r="X943" s="116"/>
      <c r="Y943" s="116"/>
      <c r="Z943" s="116"/>
      <c r="AA943" s="116"/>
      <c r="AB943" s="116"/>
      <c r="AC943" s="116"/>
      <c r="AD943" s="116"/>
      <c r="AE943" s="116"/>
      <c r="AF943" s="116"/>
      <c r="AG943" s="116"/>
      <c r="AH943" s="116"/>
      <c r="AI943" s="116"/>
      <c r="AJ943" s="116"/>
      <c r="AK943" s="116"/>
      <c r="AL943" s="116"/>
      <c r="AM943" s="116"/>
      <c r="AN943" s="116"/>
      <c r="AO943" s="116"/>
      <c r="AP943" s="116"/>
      <c r="AQ943" s="116"/>
      <c r="AR943" s="116"/>
      <c r="AS943" s="116"/>
      <c r="AT943" s="116"/>
      <c r="AU943" s="116"/>
      <c r="AZ943" s="116"/>
      <c r="BA943" s="116"/>
      <c r="BB943" s="116"/>
      <c r="BC943" s="116"/>
    </row>
    <row r="944" spans="1:55" s="117" customFormat="1">
      <c r="A944" s="116"/>
      <c r="B944" s="116"/>
      <c r="C944" s="116"/>
      <c r="D944" s="116"/>
      <c r="E944" s="116"/>
      <c r="F944" s="116"/>
      <c r="G944" s="116"/>
      <c r="H944" s="116"/>
      <c r="I944" s="116"/>
      <c r="J944" s="116"/>
      <c r="K944" s="116"/>
      <c r="L944" s="116"/>
      <c r="M944" s="116"/>
      <c r="N944" s="116"/>
      <c r="O944" s="116"/>
      <c r="P944" s="116"/>
      <c r="Q944" s="116"/>
      <c r="R944" s="116"/>
      <c r="S944" s="116"/>
      <c r="T944" s="116"/>
      <c r="U944" s="116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116"/>
      <c r="AP944" s="116"/>
      <c r="AQ944" s="116"/>
      <c r="AR944" s="116"/>
      <c r="AS944" s="116"/>
      <c r="AT944" s="116"/>
      <c r="AU944" s="116"/>
      <c r="AZ944" s="116"/>
      <c r="BA944" s="116"/>
      <c r="BB944" s="116"/>
      <c r="BC944" s="116"/>
    </row>
    <row r="945" spans="1:55" s="117" customFormat="1">
      <c r="A945" s="116"/>
      <c r="B945" s="116"/>
      <c r="C945" s="116"/>
      <c r="D945" s="116"/>
      <c r="E945" s="116"/>
      <c r="F945" s="116"/>
      <c r="G945" s="116"/>
      <c r="H945" s="116"/>
      <c r="I945" s="116"/>
      <c r="J945" s="116"/>
      <c r="K945" s="116"/>
      <c r="L945" s="116"/>
      <c r="M945" s="116"/>
      <c r="N945" s="116"/>
      <c r="O945" s="116"/>
      <c r="P945" s="116"/>
      <c r="Q945" s="116"/>
      <c r="R945" s="116"/>
      <c r="S945" s="116"/>
      <c r="T945" s="116"/>
      <c r="U945" s="116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  <c r="AI945" s="116"/>
      <c r="AJ945" s="116"/>
      <c r="AK945" s="116"/>
      <c r="AL945" s="116"/>
      <c r="AM945" s="116"/>
      <c r="AN945" s="116"/>
      <c r="AO945" s="116"/>
      <c r="AP945" s="116"/>
      <c r="AQ945" s="116"/>
      <c r="AR945" s="116"/>
      <c r="AS945" s="116"/>
      <c r="AT945" s="116"/>
      <c r="AU945" s="116"/>
      <c r="AZ945" s="116"/>
      <c r="BA945" s="116"/>
      <c r="BB945" s="116"/>
      <c r="BC945" s="116"/>
    </row>
    <row r="946" spans="1:55" s="117" customFormat="1">
      <c r="A946" s="116"/>
      <c r="B946" s="116"/>
      <c r="C946" s="116"/>
      <c r="D946" s="116"/>
      <c r="E946" s="116"/>
      <c r="F946" s="116"/>
      <c r="G946" s="116"/>
      <c r="H946" s="116"/>
      <c r="I946" s="116"/>
      <c r="J946" s="116"/>
      <c r="K946" s="116"/>
      <c r="L946" s="116"/>
      <c r="M946" s="116"/>
      <c r="N946" s="116"/>
      <c r="O946" s="116"/>
      <c r="P946" s="116"/>
      <c r="Q946" s="116"/>
      <c r="R946" s="116"/>
      <c r="S946" s="116"/>
      <c r="T946" s="116"/>
      <c r="U946" s="116"/>
      <c r="V946" s="116"/>
      <c r="W946" s="116"/>
      <c r="X946" s="116"/>
      <c r="Y946" s="116"/>
      <c r="Z946" s="116"/>
      <c r="AA946" s="116"/>
      <c r="AB946" s="116"/>
      <c r="AC946" s="116"/>
      <c r="AD946" s="116"/>
      <c r="AE946" s="116"/>
      <c r="AF946" s="116"/>
      <c r="AG946" s="116"/>
      <c r="AH946" s="116"/>
      <c r="AI946" s="116"/>
      <c r="AJ946" s="116"/>
      <c r="AK946" s="116"/>
      <c r="AL946" s="116"/>
      <c r="AM946" s="116"/>
      <c r="AN946" s="116"/>
      <c r="AO946" s="116"/>
      <c r="AP946" s="116"/>
      <c r="AQ946" s="116"/>
      <c r="AR946" s="116"/>
      <c r="AS946" s="116"/>
      <c r="AT946" s="116"/>
      <c r="AU946" s="116"/>
      <c r="AZ946" s="116"/>
      <c r="BA946" s="116"/>
      <c r="BB946" s="116"/>
      <c r="BC946" s="116"/>
    </row>
    <row r="947" spans="1:55" s="117" customFormat="1">
      <c r="A947" s="116"/>
      <c r="B947" s="116"/>
      <c r="C947" s="116"/>
      <c r="D947" s="116"/>
      <c r="E947" s="116"/>
      <c r="F947" s="116"/>
      <c r="G947" s="116"/>
      <c r="H947" s="116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  <c r="S947" s="116"/>
      <c r="T947" s="116"/>
      <c r="U947" s="116"/>
      <c r="V947" s="116"/>
      <c r="W947" s="116"/>
      <c r="X947" s="116"/>
      <c r="Y947" s="116"/>
      <c r="Z947" s="116"/>
      <c r="AA947" s="116"/>
      <c r="AB947" s="116"/>
      <c r="AC947" s="116"/>
      <c r="AD947" s="116"/>
      <c r="AE947" s="116"/>
      <c r="AF947" s="116"/>
      <c r="AG947" s="116"/>
      <c r="AH947" s="116"/>
      <c r="AI947" s="116"/>
      <c r="AJ947" s="116"/>
      <c r="AK947" s="116"/>
      <c r="AL947" s="116"/>
      <c r="AM947" s="116"/>
      <c r="AN947" s="116"/>
      <c r="AO947" s="116"/>
      <c r="AP947" s="116"/>
      <c r="AQ947" s="116"/>
      <c r="AR947" s="116"/>
      <c r="AS947" s="116"/>
      <c r="AT947" s="116"/>
      <c r="AU947" s="116"/>
      <c r="AZ947" s="116"/>
      <c r="BA947" s="116"/>
      <c r="BB947" s="116"/>
      <c r="BC947" s="116"/>
    </row>
    <row r="948" spans="1:55" s="117" customFormat="1">
      <c r="A948" s="116"/>
      <c r="B948" s="116"/>
      <c r="C948" s="116"/>
      <c r="D948" s="116"/>
      <c r="E948" s="116"/>
      <c r="F948" s="116"/>
      <c r="G948" s="116"/>
      <c r="H948" s="116"/>
      <c r="I948" s="116"/>
      <c r="J948" s="116"/>
      <c r="K948" s="116"/>
      <c r="L948" s="116"/>
      <c r="M948" s="116"/>
      <c r="N948" s="116"/>
      <c r="O948" s="116"/>
      <c r="P948" s="116"/>
      <c r="Q948" s="116"/>
      <c r="R948" s="116"/>
      <c r="S948" s="116"/>
      <c r="T948" s="116"/>
      <c r="U948" s="116"/>
      <c r="V948" s="116"/>
      <c r="W948" s="116"/>
      <c r="X948" s="116"/>
      <c r="Y948" s="116"/>
      <c r="Z948" s="116"/>
      <c r="AA948" s="116"/>
      <c r="AB948" s="116"/>
      <c r="AC948" s="116"/>
      <c r="AD948" s="116"/>
      <c r="AE948" s="116"/>
      <c r="AF948" s="116"/>
      <c r="AG948" s="116"/>
      <c r="AH948" s="116"/>
      <c r="AI948" s="116"/>
      <c r="AJ948" s="116"/>
      <c r="AK948" s="116"/>
      <c r="AL948" s="116"/>
      <c r="AM948" s="116"/>
      <c r="AN948" s="116"/>
      <c r="AO948" s="116"/>
      <c r="AP948" s="116"/>
      <c r="AQ948" s="116"/>
      <c r="AR948" s="116"/>
      <c r="AS948" s="116"/>
      <c r="AT948" s="116"/>
      <c r="AU948" s="116"/>
      <c r="AZ948" s="116"/>
      <c r="BA948" s="116"/>
      <c r="BB948" s="116"/>
      <c r="BC948" s="116"/>
    </row>
    <row r="949" spans="1:55" s="117" customFormat="1">
      <c r="A949" s="116"/>
      <c r="B949" s="116"/>
      <c r="C949" s="116"/>
      <c r="D949" s="116"/>
      <c r="E949" s="116"/>
      <c r="F949" s="116"/>
      <c r="G949" s="116"/>
      <c r="H949" s="116"/>
      <c r="I949" s="116"/>
      <c r="J949" s="116"/>
      <c r="K949" s="116"/>
      <c r="L949" s="116"/>
      <c r="M949" s="116"/>
      <c r="N949" s="116"/>
      <c r="O949" s="116"/>
      <c r="P949" s="116"/>
      <c r="Q949" s="116"/>
      <c r="R949" s="116"/>
      <c r="S949" s="116"/>
      <c r="T949" s="116"/>
      <c r="U949" s="116"/>
      <c r="V949" s="116"/>
      <c r="W949" s="116"/>
      <c r="X949" s="116"/>
      <c r="Y949" s="116"/>
      <c r="Z949" s="116"/>
      <c r="AA949" s="116"/>
      <c r="AB949" s="116"/>
      <c r="AC949" s="116"/>
      <c r="AD949" s="116"/>
      <c r="AE949" s="116"/>
      <c r="AF949" s="116"/>
      <c r="AG949" s="116"/>
      <c r="AH949" s="116"/>
      <c r="AI949" s="116"/>
      <c r="AJ949" s="116"/>
      <c r="AK949" s="116"/>
      <c r="AL949" s="116"/>
      <c r="AM949" s="116"/>
      <c r="AN949" s="116"/>
      <c r="AO949" s="116"/>
      <c r="AP949" s="116"/>
      <c r="AQ949" s="116"/>
      <c r="AR949" s="116"/>
      <c r="AS949" s="116"/>
      <c r="AT949" s="116"/>
      <c r="AU949" s="116"/>
      <c r="AZ949" s="116"/>
      <c r="BA949" s="116"/>
      <c r="BB949" s="116"/>
      <c r="BC949" s="116"/>
    </row>
    <row r="950" spans="1:55" s="117" customFormat="1">
      <c r="A950" s="116"/>
      <c r="B950" s="116"/>
      <c r="C950" s="116"/>
      <c r="D950" s="116"/>
      <c r="E950" s="116"/>
      <c r="F950" s="116"/>
      <c r="G950" s="116"/>
      <c r="H950" s="116"/>
      <c r="I950" s="116"/>
      <c r="J950" s="116"/>
      <c r="K950" s="116"/>
      <c r="L950" s="116"/>
      <c r="M950" s="116"/>
      <c r="N950" s="116"/>
      <c r="O950" s="116"/>
      <c r="P950" s="116"/>
      <c r="Q950" s="116"/>
      <c r="R950" s="116"/>
      <c r="S950" s="116"/>
      <c r="T950" s="116"/>
      <c r="U950" s="116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116"/>
      <c r="AP950" s="116"/>
      <c r="AQ950" s="116"/>
      <c r="AR950" s="116"/>
      <c r="AS950" s="116"/>
      <c r="AT950" s="116"/>
      <c r="AU950" s="116"/>
      <c r="AZ950" s="116"/>
      <c r="BA950" s="116"/>
      <c r="BB950" s="116"/>
      <c r="BC950" s="116"/>
    </row>
    <row r="951" spans="1:55" s="117" customFormat="1">
      <c r="A951" s="116"/>
      <c r="B951" s="116"/>
      <c r="C951" s="116"/>
      <c r="D951" s="116"/>
      <c r="E951" s="116"/>
      <c r="F951" s="116"/>
      <c r="G951" s="116"/>
      <c r="H951" s="116"/>
      <c r="I951" s="116"/>
      <c r="J951" s="116"/>
      <c r="K951" s="116"/>
      <c r="L951" s="116"/>
      <c r="M951" s="116"/>
      <c r="N951" s="116"/>
      <c r="O951" s="116"/>
      <c r="P951" s="116"/>
      <c r="Q951" s="116"/>
      <c r="R951" s="116"/>
      <c r="S951" s="116"/>
      <c r="T951" s="116"/>
      <c r="U951" s="116"/>
      <c r="V951" s="116"/>
      <c r="W951" s="116"/>
      <c r="X951" s="116"/>
      <c r="Y951" s="116"/>
      <c r="Z951" s="116"/>
      <c r="AA951" s="116"/>
      <c r="AB951" s="116"/>
      <c r="AC951" s="116"/>
      <c r="AD951" s="116"/>
      <c r="AE951" s="116"/>
      <c r="AF951" s="116"/>
      <c r="AG951" s="116"/>
      <c r="AH951" s="116"/>
      <c r="AI951" s="116"/>
      <c r="AJ951" s="116"/>
      <c r="AK951" s="116"/>
      <c r="AL951" s="116"/>
      <c r="AM951" s="116"/>
      <c r="AN951" s="116"/>
      <c r="AO951" s="116"/>
      <c r="AP951" s="116"/>
      <c r="AQ951" s="116"/>
      <c r="AR951" s="116"/>
      <c r="AS951" s="116"/>
      <c r="AT951" s="116"/>
      <c r="AU951" s="116"/>
      <c r="AZ951" s="116"/>
      <c r="BA951" s="116"/>
      <c r="BB951" s="116"/>
      <c r="BC951" s="116"/>
    </row>
    <row r="952" spans="1:55" s="117" customFormat="1">
      <c r="A952" s="116"/>
      <c r="B952" s="116"/>
      <c r="C952" s="116"/>
      <c r="D952" s="116"/>
      <c r="E952" s="116"/>
      <c r="F952" s="116"/>
      <c r="G952" s="116"/>
      <c r="H952" s="116"/>
      <c r="I952" s="116"/>
      <c r="J952" s="116"/>
      <c r="K952" s="116"/>
      <c r="L952" s="116"/>
      <c r="M952" s="116"/>
      <c r="N952" s="116"/>
      <c r="O952" s="116"/>
      <c r="P952" s="116"/>
      <c r="Q952" s="116"/>
      <c r="R952" s="116"/>
      <c r="S952" s="116"/>
      <c r="T952" s="116"/>
      <c r="U952" s="116"/>
      <c r="V952" s="116"/>
      <c r="W952" s="116"/>
      <c r="X952" s="116"/>
      <c r="Y952" s="116"/>
      <c r="Z952" s="116"/>
      <c r="AA952" s="116"/>
      <c r="AB952" s="116"/>
      <c r="AC952" s="116"/>
      <c r="AD952" s="116"/>
      <c r="AE952" s="116"/>
      <c r="AF952" s="116"/>
      <c r="AG952" s="116"/>
      <c r="AH952" s="116"/>
      <c r="AI952" s="116"/>
      <c r="AJ952" s="116"/>
      <c r="AK952" s="116"/>
      <c r="AL952" s="116"/>
      <c r="AM952" s="116"/>
      <c r="AN952" s="116"/>
      <c r="AO952" s="116"/>
      <c r="AP952" s="116"/>
      <c r="AQ952" s="116"/>
      <c r="AR952" s="116"/>
      <c r="AS952" s="116"/>
      <c r="AT952" s="116"/>
      <c r="AU952" s="116"/>
      <c r="AZ952" s="116"/>
      <c r="BA952" s="116"/>
      <c r="BB952" s="116"/>
      <c r="BC952" s="116"/>
    </row>
    <row r="953" spans="1:55" s="117" customFormat="1">
      <c r="A953" s="116"/>
      <c r="B953" s="116"/>
      <c r="C953" s="116"/>
      <c r="D953" s="116"/>
      <c r="E953" s="116"/>
      <c r="F953" s="116"/>
      <c r="G953" s="116"/>
      <c r="H953" s="116"/>
      <c r="I953" s="116"/>
      <c r="J953" s="116"/>
      <c r="K953" s="116"/>
      <c r="L953" s="116"/>
      <c r="M953" s="116"/>
      <c r="N953" s="116"/>
      <c r="O953" s="116"/>
      <c r="P953" s="116"/>
      <c r="Q953" s="116"/>
      <c r="R953" s="116"/>
      <c r="S953" s="116"/>
      <c r="T953" s="116"/>
      <c r="U953" s="116"/>
      <c r="V953" s="116"/>
      <c r="W953" s="116"/>
      <c r="X953" s="116"/>
      <c r="Y953" s="116"/>
      <c r="Z953" s="116"/>
      <c r="AA953" s="116"/>
      <c r="AB953" s="116"/>
      <c r="AC953" s="116"/>
      <c r="AD953" s="116"/>
      <c r="AE953" s="116"/>
      <c r="AF953" s="116"/>
      <c r="AG953" s="116"/>
      <c r="AH953" s="116"/>
      <c r="AI953" s="116"/>
      <c r="AJ953" s="116"/>
      <c r="AK953" s="116"/>
      <c r="AL953" s="116"/>
      <c r="AM953" s="116"/>
      <c r="AN953" s="116"/>
      <c r="AO953" s="116"/>
      <c r="AP953" s="116"/>
      <c r="AQ953" s="116"/>
      <c r="AR953" s="116"/>
      <c r="AS953" s="116"/>
      <c r="AT953" s="116"/>
      <c r="AU953" s="116"/>
      <c r="AZ953" s="116"/>
      <c r="BA953" s="116"/>
      <c r="BB953" s="116"/>
      <c r="BC953" s="116"/>
    </row>
    <row r="954" spans="1:55" s="117" customFormat="1">
      <c r="A954" s="116"/>
      <c r="B954" s="116"/>
      <c r="C954" s="116"/>
      <c r="D954" s="116"/>
      <c r="E954" s="116"/>
      <c r="F954" s="116"/>
      <c r="G954" s="116"/>
      <c r="H954" s="116"/>
      <c r="I954" s="116"/>
      <c r="J954" s="116"/>
      <c r="K954" s="116"/>
      <c r="L954" s="116"/>
      <c r="M954" s="116"/>
      <c r="N954" s="116"/>
      <c r="O954" s="116"/>
      <c r="P954" s="116"/>
      <c r="Q954" s="116"/>
      <c r="R954" s="116"/>
      <c r="S954" s="116"/>
      <c r="T954" s="116"/>
      <c r="U954" s="116"/>
      <c r="V954" s="116"/>
      <c r="W954" s="116"/>
      <c r="X954" s="116"/>
      <c r="Y954" s="116"/>
      <c r="Z954" s="116"/>
      <c r="AA954" s="116"/>
      <c r="AB954" s="116"/>
      <c r="AC954" s="116"/>
      <c r="AD954" s="116"/>
      <c r="AE954" s="116"/>
      <c r="AF954" s="116"/>
      <c r="AG954" s="116"/>
      <c r="AH954" s="116"/>
      <c r="AI954" s="116"/>
      <c r="AJ954" s="116"/>
      <c r="AK954" s="116"/>
      <c r="AL954" s="116"/>
      <c r="AM954" s="116"/>
      <c r="AN954" s="116"/>
      <c r="AO954" s="116"/>
      <c r="AP954" s="116"/>
      <c r="AQ954" s="116"/>
      <c r="AR954" s="116"/>
      <c r="AS954" s="116"/>
      <c r="AT954" s="116"/>
      <c r="AU954" s="116"/>
      <c r="AZ954" s="116"/>
      <c r="BA954" s="116"/>
      <c r="BB954" s="116"/>
      <c r="BC954" s="116"/>
    </row>
    <row r="955" spans="1:55" s="117" customFormat="1">
      <c r="A955" s="116"/>
      <c r="B955" s="116"/>
      <c r="C955" s="116"/>
      <c r="D955" s="116"/>
      <c r="E955" s="116"/>
      <c r="F955" s="116"/>
      <c r="G955" s="116"/>
      <c r="H955" s="116"/>
      <c r="I955" s="116"/>
      <c r="J955" s="116"/>
      <c r="K955" s="116"/>
      <c r="L955" s="116"/>
      <c r="M955" s="116"/>
      <c r="N955" s="116"/>
      <c r="O955" s="116"/>
      <c r="P955" s="116"/>
      <c r="Q955" s="116"/>
      <c r="R955" s="116"/>
      <c r="S955" s="116"/>
      <c r="T955" s="116"/>
      <c r="U955" s="116"/>
      <c r="V955" s="116"/>
      <c r="W955" s="116"/>
      <c r="X955" s="116"/>
      <c r="Y955" s="116"/>
      <c r="Z955" s="116"/>
      <c r="AA955" s="116"/>
      <c r="AB955" s="116"/>
      <c r="AC955" s="116"/>
      <c r="AD955" s="116"/>
      <c r="AE955" s="116"/>
      <c r="AF955" s="116"/>
      <c r="AG955" s="116"/>
      <c r="AH955" s="116"/>
      <c r="AI955" s="116"/>
      <c r="AJ955" s="116"/>
      <c r="AK955" s="116"/>
      <c r="AL955" s="116"/>
      <c r="AM955" s="116"/>
      <c r="AN955" s="116"/>
      <c r="AO955" s="116"/>
      <c r="AP955" s="116"/>
      <c r="AQ955" s="116"/>
      <c r="AR955" s="116"/>
      <c r="AS955" s="116"/>
      <c r="AT955" s="116"/>
      <c r="AU955" s="116"/>
      <c r="AZ955" s="116"/>
      <c r="BA955" s="116"/>
      <c r="BB955" s="116"/>
      <c r="BC955" s="116"/>
    </row>
    <row r="956" spans="1:55" s="117" customFormat="1">
      <c r="A956" s="116"/>
      <c r="B956" s="116"/>
      <c r="C956" s="116"/>
      <c r="D956" s="116"/>
      <c r="E956" s="116"/>
      <c r="F956" s="116"/>
      <c r="G956" s="116"/>
      <c r="H956" s="116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  <c r="S956" s="116"/>
      <c r="T956" s="116"/>
      <c r="U956" s="116"/>
      <c r="V956" s="116"/>
      <c r="W956" s="116"/>
      <c r="X956" s="116"/>
      <c r="Y956" s="116"/>
      <c r="Z956" s="116"/>
      <c r="AA956" s="116"/>
      <c r="AB956" s="116"/>
      <c r="AC956" s="116"/>
      <c r="AD956" s="116"/>
      <c r="AE956" s="116"/>
      <c r="AF956" s="116"/>
      <c r="AG956" s="116"/>
      <c r="AH956" s="116"/>
      <c r="AI956" s="116"/>
      <c r="AJ956" s="116"/>
      <c r="AK956" s="116"/>
      <c r="AL956" s="116"/>
      <c r="AM956" s="116"/>
      <c r="AN956" s="116"/>
      <c r="AO956" s="116"/>
      <c r="AP956" s="116"/>
      <c r="AQ956" s="116"/>
      <c r="AR956" s="116"/>
      <c r="AS956" s="116"/>
      <c r="AT956" s="116"/>
      <c r="AU956" s="116"/>
      <c r="AZ956" s="116"/>
      <c r="BA956" s="116"/>
      <c r="BB956" s="116"/>
      <c r="BC956" s="116"/>
    </row>
    <row r="957" spans="1:55" s="117" customFormat="1">
      <c r="A957" s="116"/>
      <c r="B957" s="116"/>
      <c r="C957" s="116"/>
      <c r="D957" s="116"/>
      <c r="E957" s="116"/>
      <c r="F957" s="116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  <c r="Z957" s="116"/>
      <c r="AA957" s="116"/>
      <c r="AB957" s="116"/>
      <c r="AC957" s="116"/>
      <c r="AD957" s="116"/>
      <c r="AE957" s="116"/>
      <c r="AF957" s="116"/>
      <c r="AG957" s="116"/>
      <c r="AH957" s="116"/>
      <c r="AI957" s="116"/>
      <c r="AJ957" s="116"/>
      <c r="AK957" s="116"/>
      <c r="AL957" s="116"/>
      <c r="AM957" s="116"/>
      <c r="AN957" s="116"/>
      <c r="AO957" s="116"/>
      <c r="AP957" s="116"/>
      <c r="AQ957" s="116"/>
      <c r="AR957" s="116"/>
      <c r="AS957" s="116"/>
      <c r="AT957" s="116"/>
      <c r="AU957" s="116"/>
      <c r="AZ957" s="116"/>
      <c r="BA957" s="116"/>
      <c r="BB957" s="116"/>
      <c r="BC957" s="116"/>
    </row>
    <row r="958" spans="1:55" s="117" customFormat="1">
      <c r="A958" s="116"/>
      <c r="B958" s="116"/>
      <c r="C958" s="116"/>
      <c r="D958" s="116"/>
      <c r="E958" s="116"/>
      <c r="F958" s="116"/>
      <c r="G958" s="116"/>
      <c r="H958" s="116"/>
      <c r="I958" s="116"/>
      <c r="J958" s="116"/>
      <c r="K958" s="116"/>
      <c r="L958" s="116"/>
      <c r="M958" s="116"/>
      <c r="N958" s="116"/>
      <c r="O958" s="116"/>
      <c r="P958" s="116"/>
      <c r="Q958" s="116"/>
      <c r="R958" s="116"/>
      <c r="S958" s="116"/>
      <c r="T958" s="116"/>
      <c r="U958" s="116"/>
      <c r="V958" s="116"/>
      <c r="W958" s="116"/>
      <c r="X958" s="116"/>
      <c r="Y958" s="116"/>
      <c r="Z958" s="116"/>
      <c r="AA958" s="116"/>
      <c r="AB958" s="116"/>
      <c r="AC958" s="116"/>
      <c r="AD958" s="116"/>
      <c r="AE958" s="116"/>
      <c r="AF958" s="116"/>
      <c r="AG958" s="116"/>
      <c r="AH958" s="116"/>
      <c r="AI958" s="116"/>
      <c r="AJ958" s="116"/>
      <c r="AK958" s="116"/>
      <c r="AL958" s="116"/>
      <c r="AM958" s="116"/>
      <c r="AN958" s="116"/>
      <c r="AO958" s="116"/>
      <c r="AP958" s="116"/>
      <c r="AQ958" s="116"/>
      <c r="AR958" s="116"/>
      <c r="AS958" s="116"/>
      <c r="AT958" s="116"/>
      <c r="AU958" s="116"/>
      <c r="AZ958" s="116"/>
      <c r="BA958" s="116"/>
      <c r="BB958" s="116"/>
      <c r="BC958" s="116"/>
    </row>
    <row r="959" spans="1:55" s="117" customFormat="1">
      <c r="A959" s="116"/>
      <c r="B959" s="116"/>
      <c r="C959" s="116"/>
      <c r="D959" s="116"/>
      <c r="E959" s="116"/>
      <c r="F959" s="116"/>
      <c r="G959" s="116"/>
      <c r="H959" s="116"/>
      <c r="I959" s="116"/>
      <c r="J959" s="116"/>
      <c r="K959" s="116"/>
      <c r="L959" s="116"/>
      <c r="M959" s="116"/>
      <c r="N959" s="116"/>
      <c r="O959" s="116"/>
      <c r="P959" s="116"/>
      <c r="Q959" s="116"/>
      <c r="R959" s="116"/>
      <c r="S959" s="116"/>
      <c r="T959" s="116"/>
      <c r="U959" s="116"/>
      <c r="V959" s="116"/>
      <c r="W959" s="116"/>
      <c r="X959" s="116"/>
      <c r="Y959" s="116"/>
      <c r="Z959" s="116"/>
      <c r="AA959" s="116"/>
      <c r="AB959" s="116"/>
      <c r="AC959" s="116"/>
      <c r="AD959" s="116"/>
      <c r="AE959" s="116"/>
      <c r="AF959" s="116"/>
      <c r="AG959" s="116"/>
      <c r="AH959" s="116"/>
      <c r="AI959" s="116"/>
      <c r="AJ959" s="116"/>
      <c r="AK959" s="116"/>
      <c r="AL959" s="116"/>
      <c r="AM959" s="116"/>
      <c r="AN959" s="116"/>
      <c r="AO959" s="116"/>
      <c r="AP959" s="116"/>
      <c r="AQ959" s="116"/>
      <c r="AR959" s="116"/>
      <c r="AS959" s="116"/>
      <c r="AT959" s="116"/>
      <c r="AU959" s="116"/>
      <c r="AZ959" s="116"/>
      <c r="BA959" s="116"/>
      <c r="BB959" s="116"/>
      <c r="BC959" s="116"/>
    </row>
    <row r="960" spans="1:55" s="117" customFormat="1">
      <c r="A960" s="116"/>
      <c r="B960" s="116"/>
      <c r="C960" s="116"/>
      <c r="D960" s="116"/>
      <c r="E960" s="116"/>
      <c r="F960" s="116"/>
      <c r="G960" s="116"/>
      <c r="H960" s="116"/>
      <c r="I960" s="116"/>
      <c r="J960" s="116"/>
      <c r="K960" s="116"/>
      <c r="L960" s="116"/>
      <c r="M960" s="116"/>
      <c r="N960" s="116"/>
      <c r="O960" s="116"/>
      <c r="P960" s="116"/>
      <c r="Q960" s="116"/>
      <c r="R960" s="116"/>
      <c r="S960" s="116"/>
      <c r="T960" s="116"/>
      <c r="U960" s="116"/>
      <c r="V960" s="116"/>
      <c r="W960" s="116"/>
      <c r="X960" s="116"/>
      <c r="Y960" s="116"/>
      <c r="Z960" s="116"/>
      <c r="AA960" s="116"/>
      <c r="AB960" s="116"/>
      <c r="AC960" s="116"/>
      <c r="AD960" s="116"/>
      <c r="AE960" s="116"/>
      <c r="AF960" s="116"/>
      <c r="AG960" s="116"/>
      <c r="AH960" s="116"/>
      <c r="AI960" s="116"/>
      <c r="AJ960" s="116"/>
      <c r="AK960" s="116"/>
      <c r="AL960" s="116"/>
      <c r="AM960" s="116"/>
      <c r="AN960" s="116"/>
      <c r="AO960" s="116"/>
      <c r="AP960" s="116"/>
      <c r="AQ960" s="116"/>
      <c r="AR960" s="116"/>
      <c r="AS960" s="116"/>
      <c r="AT960" s="116"/>
      <c r="AU960" s="116"/>
      <c r="AZ960" s="116"/>
      <c r="BA960" s="116"/>
      <c r="BB960" s="116"/>
      <c r="BC960" s="116"/>
    </row>
    <row r="961" spans="1:55" s="117" customFormat="1">
      <c r="A961" s="116"/>
      <c r="B961" s="116"/>
      <c r="C961" s="116"/>
      <c r="D961" s="116"/>
      <c r="E961" s="116"/>
      <c r="F961" s="116"/>
      <c r="G961" s="116"/>
      <c r="H961" s="116"/>
      <c r="I961" s="116"/>
      <c r="J961" s="116"/>
      <c r="K961" s="116"/>
      <c r="L961" s="116"/>
      <c r="M961" s="116"/>
      <c r="N961" s="116"/>
      <c r="O961" s="116"/>
      <c r="P961" s="116"/>
      <c r="Q961" s="116"/>
      <c r="R961" s="116"/>
      <c r="S961" s="116"/>
      <c r="T961" s="116"/>
      <c r="U961" s="116"/>
      <c r="V961" s="116"/>
      <c r="W961" s="116"/>
      <c r="X961" s="116"/>
      <c r="Y961" s="116"/>
      <c r="Z961" s="116"/>
      <c r="AA961" s="116"/>
      <c r="AB961" s="116"/>
      <c r="AC961" s="116"/>
      <c r="AD961" s="116"/>
      <c r="AE961" s="116"/>
      <c r="AF961" s="116"/>
      <c r="AG961" s="116"/>
      <c r="AH961" s="116"/>
      <c r="AI961" s="116"/>
      <c r="AJ961" s="116"/>
      <c r="AK961" s="116"/>
      <c r="AL961" s="116"/>
      <c r="AM961" s="116"/>
      <c r="AN961" s="116"/>
      <c r="AO961" s="116"/>
      <c r="AP961" s="116"/>
      <c r="AQ961" s="116"/>
      <c r="AR961" s="116"/>
      <c r="AS961" s="116"/>
      <c r="AT961" s="116"/>
      <c r="AU961" s="116"/>
      <c r="AZ961" s="116"/>
      <c r="BA961" s="116"/>
      <c r="BB961" s="116"/>
      <c r="BC961" s="116"/>
    </row>
    <row r="962" spans="1:55" s="117" customFormat="1">
      <c r="A962" s="116"/>
      <c r="B962" s="116"/>
      <c r="C962" s="116"/>
      <c r="D962" s="116"/>
      <c r="E962" s="116"/>
      <c r="F962" s="116"/>
      <c r="G962" s="116"/>
      <c r="H962" s="116"/>
      <c r="I962" s="116"/>
      <c r="J962" s="116"/>
      <c r="K962" s="116"/>
      <c r="L962" s="116"/>
      <c r="M962" s="116"/>
      <c r="N962" s="116"/>
      <c r="O962" s="116"/>
      <c r="P962" s="116"/>
      <c r="Q962" s="116"/>
      <c r="R962" s="116"/>
      <c r="S962" s="116"/>
      <c r="T962" s="116"/>
      <c r="U962" s="116"/>
      <c r="V962" s="116"/>
      <c r="W962" s="116"/>
      <c r="X962" s="116"/>
      <c r="Y962" s="116"/>
      <c r="Z962" s="116"/>
      <c r="AA962" s="116"/>
      <c r="AB962" s="116"/>
      <c r="AC962" s="116"/>
      <c r="AD962" s="116"/>
      <c r="AE962" s="116"/>
      <c r="AF962" s="116"/>
      <c r="AG962" s="116"/>
      <c r="AH962" s="116"/>
      <c r="AI962" s="116"/>
      <c r="AJ962" s="116"/>
      <c r="AK962" s="116"/>
      <c r="AL962" s="116"/>
      <c r="AM962" s="116"/>
      <c r="AN962" s="116"/>
      <c r="AO962" s="116"/>
      <c r="AP962" s="116"/>
      <c r="AQ962" s="116"/>
      <c r="AR962" s="116"/>
      <c r="AS962" s="116"/>
      <c r="AT962" s="116"/>
      <c r="AU962" s="116"/>
      <c r="AZ962" s="116"/>
      <c r="BA962" s="116"/>
      <c r="BB962" s="116"/>
      <c r="BC962" s="116"/>
    </row>
    <row r="963" spans="1:55" s="117" customFormat="1">
      <c r="A963" s="116"/>
      <c r="B963" s="116"/>
      <c r="C963" s="116"/>
      <c r="D963" s="116"/>
      <c r="E963" s="116"/>
      <c r="F963" s="116"/>
      <c r="G963" s="116"/>
      <c r="H963" s="116"/>
      <c r="I963" s="116"/>
      <c r="J963" s="116"/>
      <c r="K963" s="116"/>
      <c r="L963" s="116"/>
      <c r="M963" s="116"/>
      <c r="N963" s="116"/>
      <c r="O963" s="116"/>
      <c r="P963" s="116"/>
      <c r="Q963" s="116"/>
      <c r="R963" s="116"/>
      <c r="S963" s="116"/>
      <c r="T963" s="116"/>
      <c r="U963" s="116"/>
      <c r="V963" s="116"/>
      <c r="W963" s="116"/>
      <c r="X963" s="116"/>
      <c r="Y963" s="116"/>
      <c r="Z963" s="116"/>
      <c r="AA963" s="116"/>
      <c r="AB963" s="116"/>
      <c r="AC963" s="116"/>
      <c r="AD963" s="116"/>
      <c r="AE963" s="116"/>
      <c r="AF963" s="116"/>
      <c r="AG963" s="116"/>
      <c r="AH963" s="116"/>
      <c r="AI963" s="116"/>
      <c r="AJ963" s="116"/>
      <c r="AK963" s="116"/>
      <c r="AL963" s="116"/>
      <c r="AM963" s="116"/>
      <c r="AN963" s="116"/>
      <c r="AO963" s="116"/>
      <c r="AP963" s="116"/>
      <c r="AQ963" s="116"/>
      <c r="AR963" s="116"/>
      <c r="AS963" s="116"/>
      <c r="AT963" s="116"/>
      <c r="AU963" s="116"/>
      <c r="AZ963" s="116"/>
      <c r="BA963" s="116"/>
      <c r="BB963" s="116"/>
      <c r="BC963" s="116"/>
    </row>
    <row r="964" spans="1:55" s="117" customFormat="1">
      <c r="A964" s="116"/>
      <c r="B964" s="116"/>
      <c r="C964" s="116"/>
      <c r="D964" s="116"/>
      <c r="E964" s="116"/>
      <c r="F964" s="116"/>
      <c r="G964" s="116"/>
      <c r="H964" s="116"/>
      <c r="I964" s="116"/>
      <c r="J964" s="116"/>
      <c r="K964" s="116"/>
      <c r="L964" s="116"/>
      <c r="M964" s="116"/>
      <c r="N964" s="116"/>
      <c r="O964" s="116"/>
      <c r="P964" s="116"/>
      <c r="Q964" s="116"/>
      <c r="R964" s="116"/>
      <c r="S964" s="116"/>
      <c r="T964" s="116"/>
      <c r="U964" s="116"/>
      <c r="V964" s="116"/>
      <c r="W964" s="116"/>
      <c r="X964" s="116"/>
      <c r="Y964" s="116"/>
      <c r="Z964" s="116"/>
      <c r="AA964" s="116"/>
      <c r="AB964" s="116"/>
      <c r="AC964" s="116"/>
      <c r="AD964" s="116"/>
      <c r="AE964" s="116"/>
      <c r="AF964" s="116"/>
      <c r="AG964" s="116"/>
      <c r="AH964" s="116"/>
      <c r="AI964" s="116"/>
      <c r="AJ964" s="116"/>
      <c r="AK964" s="116"/>
      <c r="AL964" s="116"/>
      <c r="AM964" s="116"/>
      <c r="AN964" s="116"/>
      <c r="AO964" s="116"/>
      <c r="AP964" s="116"/>
      <c r="AQ964" s="116"/>
      <c r="AR964" s="116"/>
      <c r="AS964" s="116"/>
      <c r="AT964" s="116"/>
      <c r="AU964" s="116"/>
      <c r="AZ964" s="116"/>
      <c r="BA964" s="116"/>
      <c r="BB964" s="116"/>
      <c r="BC964" s="116"/>
    </row>
    <row r="965" spans="1:55" s="117" customFormat="1">
      <c r="A965" s="116"/>
      <c r="B965" s="116"/>
      <c r="C965" s="116"/>
      <c r="D965" s="116"/>
      <c r="E965" s="116"/>
      <c r="F965" s="116"/>
      <c r="G965" s="116"/>
      <c r="H965" s="116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  <c r="S965" s="116"/>
      <c r="T965" s="116"/>
      <c r="U965" s="116"/>
      <c r="V965" s="116"/>
      <c r="W965" s="116"/>
      <c r="X965" s="116"/>
      <c r="Y965" s="116"/>
      <c r="Z965" s="116"/>
      <c r="AA965" s="116"/>
      <c r="AB965" s="116"/>
      <c r="AC965" s="116"/>
      <c r="AD965" s="116"/>
      <c r="AE965" s="116"/>
      <c r="AF965" s="116"/>
      <c r="AG965" s="116"/>
      <c r="AH965" s="116"/>
      <c r="AI965" s="116"/>
      <c r="AJ965" s="116"/>
      <c r="AK965" s="116"/>
      <c r="AL965" s="116"/>
      <c r="AM965" s="116"/>
      <c r="AN965" s="116"/>
      <c r="AO965" s="116"/>
      <c r="AP965" s="116"/>
      <c r="AQ965" s="116"/>
      <c r="AR965" s="116"/>
      <c r="AS965" s="116"/>
      <c r="AT965" s="116"/>
      <c r="AU965" s="116"/>
      <c r="AZ965" s="116"/>
      <c r="BA965" s="116"/>
      <c r="BB965" s="116"/>
      <c r="BC965" s="116"/>
    </row>
    <row r="966" spans="1:55" s="117" customFormat="1">
      <c r="A966" s="116"/>
      <c r="B966" s="116"/>
      <c r="C966" s="116"/>
      <c r="D966" s="116"/>
      <c r="E966" s="116"/>
      <c r="F966" s="116"/>
      <c r="G966" s="116"/>
      <c r="H966" s="116"/>
      <c r="I966" s="116"/>
      <c r="J966" s="116"/>
      <c r="K966" s="116"/>
      <c r="L966" s="116"/>
      <c r="M966" s="116"/>
      <c r="N966" s="116"/>
      <c r="O966" s="116"/>
      <c r="P966" s="116"/>
      <c r="Q966" s="116"/>
      <c r="R966" s="116"/>
      <c r="S966" s="116"/>
      <c r="T966" s="116"/>
      <c r="U966" s="116"/>
      <c r="V966" s="116"/>
      <c r="W966" s="116"/>
      <c r="X966" s="116"/>
      <c r="Y966" s="116"/>
      <c r="Z966" s="116"/>
      <c r="AA966" s="116"/>
      <c r="AB966" s="116"/>
      <c r="AC966" s="116"/>
      <c r="AD966" s="116"/>
      <c r="AE966" s="116"/>
      <c r="AF966" s="116"/>
      <c r="AG966" s="116"/>
      <c r="AH966" s="116"/>
      <c r="AI966" s="116"/>
      <c r="AJ966" s="116"/>
      <c r="AK966" s="116"/>
      <c r="AL966" s="116"/>
      <c r="AM966" s="116"/>
      <c r="AN966" s="116"/>
      <c r="AO966" s="116"/>
      <c r="AP966" s="116"/>
      <c r="AQ966" s="116"/>
      <c r="AR966" s="116"/>
      <c r="AS966" s="116"/>
      <c r="AT966" s="116"/>
      <c r="AU966" s="116"/>
      <c r="AZ966" s="116"/>
      <c r="BA966" s="116"/>
      <c r="BB966" s="116"/>
      <c r="BC966" s="116"/>
    </row>
    <row r="967" spans="1:55" s="117" customFormat="1">
      <c r="A967" s="116"/>
      <c r="B967" s="116"/>
      <c r="C967" s="116"/>
      <c r="D967" s="116"/>
      <c r="E967" s="116"/>
      <c r="F967" s="116"/>
      <c r="G967" s="116"/>
      <c r="H967" s="116"/>
      <c r="I967" s="116"/>
      <c r="J967" s="116"/>
      <c r="K967" s="116"/>
      <c r="L967" s="116"/>
      <c r="M967" s="116"/>
      <c r="N967" s="116"/>
      <c r="O967" s="116"/>
      <c r="P967" s="116"/>
      <c r="Q967" s="116"/>
      <c r="R967" s="116"/>
      <c r="S967" s="116"/>
      <c r="T967" s="116"/>
      <c r="U967" s="116"/>
      <c r="V967" s="116"/>
      <c r="W967" s="116"/>
      <c r="X967" s="116"/>
      <c r="Y967" s="116"/>
      <c r="Z967" s="116"/>
      <c r="AA967" s="116"/>
      <c r="AB967" s="116"/>
      <c r="AC967" s="116"/>
      <c r="AD967" s="116"/>
      <c r="AE967" s="116"/>
      <c r="AF967" s="116"/>
      <c r="AG967" s="116"/>
      <c r="AH967" s="116"/>
      <c r="AI967" s="116"/>
      <c r="AJ967" s="116"/>
      <c r="AK967" s="116"/>
      <c r="AL967" s="116"/>
      <c r="AM967" s="116"/>
      <c r="AN967" s="116"/>
      <c r="AO967" s="116"/>
      <c r="AP967" s="116"/>
      <c r="AQ967" s="116"/>
      <c r="AR967" s="116"/>
      <c r="AS967" s="116"/>
      <c r="AT967" s="116"/>
      <c r="AU967" s="116"/>
      <c r="AZ967" s="116"/>
      <c r="BA967" s="116"/>
      <c r="BB967" s="116"/>
      <c r="BC967" s="116"/>
    </row>
    <row r="968" spans="1:55" s="117" customFormat="1">
      <c r="A968" s="116"/>
      <c r="B968" s="116"/>
      <c r="C968" s="116"/>
      <c r="D968" s="116"/>
      <c r="E968" s="116"/>
      <c r="F968" s="116"/>
      <c r="G968" s="116"/>
      <c r="H968" s="116"/>
      <c r="I968" s="116"/>
      <c r="J968" s="116"/>
      <c r="K968" s="116"/>
      <c r="L968" s="116"/>
      <c r="M968" s="116"/>
      <c r="N968" s="116"/>
      <c r="O968" s="116"/>
      <c r="P968" s="116"/>
      <c r="Q968" s="116"/>
      <c r="R968" s="116"/>
      <c r="S968" s="116"/>
      <c r="T968" s="116"/>
      <c r="U968" s="116"/>
      <c r="V968" s="116"/>
      <c r="W968" s="116"/>
      <c r="X968" s="116"/>
      <c r="Y968" s="116"/>
      <c r="Z968" s="116"/>
      <c r="AA968" s="116"/>
      <c r="AB968" s="116"/>
      <c r="AC968" s="116"/>
      <c r="AD968" s="116"/>
      <c r="AE968" s="116"/>
      <c r="AF968" s="116"/>
      <c r="AG968" s="116"/>
      <c r="AH968" s="116"/>
      <c r="AI968" s="116"/>
      <c r="AJ968" s="116"/>
      <c r="AK968" s="116"/>
      <c r="AL968" s="116"/>
      <c r="AM968" s="116"/>
      <c r="AN968" s="116"/>
      <c r="AO968" s="116"/>
      <c r="AP968" s="116"/>
      <c r="AQ968" s="116"/>
      <c r="AR968" s="116"/>
      <c r="AS968" s="116"/>
      <c r="AT968" s="116"/>
      <c r="AU968" s="116"/>
      <c r="AZ968" s="116"/>
      <c r="BA968" s="116"/>
      <c r="BB968" s="116"/>
      <c r="BC968" s="116"/>
    </row>
  </sheetData>
  <mergeCells count="46">
    <mergeCell ref="AF2:AQ2"/>
    <mergeCell ref="AZ3:BC3"/>
    <mergeCell ref="AZ4:BC4"/>
    <mergeCell ref="AV3:AY3"/>
    <mergeCell ref="AV4:AY4"/>
    <mergeCell ref="AR2:BB2"/>
    <mergeCell ref="AR3:AU3"/>
    <mergeCell ref="AF4:AI4"/>
    <mergeCell ref="AR4:AU4"/>
    <mergeCell ref="AN3:AQ3"/>
    <mergeCell ref="AN4:AQ4"/>
    <mergeCell ref="AJ3:AM3"/>
    <mergeCell ref="AJ4:AM4"/>
    <mergeCell ref="AF3:AI3"/>
    <mergeCell ref="B2:F2"/>
    <mergeCell ref="H2:S2"/>
    <mergeCell ref="X3:AA3"/>
    <mergeCell ref="T3:W3"/>
    <mergeCell ref="D3:D5"/>
    <mergeCell ref="T2:AE2"/>
    <mergeCell ref="AB3:AE3"/>
    <mergeCell ref="AB4:AE4"/>
    <mergeCell ref="X4:AA4"/>
    <mergeCell ref="L3:O3"/>
    <mergeCell ref="L4:O4"/>
    <mergeCell ref="P3:S3"/>
    <mergeCell ref="P4:S4"/>
    <mergeCell ref="H3:K3"/>
    <mergeCell ref="H4:K4"/>
    <mergeCell ref="E3:F5"/>
    <mergeCell ref="A64:G64"/>
    <mergeCell ref="A65:G65"/>
    <mergeCell ref="G3:G5"/>
    <mergeCell ref="C6:G6"/>
    <mergeCell ref="D8:F8"/>
    <mergeCell ref="A3:A5"/>
    <mergeCell ref="B3:B5"/>
    <mergeCell ref="C3:C5"/>
    <mergeCell ref="D60:F60"/>
    <mergeCell ref="A61:G61"/>
    <mergeCell ref="A62:G62"/>
    <mergeCell ref="A63:G63"/>
    <mergeCell ref="E10:F10"/>
    <mergeCell ref="C28:G28"/>
    <mergeCell ref="A40:G40"/>
    <mergeCell ref="C41:G41"/>
  </mergeCells>
  <phoneticPr fontId="26" type="noConversion"/>
  <pageMargins left="0.43307086614173229" right="0.19685039370078741" top="0.86614173228346458" bottom="0.62992125984251968" header="0.51181102362204722" footer="0.51181102362204722"/>
  <pageSetup paperSize="8" scale="52" orientation="landscape" r:id="rId1"/>
  <headerFooter alignWithMargins="0">
    <oddHeader>&amp;L6 /2019. (V.30.) sz. rendelet&amp;CHarkány Város Önkormányzat 2018. évi zárszámadás  kiadásai ( Főtábla )&amp;R2.sz. melléklet</oddHeader>
  </headerFooter>
  <colBreaks count="1" manualBreakCount="1">
    <brk id="31" max="6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A5" sqref="A5"/>
    </sheetView>
  </sheetViews>
  <sheetFormatPr defaultColWidth="11.5703125" defaultRowHeight="12.75"/>
  <cols>
    <col min="1" max="1" width="26.28515625" style="809" bestFit="1" customWidth="1"/>
    <col min="2" max="2" width="15.28515625" style="809" customWidth="1"/>
    <col min="3" max="3" width="12.5703125" style="809" customWidth="1"/>
    <col min="4" max="4" width="12.140625" style="809" customWidth="1"/>
    <col min="5" max="256" width="11.5703125" style="809"/>
    <col min="257" max="257" width="26.28515625" style="809" bestFit="1" customWidth="1"/>
    <col min="258" max="258" width="15.28515625" style="809" customWidth="1"/>
    <col min="259" max="259" width="12.5703125" style="809" customWidth="1"/>
    <col min="260" max="260" width="16.85546875" style="809" customWidth="1"/>
    <col min="261" max="512" width="11.5703125" style="809"/>
    <col min="513" max="513" width="26.28515625" style="809" bestFit="1" customWidth="1"/>
    <col min="514" max="514" width="15.28515625" style="809" customWidth="1"/>
    <col min="515" max="515" width="12.5703125" style="809" customWidth="1"/>
    <col min="516" max="516" width="16.85546875" style="809" customWidth="1"/>
    <col min="517" max="768" width="11.5703125" style="809"/>
    <col min="769" max="769" width="26.28515625" style="809" bestFit="1" customWidth="1"/>
    <col min="770" max="770" width="15.28515625" style="809" customWidth="1"/>
    <col min="771" max="771" width="12.5703125" style="809" customWidth="1"/>
    <col min="772" max="772" width="16.85546875" style="809" customWidth="1"/>
    <col min="773" max="1024" width="11.5703125" style="809"/>
    <col min="1025" max="1025" width="26.28515625" style="809" bestFit="1" customWidth="1"/>
    <col min="1026" max="1026" width="15.28515625" style="809" customWidth="1"/>
    <col min="1027" max="1027" width="12.5703125" style="809" customWidth="1"/>
    <col min="1028" max="1028" width="16.85546875" style="809" customWidth="1"/>
    <col min="1029" max="1280" width="11.5703125" style="809"/>
    <col min="1281" max="1281" width="26.28515625" style="809" bestFit="1" customWidth="1"/>
    <col min="1282" max="1282" width="15.28515625" style="809" customWidth="1"/>
    <col min="1283" max="1283" width="12.5703125" style="809" customWidth="1"/>
    <col min="1284" max="1284" width="16.85546875" style="809" customWidth="1"/>
    <col min="1285" max="1536" width="11.5703125" style="809"/>
    <col min="1537" max="1537" width="26.28515625" style="809" bestFit="1" customWidth="1"/>
    <col min="1538" max="1538" width="15.28515625" style="809" customWidth="1"/>
    <col min="1539" max="1539" width="12.5703125" style="809" customWidth="1"/>
    <col min="1540" max="1540" width="16.85546875" style="809" customWidth="1"/>
    <col min="1541" max="1792" width="11.5703125" style="809"/>
    <col min="1793" max="1793" width="26.28515625" style="809" bestFit="1" customWidth="1"/>
    <col min="1794" max="1794" width="15.28515625" style="809" customWidth="1"/>
    <col min="1795" max="1795" width="12.5703125" style="809" customWidth="1"/>
    <col min="1796" max="1796" width="16.85546875" style="809" customWidth="1"/>
    <col min="1797" max="2048" width="11.5703125" style="809"/>
    <col min="2049" max="2049" width="26.28515625" style="809" bestFit="1" customWidth="1"/>
    <col min="2050" max="2050" width="15.28515625" style="809" customWidth="1"/>
    <col min="2051" max="2051" width="12.5703125" style="809" customWidth="1"/>
    <col min="2052" max="2052" width="16.85546875" style="809" customWidth="1"/>
    <col min="2053" max="2304" width="11.5703125" style="809"/>
    <col min="2305" max="2305" width="26.28515625" style="809" bestFit="1" customWidth="1"/>
    <col min="2306" max="2306" width="15.28515625" style="809" customWidth="1"/>
    <col min="2307" max="2307" width="12.5703125" style="809" customWidth="1"/>
    <col min="2308" max="2308" width="16.85546875" style="809" customWidth="1"/>
    <col min="2309" max="2560" width="11.5703125" style="809"/>
    <col min="2561" max="2561" width="26.28515625" style="809" bestFit="1" customWidth="1"/>
    <col min="2562" max="2562" width="15.28515625" style="809" customWidth="1"/>
    <col min="2563" max="2563" width="12.5703125" style="809" customWidth="1"/>
    <col min="2564" max="2564" width="16.85546875" style="809" customWidth="1"/>
    <col min="2565" max="2816" width="11.5703125" style="809"/>
    <col min="2817" max="2817" width="26.28515625" style="809" bestFit="1" customWidth="1"/>
    <col min="2818" max="2818" width="15.28515625" style="809" customWidth="1"/>
    <col min="2819" max="2819" width="12.5703125" style="809" customWidth="1"/>
    <col min="2820" max="2820" width="16.85546875" style="809" customWidth="1"/>
    <col min="2821" max="3072" width="11.5703125" style="809"/>
    <col min="3073" max="3073" width="26.28515625" style="809" bestFit="1" customWidth="1"/>
    <col min="3074" max="3074" width="15.28515625" style="809" customWidth="1"/>
    <col min="3075" max="3075" width="12.5703125" style="809" customWidth="1"/>
    <col min="3076" max="3076" width="16.85546875" style="809" customWidth="1"/>
    <col min="3077" max="3328" width="11.5703125" style="809"/>
    <col min="3329" max="3329" width="26.28515625" style="809" bestFit="1" customWidth="1"/>
    <col min="3330" max="3330" width="15.28515625" style="809" customWidth="1"/>
    <col min="3331" max="3331" width="12.5703125" style="809" customWidth="1"/>
    <col min="3332" max="3332" width="16.85546875" style="809" customWidth="1"/>
    <col min="3333" max="3584" width="11.5703125" style="809"/>
    <col min="3585" max="3585" width="26.28515625" style="809" bestFit="1" customWidth="1"/>
    <col min="3586" max="3586" width="15.28515625" style="809" customWidth="1"/>
    <col min="3587" max="3587" width="12.5703125" style="809" customWidth="1"/>
    <col min="3588" max="3588" width="16.85546875" style="809" customWidth="1"/>
    <col min="3589" max="3840" width="11.5703125" style="809"/>
    <col min="3841" max="3841" width="26.28515625" style="809" bestFit="1" customWidth="1"/>
    <col min="3842" max="3842" width="15.28515625" style="809" customWidth="1"/>
    <col min="3843" max="3843" width="12.5703125" style="809" customWidth="1"/>
    <col min="3844" max="3844" width="16.85546875" style="809" customWidth="1"/>
    <col min="3845" max="4096" width="11.5703125" style="809"/>
    <col min="4097" max="4097" width="26.28515625" style="809" bestFit="1" customWidth="1"/>
    <col min="4098" max="4098" width="15.28515625" style="809" customWidth="1"/>
    <col min="4099" max="4099" width="12.5703125" style="809" customWidth="1"/>
    <col min="4100" max="4100" width="16.85546875" style="809" customWidth="1"/>
    <col min="4101" max="4352" width="11.5703125" style="809"/>
    <col min="4353" max="4353" width="26.28515625" style="809" bestFit="1" customWidth="1"/>
    <col min="4354" max="4354" width="15.28515625" style="809" customWidth="1"/>
    <col min="4355" max="4355" width="12.5703125" style="809" customWidth="1"/>
    <col min="4356" max="4356" width="16.85546875" style="809" customWidth="1"/>
    <col min="4357" max="4608" width="11.5703125" style="809"/>
    <col min="4609" max="4609" width="26.28515625" style="809" bestFit="1" customWidth="1"/>
    <col min="4610" max="4610" width="15.28515625" style="809" customWidth="1"/>
    <col min="4611" max="4611" width="12.5703125" style="809" customWidth="1"/>
    <col min="4612" max="4612" width="16.85546875" style="809" customWidth="1"/>
    <col min="4613" max="4864" width="11.5703125" style="809"/>
    <col min="4865" max="4865" width="26.28515625" style="809" bestFit="1" customWidth="1"/>
    <col min="4866" max="4866" width="15.28515625" style="809" customWidth="1"/>
    <col min="4867" max="4867" width="12.5703125" style="809" customWidth="1"/>
    <col min="4868" max="4868" width="16.85546875" style="809" customWidth="1"/>
    <col min="4869" max="5120" width="11.5703125" style="809"/>
    <col min="5121" max="5121" width="26.28515625" style="809" bestFit="1" customWidth="1"/>
    <col min="5122" max="5122" width="15.28515625" style="809" customWidth="1"/>
    <col min="5123" max="5123" width="12.5703125" style="809" customWidth="1"/>
    <col min="5124" max="5124" width="16.85546875" style="809" customWidth="1"/>
    <col min="5125" max="5376" width="11.5703125" style="809"/>
    <col min="5377" max="5377" width="26.28515625" style="809" bestFit="1" customWidth="1"/>
    <col min="5378" max="5378" width="15.28515625" style="809" customWidth="1"/>
    <col min="5379" max="5379" width="12.5703125" style="809" customWidth="1"/>
    <col min="5380" max="5380" width="16.85546875" style="809" customWidth="1"/>
    <col min="5381" max="5632" width="11.5703125" style="809"/>
    <col min="5633" max="5633" width="26.28515625" style="809" bestFit="1" customWidth="1"/>
    <col min="5634" max="5634" width="15.28515625" style="809" customWidth="1"/>
    <col min="5635" max="5635" width="12.5703125" style="809" customWidth="1"/>
    <col min="5636" max="5636" width="16.85546875" style="809" customWidth="1"/>
    <col min="5637" max="5888" width="11.5703125" style="809"/>
    <col min="5889" max="5889" width="26.28515625" style="809" bestFit="1" customWidth="1"/>
    <col min="5890" max="5890" width="15.28515625" style="809" customWidth="1"/>
    <col min="5891" max="5891" width="12.5703125" style="809" customWidth="1"/>
    <col min="5892" max="5892" width="16.85546875" style="809" customWidth="1"/>
    <col min="5893" max="6144" width="11.5703125" style="809"/>
    <col min="6145" max="6145" width="26.28515625" style="809" bestFit="1" customWidth="1"/>
    <col min="6146" max="6146" width="15.28515625" style="809" customWidth="1"/>
    <col min="6147" max="6147" width="12.5703125" style="809" customWidth="1"/>
    <col min="6148" max="6148" width="16.85546875" style="809" customWidth="1"/>
    <col min="6149" max="6400" width="11.5703125" style="809"/>
    <col min="6401" max="6401" width="26.28515625" style="809" bestFit="1" customWidth="1"/>
    <col min="6402" max="6402" width="15.28515625" style="809" customWidth="1"/>
    <col min="6403" max="6403" width="12.5703125" style="809" customWidth="1"/>
    <col min="6404" max="6404" width="16.85546875" style="809" customWidth="1"/>
    <col min="6405" max="6656" width="11.5703125" style="809"/>
    <col min="6657" max="6657" width="26.28515625" style="809" bestFit="1" customWidth="1"/>
    <col min="6658" max="6658" width="15.28515625" style="809" customWidth="1"/>
    <col min="6659" max="6659" width="12.5703125" style="809" customWidth="1"/>
    <col min="6660" max="6660" width="16.85546875" style="809" customWidth="1"/>
    <col min="6661" max="6912" width="11.5703125" style="809"/>
    <col min="6913" max="6913" width="26.28515625" style="809" bestFit="1" customWidth="1"/>
    <col min="6914" max="6914" width="15.28515625" style="809" customWidth="1"/>
    <col min="6915" max="6915" width="12.5703125" style="809" customWidth="1"/>
    <col min="6916" max="6916" width="16.85546875" style="809" customWidth="1"/>
    <col min="6917" max="7168" width="11.5703125" style="809"/>
    <col min="7169" max="7169" width="26.28515625" style="809" bestFit="1" customWidth="1"/>
    <col min="7170" max="7170" width="15.28515625" style="809" customWidth="1"/>
    <col min="7171" max="7171" width="12.5703125" style="809" customWidth="1"/>
    <col min="7172" max="7172" width="16.85546875" style="809" customWidth="1"/>
    <col min="7173" max="7424" width="11.5703125" style="809"/>
    <col min="7425" max="7425" width="26.28515625" style="809" bestFit="1" customWidth="1"/>
    <col min="7426" max="7426" width="15.28515625" style="809" customWidth="1"/>
    <col min="7427" max="7427" width="12.5703125" style="809" customWidth="1"/>
    <col min="7428" max="7428" width="16.85546875" style="809" customWidth="1"/>
    <col min="7429" max="7680" width="11.5703125" style="809"/>
    <col min="7681" max="7681" width="26.28515625" style="809" bestFit="1" customWidth="1"/>
    <col min="7682" max="7682" width="15.28515625" style="809" customWidth="1"/>
    <col min="7683" max="7683" width="12.5703125" style="809" customWidth="1"/>
    <col min="7684" max="7684" width="16.85546875" style="809" customWidth="1"/>
    <col min="7685" max="7936" width="11.5703125" style="809"/>
    <col min="7937" max="7937" width="26.28515625" style="809" bestFit="1" customWidth="1"/>
    <col min="7938" max="7938" width="15.28515625" style="809" customWidth="1"/>
    <col min="7939" max="7939" width="12.5703125" style="809" customWidth="1"/>
    <col min="7940" max="7940" width="16.85546875" style="809" customWidth="1"/>
    <col min="7941" max="8192" width="11.5703125" style="809"/>
    <col min="8193" max="8193" width="26.28515625" style="809" bestFit="1" customWidth="1"/>
    <col min="8194" max="8194" width="15.28515625" style="809" customWidth="1"/>
    <col min="8195" max="8195" width="12.5703125" style="809" customWidth="1"/>
    <col min="8196" max="8196" width="16.85546875" style="809" customWidth="1"/>
    <col min="8197" max="8448" width="11.5703125" style="809"/>
    <col min="8449" max="8449" width="26.28515625" style="809" bestFit="1" customWidth="1"/>
    <col min="8450" max="8450" width="15.28515625" style="809" customWidth="1"/>
    <col min="8451" max="8451" width="12.5703125" style="809" customWidth="1"/>
    <col min="8452" max="8452" width="16.85546875" style="809" customWidth="1"/>
    <col min="8453" max="8704" width="11.5703125" style="809"/>
    <col min="8705" max="8705" width="26.28515625" style="809" bestFit="1" customWidth="1"/>
    <col min="8706" max="8706" width="15.28515625" style="809" customWidth="1"/>
    <col min="8707" max="8707" width="12.5703125" style="809" customWidth="1"/>
    <col min="8708" max="8708" width="16.85546875" style="809" customWidth="1"/>
    <col min="8709" max="8960" width="11.5703125" style="809"/>
    <col min="8961" max="8961" width="26.28515625" style="809" bestFit="1" customWidth="1"/>
    <col min="8962" max="8962" width="15.28515625" style="809" customWidth="1"/>
    <col min="8963" max="8963" width="12.5703125" style="809" customWidth="1"/>
    <col min="8964" max="8964" width="16.85546875" style="809" customWidth="1"/>
    <col min="8965" max="9216" width="11.5703125" style="809"/>
    <col min="9217" max="9217" width="26.28515625" style="809" bestFit="1" customWidth="1"/>
    <col min="9218" max="9218" width="15.28515625" style="809" customWidth="1"/>
    <col min="9219" max="9219" width="12.5703125" style="809" customWidth="1"/>
    <col min="9220" max="9220" width="16.85546875" style="809" customWidth="1"/>
    <col min="9221" max="9472" width="11.5703125" style="809"/>
    <col min="9473" max="9473" width="26.28515625" style="809" bestFit="1" customWidth="1"/>
    <col min="9474" max="9474" width="15.28515625" style="809" customWidth="1"/>
    <col min="9475" max="9475" width="12.5703125" style="809" customWidth="1"/>
    <col min="9476" max="9476" width="16.85546875" style="809" customWidth="1"/>
    <col min="9477" max="9728" width="11.5703125" style="809"/>
    <col min="9729" max="9729" width="26.28515625" style="809" bestFit="1" customWidth="1"/>
    <col min="9730" max="9730" width="15.28515625" style="809" customWidth="1"/>
    <col min="9731" max="9731" width="12.5703125" style="809" customWidth="1"/>
    <col min="9732" max="9732" width="16.85546875" style="809" customWidth="1"/>
    <col min="9733" max="9984" width="11.5703125" style="809"/>
    <col min="9985" max="9985" width="26.28515625" style="809" bestFit="1" customWidth="1"/>
    <col min="9986" max="9986" width="15.28515625" style="809" customWidth="1"/>
    <col min="9987" max="9987" width="12.5703125" style="809" customWidth="1"/>
    <col min="9988" max="9988" width="16.85546875" style="809" customWidth="1"/>
    <col min="9989" max="10240" width="11.5703125" style="809"/>
    <col min="10241" max="10241" width="26.28515625" style="809" bestFit="1" customWidth="1"/>
    <col min="10242" max="10242" width="15.28515625" style="809" customWidth="1"/>
    <col min="10243" max="10243" width="12.5703125" style="809" customWidth="1"/>
    <col min="10244" max="10244" width="16.85546875" style="809" customWidth="1"/>
    <col min="10245" max="10496" width="11.5703125" style="809"/>
    <col min="10497" max="10497" width="26.28515625" style="809" bestFit="1" customWidth="1"/>
    <col min="10498" max="10498" width="15.28515625" style="809" customWidth="1"/>
    <col min="10499" max="10499" width="12.5703125" style="809" customWidth="1"/>
    <col min="10500" max="10500" width="16.85546875" style="809" customWidth="1"/>
    <col min="10501" max="10752" width="11.5703125" style="809"/>
    <col min="10753" max="10753" width="26.28515625" style="809" bestFit="1" customWidth="1"/>
    <col min="10754" max="10754" width="15.28515625" style="809" customWidth="1"/>
    <col min="10755" max="10755" width="12.5703125" style="809" customWidth="1"/>
    <col min="10756" max="10756" width="16.85546875" style="809" customWidth="1"/>
    <col min="10757" max="11008" width="11.5703125" style="809"/>
    <col min="11009" max="11009" width="26.28515625" style="809" bestFit="1" customWidth="1"/>
    <col min="11010" max="11010" width="15.28515625" style="809" customWidth="1"/>
    <col min="11011" max="11011" width="12.5703125" style="809" customWidth="1"/>
    <col min="11012" max="11012" width="16.85546875" style="809" customWidth="1"/>
    <col min="11013" max="11264" width="11.5703125" style="809"/>
    <col min="11265" max="11265" width="26.28515625" style="809" bestFit="1" customWidth="1"/>
    <col min="11266" max="11266" width="15.28515625" style="809" customWidth="1"/>
    <col min="11267" max="11267" width="12.5703125" style="809" customWidth="1"/>
    <col min="11268" max="11268" width="16.85546875" style="809" customWidth="1"/>
    <col min="11269" max="11520" width="11.5703125" style="809"/>
    <col min="11521" max="11521" width="26.28515625" style="809" bestFit="1" customWidth="1"/>
    <col min="11522" max="11522" width="15.28515625" style="809" customWidth="1"/>
    <col min="11523" max="11523" width="12.5703125" style="809" customWidth="1"/>
    <col min="11524" max="11524" width="16.85546875" style="809" customWidth="1"/>
    <col min="11525" max="11776" width="11.5703125" style="809"/>
    <col min="11777" max="11777" width="26.28515625" style="809" bestFit="1" customWidth="1"/>
    <col min="11778" max="11778" width="15.28515625" style="809" customWidth="1"/>
    <col min="11779" max="11779" width="12.5703125" style="809" customWidth="1"/>
    <col min="11780" max="11780" width="16.85546875" style="809" customWidth="1"/>
    <col min="11781" max="12032" width="11.5703125" style="809"/>
    <col min="12033" max="12033" width="26.28515625" style="809" bestFit="1" customWidth="1"/>
    <col min="12034" max="12034" width="15.28515625" style="809" customWidth="1"/>
    <col min="12035" max="12035" width="12.5703125" style="809" customWidth="1"/>
    <col min="12036" max="12036" width="16.85546875" style="809" customWidth="1"/>
    <col min="12037" max="12288" width="11.5703125" style="809"/>
    <col min="12289" max="12289" width="26.28515625" style="809" bestFit="1" customWidth="1"/>
    <col min="12290" max="12290" width="15.28515625" style="809" customWidth="1"/>
    <col min="12291" max="12291" width="12.5703125" style="809" customWidth="1"/>
    <col min="12292" max="12292" width="16.85546875" style="809" customWidth="1"/>
    <col min="12293" max="12544" width="11.5703125" style="809"/>
    <col min="12545" max="12545" width="26.28515625" style="809" bestFit="1" customWidth="1"/>
    <col min="12546" max="12546" width="15.28515625" style="809" customWidth="1"/>
    <col min="12547" max="12547" width="12.5703125" style="809" customWidth="1"/>
    <col min="12548" max="12548" width="16.85546875" style="809" customWidth="1"/>
    <col min="12549" max="12800" width="11.5703125" style="809"/>
    <col min="12801" max="12801" width="26.28515625" style="809" bestFit="1" customWidth="1"/>
    <col min="12802" max="12802" width="15.28515625" style="809" customWidth="1"/>
    <col min="12803" max="12803" width="12.5703125" style="809" customWidth="1"/>
    <col min="12804" max="12804" width="16.85546875" style="809" customWidth="1"/>
    <col min="12805" max="13056" width="11.5703125" style="809"/>
    <col min="13057" max="13057" width="26.28515625" style="809" bestFit="1" customWidth="1"/>
    <col min="13058" max="13058" width="15.28515625" style="809" customWidth="1"/>
    <col min="13059" max="13059" width="12.5703125" style="809" customWidth="1"/>
    <col min="13060" max="13060" width="16.85546875" style="809" customWidth="1"/>
    <col min="13061" max="13312" width="11.5703125" style="809"/>
    <col min="13313" max="13313" width="26.28515625" style="809" bestFit="1" customWidth="1"/>
    <col min="13314" max="13314" width="15.28515625" style="809" customWidth="1"/>
    <col min="13315" max="13315" width="12.5703125" style="809" customWidth="1"/>
    <col min="13316" max="13316" width="16.85546875" style="809" customWidth="1"/>
    <col min="13317" max="13568" width="11.5703125" style="809"/>
    <col min="13569" max="13569" width="26.28515625" style="809" bestFit="1" customWidth="1"/>
    <col min="13570" max="13570" width="15.28515625" style="809" customWidth="1"/>
    <col min="13571" max="13571" width="12.5703125" style="809" customWidth="1"/>
    <col min="13572" max="13572" width="16.85546875" style="809" customWidth="1"/>
    <col min="13573" max="13824" width="11.5703125" style="809"/>
    <col min="13825" max="13825" width="26.28515625" style="809" bestFit="1" customWidth="1"/>
    <col min="13826" max="13826" width="15.28515625" style="809" customWidth="1"/>
    <col min="13827" max="13827" width="12.5703125" style="809" customWidth="1"/>
    <col min="13828" max="13828" width="16.85546875" style="809" customWidth="1"/>
    <col min="13829" max="14080" width="11.5703125" style="809"/>
    <col min="14081" max="14081" width="26.28515625" style="809" bestFit="1" customWidth="1"/>
    <col min="14082" max="14082" width="15.28515625" style="809" customWidth="1"/>
    <col min="14083" max="14083" width="12.5703125" style="809" customWidth="1"/>
    <col min="14084" max="14084" width="16.85546875" style="809" customWidth="1"/>
    <col min="14085" max="14336" width="11.5703125" style="809"/>
    <col min="14337" max="14337" width="26.28515625" style="809" bestFit="1" customWidth="1"/>
    <col min="14338" max="14338" width="15.28515625" style="809" customWidth="1"/>
    <col min="14339" max="14339" width="12.5703125" style="809" customWidth="1"/>
    <col min="14340" max="14340" width="16.85546875" style="809" customWidth="1"/>
    <col min="14341" max="14592" width="11.5703125" style="809"/>
    <col min="14593" max="14593" width="26.28515625" style="809" bestFit="1" customWidth="1"/>
    <col min="14594" max="14594" width="15.28515625" style="809" customWidth="1"/>
    <col min="14595" max="14595" width="12.5703125" style="809" customWidth="1"/>
    <col min="14596" max="14596" width="16.85546875" style="809" customWidth="1"/>
    <col min="14597" max="14848" width="11.5703125" style="809"/>
    <col min="14849" max="14849" width="26.28515625" style="809" bestFit="1" customWidth="1"/>
    <col min="14850" max="14850" width="15.28515625" style="809" customWidth="1"/>
    <col min="14851" max="14851" width="12.5703125" style="809" customWidth="1"/>
    <col min="14852" max="14852" width="16.85546875" style="809" customWidth="1"/>
    <col min="14853" max="15104" width="11.5703125" style="809"/>
    <col min="15105" max="15105" width="26.28515625" style="809" bestFit="1" customWidth="1"/>
    <col min="15106" max="15106" width="15.28515625" style="809" customWidth="1"/>
    <col min="15107" max="15107" width="12.5703125" style="809" customWidth="1"/>
    <col min="15108" max="15108" width="16.85546875" style="809" customWidth="1"/>
    <col min="15109" max="15360" width="11.5703125" style="809"/>
    <col min="15361" max="15361" width="26.28515625" style="809" bestFit="1" customWidth="1"/>
    <col min="15362" max="15362" width="15.28515625" style="809" customWidth="1"/>
    <col min="15363" max="15363" width="12.5703125" style="809" customWidth="1"/>
    <col min="15364" max="15364" width="16.85546875" style="809" customWidth="1"/>
    <col min="15365" max="15616" width="11.5703125" style="809"/>
    <col min="15617" max="15617" width="26.28515625" style="809" bestFit="1" customWidth="1"/>
    <col min="15618" max="15618" width="15.28515625" style="809" customWidth="1"/>
    <col min="15619" max="15619" width="12.5703125" style="809" customWidth="1"/>
    <col min="15620" max="15620" width="16.85546875" style="809" customWidth="1"/>
    <col min="15621" max="15872" width="11.5703125" style="809"/>
    <col min="15873" max="15873" width="26.28515625" style="809" bestFit="1" customWidth="1"/>
    <col min="15874" max="15874" width="15.28515625" style="809" customWidth="1"/>
    <col min="15875" max="15875" width="12.5703125" style="809" customWidth="1"/>
    <col min="15876" max="15876" width="16.85546875" style="809" customWidth="1"/>
    <col min="15877" max="16128" width="11.5703125" style="809"/>
    <col min="16129" max="16129" width="26.28515625" style="809" bestFit="1" customWidth="1"/>
    <col min="16130" max="16130" width="15.28515625" style="809" customWidth="1"/>
    <col min="16131" max="16131" width="12.5703125" style="809" customWidth="1"/>
    <col min="16132" max="16132" width="16.85546875" style="809" customWidth="1"/>
    <col min="16133" max="16384" width="11.5703125" style="809"/>
  </cols>
  <sheetData>
    <row r="1" spans="1:5">
      <c r="A1" s="370"/>
      <c r="B1" s="370"/>
      <c r="C1" s="370"/>
      <c r="D1" s="370"/>
    </row>
    <row r="2" spans="1:5" ht="15.75">
      <c r="A2" s="1243" t="s">
        <v>479</v>
      </c>
      <c r="B2" s="1243"/>
      <c r="C2" s="1243"/>
      <c r="D2" s="1243"/>
      <c r="E2" s="1243"/>
    </row>
    <row r="3" spans="1:5" ht="15.75">
      <c r="A3" s="1243" t="s">
        <v>639</v>
      </c>
      <c r="B3" s="1243"/>
      <c r="C3" s="1243"/>
      <c r="D3" s="1243"/>
      <c r="E3" s="1243"/>
    </row>
    <row r="4" spans="1:5" ht="15.75">
      <c r="A4" s="1243" t="s">
        <v>1244</v>
      </c>
      <c r="B4" s="1243"/>
      <c r="C4" s="1243"/>
      <c r="D4" s="1243"/>
      <c r="E4" s="1243"/>
    </row>
    <row r="5" spans="1:5" ht="15.75">
      <c r="A5" s="810"/>
      <c r="B5" s="810"/>
      <c r="C5" s="810"/>
      <c r="D5" s="810"/>
      <c r="E5" s="370"/>
    </row>
    <row r="6" spans="1:5" ht="15.75">
      <c r="A6" s="810"/>
      <c r="B6" s="810"/>
      <c r="C6" s="810"/>
      <c r="D6" s="810"/>
      <c r="E6" s="362" t="s">
        <v>640</v>
      </c>
    </row>
    <row r="7" spans="1:5" ht="16.5" thickBot="1">
      <c r="A7" s="361"/>
      <c r="B7" s="362"/>
      <c r="D7" s="362"/>
      <c r="E7" s="370"/>
    </row>
    <row r="8" spans="1:5" ht="25.5">
      <c r="A8" s="363" t="s">
        <v>641</v>
      </c>
      <c r="B8" s="364" t="s">
        <v>642</v>
      </c>
      <c r="C8" s="501" t="s">
        <v>643</v>
      </c>
      <c r="D8" s="502" t="s">
        <v>644</v>
      </c>
      <c r="E8" s="365" t="s">
        <v>645</v>
      </c>
    </row>
    <row r="9" spans="1:5">
      <c r="A9" s="366" t="s">
        <v>646</v>
      </c>
      <c r="B9" s="367">
        <v>2132700</v>
      </c>
      <c r="C9" s="503">
        <v>2132700</v>
      </c>
      <c r="D9" s="504">
        <f>B9/B15</f>
        <v>0.9973167330546876</v>
      </c>
      <c r="E9" s="505">
        <v>0.99966999999999995</v>
      </c>
    </row>
    <row r="10" spans="1:5">
      <c r="A10" s="366" t="s">
        <v>649</v>
      </c>
      <c r="B10" s="367">
        <v>3</v>
      </c>
      <c r="C10" s="503">
        <v>7</v>
      </c>
      <c r="D10" s="504">
        <f>B10/$B$15</f>
        <v>1.4028931397590204E-6</v>
      </c>
      <c r="E10" s="505" t="s">
        <v>650</v>
      </c>
    </row>
    <row r="11" spans="1:5">
      <c r="A11" s="366" t="s">
        <v>647</v>
      </c>
      <c r="B11" s="367">
        <v>5000</v>
      </c>
      <c r="C11" s="503">
        <v>5000</v>
      </c>
      <c r="D11" s="504">
        <f>B11/B15</f>
        <v>2.3381552329317006E-3</v>
      </c>
      <c r="E11" s="505">
        <v>1</v>
      </c>
    </row>
    <row r="12" spans="1:5">
      <c r="A12" s="429" t="s">
        <v>713</v>
      </c>
      <c r="B12" s="430">
        <v>10</v>
      </c>
      <c r="C12" s="506">
        <v>10</v>
      </c>
      <c r="D12" s="507">
        <f>B12/$B$15</f>
        <v>4.6763104658634016E-6</v>
      </c>
      <c r="E12" s="508">
        <v>0.1</v>
      </c>
    </row>
    <row r="13" spans="1:5">
      <c r="A13" s="366" t="s">
        <v>648</v>
      </c>
      <c r="B13" s="367">
        <v>659</v>
      </c>
      <c r="C13" s="503">
        <v>659</v>
      </c>
      <c r="D13" s="504">
        <f>B13/$B$15</f>
        <v>3.0816885970039816E-4</v>
      </c>
      <c r="E13" s="505">
        <v>4.3900000000000002E-2</v>
      </c>
    </row>
    <row r="14" spans="1:5">
      <c r="A14" s="366" t="s">
        <v>651</v>
      </c>
      <c r="B14" s="367">
        <v>66</v>
      </c>
      <c r="C14" s="503">
        <v>66</v>
      </c>
      <c r="D14" s="504">
        <f>B14/$B$15</f>
        <v>3.0863649074698448E-5</v>
      </c>
      <c r="E14" s="505">
        <v>1E-4</v>
      </c>
    </row>
    <row r="15" spans="1:5" ht="13.5" thickBot="1">
      <c r="A15" s="368" t="s">
        <v>321</v>
      </c>
      <c r="B15" s="369">
        <f>SUM(B9:B14)</f>
        <v>2138438</v>
      </c>
      <c r="C15" s="509">
        <f>SUM(C9:C14)</f>
        <v>2138442</v>
      </c>
      <c r="D15" s="510"/>
      <c r="E15" s="511"/>
    </row>
    <row r="16" spans="1:5">
      <c r="A16" s="370"/>
      <c r="B16" s="370"/>
      <c r="C16" s="512"/>
      <c r="D16" s="512"/>
      <c r="E16" s="512"/>
    </row>
    <row r="17" spans="1:5">
      <c r="A17" s="370"/>
      <c r="B17" s="370"/>
      <c r="C17" s="512"/>
      <c r="D17" s="512"/>
      <c r="E17" s="512"/>
    </row>
    <row r="18" spans="1:5">
      <c r="A18" s="370"/>
      <c r="B18" s="370"/>
      <c r="C18" s="370"/>
      <c r="D18" s="370"/>
      <c r="E18" s="370"/>
    </row>
    <row r="19" spans="1:5">
      <c r="A19" s="370"/>
      <c r="B19" s="370"/>
      <c r="C19" s="370"/>
      <c r="D19" s="370"/>
      <c r="E19" s="370"/>
    </row>
    <row r="20" spans="1:5">
      <c r="A20" s="370"/>
      <c r="B20" s="370"/>
      <c r="C20" s="370"/>
      <c r="D20" s="370"/>
      <c r="E20" s="370"/>
    </row>
  </sheetData>
  <mergeCells count="3">
    <mergeCell ref="A2:E2"/>
    <mergeCell ref="A3:E3"/>
    <mergeCell ref="A4:E4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&amp;L6 /2019. (V.30.) sz. rendelet&amp;R17. sz. melléklet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X87"/>
  <sheetViews>
    <sheetView zoomScale="80" zoomScaleNormal="80" workbookViewId="0">
      <pane xSplit="2" ySplit="4" topLeftCell="F5" activePane="bottomRight" state="frozen"/>
      <selection pane="topRight" activeCell="C1" sqref="C1"/>
      <selection pane="bottomLeft" activeCell="A5" sqref="A5"/>
      <selection pane="bottomRight" activeCell="W81" sqref="W81:W82"/>
    </sheetView>
  </sheetViews>
  <sheetFormatPr defaultRowHeight="12.75"/>
  <cols>
    <col min="1" max="1" width="5.42578125" style="606" customWidth="1"/>
    <col min="2" max="2" width="41" style="606" customWidth="1"/>
    <col min="3" max="5" width="12.7109375" style="606" customWidth="1"/>
    <col min="6" max="6" width="14.140625" style="606" customWidth="1"/>
    <col min="7" max="7" width="13.5703125" style="606" customWidth="1"/>
    <col min="8" max="8" width="12.7109375" style="606" customWidth="1"/>
    <col min="9" max="10" width="13.5703125" style="606" customWidth="1"/>
    <col min="11" max="11" width="14.7109375" style="606" customWidth="1"/>
    <col min="12" max="17" width="12.7109375" style="606" customWidth="1"/>
    <col min="18" max="18" width="14.5703125" style="606" customWidth="1"/>
    <col min="19" max="20" width="13.5703125" style="606" customWidth="1"/>
    <col min="21" max="21" width="14.140625" style="606" customWidth="1"/>
    <col min="22" max="22" width="14" style="606" customWidth="1"/>
    <col min="23" max="23" width="14.140625" style="606" customWidth="1"/>
    <col min="24" max="24" width="16.85546875" style="606" customWidth="1"/>
    <col min="25" max="250" width="9.140625" style="606"/>
    <col min="251" max="251" width="5.42578125" style="606" customWidth="1"/>
    <col min="252" max="252" width="41" style="606" customWidth="1"/>
    <col min="253" max="271" width="12.7109375" style="606" customWidth="1"/>
    <col min="272" max="272" width="14.5703125" style="606" customWidth="1"/>
    <col min="273" max="275" width="14.140625" style="606" customWidth="1"/>
    <col min="276" max="276" width="13.5703125" style="606" customWidth="1"/>
    <col min="277" max="277" width="14" style="606" customWidth="1"/>
    <col min="278" max="506" width="9.140625" style="606"/>
    <col min="507" max="507" width="5.42578125" style="606" customWidth="1"/>
    <col min="508" max="508" width="41" style="606" customWidth="1"/>
    <col min="509" max="527" width="12.7109375" style="606" customWidth="1"/>
    <col min="528" max="528" width="14.5703125" style="606" customWidth="1"/>
    <col min="529" max="531" width="14.140625" style="606" customWidth="1"/>
    <col min="532" max="532" width="13.5703125" style="606" customWidth="1"/>
    <col min="533" max="533" width="14" style="606" customWidth="1"/>
    <col min="534" max="762" width="9.140625" style="606"/>
    <col min="763" max="763" width="5.42578125" style="606" customWidth="1"/>
    <col min="764" max="764" width="41" style="606" customWidth="1"/>
    <col min="765" max="783" width="12.7109375" style="606" customWidth="1"/>
    <col min="784" max="784" width="14.5703125" style="606" customWidth="1"/>
    <col min="785" max="787" width="14.140625" style="606" customWidth="1"/>
    <col min="788" max="788" width="13.5703125" style="606" customWidth="1"/>
    <col min="789" max="789" width="14" style="606" customWidth="1"/>
    <col min="790" max="1018" width="9.140625" style="606"/>
    <col min="1019" max="1019" width="5.42578125" style="606" customWidth="1"/>
    <col min="1020" max="1020" width="41" style="606" customWidth="1"/>
    <col min="1021" max="1039" width="12.7109375" style="606" customWidth="1"/>
    <col min="1040" max="1040" width="14.5703125" style="606" customWidth="1"/>
    <col min="1041" max="1043" width="14.140625" style="606" customWidth="1"/>
    <col min="1044" max="1044" width="13.5703125" style="606" customWidth="1"/>
    <col min="1045" max="1045" width="14" style="606" customWidth="1"/>
    <col min="1046" max="1274" width="9.140625" style="606"/>
    <col min="1275" max="1275" width="5.42578125" style="606" customWidth="1"/>
    <col min="1276" max="1276" width="41" style="606" customWidth="1"/>
    <col min="1277" max="1295" width="12.7109375" style="606" customWidth="1"/>
    <col min="1296" max="1296" width="14.5703125" style="606" customWidth="1"/>
    <col min="1297" max="1299" width="14.140625" style="606" customWidth="1"/>
    <col min="1300" max="1300" width="13.5703125" style="606" customWidth="1"/>
    <col min="1301" max="1301" width="14" style="606" customWidth="1"/>
    <col min="1302" max="1530" width="9.140625" style="606"/>
    <col min="1531" max="1531" width="5.42578125" style="606" customWidth="1"/>
    <col min="1532" max="1532" width="41" style="606" customWidth="1"/>
    <col min="1533" max="1551" width="12.7109375" style="606" customWidth="1"/>
    <col min="1552" max="1552" width="14.5703125" style="606" customWidth="1"/>
    <col min="1553" max="1555" width="14.140625" style="606" customWidth="1"/>
    <col min="1556" max="1556" width="13.5703125" style="606" customWidth="1"/>
    <col min="1557" max="1557" width="14" style="606" customWidth="1"/>
    <col min="1558" max="1786" width="9.140625" style="606"/>
    <col min="1787" max="1787" width="5.42578125" style="606" customWidth="1"/>
    <col min="1788" max="1788" width="41" style="606" customWidth="1"/>
    <col min="1789" max="1807" width="12.7109375" style="606" customWidth="1"/>
    <col min="1808" max="1808" width="14.5703125" style="606" customWidth="1"/>
    <col min="1809" max="1811" width="14.140625" style="606" customWidth="1"/>
    <col min="1812" max="1812" width="13.5703125" style="606" customWidth="1"/>
    <col min="1813" max="1813" width="14" style="606" customWidth="1"/>
    <col min="1814" max="2042" width="9.140625" style="606"/>
    <col min="2043" max="2043" width="5.42578125" style="606" customWidth="1"/>
    <col min="2044" max="2044" width="41" style="606" customWidth="1"/>
    <col min="2045" max="2063" width="12.7109375" style="606" customWidth="1"/>
    <col min="2064" max="2064" width="14.5703125" style="606" customWidth="1"/>
    <col min="2065" max="2067" width="14.140625" style="606" customWidth="1"/>
    <col min="2068" max="2068" width="13.5703125" style="606" customWidth="1"/>
    <col min="2069" max="2069" width="14" style="606" customWidth="1"/>
    <col min="2070" max="2298" width="9.140625" style="606"/>
    <col min="2299" max="2299" width="5.42578125" style="606" customWidth="1"/>
    <col min="2300" max="2300" width="41" style="606" customWidth="1"/>
    <col min="2301" max="2319" width="12.7109375" style="606" customWidth="1"/>
    <col min="2320" max="2320" width="14.5703125" style="606" customWidth="1"/>
    <col min="2321" max="2323" width="14.140625" style="606" customWidth="1"/>
    <col min="2324" max="2324" width="13.5703125" style="606" customWidth="1"/>
    <col min="2325" max="2325" width="14" style="606" customWidth="1"/>
    <col min="2326" max="2554" width="9.140625" style="606"/>
    <col min="2555" max="2555" width="5.42578125" style="606" customWidth="1"/>
    <col min="2556" max="2556" width="41" style="606" customWidth="1"/>
    <col min="2557" max="2575" width="12.7109375" style="606" customWidth="1"/>
    <col min="2576" max="2576" width="14.5703125" style="606" customWidth="1"/>
    <col min="2577" max="2579" width="14.140625" style="606" customWidth="1"/>
    <col min="2580" max="2580" width="13.5703125" style="606" customWidth="1"/>
    <col min="2581" max="2581" width="14" style="606" customWidth="1"/>
    <col min="2582" max="2810" width="9.140625" style="606"/>
    <col min="2811" max="2811" width="5.42578125" style="606" customWidth="1"/>
    <col min="2812" max="2812" width="41" style="606" customWidth="1"/>
    <col min="2813" max="2831" width="12.7109375" style="606" customWidth="1"/>
    <col min="2832" max="2832" width="14.5703125" style="606" customWidth="1"/>
    <col min="2833" max="2835" width="14.140625" style="606" customWidth="1"/>
    <col min="2836" max="2836" width="13.5703125" style="606" customWidth="1"/>
    <col min="2837" max="2837" width="14" style="606" customWidth="1"/>
    <col min="2838" max="3066" width="9.140625" style="606"/>
    <col min="3067" max="3067" width="5.42578125" style="606" customWidth="1"/>
    <col min="3068" max="3068" width="41" style="606" customWidth="1"/>
    <col min="3069" max="3087" width="12.7109375" style="606" customWidth="1"/>
    <col min="3088" max="3088" width="14.5703125" style="606" customWidth="1"/>
    <col min="3089" max="3091" width="14.140625" style="606" customWidth="1"/>
    <col min="3092" max="3092" width="13.5703125" style="606" customWidth="1"/>
    <col min="3093" max="3093" width="14" style="606" customWidth="1"/>
    <col min="3094" max="3322" width="9.140625" style="606"/>
    <col min="3323" max="3323" width="5.42578125" style="606" customWidth="1"/>
    <col min="3324" max="3324" width="41" style="606" customWidth="1"/>
    <col min="3325" max="3343" width="12.7109375" style="606" customWidth="1"/>
    <col min="3344" max="3344" width="14.5703125" style="606" customWidth="1"/>
    <col min="3345" max="3347" width="14.140625" style="606" customWidth="1"/>
    <col min="3348" max="3348" width="13.5703125" style="606" customWidth="1"/>
    <col min="3349" max="3349" width="14" style="606" customWidth="1"/>
    <col min="3350" max="3578" width="9.140625" style="606"/>
    <col min="3579" max="3579" width="5.42578125" style="606" customWidth="1"/>
    <col min="3580" max="3580" width="41" style="606" customWidth="1"/>
    <col min="3581" max="3599" width="12.7109375" style="606" customWidth="1"/>
    <col min="3600" max="3600" width="14.5703125" style="606" customWidth="1"/>
    <col min="3601" max="3603" width="14.140625" style="606" customWidth="1"/>
    <col min="3604" max="3604" width="13.5703125" style="606" customWidth="1"/>
    <col min="3605" max="3605" width="14" style="606" customWidth="1"/>
    <col min="3606" max="3834" width="9.140625" style="606"/>
    <col min="3835" max="3835" width="5.42578125" style="606" customWidth="1"/>
    <col min="3836" max="3836" width="41" style="606" customWidth="1"/>
    <col min="3837" max="3855" width="12.7109375" style="606" customWidth="1"/>
    <col min="3856" max="3856" width="14.5703125" style="606" customWidth="1"/>
    <col min="3857" max="3859" width="14.140625" style="606" customWidth="1"/>
    <col min="3860" max="3860" width="13.5703125" style="606" customWidth="1"/>
    <col min="3861" max="3861" width="14" style="606" customWidth="1"/>
    <col min="3862" max="4090" width="9.140625" style="606"/>
    <col min="4091" max="4091" width="5.42578125" style="606" customWidth="1"/>
    <col min="4092" max="4092" width="41" style="606" customWidth="1"/>
    <col min="4093" max="4111" width="12.7109375" style="606" customWidth="1"/>
    <col min="4112" max="4112" width="14.5703125" style="606" customWidth="1"/>
    <col min="4113" max="4115" width="14.140625" style="606" customWidth="1"/>
    <col min="4116" max="4116" width="13.5703125" style="606" customWidth="1"/>
    <col min="4117" max="4117" width="14" style="606" customWidth="1"/>
    <col min="4118" max="4346" width="9.140625" style="606"/>
    <col min="4347" max="4347" width="5.42578125" style="606" customWidth="1"/>
    <col min="4348" max="4348" width="41" style="606" customWidth="1"/>
    <col min="4349" max="4367" width="12.7109375" style="606" customWidth="1"/>
    <col min="4368" max="4368" width="14.5703125" style="606" customWidth="1"/>
    <col min="4369" max="4371" width="14.140625" style="606" customWidth="1"/>
    <col min="4372" max="4372" width="13.5703125" style="606" customWidth="1"/>
    <col min="4373" max="4373" width="14" style="606" customWidth="1"/>
    <col min="4374" max="4602" width="9.140625" style="606"/>
    <col min="4603" max="4603" width="5.42578125" style="606" customWidth="1"/>
    <col min="4604" max="4604" width="41" style="606" customWidth="1"/>
    <col min="4605" max="4623" width="12.7109375" style="606" customWidth="1"/>
    <col min="4624" max="4624" width="14.5703125" style="606" customWidth="1"/>
    <col min="4625" max="4627" width="14.140625" style="606" customWidth="1"/>
    <col min="4628" max="4628" width="13.5703125" style="606" customWidth="1"/>
    <col min="4629" max="4629" width="14" style="606" customWidth="1"/>
    <col min="4630" max="4858" width="9.140625" style="606"/>
    <col min="4859" max="4859" width="5.42578125" style="606" customWidth="1"/>
    <col min="4860" max="4860" width="41" style="606" customWidth="1"/>
    <col min="4861" max="4879" width="12.7109375" style="606" customWidth="1"/>
    <col min="4880" max="4880" width="14.5703125" style="606" customWidth="1"/>
    <col min="4881" max="4883" width="14.140625" style="606" customWidth="1"/>
    <col min="4884" max="4884" width="13.5703125" style="606" customWidth="1"/>
    <col min="4885" max="4885" width="14" style="606" customWidth="1"/>
    <col min="4886" max="5114" width="9.140625" style="606"/>
    <col min="5115" max="5115" width="5.42578125" style="606" customWidth="1"/>
    <col min="5116" max="5116" width="41" style="606" customWidth="1"/>
    <col min="5117" max="5135" width="12.7109375" style="606" customWidth="1"/>
    <col min="5136" max="5136" width="14.5703125" style="606" customWidth="1"/>
    <col min="5137" max="5139" width="14.140625" style="606" customWidth="1"/>
    <col min="5140" max="5140" width="13.5703125" style="606" customWidth="1"/>
    <col min="5141" max="5141" width="14" style="606" customWidth="1"/>
    <col min="5142" max="5370" width="9.140625" style="606"/>
    <col min="5371" max="5371" width="5.42578125" style="606" customWidth="1"/>
    <col min="5372" max="5372" width="41" style="606" customWidth="1"/>
    <col min="5373" max="5391" width="12.7109375" style="606" customWidth="1"/>
    <col min="5392" max="5392" width="14.5703125" style="606" customWidth="1"/>
    <col min="5393" max="5395" width="14.140625" style="606" customWidth="1"/>
    <col min="5396" max="5396" width="13.5703125" style="606" customWidth="1"/>
    <col min="5397" max="5397" width="14" style="606" customWidth="1"/>
    <col min="5398" max="5626" width="9.140625" style="606"/>
    <col min="5627" max="5627" width="5.42578125" style="606" customWidth="1"/>
    <col min="5628" max="5628" width="41" style="606" customWidth="1"/>
    <col min="5629" max="5647" width="12.7109375" style="606" customWidth="1"/>
    <col min="5648" max="5648" width="14.5703125" style="606" customWidth="1"/>
    <col min="5649" max="5651" width="14.140625" style="606" customWidth="1"/>
    <col min="5652" max="5652" width="13.5703125" style="606" customWidth="1"/>
    <col min="5653" max="5653" width="14" style="606" customWidth="1"/>
    <col min="5654" max="5882" width="9.140625" style="606"/>
    <col min="5883" max="5883" width="5.42578125" style="606" customWidth="1"/>
    <col min="5884" max="5884" width="41" style="606" customWidth="1"/>
    <col min="5885" max="5903" width="12.7109375" style="606" customWidth="1"/>
    <col min="5904" max="5904" width="14.5703125" style="606" customWidth="1"/>
    <col min="5905" max="5907" width="14.140625" style="606" customWidth="1"/>
    <col min="5908" max="5908" width="13.5703125" style="606" customWidth="1"/>
    <col min="5909" max="5909" width="14" style="606" customWidth="1"/>
    <col min="5910" max="6138" width="9.140625" style="606"/>
    <col min="6139" max="6139" width="5.42578125" style="606" customWidth="1"/>
    <col min="6140" max="6140" width="41" style="606" customWidth="1"/>
    <col min="6141" max="6159" width="12.7109375" style="606" customWidth="1"/>
    <col min="6160" max="6160" width="14.5703125" style="606" customWidth="1"/>
    <col min="6161" max="6163" width="14.140625" style="606" customWidth="1"/>
    <col min="6164" max="6164" width="13.5703125" style="606" customWidth="1"/>
    <col min="6165" max="6165" width="14" style="606" customWidth="1"/>
    <col min="6166" max="6394" width="9.140625" style="606"/>
    <col min="6395" max="6395" width="5.42578125" style="606" customWidth="1"/>
    <col min="6396" max="6396" width="41" style="606" customWidth="1"/>
    <col min="6397" max="6415" width="12.7109375" style="606" customWidth="1"/>
    <col min="6416" max="6416" width="14.5703125" style="606" customWidth="1"/>
    <col min="6417" max="6419" width="14.140625" style="606" customWidth="1"/>
    <col min="6420" max="6420" width="13.5703125" style="606" customWidth="1"/>
    <col min="6421" max="6421" width="14" style="606" customWidth="1"/>
    <col min="6422" max="6650" width="9.140625" style="606"/>
    <col min="6651" max="6651" width="5.42578125" style="606" customWidth="1"/>
    <col min="6652" max="6652" width="41" style="606" customWidth="1"/>
    <col min="6653" max="6671" width="12.7109375" style="606" customWidth="1"/>
    <col min="6672" max="6672" width="14.5703125" style="606" customWidth="1"/>
    <col min="6673" max="6675" width="14.140625" style="606" customWidth="1"/>
    <col min="6676" max="6676" width="13.5703125" style="606" customWidth="1"/>
    <col min="6677" max="6677" width="14" style="606" customWidth="1"/>
    <col min="6678" max="6906" width="9.140625" style="606"/>
    <col min="6907" max="6907" width="5.42578125" style="606" customWidth="1"/>
    <col min="6908" max="6908" width="41" style="606" customWidth="1"/>
    <col min="6909" max="6927" width="12.7109375" style="606" customWidth="1"/>
    <col min="6928" max="6928" width="14.5703125" style="606" customWidth="1"/>
    <col min="6929" max="6931" width="14.140625" style="606" customWidth="1"/>
    <col min="6932" max="6932" width="13.5703125" style="606" customWidth="1"/>
    <col min="6933" max="6933" width="14" style="606" customWidth="1"/>
    <col min="6934" max="7162" width="9.140625" style="606"/>
    <col min="7163" max="7163" width="5.42578125" style="606" customWidth="1"/>
    <col min="7164" max="7164" width="41" style="606" customWidth="1"/>
    <col min="7165" max="7183" width="12.7109375" style="606" customWidth="1"/>
    <col min="7184" max="7184" width="14.5703125" style="606" customWidth="1"/>
    <col min="7185" max="7187" width="14.140625" style="606" customWidth="1"/>
    <col min="7188" max="7188" width="13.5703125" style="606" customWidth="1"/>
    <col min="7189" max="7189" width="14" style="606" customWidth="1"/>
    <col min="7190" max="7418" width="9.140625" style="606"/>
    <col min="7419" max="7419" width="5.42578125" style="606" customWidth="1"/>
    <col min="7420" max="7420" width="41" style="606" customWidth="1"/>
    <col min="7421" max="7439" width="12.7109375" style="606" customWidth="1"/>
    <col min="7440" max="7440" width="14.5703125" style="606" customWidth="1"/>
    <col min="7441" max="7443" width="14.140625" style="606" customWidth="1"/>
    <col min="7444" max="7444" width="13.5703125" style="606" customWidth="1"/>
    <col min="7445" max="7445" width="14" style="606" customWidth="1"/>
    <col min="7446" max="7674" width="9.140625" style="606"/>
    <col min="7675" max="7675" width="5.42578125" style="606" customWidth="1"/>
    <col min="7676" max="7676" width="41" style="606" customWidth="1"/>
    <col min="7677" max="7695" width="12.7109375" style="606" customWidth="1"/>
    <col min="7696" max="7696" width="14.5703125" style="606" customWidth="1"/>
    <col min="7697" max="7699" width="14.140625" style="606" customWidth="1"/>
    <col min="7700" max="7700" width="13.5703125" style="606" customWidth="1"/>
    <col min="7701" max="7701" width="14" style="606" customWidth="1"/>
    <col min="7702" max="7930" width="9.140625" style="606"/>
    <col min="7931" max="7931" width="5.42578125" style="606" customWidth="1"/>
    <col min="7932" max="7932" width="41" style="606" customWidth="1"/>
    <col min="7933" max="7951" width="12.7109375" style="606" customWidth="1"/>
    <col min="7952" max="7952" width="14.5703125" style="606" customWidth="1"/>
    <col min="7953" max="7955" width="14.140625" style="606" customWidth="1"/>
    <col min="7956" max="7956" width="13.5703125" style="606" customWidth="1"/>
    <col min="7957" max="7957" width="14" style="606" customWidth="1"/>
    <col min="7958" max="8186" width="9.140625" style="606"/>
    <col min="8187" max="8187" width="5.42578125" style="606" customWidth="1"/>
    <col min="8188" max="8188" width="41" style="606" customWidth="1"/>
    <col min="8189" max="8207" width="12.7109375" style="606" customWidth="1"/>
    <col min="8208" max="8208" width="14.5703125" style="606" customWidth="1"/>
    <col min="8209" max="8211" width="14.140625" style="606" customWidth="1"/>
    <col min="8212" max="8212" width="13.5703125" style="606" customWidth="1"/>
    <col min="8213" max="8213" width="14" style="606" customWidth="1"/>
    <col min="8214" max="8442" width="9.140625" style="606"/>
    <col min="8443" max="8443" width="5.42578125" style="606" customWidth="1"/>
    <col min="8444" max="8444" width="41" style="606" customWidth="1"/>
    <col min="8445" max="8463" width="12.7109375" style="606" customWidth="1"/>
    <col min="8464" max="8464" width="14.5703125" style="606" customWidth="1"/>
    <col min="8465" max="8467" width="14.140625" style="606" customWidth="1"/>
    <col min="8468" max="8468" width="13.5703125" style="606" customWidth="1"/>
    <col min="8469" max="8469" width="14" style="606" customWidth="1"/>
    <col min="8470" max="8698" width="9.140625" style="606"/>
    <col min="8699" max="8699" width="5.42578125" style="606" customWidth="1"/>
    <col min="8700" max="8700" width="41" style="606" customWidth="1"/>
    <col min="8701" max="8719" width="12.7109375" style="606" customWidth="1"/>
    <col min="8720" max="8720" width="14.5703125" style="606" customWidth="1"/>
    <col min="8721" max="8723" width="14.140625" style="606" customWidth="1"/>
    <col min="8724" max="8724" width="13.5703125" style="606" customWidth="1"/>
    <col min="8725" max="8725" width="14" style="606" customWidth="1"/>
    <col min="8726" max="8954" width="9.140625" style="606"/>
    <col min="8955" max="8955" width="5.42578125" style="606" customWidth="1"/>
    <col min="8956" max="8956" width="41" style="606" customWidth="1"/>
    <col min="8957" max="8975" width="12.7109375" style="606" customWidth="1"/>
    <col min="8976" max="8976" width="14.5703125" style="606" customWidth="1"/>
    <col min="8977" max="8979" width="14.140625" style="606" customWidth="1"/>
    <col min="8980" max="8980" width="13.5703125" style="606" customWidth="1"/>
    <col min="8981" max="8981" width="14" style="606" customWidth="1"/>
    <col min="8982" max="9210" width="9.140625" style="606"/>
    <col min="9211" max="9211" width="5.42578125" style="606" customWidth="1"/>
    <col min="9212" max="9212" width="41" style="606" customWidth="1"/>
    <col min="9213" max="9231" width="12.7109375" style="606" customWidth="1"/>
    <col min="9232" max="9232" width="14.5703125" style="606" customWidth="1"/>
    <col min="9233" max="9235" width="14.140625" style="606" customWidth="1"/>
    <col min="9236" max="9236" width="13.5703125" style="606" customWidth="1"/>
    <col min="9237" max="9237" width="14" style="606" customWidth="1"/>
    <col min="9238" max="9466" width="9.140625" style="606"/>
    <col min="9467" max="9467" width="5.42578125" style="606" customWidth="1"/>
    <col min="9468" max="9468" width="41" style="606" customWidth="1"/>
    <col min="9469" max="9487" width="12.7109375" style="606" customWidth="1"/>
    <col min="9488" max="9488" width="14.5703125" style="606" customWidth="1"/>
    <col min="9489" max="9491" width="14.140625" style="606" customWidth="1"/>
    <col min="9492" max="9492" width="13.5703125" style="606" customWidth="1"/>
    <col min="9493" max="9493" width="14" style="606" customWidth="1"/>
    <col min="9494" max="9722" width="9.140625" style="606"/>
    <col min="9723" max="9723" width="5.42578125" style="606" customWidth="1"/>
    <col min="9724" max="9724" width="41" style="606" customWidth="1"/>
    <col min="9725" max="9743" width="12.7109375" style="606" customWidth="1"/>
    <col min="9744" max="9744" width="14.5703125" style="606" customWidth="1"/>
    <col min="9745" max="9747" width="14.140625" style="606" customWidth="1"/>
    <col min="9748" max="9748" width="13.5703125" style="606" customWidth="1"/>
    <col min="9749" max="9749" width="14" style="606" customWidth="1"/>
    <col min="9750" max="9978" width="9.140625" style="606"/>
    <col min="9979" max="9979" width="5.42578125" style="606" customWidth="1"/>
    <col min="9980" max="9980" width="41" style="606" customWidth="1"/>
    <col min="9981" max="9999" width="12.7109375" style="606" customWidth="1"/>
    <col min="10000" max="10000" width="14.5703125" style="606" customWidth="1"/>
    <col min="10001" max="10003" width="14.140625" style="606" customWidth="1"/>
    <col min="10004" max="10004" width="13.5703125" style="606" customWidth="1"/>
    <col min="10005" max="10005" width="14" style="606" customWidth="1"/>
    <col min="10006" max="10234" width="9.140625" style="606"/>
    <col min="10235" max="10235" width="5.42578125" style="606" customWidth="1"/>
    <col min="10236" max="10236" width="41" style="606" customWidth="1"/>
    <col min="10237" max="10255" width="12.7109375" style="606" customWidth="1"/>
    <col min="10256" max="10256" width="14.5703125" style="606" customWidth="1"/>
    <col min="10257" max="10259" width="14.140625" style="606" customWidth="1"/>
    <col min="10260" max="10260" width="13.5703125" style="606" customWidth="1"/>
    <col min="10261" max="10261" width="14" style="606" customWidth="1"/>
    <col min="10262" max="10490" width="9.140625" style="606"/>
    <col min="10491" max="10491" width="5.42578125" style="606" customWidth="1"/>
    <col min="10492" max="10492" width="41" style="606" customWidth="1"/>
    <col min="10493" max="10511" width="12.7109375" style="606" customWidth="1"/>
    <col min="10512" max="10512" width="14.5703125" style="606" customWidth="1"/>
    <col min="10513" max="10515" width="14.140625" style="606" customWidth="1"/>
    <col min="10516" max="10516" width="13.5703125" style="606" customWidth="1"/>
    <col min="10517" max="10517" width="14" style="606" customWidth="1"/>
    <col min="10518" max="10746" width="9.140625" style="606"/>
    <col min="10747" max="10747" width="5.42578125" style="606" customWidth="1"/>
    <col min="10748" max="10748" width="41" style="606" customWidth="1"/>
    <col min="10749" max="10767" width="12.7109375" style="606" customWidth="1"/>
    <col min="10768" max="10768" width="14.5703125" style="606" customWidth="1"/>
    <col min="10769" max="10771" width="14.140625" style="606" customWidth="1"/>
    <col min="10772" max="10772" width="13.5703125" style="606" customWidth="1"/>
    <col min="10773" max="10773" width="14" style="606" customWidth="1"/>
    <col min="10774" max="11002" width="9.140625" style="606"/>
    <col min="11003" max="11003" width="5.42578125" style="606" customWidth="1"/>
    <col min="11004" max="11004" width="41" style="606" customWidth="1"/>
    <col min="11005" max="11023" width="12.7109375" style="606" customWidth="1"/>
    <col min="11024" max="11024" width="14.5703125" style="606" customWidth="1"/>
    <col min="11025" max="11027" width="14.140625" style="606" customWidth="1"/>
    <col min="11028" max="11028" width="13.5703125" style="606" customWidth="1"/>
    <col min="11029" max="11029" width="14" style="606" customWidth="1"/>
    <col min="11030" max="11258" width="9.140625" style="606"/>
    <col min="11259" max="11259" width="5.42578125" style="606" customWidth="1"/>
    <col min="11260" max="11260" width="41" style="606" customWidth="1"/>
    <col min="11261" max="11279" width="12.7109375" style="606" customWidth="1"/>
    <col min="11280" max="11280" width="14.5703125" style="606" customWidth="1"/>
    <col min="11281" max="11283" width="14.140625" style="606" customWidth="1"/>
    <col min="11284" max="11284" width="13.5703125" style="606" customWidth="1"/>
    <col min="11285" max="11285" width="14" style="606" customWidth="1"/>
    <col min="11286" max="11514" width="9.140625" style="606"/>
    <col min="11515" max="11515" width="5.42578125" style="606" customWidth="1"/>
    <col min="11516" max="11516" width="41" style="606" customWidth="1"/>
    <col min="11517" max="11535" width="12.7109375" style="606" customWidth="1"/>
    <col min="11536" max="11536" width="14.5703125" style="606" customWidth="1"/>
    <col min="11537" max="11539" width="14.140625" style="606" customWidth="1"/>
    <col min="11540" max="11540" width="13.5703125" style="606" customWidth="1"/>
    <col min="11541" max="11541" width="14" style="606" customWidth="1"/>
    <col min="11542" max="11770" width="9.140625" style="606"/>
    <col min="11771" max="11771" width="5.42578125" style="606" customWidth="1"/>
    <col min="11772" max="11772" width="41" style="606" customWidth="1"/>
    <col min="11773" max="11791" width="12.7109375" style="606" customWidth="1"/>
    <col min="11792" max="11792" width="14.5703125" style="606" customWidth="1"/>
    <col min="11793" max="11795" width="14.140625" style="606" customWidth="1"/>
    <col min="11796" max="11796" width="13.5703125" style="606" customWidth="1"/>
    <col min="11797" max="11797" width="14" style="606" customWidth="1"/>
    <col min="11798" max="12026" width="9.140625" style="606"/>
    <col min="12027" max="12027" width="5.42578125" style="606" customWidth="1"/>
    <col min="12028" max="12028" width="41" style="606" customWidth="1"/>
    <col min="12029" max="12047" width="12.7109375" style="606" customWidth="1"/>
    <col min="12048" max="12048" width="14.5703125" style="606" customWidth="1"/>
    <col min="12049" max="12051" width="14.140625" style="606" customWidth="1"/>
    <col min="12052" max="12052" width="13.5703125" style="606" customWidth="1"/>
    <col min="12053" max="12053" width="14" style="606" customWidth="1"/>
    <col min="12054" max="12282" width="9.140625" style="606"/>
    <col min="12283" max="12283" width="5.42578125" style="606" customWidth="1"/>
    <col min="12284" max="12284" width="41" style="606" customWidth="1"/>
    <col min="12285" max="12303" width="12.7109375" style="606" customWidth="1"/>
    <col min="12304" max="12304" width="14.5703125" style="606" customWidth="1"/>
    <col min="12305" max="12307" width="14.140625" style="606" customWidth="1"/>
    <col min="12308" max="12308" width="13.5703125" style="606" customWidth="1"/>
    <col min="12309" max="12309" width="14" style="606" customWidth="1"/>
    <col min="12310" max="12538" width="9.140625" style="606"/>
    <col min="12539" max="12539" width="5.42578125" style="606" customWidth="1"/>
    <col min="12540" max="12540" width="41" style="606" customWidth="1"/>
    <col min="12541" max="12559" width="12.7109375" style="606" customWidth="1"/>
    <col min="12560" max="12560" width="14.5703125" style="606" customWidth="1"/>
    <col min="12561" max="12563" width="14.140625" style="606" customWidth="1"/>
    <col min="12564" max="12564" width="13.5703125" style="606" customWidth="1"/>
    <col min="12565" max="12565" width="14" style="606" customWidth="1"/>
    <col min="12566" max="12794" width="9.140625" style="606"/>
    <col min="12795" max="12795" width="5.42578125" style="606" customWidth="1"/>
    <col min="12796" max="12796" width="41" style="606" customWidth="1"/>
    <col min="12797" max="12815" width="12.7109375" style="606" customWidth="1"/>
    <col min="12816" max="12816" width="14.5703125" style="606" customWidth="1"/>
    <col min="12817" max="12819" width="14.140625" style="606" customWidth="1"/>
    <col min="12820" max="12820" width="13.5703125" style="606" customWidth="1"/>
    <col min="12821" max="12821" width="14" style="606" customWidth="1"/>
    <col min="12822" max="13050" width="9.140625" style="606"/>
    <col min="13051" max="13051" width="5.42578125" style="606" customWidth="1"/>
    <col min="13052" max="13052" width="41" style="606" customWidth="1"/>
    <col min="13053" max="13071" width="12.7109375" style="606" customWidth="1"/>
    <col min="13072" max="13072" width="14.5703125" style="606" customWidth="1"/>
    <col min="13073" max="13075" width="14.140625" style="606" customWidth="1"/>
    <col min="13076" max="13076" width="13.5703125" style="606" customWidth="1"/>
    <col min="13077" max="13077" width="14" style="606" customWidth="1"/>
    <col min="13078" max="13306" width="9.140625" style="606"/>
    <col min="13307" max="13307" width="5.42578125" style="606" customWidth="1"/>
    <col min="13308" max="13308" width="41" style="606" customWidth="1"/>
    <col min="13309" max="13327" width="12.7109375" style="606" customWidth="1"/>
    <col min="13328" max="13328" width="14.5703125" style="606" customWidth="1"/>
    <col min="13329" max="13331" width="14.140625" style="606" customWidth="1"/>
    <col min="13332" max="13332" width="13.5703125" style="606" customWidth="1"/>
    <col min="13333" max="13333" width="14" style="606" customWidth="1"/>
    <col min="13334" max="13562" width="9.140625" style="606"/>
    <col min="13563" max="13563" width="5.42578125" style="606" customWidth="1"/>
    <col min="13564" max="13564" width="41" style="606" customWidth="1"/>
    <col min="13565" max="13583" width="12.7109375" style="606" customWidth="1"/>
    <col min="13584" max="13584" width="14.5703125" style="606" customWidth="1"/>
    <col min="13585" max="13587" width="14.140625" style="606" customWidth="1"/>
    <col min="13588" max="13588" width="13.5703125" style="606" customWidth="1"/>
    <col min="13589" max="13589" width="14" style="606" customWidth="1"/>
    <col min="13590" max="13818" width="9.140625" style="606"/>
    <col min="13819" max="13819" width="5.42578125" style="606" customWidth="1"/>
    <col min="13820" max="13820" width="41" style="606" customWidth="1"/>
    <col min="13821" max="13839" width="12.7109375" style="606" customWidth="1"/>
    <col min="13840" max="13840" width="14.5703125" style="606" customWidth="1"/>
    <col min="13841" max="13843" width="14.140625" style="606" customWidth="1"/>
    <col min="13844" max="13844" width="13.5703125" style="606" customWidth="1"/>
    <col min="13845" max="13845" width="14" style="606" customWidth="1"/>
    <col min="13846" max="14074" width="9.140625" style="606"/>
    <col min="14075" max="14075" width="5.42578125" style="606" customWidth="1"/>
    <col min="14076" max="14076" width="41" style="606" customWidth="1"/>
    <col min="14077" max="14095" width="12.7109375" style="606" customWidth="1"/>
    <col min="14096" max="14096" width="14.5703125" style="606" customWidth="1"/>
    <col min="14097" max="14099" width="14.140625" style="606" customWidth="1"/>
    <col min="14100" max="14100" width="13.5703125" style="606" customWidth="1"/>
    <col min="14101" max="14101" width="14" style="606" customWidth="1"/>
    <col min="14102" max="14330" width="9.140625" style="606"/>
    <col min="14331" max="14331" width="5.42578125" style="606" customWidth="1"/>
    <col min="14332" max="14332" width="41" style="606" customWidth="1"/>
    <col min="14333" max="14351" width="12.7109375" style="606" customWidth="1"/>
    <col min="14352" max="14352" width="14.5703125" style="606" customWidth="1"/>
    <col min="14353" max="14355" width="14.140625" style="606" customWidth="1"/>
    <col min="14356" max="14356" width="13.5703125" style="606" customWidth="1"/>
    <col min="14357" max="14357" width="14" style="606" customWidth="1"/>
    <col min="14358" max="14586" width="9.140625" style="606"/>
    <col min="14587" max="14587" width="5.42578125" style="606" customWidth="1"/>
    <col min="14588" max="14588" width="41" style="606" customWidth="1"/>
    <col min="14589" max="14607" width="12.7109375" style="606" customWidth="1"/>
    <col min="14608" max="14608" width="14.5703125" style="606" customWidth="1"/>
    <col min="14609" max="14611" width="14.140625" style="606" customWidth="1"/>
    <col min="14612" max="14612" width="13.5703125" style="606" customWidth="1"/>
    <col min="14613" max="14613" width="14" style="606" customWidth="1"/>
    <col min="14614" max="14842" width="9.140625" style="606"/>
    <col min="14843" max="14843" width="5.42578125" style="606" customWidth="1"/>
    <col min="14844" max="14844" width="41" style="606" customWidth="1"/>
    <col min="14845" max="14863" width="12.7109375" style="606" customWidth="1"/>
    <col min="14864" max="14864" width="14.5703125" style="606" customWidth="1"/>
    <col min="14865" max="14867" width="14.140625" style="606" customWidth="1"/>
    <col min="14868" max="14868" width="13.5703125" style="606" customWidth="1"/>
    <col min="14869" max="14869" width="14" style="606" customWidth="1"/>
    <col min="14870" max="15098" width="9.140625" style="606"/>
    <col min="15099" max="15099" width="5.42578125" style="606" customWidth="1"/>
    <col min="15100" max="15100" width="41" style="606" customWidth="1"/>
    <col min="15101" max="15119" width="12.7109375" style="606" customWidth="1"/>
    <col min="15120" max="15120" width="14.5703125" style="606" customWidth="1"/>
    <col min="15121" max="15123" width="14.140625" style="606" customWidth="1"/>
    <col min="15124" max="15124" width="13.5703125" style="606" customWidth="1"/>
    <col min="15125" max="15125" width="14" style="606" customWidth="1"/>
    <col min="15126" max="15354" width="9.140625" style="606"/>
    <col min="15355" max="15355" width="5.42578125" style="606" customWidth="1"/>
    <col min="15356" max="15356" width="41" style="606" customWidth="1"/>
    <col min="15357" max="15375" width="12.7109375" style="606" customWidth="1"/>
    <col min="15376" max="15376" width="14.5703125" style="606" customWidth="1"/>
    <col min="15377" max="15379" width="14.140625" style="606" customWidth="1"/>
    <col min="15380" max="15380" width="13.5703125" style="606" customWidth="1"/>
    <col min="15381" max="15381" width="14" style="606" customWidth="1"/>
    <col min="15382" max="15610" width="9.140625" style="606"/>
    <col min="15611" max="15611" width="5.42578125" style="606" customWidth="1"/>
    <col min="15612" max="15612" width="41" style="606" customWidth="1"/>
    <col min="15613" max="15631" width="12.7109375" style="606" customWidth="1"/>
    <col min="15632" max="15632" width="14.5703125" style="606" customWidth="1"/>
    <col min="15633" max="15635" width="14.140625" style="606" customWidth="1"/>
    <col min="15636" max="15636" width="13.5703125" style="606" customWidth="1"/>
    <col min="15637" max="15637" width="14" style="606" customWidth="1"/>
    <col min="15638" max="15866" width="9.140625" style="606"/>
    <col min="15867" max="15867" width="5.42578125" style="606" customWidth="1"/>
    <col min="15868" max="15868" width="41" style="606" customWidth="1"/>
    <col min="15869" max="15887" width="12.7109375" style="606" customWidth="1"/>
    <col min="15888" max="15888" width="14.5703125" style="606" customWidth="1"/>
    <col min="15889" max="15891" width="14.140625" style="606" customWidth="1"/>
    <col min="15892" max="15892" width="13.5703125" style="606" customWidth="1"/>
    <col min="15893" max="15893" width="14" style="606" customWidth="1"/>
    <col min="15894" max="16122" width="9.140625" style="606"/>
    <col min="16123" max="16123" width="5.42578125" style="606" customWidth="1"/>
    <col min="16124" max="16124" width="41" style="606" customWidth="1"/>
    <col min="16125" max="16143" width="12.7109375" style="606" customWidth="1"/>
    <col min="16144" max="16144" width="14.5703125" style="606" customWidth="1"/>
    <col min="16145" max="16147" width="14.140625" style="606" customWidth="1"/>
    <col min="16148" max="16148" width="13.5703125" style="606" customWidth="1"/>
    <col min="16149" max="16149" width="14" style="606" customWidth="1"/>
    <col min="16150" max="16384" width="9.140625" style="606"/>
  </cols>
  <sheetData>
    <row r="1" spans="1:24" ht="21.75" customHeight="1">
      <c r="A1" s="1252" t="s">
        <v>745</v>
      </c>
      <c r="B1" s="1253"/>
      <c r="C1" s="1253"/>
      <c r="D1" s="1253"/>
      <c r="E1" s="1253"/>
      <c r="F1" s="1253"/>
      <c r="G1" s="1253"/>
      <c r="H1" s="1253"/>
      <c r="I1" s="1253"/>
      <c r="J1" s="1253"/>
      <c r="K1" s="1253"/>
      <c r="L1" s="1253"/>
      <c r="M1" s="1253"/>
      <c r="N1" s="1253"/>
      <c r="O1" s="1253"/>
      <c r="P1" s="1253"/>
      <c r="Q1" s="1253"/>
      <c r="R1" s="1253"/>
      <c r="S1" s="1253"/>
      <c r="T1" s="1253"/>
      <c r="U1" s="1253"/>
      <c r="V1" s="1253"/>
      <c r="W1" s="1253"/>
    </row>
    <row r="2" spans="1:24" ht="38.25" customHeight="1">
      <c r="A2" s="607"/>
      <c r="B2" s="646"/>
      <c r="C2" s="1244" t="s">
        <v>479</v>
      </c>
      <c r="D2" s="1245"/>
      <c r="E2" s="1245"/>
      <c r="F2" s="1245"/>
      <c r="G2" s="1245"/>
      <c r="H2" s="1245"/>
      <c r="I2" s="1245"/>
      <c r="J2" s="1245"/>
      <c r="K2" s="1245"/>
      <c r="L2" s="1244" t="s">
        <v>251</v>
      </c>
      <c r="M2" s="1245"/>
      <c r="N2" s="1246"/>
      <c r="O2" s="1247" t="s">
        <v>746</v>
      </c>
      <c r="P2" s="1248"/>
      <c r="Q2" s="1249"/>
      <c r="R2" s="1250" t="s">
        <v>237</v>
      </c>
      <c r="S2" s="1250"/>
      <c r="T2" s="1250"/>
      <c r="U2" s="1250"/>
      <c r="V2" s="1250"/>
      <c r="W2" s="1251"/>
    </row>
    <row r="3" spans="1:24" ht="79.5" customHeight="1">
      <c r="A3" s="608" t="s">
        <v>931</v>
      </c>
      <c r="B3" s="608" t="s">
        <v>215</v>
      </c>
      <c r="C3" s="609" t="s">
        <v>932</v>
      </c>
      <c r="D3" s="609" t="s">
        <v>934</v>
      </c>
      <c r="E3" s="609" t="s">
        <v>868</v>
      </c>
      <c r="F3" s="609" t="s">
        <v>933</v>
      </c>
      <c r="G3" s="609" t="s">
        <v>935</v>
      </c>
      <c r="H3" s="609" t="s">
        <v>1011</v>
      </c>
      <c r="I3" s="609" t="s">
        <v>936</v>
      </c>
      <c r="J3" s="609" t="s">
        <v>937</v>
      </c>
      <c r="K3" s="609" t="s">
        <v>1010</v>
      </c>
      <c r="L3" s="609" t="s">
        <v>932</v>
      </c>
      <c r="M3" s="609" t="s">
        <v>938</v>
      </c>
      <c r="N3" s="609" t="s">
        <v>1010</v>
      </c>
      <c r="O3" s="609" t="s">
        <v>932</v>
      </c>
      <c r="P3" s="609" t="s">
        <v>934</v>
      </c>
      <c r="Q3" s="609" t="s">
        <v>1010</v>
      </c>
      <c r="R3" s="609" t="s">
        <v>939</v>
      </c>
      <c r="S3" s="609" t="s">
        <v>941</v>
      </c>
      <c r="T3" s="609" t="s">
        <v>1012</v>
      </c>
      <c r="U3" s="609" t="s">
        <v>940</v>
      </c>
      <c r="V3" s="609" t="s">
        <v>942</v>
      </c>
      <c r="W3" s="609" t="s">
        <v>1013</v>
      </c>
    </row>
    <row r="4" spans="1:24" ht="15" customHeight="1">
      <c r="A4" s="610">
        <v>1</v>
      </c>
      <c r="B4" s="610">
        <v>2</v>
      </c>
      <c r="C4" s="610">
        <v>3</v>
      </c>
      <c r="D4" s="610">
        <v>4</v>
      </c>
      <c r="E4" s="610">
        <v>5</v>
      </c>
      <c r="F4" s="610">
        <v>6</v>
      </c>
      <c r="G4" s="610">
        <v>7</v>
      </c>
      <c r="H4" s="610">
        <v>8</v>
      </c>
      <c r="I4" s="610">
        <v>9</v>
      </c>
      <c r="J4" s="610">
        <v>10</v>
      </c>
      <c r="K4" s="610">
        <v>11</v>
      </c>
      <c r="L4" s="610">
        <v>12</v>
      </c>
      <c r="M4" s="610">
        <v>13</v>
      </c>
      <c r="N4" s="610">
        <v>14</v>
      </c>
      <c r="O4" s="610">
        <v>15</v>
      </c>
      <c r="P4" s="610">
        <v>16</v>
      </c>
      <c r="Q4" s="610">
        <v>17</v>
      </c>
      <c r="R4" s="610">
        <v>18</v>
      </c>
      <c r="S4" s="610">
        <v>19</v>
      </c>
      <c r="T4" s="610">
        <v>20</v>
      </c>
      <c r="U4" s="610">
        <v>21</v>
      </c>
      <c r="V4" s="610">
        <v>22</v>
      </c>
      <c r="W4" s="610">
        <v>23</v>
      </c>
    </row>
    <row r="5" spans="1:24">
      <c r="A5" s="491" t="s">
        <v>357</v>
      </c>
      <c r="B5" s="492" t="s">
        <v>747</v>
      </c>
      <c r="C5" s="493">
        <v>55585176</v>
      </c>
      <c r="D5" s="611">
        <f>194245765-G5</f>
        <v>53486909</v>
      </c>
      <c r="E5" s="493">
        <f>91307134-H5</f>
        <v>44535039</v>
      </c>
      <c r="F5" s="493"/>
      <c r="G5" s="493">
        <v>140758856</v>
      </c>
      <c r="H5" s="493">
        <v>46772095</v>
      </c>
      <c r="I5" s="493">
        <f>C5+F5</f>
        <v>55585176</v>
      </c>
      <c r="J5" s="493">
        <f t="shared" ref="J5:J17" si="0">D5+G5</f>
        <v>194245765</v>
      </c>
      <c r="K5" s="493">
        <f>H5+E5</f>
        <v>91307134</v>
      </c>
      <c r="L5" s="493">
        <v>96083124</v>
      </c>
      <c r="M5" s="493">
        <f>98083124-1302103</f>
        <v>96781021</v>
      </c>
      <c r="N5" s="493">
        <v>90302094</v>
      </c>
      <c r="O5" s="493">
        <v>25907733</v>
      </c>
      <c r="P5" s="493">
        <v>25655753</v>
      </c>
      <c r="Q5" s="493">
        <v>25410534</v>
      </c>
      <c r="R5" s="494">
        <f t="shared" ref="R5:R36" si="1">C5+L5+O5</f>
        <v>177576033</v>
      </c>
      <c r="S5" s="884">
        <f t="shared" ref="S5:S36" si="2">P5+M5+D5</f>
        <v>175923683</v>
      </c>
      <c r="T5" s="493">
        <f>E5+N5+Q5</f>
        <v>160247667</v>
      </c>
      <c r="U5" s="884">
        <f t="shared" ref="U5:U36" si="3">R5+F5</f>
        <v>177576033</v>
      </c>
      <c r="V5" s="884">
        <f t="shared" ref="V5:V36" si="4">P5+M5+G5+D5</f>
        <v>316682539</v>
      </c>
      <c r="W5" s="493">
        <f>K5+Q5+N5</f>
        <v>207019762</v>
      </c>
      <c r="X5" s="615"/>
    </row>
    <row r="6" spans="1:24">
      <c r="A6" s="491" t="s">
        <v>359</v>
      </c>
      <c r="B6" s="492" t="s">
        <v>748</v>
      </c>
      <c r="C6" s="493">
        <v>2433000</v>
      </c>
      <c r="D6" s="611">
        <v>2433000</v>
      </c>
      <c r="E6" s="493">
        <f>1786000-H6</f>
        <v>1786000</v>
      </c>
      <c r="F6" s="493"/>
      <c r="G6" s="493"/>
      <c r="H6" s="493"/>
      <c r="I6" s="493">
        <f t="shared" ref="I6:I21" si="5">C6+F6</f>
        <v>2433000</v>
      </c>
      <c r="J6" s="493">
        <f t="shared" si="0"/>
        <v>2433000</v>
      </c>
      <c r="K6" s="493">
        <f t="shared" ref="K6:K21" si="6">H6+E6</f>
        <v>1786000</v>
      </c>
      <c r="L6" s="493">
        <v>3742000</v>
      </c>
      <c r="M6" s="493">
        <v>5742000</v>
      </c>
      <c r="N6" s="493">
        <v>2910000</v>
      </c>
      <c r="O6" s="493">
        <v>1151250</v>
      </c>
      <c r="P6" s="493">
        <v>1151250</v>
      </c>
      <c r="Q6" s="493">
        <v>919632</v>
      </c>
      <c r="R6" s="494">
        <f t="shared" si="1"/>
        <v>7326250</v>
      </c>
      <c r="S6" s="884">
        <f t="shared" si="2"/>
        <v>9326250</v>
      </c>
      <c r="T6" s="493">
        <f t="shared" ref="T6:T21" si="7">E6+N6+Q6</f>
        <v>5615632</v>
      </c>
      <c r="U6" s="884">
        <f t="shared" si="3"/>
        <v>7326250</v>
      </c>
      <c r="V6" s="884">
        <f t="shared" si="4"/>
        <v>9326250</v>
      </c>
      <c r="W6" s="493">
        <f t="shared" ref="W6:W21" si="8">K6+Q6+N6</f>
        <v>5615632</v>
      </c>
      <c r="X6" s="615"/>
    </row>
    <row r="7" spans="1:24">
      <c r="A7" s="491" t="s">
        <v>361</v>
      </c>
      <c r="B7" s="492" t="s">
        <v>749</v>
      </c>
      <c r="C7" s="493">
        <v>1500000</v>
      </c>
      <c r="D7" s="611">
        <v>1500000</v>
      </c>
      <c r="E7" s="493">
        <f>80000-H7</f>
        <v>80000</v>
      </c>
      <c r="F7" s="493"/>
      <c r="G7" s="493"/>
      <c r="H7" s="493"/>
      <c r="I7" s="493">
        <f t="shared" si="5"/>
        <v>1500000</v>
      </c>
      <c r="J7" s="493">
        <f t="shared" si="0"/>
        <v>1500000</v>
      </c>
      <c r="K7" s="493">
        <f t="shared" si="6"/>
        <v>80000</v>
      </c>
      <c r="L7" s="493">
        <v>4800000</v>
      </c>
      <c r="M7" s="493">
        <v>12257866</v>
      </c>
      <c r="N7" s="493">
        <v>11066655</v>
      </c>
      <c r="O7" s="493"/>
      <c r="P7" s="493"/>
      <c r="Q7" s="493"/>
      <c r="R7" s="494">
        <f t="shared" si="1"/>
        <v>6300000</v>
      </c>
      <c r="S7" s="884">
        <f t="shared" si="2"/>
        <v>13757866</v>
      </c>
      <c r="T7" s="493">
        <f t="shared" si="7"/>
        <v>11146655</v>
      </c>
      <c r="U7" s="884">
        <f t="shared" si="3"/>
        <v>6300000</v>
      </c>
      <c r="V7" s="884">
        <f t="shared" si="4"/>
        <v>13757866</v>
      </c>
      <c r="W7" s="493">
        <f t="shared" si="8"/>
        <v>11146655</v>
      </c>
      <c r="X7" s="615"/>
    </row>
    <row r="8" spans="1:24" ht="25.5">
      <c r="A8" s="491" t="s">
        <v>363</v>
      </c>
      <c r="B8" s="492" t="s">
        <v>750</v>
      </c>
      <c r="C8" s="493">
        <v>2950000</v>
      </c>
      <c r="D8" s="611">
        <v>2950000</v>
      </c>
      <c r="E8" s="493">
        <f>2785896-H8</f>
        <v>2785896</v>
      </c>
      <c r="F8" s="493"/>
      <c r="G8" s="493"/>
      <c r="H8" s="493"/>
      <c r="I8" s="493">
        <f t="shared" si="5"/>
        <v>2950000</v>
      </c>
      <c r="J8" s="493">
        <f t="shared" si="0"/>
        <v>2950000</v>
      </c>
      <c r="K8" s="493">
        <f t="shared" si="6"/>
        <v>2785896</v>
      </c>
      <c r="L8" s="493"/>
      <c r="M8" s="493">
        <v>399927</v>
      </c>
      <c r="N8" s="493">
        <v>399927</v>
      </c>
      <c r="O8" s="493">
        <v>2900000</v>
      </c>
      <c r="P8" s="493">
        <v>2910000</v>
      </c>
      <c r="Q8" s="493">
        <v>2908436</v>
      </c>
      <c r="R8" s="494">
        <f t="shared" si="1"/>
        <v>5850000</v>
      </c>
      <c r="S8" s="884">
        <f t="shared" si="2"/>
        <v>6259927</v>
      </c>
      <c r="T8" s="493">
        <f t="shared" si="7"/>
        <v>6094259</v>
      </c>
      <c r="U8" s="884">
        <f t="shared" si="3"/>
        <v>5850000</v>
      </c>
      <c r="V8" s="884">
        <f t="shared" si="4"/>
        <v>6259927</v>
      </c>
      <c r="W8" s="493">
        <f t="shared" si="8"/>
        <v>6094259</v>
      </c>
      <c r="X8" s="615"/>
    </row>
    <row r="9" spans="1:24">
      <c r="A9" s="491" t="s">
        <v>365</v>
      </c>
      <c r="B9" s="492" t="s">
        <v>751</v>
      </c>
      <c r="C9" s="493"/>
      <c r="D9" s="611"/>
      <c r="E9" s="493"/>
      <c r="F9" s="493"/>
      <c r="G9" s="493"/>
      <c r="H9" s="493"/>
      <c r="I9" s="493">
        <f t="shared" si="5"/>
        <v>0</v>
      </c>
      <c r="J9" s="493">
        <f t="shared" si="0"/>
        <v>0</v>
      </c>
      <c r="K9" s="493">
        <f t="shared" si="6"/>
        <v>0</v>
      </c>
      <c r="L9" s="493"/>
      <c r="M9" s="493"/>
      <c r="N9" s="493"/>
      <c r="O9" s="493"/>
      <c r="P9" s="493"/>
      <c r="Q9" s="493"/>
      <c r="R9" s="494">
        <f t="shared" si="1"/>
        <v>0</v>
      </c>
      <c r="S9" s="884">
        <f t="shared" si="2"/>
        <v>0</v>
      </c>
      <c r="T9" s="493">
        <f t="shared" si="7"/>
        <v>0</v>
      </c>
      <c r="U9" s="884">
        <f t="shared" si="3"/>
        <v>0</v>
      </c>
      <c r="V9" s="884">
        <f t="shared" si="4"/>
        <v>0</v>
      </c>
      <c r="W9" s="493">
        <f t="shared" si="8"/>
        <v>0</v>
      </c>
      <c r="X9" s="615"/>
    </row>
    <row r="10" spans="1:24">
      <c r="A10" s="491" t="s">
        <v>367</v>
      </c>
      <c r="B10" s="492" t="s">
        <v>752</v>
      </c>
      <c r="C10" s="493"/>
      <c r="D10" s="611"/>
      <c r="E10" s="493"/>
      <c r="F10" s="493"/>
      <c r="G10" s="493"/>
      <c r="H10" s="493"/>
      <c r="I10" s="493">
        <f t="shared" si="5"/>
        <v>0</v>
      </c>
      <c r="J10" s="493">
        <f t="shared" si="0"/>
        <v>0</v>
      </c>
      <c r="K10" s="493">
        <f t="shared" si="6"/>
        <v>0</v>
      </c>
      <c r="L10" s="493">
        <v>541500</v>
      </c>
      <c r="M10" s="493">
        <v>541500</v>
      </c>
      <c r="N10" s="493">
        <v>541500</v>
      </c>
      <c r="O10" s="493"/>
      <c r="P10" s="493"/>
      <c r="Q10" s="493"/>
      <c r="R10" s="494">
        <f t="shared" si="1"/>
        <v>541500</v>
      </c>
      <c r="S10" s="884">
        <f t="shared" si="2"/>
        <v>541500</v>
      </c>
      <c r="T10" s="493">
        <f t="shared" si="7"/>
        <v>541500</v>
      </c>
      <c r="U10" s="884">
        <f t="shared" si="3"/>
        <v>541500</v>
      </c>
      <c r="V10" s="884">
        <f t="shared" si="4"/>
        <v>541500</v>
      </c>
      <c r="W10" s="493">
        <f t="shared" si="8"/>
        <v>541500</v>
      </c>
      <c r="X10" s="615"/>
    </row>
    <row r="11" spans="1:24">
      <c r="A11" s="491" t="s">
        <v>369</v>
      </c>
      <c r="B11" s="492" t="s">
        <v>753</v>
      </c>
      <c r="C11" s="493">
        <v>1915360</v>
      </c>
      <c r="D11" s="611">
        <v>1915360</v>
      </c>
      <c r="E11" s="493">
        <f>1884242-H11</f>
        <v>1884242</v>
      </c>
      <c r="F11" s="493"/>
      <c r="G11" s="493"/>
      <c r="H11" s="493"/>
      <c r="I11" s="493">
        <f t="shared" si="5"/>
        <v>1915360</v>
      </c>
      <c r="J11" s="493">
        <f t="shared" si="0"/>
        <v>1915360</v>
      </c>
      <c r="K11" s="493">
        <f t="shared" si="6"/>
        <v>1884242</v>
      </c>
      <c r="L11" s="493">
        <v>5403800</v>
      </c>
      <c r="M11" s="493">
        <f>6903800-170746</f>
        <v>6733054</v>
      </c>
      <c r="N11" s="493">
        <v>4858377</v>
      </c>
      <c r="O11" s="493">
        <v>670000</v>
      </c>
      <c r="P11" s="493">
        <v>694236</v>
      </c>
      <c r="Q11" s="493">
        <v>694236</v>
      </c>
      <c r="R11" s="494">
        <f t="shared" si="1"/>
        <v>7989160</v>
      </c>
      <c r="S11" s="884">
        <f t="shared" si="2"/>
        <v>9342650</v>
      </c>
      <c r="T11" s="493">
        <f t="shared" si="7"/>
        <v>7436855</v>
      </c>
      <c r="U11" s="884">
        <f t="shared" si="3"/>
        <v>7989160</v>
      </c>
      <c r="V11" s="884">
        <f t="shared" si="4"/>
        <v>9342650</v>
      </c>
      <c r="W11" s="493">
        <f t="shared" si="8"/>
        <v>7436855</v>
      </c>
      <c r="X11" s="615"/>
    </row>
    <row r="12" spans="1:24">
      <c r="A12" s="491" t="s">
        <v>371</v>
      </c>
      <c r="B12" s="492" t="s">
        <v>754</v>
      </c>
      <c r="C12" s="493">
        <v>91250</v>
      </c>
      <c r="D12" s="611">
        <v>91250</v>
      </c>
      <c r="E12" s="493">
        <f>6500-H12</f>
        <v>6500</v>
      </c>
      <c r="F12" s="493"/>
      <c r="G12" s="493"/>
      <c r="H12" s="493"/>
      <c r="I12" s="493">
        <f t="shared" si="5"/>
        <v>91250</v>
      </c>
      <c r="J12" s="493">
        <f t="shared" si="0"/>
        <v>91250</v>
      </c>
      <c r="K12" s="493">
        <f t="shared" si="6"/>
        <v>6500</v>
      </c>
      <c r="L12" s="493"/>
      <c r="M12" s="493">
        <v>205466</v>
      </c>
      <c r="N12" s="493">
        <v>205466</v>
      </c>
      <c r="O12" s="493"/>
      <c r="P12" s="493"/>
      <c r="Q12" s="493"/>
      <c r="R12" s="494">
        <f t="shared" si="1"/>
        <v>91250</v>
      </c>
      <c r="S12" s="884">
        <f t="shared" si="2"/>
        <v>296716</v>
      </c>
      <c r="T12" s="493">
        <f t="shared" si="7"/>
        <v>211966</v>
      </c>
      <c r="U12" s="884">
        <f t="shared" si="3"/>
        <v>91250</v>
      </c>
      <c r="V12" s="884">
        <f t="shared" si="4"/>
        <v>296716</v>
      </c>
      <c r="W12" s="493">
        <f t="shared" si="8"/>
        <v>211966</v>
      </c>
      <c r="X12" s="615"/>
    </row>
    <row r="13" spans="1:24">
      <c r="A13" s="491" t="s">
        <v>373</v>
      </c>
      <c r="B13" s="492" t="s">
        <v>755</v>
      </c>
      <c r="C13" s="493">
        <v>760000</v>
      </c>
      <c r="D13" s="611">
        <f>785941-G13</f>
        <v>760000</v>
      </c>
      <c r="E13" s="493">
        <f>717020-H13</f>
        <v>717020</v>
      </c>
      <c r="F13" s="493"/>
      <c r="G13" s="493">
        <v>25941</v>
      </c>
      <c r="H13" s="493"/>
      <c r="I13" s="493">
        <f t="shared" si="5"/>
        <v>760000</v>
      </c>
      <c r="J13" s="493">
        <f t="shared" si="0"/>
        <v>785941</v>
      </c>
      <c r="K13" s="493">
        <f t="shared" si="6"/>
        <v>717020</v>
      </c>
      <c r="L13" s="493">
        <v>1883250</v>
      </c>
      <c r="M13" s="493">
        <v>1883250</v>
      </c>
      <c r="N13" s="493">
        <v>1423555</v>
      </c>
      <c r="O13" s="493">
        <v>420000</v>
      </c>
      <c r="P13" s="493">
        <v>447125</v>
      </c>
      <c r="Q13" s="493">
        <v>447125</v>
      </c>
      <c r="R13" s="494">
        <f t="shared" si="1"/>
        <v>3063250</v>
      </c>
      <c r="S13" s="884">
        <f t="shared" si="2"/>
        <v>3090375</v>
      </c>
      <c r="T13" s="493">
        <f t="shared" si="7"/>
        <v>2587700</v>
      </c>
      <c r="U13" s="884">
        <f t="shared" si="3"/>
        <v>3063250</v>
      </c>
      <c r="V13" s="884">
        <f t="shared" si="4"/>
        <v>3116316</v>
      </c>
      <c r="W13" s="493">
        <f t="shared" si="8"/>
        <v>2587700</v>
      </c>
      <c r="X13" s="615"/>
    </row>
    <row r="14" spans="1:24">
      <c r="A14" s="491" t="s">
        <v>375</v>
      </c>
      <c r="B14" s="492" t="s">
        <v>756</v>
      </c>
      <c r="C14" s="493"/>
      <c r="D14" s="611"/>
      <c r="E14" s="493"/>
      <c r="F14" s="493"/>
      <c r="G14" s="493"/>
      <c r="H14" s="493"/>
      <c r="I14" s="493">
        <f t="shared" si="5"/>
        <v>0</v>
      </c>
      <c r="J14" s="493">
        <f t="shared" si="0"/>
        <v>0</v>
      </c>
      <c r="K14" s="493">
        <f t="shared" si="6"/>
        <v>0</v>
      </c>
      <c r="L14" s="493"/>
      <c r="M14" s="493"/>
      <c r="N14" s="493"/>
      <c r="O14" s="493"/>
      <c r="P14" s="493"/>
      <c r="Q14" s="493"/>
      <c r="R14" s="494">
        <f t="shared" si="1"/>
        <v>0</v>
      </c>
      <c r="S14" s="884">
        <f t="shared" si="2"/>
        <v>0</v>
      </c>
      <c r="T14" s="493">
        <f t="shared" si="7"/>
        <v>0</v>
      </c>
      <c r="U14" s="884">
        <f t="shared" si="3"/>
        <v>0</v>
      </c>
      <c r="V14" s="884">
        <f t="shared" si="4"/>
        <v>0</v>
      </c>
      <c r="W14" s="493">
        <f t="shared" si="8"/>
        <v>0</v>
      </c>
      <c r="X14" s="615"/>
    </row>
    <row r="15" spans="1:24">
      <c r="A15" s="491" t="s">
        <v>377</v>
      </c>
      <c r="B15" s="492" t="s">
        <v>757</v>
      </c>
      <c r="C15" s="493"/>
      <c r="D15" s="611"/>
      <c r="E15" s="493"/>
      <c r="F15" s="493"/>
      <c r="G15" s="493"/>
      <c r="H15" s="493"/>
      <c r="I15" s="493">
        <f t="shared" si="5"/>
        <v>0</v>
      </c>
      <c r="J15" s="493">
        <f t="shared" si="0"/>
        <v>0</v>
      </c>
      <c r="K15" s="493">
        <f t="shared" si="6"/>
        <v>0</v>
      </c>
      <c r="L15" s="493"/>
      <c r="M15" s="493"/>
      <c r="N15" s="493"/>
      <c r="O15" s="493"/>
      <c r="P15" s="493"/>
      <c r="Q15" s="493"/>
      <c r="R15" s="494">
        <f t="shared" si="1"/>
        <v>0</v>
      </c>
      <c r="S15" s="884">
        <f t="shared" si="2"/>
        <v>0</v>
      </c>
      <c r="T15" s="493">
        <f t="shared" si="7"/>
        <v>0</v>
      </c>
      <c r="U15" s="884">
        <f t="shared" si="3"/>
        <v>0</v>
      </c>
      <c r="V15" s="884">
        <f t="shared" si="4"/>
        <v>0</v>
      </c>
      <c r="W15" s="493">
        <f t="shared" si="8"/>
        <v>0</v>
      </c>
      <c r="X15" s="615"/>
    </row>
    <row r="16" spans="1:24">
      <c r="A16" s="491" t="s">
        <v>379</v>
      </c>
      <c r="B16" s="492" t="s">
        <v>758</v>
      </c>
      <c r="C16" s="493"/>
      <c r="D16" s="611"/>
      <c r="E16" s="493"/>
      <c r="F16" s="493"/>
      <c r="G16" s="493"/>
      <c r="H16" s="493"/>
      <c r="I16" s="493">
        <f t="shared" si="5"/>
        <v>0</v>
      </c>
      <c r="J16" s="493">
        <f t="shared" si="0"/>
        <v>0</v>
      </c>
      <c r="K16" s="493">
        <f t="shared" si="6"/>
        <v>0</v>
      </c>
      <c r="L16" s="493"/>
      <c r="M16" s="493"/>
      <c r="N16" s="493"/>
      <c r="O16" s="493"/>
      <c r="P16" s="493"/>
      <c r="Q16" s="493"/>
      <c r="R16" s="494">
        <f t="shared" si="1"/>
        <v>0</v>
      </c>
      <c r="S16" s="884">
        <f t="shared" si="2"/>
        <v>0</v>
      </c>
      <c r="T16" s="493">
        <f t="shared" si="7"/>
        <v>0</v>
      </c>
      <c r="U16" s="884">
        <f t="shared" si="3"/>
        <v>0</v>
      </c>
      <c r="V16" s="884">
        <f t="shared" si="4"/>
        <v>0</v>
      </c>
      <c r="W16" s="493">
        <f t="shared" si="8"/>
        <v>0</v>
      </c>
      <c r="X16" s="615"/>
    </row>
    <row r="17" spans="1:24" ht="25.5">
      <c r="A17" s="491" t="s">
        <v>381</v>
      </c>
      <c r="B17" s="492" t="s">
        <v>759</v>
      </c>
      <c r="C17" s="493">
        <v>350000</v>
      </c>
      <c r="D17" s="611">
        <f>3748080-G17</f>
        <v>2620967</v>
      </c>
      <c r="E17" s="493">
        <f>3748080-H17</f>
        <v>2591042</v>
      </c>
      <c r="F17" s="493"/>
      <c r="G17" s="493">
        <v>1127113</v>
      </c>
      <c r="H17" s="493">
        <v>1157038</v>
      </c>
      <c r="I17" s="493">
        <f t="shared" si="5"/>
        <v>350000</v>
      </c>
      <c r="J17" s="493">
        <f t="shared" si="0"/>
        <v>3748080</v>
      </c>
      <c r="K17" s="493">
        <f t="shared" si="6"/>
        <v>3748080</v>
      </c>
      <c r="L17" s="493">
        <v>9392000</v>
      </c>
      <c r="M17" s="493">
        <v>6292000</v>
      </c>
      <c r="N17" s="493">
        <v>5073215</v>
      </c>
      <c r="O17" s="493">
        <v>650000</v>
      </c>
      <c r="P17" s="493">
        <v>655000</v>
      </c>
      <c r="Q17" s="493">
        <v>563023</v>
      </c>
      <c r="R17" s="494">
        <f t="shared" si="1"/>
        <v>10392000</v>
      </c>
      <c r="S17" s="884">
        <f t="shared" si="2"/>
        <v>9567967</v>
      </c>
      <c r="T17" s="493">
        <f t="shared" si="7"/>
        <v>8227280</v>
      </c>
      <c r="U17" s="884">
        <f t="shared" si="3"/>
        <v>10392000</v>
      </c>
      <c r="V17" s="884">
        <f t="shared" si="4"/>
        <v>10695080</v>
      </c>
      <c r="W17" s="493">
        <f t="shared" si="8"/>
        <v>9384318</v>
      </c>
      <c r="X17" s="615"/>
    </row>
    <row r="18" spans="1:24" s="614" customFormat="1" ht="25.5">
      <c r="A18" s="495" t="s">
        <v>383</v>
      </c>
      <c r="B18" s="496" t="s">
        <v>760</v>
      </c>
      <c r="C18" s="497">
        <f t="shared" ref="C18:O18" si="9">SUM(C5:C17)</f>
        <v>65584786</v>
      </c>
      <c r="D18" s="612">
        <f>SUM(D5:D17)</f>
        <v>65757486</v>
      </c>
      <c r="E18" s="497">
        <f t="shared" ref="E18" si="10">SUM(E5:E17)</f>
        <v>54385739</v>
      </c>
      <c r="F18" s="497">
        <f t="shared" si="9"/>
        <v>0</v>
      </c>
      <c r="G18" s="497">
        <f t="shared" si="9"/>
        <v>141911910</v>
      </c>
      <c r="H18" s="497">
        <f t="shared" ref="H18" si="11">SUM(H5:H17)</f>
        <v>47929133</v>
      </c>
      <c r="I18" s="497">
        <f>SUM(I5:I17)</f>
        <v>65584786</v>
      </c>
      <c r="J18" s="497">
        <f>SUM(J5:J17)</f>
        <v>207669396</v>
      </c>
      <c r="K18" s="497">
        <f t="shared" ref="K18" si="12">SUM(K5:K17)</f>
        <v>102314872</v>
      </c>
      <c r="L18" s="497">
        <f t="shared" si="9"/>
        <v>121845674</v>
      </c>
      <c r="M18" s="497">
        <f>SUM(M5:M17)</f>
        <v>130836084</v>
      </c>
      <c r="N18" s="497">
        <f t="shared" ref="N18" si="13">SUM(N5:N17)</f>
        <v>116780789</v>
      </c>
      <c r="O18" s="497">
        <f t="shared" si="9"/>
        <v>31698983</v>
      </c>
      <c r="P18" s="497">
        <f>SUM(P5:P17)</f>
        <v>31513364</v>
      </c>
      <c r="Q18" s="497">
        <f t="shared" ref="Q18" si="14">SUM(Q5:Q17)</f>
        <v>30942986</v>
      </c>
      <c r="R18" s="498">
        <f t="shared" si="1"/>
        <v>219129443</v>
      </c>
      <c r="S18" s="613">
        <f t="shared" si="2"/>
        <v>228106934</v>
      </c>
      <c r="T18" s="497">
        <f t="shared" ref="T18" si="15">SUM(T5:T17)</f>
        <v>202109514</v>
      </c>
      <c r="U18" s="613">
        <f t="shared" si="3"/>
        <v>219129443</v>
      </c>
      <c r="V18" s="613">
        <f t="shared" si="4"/>
        <v>370018844</v>
      </c>
      <c r="W18" s="497">
        <f t="shared" ref="W18" si="16">SUM(W5:W17)</f>
        <v>250038647</v>
      </c>
      <c r="X18" s="615"/>
    </row>
    <row r="19" spans="1:24">
      <c r="A19" s="491" t="s">
        <v>385</v>
      </c>
      <c r="B19" s="492" t="s">
        <v>761</v>
      </c>
      <c r="C19" s="493">
        <v>19989928</v>
      </c>
      <c r="D19" s="611">
        <v>19989928</v>
      </c>
      <c r="E19" s="493">
        <f>17004063-H19</f>
        <v>17004063</v>
      </c>
      <c r="F19" s="493"/>
      <c r="G19" s="493"/>
      <c r="H19" s="493"/>
      <c r="I19" s="493">
        <f t="shared" si="5"/>
        <v>19989928</v>
      </c>
      <c r="J19" s="493">
        <f>D19+G19</f>
        <v>19989928</v>
      </c>
      <c r="K19" s="493">
        <f t="shared" si="6"/>
        <v>17004063</v>
      </c>
      <c r="L19" s="493"/>
      <c r="M19" s="493"/>
      <c r="N19" s="493"/>
      <c r="O19" s="493"/>
      <c r="P19" s="493"/>
      <c r="Q19" s="493"/>
      <c r="R19" s="494">
        <f t="shared" si="1"/>
        <v>19989928</v>
      </c>
      <c r="S19" s="884">
        <f t="shared" si="2"/>
        <v>19989928</v>
      </c>
      <c r="T19" s="493">
        <f t="shared" si="7"/>
        <v>17004063</v>
      </c>
      <c r="U19" s="884">
        <f t="shared" si="3"/>
        <v>19989928</v>
      </c>
      <c r="V19" s="884">
        <f t="shared" si="4"/>
        <v>19989928</v>
      </c>
      <c r="W19" s="493">
        <f t="shared" si="8"/>
        <v>17004063</v>
      </c>
      <c r="X19" s="615"/>
    </row>
    <row r="20" spans="1:24" ht="38.25">
      <c r="A20" s="491" t="s">
        <v>387</v>
      </c>
      <c r="B20" s="492" t="s">
        <v>762</v>
      </c>
      <c r="C20" s="493">
        <v>21421900</v>
      </c>
      <c r="D20" s="611">
        <f>39425256-G20</f>
        <v>21421900</v>
      </c>
      <c r="E20" s="493">
        <f>18373308-H20</f>
        <v>9771452</v>
      </c>
      <c r="F20" s="493">
        <v>168385266</v>
      </c>
      <c r="G20" s="493">
        <v>18003356</v>
      </c>
      <c r="H20" s="493">
        <v>8601856</v>
      </c>
      <c r="I20" s="493">
        <f>C20+F20</f>
        <v>189807166</v>
      </c>
      <c r="J20" s="493">
        <f>D20+G20</f>
        <v>39425256</v>
      </c>
      <c r="K20" s="493">
        <f t="shared" si="6"/>
        <v>18373308</v>
      </c>
      <c r="L20" s="493"/>
      <c r="M20" s="493">
        <v>1100357</v>
      </c>
      <c r="N20" s="493"/>
      <c r="O20" s="493">
        <v>1284000</v>
      </c>
      <c r="P20" s="493">
        <v>834000</v>
      </c>
      <c r="Q20" s="493">
        <v>823500</v>
      </c>
      <c r="R20" s="494">
        <f t="shared" si="1"/>
        <v>22705900</v>
      </c>
      <c r="S20" s="884">
        <f t="shared" si="2"/>
        <v>23356257</v>
      </c>
      <c r="T20" s="493">
        <f t="shared" si="7"/>
        <v>10594952</v>
      </c>
      <c r="U20" s="884">
        <f t="shared" si="3"/>
        <v>191091166</v>
      </c>
      <c r="V20" s="884">
        <f t="shared" si="4"/>
        <v>41359613</v>
      </c>
      <c r="W20" s="493">
        <f t="shared" si="8"/>
        <v>19196808</v>
      </c>
      <c r="X20" s="615"/>
    </row>
    <row r="21" spans="1:24">
      <c r="A21" s="491" t="s">
        <v>389</v>
      </c>
      <c r="B21" s="492" t="s">
        <v>763</v>
      </c>
      <c r="C21" s="493">
        <v>1000000</v>
      </c>
      <c r="D21" s="611">
        <v>5000000</v>
      </c>
      <c r="E21" s="493">
        <f>4954479-H21</f>
        <v>4954479</v>
      </c>
      <c r="F21" s="493"/>
      <c r="G21" s="493"/>
      <c r="H21" s="493"/>
      <c r="I21" s="493">
        <f t="shared" si="5"/>
        <v>1000000</v>
      </c>
      <c r="J21" s="493">
        <f>D21+G21</f>
        <v>5000000</v>
      </c>
      <c r="K21" s="493">
        <f t="shared" si="6"/>
        <v>4954479</v>
      </c>
      <c r="L21" s="493">
        <v>200000</v>
      </c>
      <c r="M21" s="493">
        <f>500000+867456</f>
        <v>1367456</v>
      </c>
      <c r="N21" s="493">
        <v>1367456</v>
      </c>
      <c r="O21" s="493">
        <v>773000</v>
      </c>
      <c r="P21" s="493">
        <v>1340312</v>
      </c>
      <c r="Q21" s="493">
        <v>1340312</v>
      </c>
      <c r="R21" s="494">
        <f t="shared" si="1"/>
        <v>1973000</v>
      </c>
      <c r="S21" s="884">
        <f t="shared" si="2"/>
        <v>7707768</v>
      </c>
      <c r="T21" s="493">
        <f t="shared" si="7"/>
        <v>7662247</v>
      </c>
      <c r="U21" s="884">
        <f t="shared" si="3"/>
        <v>1973000</v>
      </c>
      <c r="V21" s="884">
        <f t="shared" si="4"/>
        <v>7707768</v>
      </c>
      <c r="W21" s="493">
        <f t="shared" si="8"/>
        <v>7662247</v>
      </c>
      <c r="X21" s="615"/>
    </row>
    <row r="22" spans="1:24" s="614" customFormat="1">
      <c r="A22" s="495" t="s">
        <v>391</v>
      </c>
      <c r="B22" s="496" t="s">
        <v>764</v>
      </c>
      <c r="C22" s="497">
        <f t="shared" ref="C22:P22" si="17">SUM(C19:C21)</f>
        <v>42411828</v>
      </c>
      <c r="D22" s="612">
        <f>SUM(D19:D21)</f>
        <v>46411828</v>
      </c>
      <c r="E22" s="497">
        <f t="shared" ref="E22" si="18">SUM(E19:E21)</f>
        <v>31729994</v>
      </c>
      <c r="F22" s="497">
        <f t="shared" si="17"/>
        <v>168385266</v>
      </c>
      <c r="G22" s="497">
        <f t="shared" si="17"/>
        <v>18003356</v>
      </c>
      <c r="H22" s="497">
        <f t="shared" ref="H22" si="19">SUM(H19:H21)</f>
        <v>8601856</v>
      </c>
      <c r="I22" s="497">
        <f>SUM(I19:I21)</f>
        <v>210797094</v>
      </c>
      <c r="J22" s="497">
        <f>SUM(J19:J21)</f>
        <v>64415184</v>
      </c>
      <c r="K22" s="497">
        <f t="shared" ref="K22" si="20">SUM(K19:K21)</f>
        <v>40331850</v>
      </c>
      <c r="L22" s="497">
        <f t="shared" si="17"/>
        <v>200000</v>
      </c>
      <c r="M22" s="497">
        <f t="shared" si="17"/>
        <v>2467813</v>
      </c>
      <c r="N22" s="497">
        <f t="shared" si="17"/>
        <v>1367456</v>
      </c>
      <c r="O22" s="497">
        <f t="shared" si="17"/>
        <v>2057000</v>
      </c>
      <c r="P22" s="497">
        <f t="shared" si="17"/>
        <v>2174312</v>
      </c>
      <c r="Q22" s="497">
        <f t="shared" ref="Q22" si="21">SUM(Q19:Q21)</f>
        <v>2163812</v>
      </c>
      <c r="R22" s="498">
        <f t="shared" si="1"/>
        <v>44668828</v>
      </c>
      <c r="S22" s="613">
        <f t="shared" si="2"/>
        <v>51053953</v>
      </c>
      <c r="T22" s="497">
        <f t="shared" ref="T22" si="22">SUM(T19:T21)</f>
        <v>35261262</v>
      </c>
      <c r="U22" s="613">
        <f t="shared" si="3"/>
        <v>213054094</v>
      </c>
      <c r="V22" s="613">
        <f t="shared" si="4"/>
        <v>69057309</v>
      </c>
      <c r="W22" s="497">
        <f t="shared" ref="W22" si="23">SUM(W19:W21)</f>
        <v>43863118</v>
      </c>
      <c r="X22" s="615"/>
    </row>
    <row r="23" spans="1:24" s="614" customFormat="1" ht="15" customHeight="1">
      <c r="A23" s="495" t="s">
        <v>392</v>
      </c>
      <c r="B23" s="496" t="s">
        <v>765</v>
      </c>
      <c r="C23" s="497">
        <f t="shared" ref="C23:P23" si="24">C18+C22</f>
        <v>107996614</v>
      </c>
      <c r="D23" s="612">
        <f>D18+D22</f>
        <v>112169314</v>
      </c>
      <c r="E23" s="497">
        <f t="shared" ref="E23" si="25">E18+E22</f>
        <v>86115733</v>
      </c>
      <c r="F23" s="497">
        <f t="shared" si="24"/>
        <v>168385266</v>
      </c>
      <c r="G23" s="497">
        <f t="shared" si="24"/>
        <v>159915266</v>
      </c>
      <c r="H23" s="497">
        <f t="shared" ref="H23" si="26">H18+H22</f>
        <v>56530989</v>
      </c>
      <c r="I23" s="497">
        <f>I18+I22</f>
        <v>276381880</v>
      </c>
      <c r="J23" s="497">
        <f>J18+J22</f>
        <v>272084580</v>
      </c>
      <c r="K23" s="497">
        <f t="shared" ref="K23" si="27">K18+K22</f>
        <v>142646722</v>
      </c>
      <c r="L23" s="497">
        <f t="shared" si="24"/>
        <v>122045674</v>
      </c>
      <c r="M23" s="497">
        <f t="shared" si="24"/>
        <v>133303897</v>
      </c>
      <c r="N23" s="497">
        <f t="shared" si="24"/>
        <v>118148245</v>
      </c>
      <c r="O23" s="497">
        <f t="shared" si="24"/>
        <v>33755983</v>
      </c>
      <c r="P23" s="497">
        <f t="shared" si="24"/>
        <v>33687676</v>
      </c>
      <c r="Q23" s="497">
        <f t="shared" ref="Q23" si="28">Q18+Q22</f>
        <v>33106798</v>
      </c>
      <c r="R23" s="498">
        <f t="shared" si="1"/>
        <v>263798271</v>
      </c>
      <c r="S23" s="613">
        <f t="shared" si="2"/>
        <v>279160887</v>
      </c>
      <c r="T23" s="497">
        <f t="shared" ref="T23" si="29">T18+T22</f>
        <v>237370776</v>
      </c>
      <c r="U23" s="613">
        <f t="shared" si="3"/>
        <v>432183537</v>
      </c>
      <c r="V23" s="613">
        <f t="shared" si="4"/>
        <v>439076153</v>
      </c>
      <c r="W23" s="497">
        <f t="shared" ref="W23" si="30">W18+W22</f>
        <v>293901765</v>
      </c>
      <c r="X23" s="615"/>
    </row>
    <row r="24" spans="1:24" s="614" customFormat="1" ht="38.25">
      <c r="A24" s="495" t="s">
        <v>399</v>
      </c>
      <c r="B24" s="496" t="s">
        <v>766</v>
      </c>
      <c r="C24" s="497">
        <v>23672928</v>
      </c>
      <c r="D24" s="612">
        <f>55144893-G24</f>
        <v>23704544</v>
      </c>
      <c r="E24" s="497">
        <f>29845342-H24</f>
        <v>18984667</v>
      </c>
      <c r="F24" s="497">
        <v>32912567</v>
      </c>
      <c r="G24" s="497">
        <v>31440349</v>
      </c>
      <c r="H24" s="497">
        <v>10860675</v>
      </c>
      <c r="I24" s="497">
        <f>C24+F24</f>
        <v>56585495</v>
      </c>
      <c r="J24" s="497">
        <f>D24+G24</f>
        <v>55144893</v>
      </c>
      <c r="K24" s="493">
        <f t="shared" ref="K24:K27" si="31">H24+E24</f>
        <v>29845342</v>
      </c>
      <c r="L24" s="497">
        <v>29566762</v>
      </c>
      <c r="M24" s="497">
        <v>31624132</v>
      </c>
      <c r="N24" s="497">
        <v>26070444</v>
      </c>
      <c r="O24" s="497">
        <v>6867978</v>
      </c>
      <c r="P24" s="497">
        <v>6788905</v>
      </c>
      <c r="Q24" s="497">
        <v>6663238</v>
      </c>
      <c r="R24" s="498">
        <f t="shared" si="1"/>
        <v>60107668</v>
      </c>
      <c r="S24" s="613">
        <f t="shared" si="2"/>
        <v>62117581</v>
      </c>
      <c r="T24" s="497">
        <f t="shared" ref="T24:T27" si="32">E24+N24+Q24</f>
        <v>51718349</v>
      </c>
      <c r="U24" s="613">
        <f t="shared" si="3"/>
        <v>93020235</v>
      </c>
      <c r="V24" s="613">
        <f t="shared" si="4"/>
        <v>93557930</v>
      </c>
      <c r="W24" s="497">
        <f t="shared" ref="W24:W27" si="33">K24+Q24+N24</f>
        <v>62579024</v>
      </c>
      <c r="X24" s="615"/>
    </row>
    <row r="25" spans="1:24">
      <c r="A25" s="491" t="s">
        <v>400</v>
      </c>
      <c r="B25" s="492" t="s">
        <v>767</v>
      </c>
      <c r="C25" s="493">
        <v>1500000</v>
      </c>
      <c r="D25" s="611">
        <v>1700000</v>
      </c>
      <c r="E25" s="493">
        <f>1496662-H25</f>
        <v>845135</v>
      </c>
      <c r="F25" s="493"/>
      <c r="G25" s="493"/>
      <c r="H25" s="493">
        <v>651527</v>
      </c>
      <c r="I25" s="493">
        <f t="shared" ref="I25:I27" si="34">C25+F25</f>
        <v>1500000</v>
      </c>
      <c r="J25" s="493">
        <f>D25+G25</f>
        <v>1700000</v>
      </c>
      <c r="K25" s="493">
        <f t="shared" si="31"/>
        <v>1496662</v>
      </c>
      <c r="L25" s="493">
        <v>250000</v>
      </c>
      <c r="M25" s="493">
        <v>550000</v>
      </c>
      <c r="N25" s="493">
        <v>281969</v>
      </c>
      <c r="O25" s="493">
        <v>750000</v>
      </c>
      <c r="P25" s="493">
        <v>955522</v>
      </c>
      <c r="Q25" s="493">
        <v>859664</v>
      </c>
      <c r="R25" s="494">
        <f t="shared" si="1"/>
        <v>2500000</v>
      </c>
      <c r="S25" s="884">
        <f t="shared" si="2"/>
        <v>3205522</v>
      </c>
      <c r="T25" s="493">
        <f t="shared" si="32"/>
        <v>1986768</v>
      </c>
      <c r="U25" s="884">
        <f t="shared" si="3"/>
        <v>2500000</v>
      </c>
      <c r="V25" s="884">
        <f t="shared" si="4"/>
        <v>3205522</v>
      </c>
      <c r="W25" s="493">
        <f t="shared" si="33"/>
        <v>2638295</v>
      </c>
      <c r="X25" s="615"/>
    </row>
    <row r="26" spans="1:24">
      <c r="A26" s="491" t="s">
        <v>401</v>
      </c>
      <c r="B26" s="492" t="s">
        <v>768</v>
      </c>
      <c r="C26" s="493">
        <v>13100000</v>
      </c>
      <c r="D26" s="611">
        <v>18400000</v>
      </c>
      <c r="E26" s="493">
        <f>16966525-H26</f>
        <v>16463299</v>
      </c>
      <c r="F26" s="493"/>
      <c r="G26" s="493"/>
      <c r="H26" s="493">
        <v>503226</v>
      </c>
      <c r="I26" s="493">
        <f t="shared" si="34"/>
        <v>13100000</v>
      </c>
      <c r="J26" s="493">
        <f>D26+G26</f>
        <v>18400000</v>
      </c>
      <c r="K26" s="493">
        <f t="shared" si="31"/>
        <v>16966525</v>
      </c>
      <c r="L26" s="493">
        <v>3800000</v>
      </c>
      <c r="M26" s="493">
        <v>3557774</v>
      </c>
      <c r="N26" s="493">
        <v>2793718</v>
      </c>
      <c r="O26" s="493">
        <v>3800000</v>
      </c>
      <c r="P26" s="493">
        <v>5705500</v>
      </c>
      <c r="Q26" s="493">
        <v>5705500</v>
      </c>
      <c r="R26" s="494">
        <f t="shared" si="1"/>
        <v>20700000</v>
      </c>
      <c r="S26" s="884">
        <f t="shared" si="2"/>
        <v>27663274</v>
      </c>
      <c r="T26" s="493">
        <f t="shared" si="32"/>
        <v>24962517</v>
      </c>
      <c r="U26" s="884">
        <f t="shared" si="3"/>
        <v>20700000</v>
      </c>
      <c r="V26" s="884">
        <f t="shared" si="4"/>
        <v>27663274</v>
      </c>
      <c r="W26" s="493">
        <f t="shared" si="33"/>
        <v>25465743</v>
      </c>
      <c r="X26" s="615"/>
    </row>
    <row r="27" spans="1:24">
      <c r="A27" s="491" t="s">
        <v>402</v>
      </c>
      <c r="B27" s="492" t="s">
        <v>769</v>
      </c>
      <c r="C27" s="493"/>
      <c r="D27" s="611">
        <v>448000</v>
      </c>
      <c r="E27" s="493"/>
      <c r="F27" s="493"/>
      <c r="G27" s="493"/>
      <c r="H27" s="493"/>
      <c r="I27" s="493">
        <f t="shared" si="34"/>
        <v>0</v>
      </c>
      <c r="J27" s="493">
        <f>D27+G27</f>
        <v>448000</v>
      </c>
      <c r="K27" s="493">
        <f t="shared" si="31"/>
        <v>0</v>
      </c>
      <c r="L27" s="493"/>
      <c r="M27" s="493"/>
      <c r="N27" s="493"/>
      <c r="O27" s="493"/>
      <c r="P27" s="493"/>
      <c r="Q27" s="493"/>
      <c r="R27" s="494">
        <f t="shared" si="1"/>
        <v>0</v>
      </c>
      <c r="S27" s="884">
        <f t="shared" si="2"/>
        <v>448000</v>
      </c>
      <c r="T27" s="493">
        <f t="shared" si="32"/>
        <v>0</v>
      </c>
      <c r="U27" s="884">
        <f t="shared" si="3"/>
        <v>0</v>
      </c>
      <c r="V27" s="884">
        <f t="shared" si="4"/>
        <v>448000</v>
      </c>
      <c r="W27" s="493">
        <f t="shared" si="33"/>
        <v>0</v>
      </c>
      <c r="X27" s="615"/>
    </row>
    <row r="28" spans="1:24" s="614" customFormat="1">
      <c r="A28" s="495" t="s">
        <v>403</v>
      </c>
      <c r="B28" s="496" t="s">
        <v>770</v>
      </c>
      <c r="C28" s="497">
        <f t="shared" ref="C28:O28" si="35">SUM(C25:C27)</f>
        <v>14600000</v>
      </c>
      <c r="D28" s="612">
        <f>SUM(D25:D27)</f>
        <v>20548000</v>
      </c>
      <c r="E28" s="497">
        <f t="shared" ref="E28" si="36">SUM(E25:E27)</f>
        <v>17308434</v>
      </c>
      <c r="F28" s="497">
        <f t="shared" si="35"/>
        <v>0</v>
      </c>
      <c r="G28" s="497">
        <f t="shared" si="35"/>
        <v>0</v>
      </c>
      <c r="H28" s="497">
        <f t="shared" ref="H28" si="37">SUM(H25:H27)</f>
        <v>1154753</v>
      </c>
      <c r="I28" s="497">
        <f>SUM(I25:I27)</f>
        <v>14600000</v>
      </c>
      <c r="J28" s="497">
        <f>SUM(J25:J27)</f>
        <v>20548000</v>
      </c>
      <c r="K28" s="497">
        <f t="shared" ref="K28" si="38">SUM(K25:K27)</f>
        <v>18463187</v>
      </c>
      <c r="L28" s="497">
        <f t="shared" si="35"/>
        <v>4050000</v>
      </c>
      <c r="M28" s="497">
        <f>SUM(M25:M27)</f>
        <v>4107774</v>
      </c>
      <c r="N28" s="497">
        <f t="shared" ref="N28" si="39">SUM(N25:N27)</f>
        <v>3075687</v>
      </c>
      <c r="O28" s="497">
        <f t="shared" si="35"/>
        <v>4550000</v>
      </c>
      <c r="P28" s="497">
        <f>SUM(P25:P27)</f>
        <v>6661022</v>
      </c>
      <c r="Q28" s="497">
        <f t="shared" ref="Q28" si="40">SUM(Q25:Q27)</f>
        <v>6565164</v>
      </c>
      <c r="R28" s="498">
        <f t="shared" si="1"/>
        <v>23200000</v>
      </c>
      <c r="S28" s="613">
        <f t="shared" si="2"/>
        <v>31316796</v>
      </c>
      <c r="T28" s="497">
        <f t="shared" ref="T28" si="41">SUM(T25:T27)</f>
        <v>26949285</v>
      </c>
      <c r="U28" s="613">
        <f t="shared" si="3"/>
        <v>23200000</v>
      </c>
      <c r="V28" s="613">
        <f t="shared" si="4"/>
        <v>31316796</v>
      </c>
      <c r="W28" s="497">
        <f t="shared" ref="W28" si="42">SUM(W25:W27)</f>
        <v>28104038</v>
      </c>
      <c r="X28" s="615"/>
    </row>
    <row r="29" spans="1:24">
      <c r="A29" s="491" t="s">
        <v>404</v>
      </c>
      <c r="B29" s="492" t="s">
        <v>771</v>
      </c>
      <c r="C29" s="493">
        <v>1599990</v>
      </c>
      <c r="D29" s="611">
        <f>2291784-G29</f>
        <v>1911784</v>
      </c>
      <c r="E29" s="493">
        <f>1346578-H29</f>
        <v>988310</v>
      </c>
      <c r="F29" s="493"/>
      <c r="G29" s="493">
        <v>380000</v>
      </c>
      <c r="H29" s="493">
        <v>358268</v>
      </c>
      <c r="I29" s="493">
        <f t="shared" ref="I29:I30" si="43">C29+F29</f>
        <v>1599990</v>
      </c>
      <c r="J29" s="493">
        <f>D29+G29</f>
        <v>2291784</v>
      </c>
      <c r="K29" s="493">
        <f t="shared" ref="K29:K30" si="44">H29+E29</f>
        <v>1346578</v>
      </c>
      <c r="L29" s="493">
        <v>5200000</v>
      </c>
      <c r="M29" s="493">
        <v>5200000</v>
      </c>
      <c r="N29" s="493">
        <v>2751292</v>
      </c>
      <c r="O29" s="493">
        <v>200000</v>
      </c>
      <c r="P29" s="493">
        <v>250534</v>
      </c>
      <c r="Q29" s="493">
        <v>209962</v>
      </c>
      <c r="R29" s="494">
        <f t="shared" si="1"/>
        <v>6999990</v>
      </c>
      <c r="S29" s="884">
        <f t="shared" si="2"/>
        <v>7362318</v>
      </c>
      <c r="T29" s="493">
        <f t="shared" ref="T29:T30" si="45">E29+N29+Q29</f>
        <v>3949564</v>
      </c>
      <c r="U29" s="884">
        <f t="shared" si="3"/>
        <v>6999990</v>
      </c>
      <c r="V29" s="884">
        <f t="shared" si="4"/>
        <v>7742318</v>
      </c>
      <c r="W29" s="493">
        <f t="shared" ref="W29:W30" si="46">K29+Q29+N29</f>
        <v>4307832</v>
      </c>
      <c r="X29" s="615"/>
    </row>
    <row r="30" spans="1:24">
      <c r="A30" s="491" t="s">
        <v>405</v>
      </c>
      <c r="B30" s="492" t="s">
        <v>772</v>
      </c>
      <c r="C30" s="493">
        <v>1300000</v>
      </c>
      <c r="D30" s="611">
        <v>1600000</v>
      </c>
      <c r="E30" s="493">
        <f>758506-H30</f>
        <v>758506</v>
      </c>
      <c r="F30" s="493"/>
      <c r="G30" s="493"/>
      <c r="H30" s="493"/>
      <c r="I30" s="493">
        <f t="shared" si="43"/>
        <v>1300000</v>
      </c>
      <c r="J30" s="493">
        <f>D30+G30</f>
        <v>1600000</v>
      </c>
      <c r="K30" s="493">
        <f t="shared" si="44"/>
        <v>758506</v>
      </c>
      <c r="L30" s="493">
        <v>1750000</v>
      </c>
      <c r="M30" s="493">
        <v>1750000</v>
      </c>
      <c r="N30" s="493">
        <v>1290852</v>
      </c>
      <c r="O30" s="493">
        <v>400000</v>
      </c>
      <c r="P30" s="493">
        <v>250000</v>
      </c>
      <c r="Q30" s="493">
        <v>244531</v>
      </c>
      <c r="R30" s="494">
        <f t="shared" si="1"/>
        <v>3450000</v>
      </c>
      <c r="S30" s="884">
        <f t="shared" si="2"/>
        <v>3600000</v>
      </c>
      <c r="T30" s="493">
        <f t="shared" si="45"/>
        <v>2293889</v>
      </c>
      <c r="U30" s="884">
        <f t="shared" si="3"/>
        <v>3450000</v>
      </c>
      <c r="V30" s="884">
        <f t="shared" si="4"/>
        <v>3600000</v>
      </c>
      <c r="W30" s="493">
        <f t="shared" si="46"/>
        <v>2293889</v>
      </c>
      <c r="X30" s="615"/>
    </row>
    <row r="31" spans="1:24" s="614" customFormat="1">
      <c r="A31" s="495" t="s">
        <v>406</v>
      </c>
      <c r="B31" s="496" t="s">
        <v>773</v>
      </c>
      <c r="C31" s="497">
        <f t="shared" ref="C31:O31" si="47">SUM(C29:C30)</f>
        <v>2899990</v>
      </c>
      <c r="D31" s="612">
        <f>SUM(D29:D30)</f>
        <v>3511784</v>
      </c>
      <c r="E31" s="497">
        <f t="shared" ref="E31" si="48">SUM(E29:E30)</f>
        <v>1746816</v>
      </c>
      <c r="F31" s="497">
        <f t="shared" si="47"/>
        <v>0</v>
      </c>
      <c r="G31" s="497">
        <f t="shared" si="47"/>
        <v>380000</v>
      </c>
      <c r="H31" s="497">
        <f t="shared" ref="H31" si="49">SUM(H29:H30)</f>
        <v>358268</v>
      </c>
      <c r="I31" s="497">
        <f>SUM(I29:I30)</f>
        <v>2899990</v>
      </c>
      <c r="J31" s="497">
        <f>SUM(J29:J30)</f>
        <v>3891784</v>
      </c>
      <c r="K31" s="497">
        <f t="shared" ref="K31" si="50">SUM(K29:K30)</f>
        <v>2105084</v>
      </c>
      <c r="L31" s="497">
        <f t="shared" si="47"/>
        <v>6950000</v>
      </c>
      <c r="M31" s="497">
        <f>SUM(M29:M30)</f>
        <v>6950000</v>
      </c>
      <c r="N31" s="497">
        <f t="shared" ref="N31" si="51">SUM(N29:N30)</f>
        <v>4042144</v>
      </c>
      <c r="O31" s="497">
        <f t="shared" si="47"/>
        <v>600000</v>
      </c>
      <c r="P31" s="497">
        <f>SUM(P29:P30)</f>
        <v>500534</v>
      </c>
      <c r="Q31" s="497">
        <f t="shared" ref="Q31" si="52">SUM(Q29:Q30)</f>
        <v>454493</v>
      </c>
      <c r="R31" s="498">
        <f t="shared" si="1"/>
        <v>10449990</v>
      </c>
      <c r="S31" s="613">
        <f t="shared" si="2"/>
        <v>10962318</v>
      </c>
      <c r="T31" s="497">
        <f t="shared" ref="T31" si="53">SUM(T29:T30)</f>
        <v>6243453</v>
      </c>
      <c r="U31" s="613">
        <f t="shared" si="3"/>
        <v>10449990</v>
      </c>
      <c r="V31" s="613">
        <f t="shared" si="4"/>
        <v>11342318</v>
      </c>
      <c r="W31" s="497">
        <f t="shared" ref="W31" si="54">SUM(W29:W30)</f>
        <v>6601721</v>
      </c>
      <c r="X31" s="615"/>
    </row>
    <row r="32" spans="1:24">
      <c r="A32" s="491" t="s">
        <v>407</v>
      </c>
      <c r="B32" s="492" t="s">
        <v>774</v>
      </c>
      <c r="C32" s="493">
        <v>24500000</v>
      </c>
      <c r="D32" s="611">
        <f>25065000-G32</f>
        <v>24500000</v>
      </c>
      <c r="E32" s="493">
        <f>16203314-H32</f>
        <v>16203314</v>
      </c>
      <c r="F32" s="493"/>
      <c r="G32" s="493">
        <v>565000</v>
      </c>
      <c r="H32" s="493"/>
      <c r="I32" s="493">
        <f t="shared" ref="I32:I38" si="55">C32+F32</f>
        <v>24500000</v>
      </c>
      <c r="J32" s="493">
        <f t="shared" ref="J32:J38" si="56">D32+G32</f>
        <v>25065000</v>
      </c>
      <c r="K32" s="493">
        <f t="shared" ref="K32:K38" si="57">H32+E32</f>
        <v>16203314</v>
      </c>
      <c r="L32" s="493">
        <v>3500000</v>
      </c>
      <c r="M32" s="493">
        <v>3500000</v>
      </c>
      <c r="N32" s="493">
        <v>2595918</v>
      </c>
      <c r="O32" s="493">
        <v>7800000</v>
      </c>
      <c r="P32" s="493">
        <v>10279527</v>
      </c>
      <c r="Q32" s="493">
        <v>9281268</v>
      </c>
      <c r="R32" s="494">
        <f t="shared" si="1"/>
        <v>35800000</v>
      </c>
      <c r="S32" s="884">
        <f t="shared" si="2"/>
        <v>38279527</v>
      </c>
      <c r="T32" s="493">
        <f t="shared" ref="T32:T38" si="58">E32+N32+Q32</f>
        <v>28080500</v>
      </c>
      <c r="U32" s="884">
        <f t="shared" si="3"/>
        <v>35800000</v>
      </c>
      <c r="V32" s="884">
        <f t="shared" si="4"/>
        <v>38844527</v>
      </c>
      <c r="W32" s="493">
        <f t="shared" ref="W32:W38" si="59">K32+Q32+N32</f>
        <v>28080500</v>
      </c>
      <c r="X32" s="615"/>
    </row>
    <row r="33" spans="1:24">
      <c r="A33" s="491" t="s">
        <v>408</v>
      </c>
      <c r="B33" s="492" t="s">
        <v>775</v>
      </c>
      <c r="C33" s="493">
        <v>17500000</v>
      </c>
      <c r="D33" s="611">
        <v>14500000</v>
      </c>
      <c r="E33" s="493">
        <f>9198429-H33</f>
        <v>9198429</v>
      </c>
      <c r="F33" s="493"/>
      <c r="G33" s="493"/>
      <c r="H33" s="493"/>
      <c r="I33" s="493">
        <f t="shared" si="55"/>
        <v>17500000</v>
      </c>
      <c r="J33" s="493">
        <f t="shared" si="56"/>
        <v>14500000</v>
      </c>
      <c r="K33" s="493">
        <f t="shared" si="57"/>
        <v>9198429</v>
      </c>
      <c r="L33" s="493"/>
      <c r="M33" s="493"/>
      <c r="N33" s="493"/>
      <c r="O33" s="493"/>
      <c r="P33" s="493"/>
      <c r="Q33" s="493"/>
      <c r="R33" s="494">
        <f t="shared" si="1"/>
        <v>17500000</v>
      </c>
      <c r="S33" s="884">
        <f t="shared" si="2"/>
        <v>14500000</v>
      </c>
      <c r="T33" s="493">
        <f t="shared" si="58"/>
        <v>9198429</v>
      </c>
      <c r="U33" s="884">
        <f t="shared" si="3"/>
        <v>17500000</v>
      </c>
      <c r="V33" s="884">
        <f t="shared" si="4"/>
        <v>14500000</v>
      </c>
      <c r="W33" s="493">
        <f t="shared" si="59"/>
        <v>9198429</v>
      </c>
      <c r="X33" s="615"/>
    </row>
    <row r="34" spans="1:24">
      <c r="A34" s="491" t="s">
        <v>409</v>
      </c>
      <c r="B34" s="492" t="s">
        <v>776</v>
      </c>
      <c r="C34" s="493">
        <v>1200000</v>
      </c>
      <c r="D34" s="611">
        <v>16200000</v>
      </c>
      <c r="E34" s="493">
        <f>11743119-H34</f>
        <v>11743119</v>
      </c>
      <c r="F34" s="493"/>
      <c r="G34" s="493"/>
      <c r="H34" s="493"/>
      <c r="I34" s="493">
        <f t="shared" si="55"/>
        <v>1200000</v>
      </c>
      <c r="J34" s="493">
        <f t="shared" si="56"/>
        <v>16200000</v>
      </c>
      <c r="K34" s="493">
        <f t="shared" si="57"/>
        <v>11743119</v>
      </c>
      <c r="L34" s="493">
        <v>100000</v>
      </c>
      <c r="M34" s="493">
        <v>100000</v>
      </c>
      <c r="N34" s="493">
        <v>17717</v>
      </c>
      <c r="O34" s="493">
        <v>1600000</v>
      </c>
      <c r="P34" s="493">
        <v>1824932</v>
      </c>
      <c r="Q34" s="493">
        <v>1824932</v>
      </c>
      <c r="R34" s="494">
        <f t="shared" si="1"/>
        <v>2900000</v>
      </c>
      <c r="S34" s="884">
        <f t="shared" si="2"/>
        <v>18124932</v>
      </c>
      <c r="T34" s="493">
        <f t="shared" si="58"/>
        <v>13585768</v>
      </c>
      <c r="U34" s="884">
        <f t="shared" si="3"/>
        <v>2900000</v>
      </c>
      <c r="V34" s="884">
        <f t="shared" si="4"/>
        <v>18124932</v>
      </c>
      <c r="W34" s="493">
        <f t="shared" si="59"/>
        <v>13585768</v>
      </c>
      <c r="X34" s="615"/>
    </row>
    <row r="35" spans="1:24">
      <c r="A35" s="491" t="s">
        <v>410</v>
      </c>
      <c r="B35" s="492" t="s">
        <v>777</v>
      </c>
      <c r="C35" s="493">
        <v>16500000</v>
      </c>
      <c r="D35" s="611">
        <v>11500000</v>
      </c>
      <c r="E35" s="493">
        <f>9092313-H35</f>
        <v>9092313</v>
      </c>
      <c r="F35" s="493"/>
      <c r="G35" s="493"/>
      <c r="H35" s="493"/>
      <c r="I35" s="493">
        <f t="shared" si="55"/>
        <v>16500000</v>
      </c>
      <c r="J35" s="493">
        <f t="shared" si="56"/>
        <v>11500000</v>
      </c>
      <c r="K35" s="493">
        <f t="shared" si="57"/>
        <v>9092313</v>
      </c>
      <c r="L35" s="493">
        <v>200000</v>
      </c>
      <c r="M35" s="493">
        <v>400000</v>
      </c>
      <c r="N35" s="493">
        <v>232617</v>
      </c>
      <c r="O35" s="493">
        <v>900000</v>
      </c>
      <c r="P35" s="493">
        <v>1359058</v>
      </c>
      <c r="Q35" s="493">
        <v>1359058</v>
      </c>
      <c r="R35" s="494">
        <f t="shared" si="1"/>
        <v>17600000</v>
      </c>
      <c r="S35" s="884">
        <f t="shared" si="2"/>
        <v>13259058</v>
      </c>
      <c r="T35" s="493">
        <f t="shared" si="58"/>
        <v>10683988</v>
      </c>
      <c r="U35" s="884">
        <f t="shared" si="3"/>
        <v>17600000</v>
      </c>
      <c r="V35" s="884">
        <f t="shared" si="4"/>
        <v>13259058</v>
      </c>
      <c r="W35" s="493">
        <f t="shared" si="59"/>
        <v>10683988</v>
      </c>
      <c r="X35" s="615"/>
    </row>
    <row r="36" spans="1:24">
      <c r="A36" s="491" t="s">
        <v>411</v>
      </c>
      <c r="B36" s="492" t="s">
        <v>778</v>
      </c>
      <c r="C36" s="493">
        <v>2200000</v>
      </c>
      <c r="D36" s="611">
        <v>3200000</v>
      </c>
      <c r="E36" s="493">
        <f>1162001-H36</f>
        <v>1162001</v>
      </c>
      <c r="F36" s="493"/>
      <c r="G36" s="493"/>
      <c r="H36" s="493"/>
      <c r="I36" s="493">
        <f t="shared" si="55"/>
        <v>2200000</v>
      </c>
      <c r="J36" s="493">
        <f t="shared" si="56"/>
        <v>3200000</v>
      </c>
      <c r="K36" s="493">
        <f t="shared" si="57"/>
        <v>1162001</v>
      </c>
      <c r="L36" s="493">
        <v>250000</v>
      </c>
      <c r="M36" s="493">
        <v>250000</v>
      </c>
      <c r="N36" s="493">
        <v>49548</v>
      </c>
      <c r="O36" s="493"/>
      <c r="P36" s="493"/>
      <c r="Q36" s="493"/>
      <c r="R36" s="494">
        <f t="shared" si="1"/>
        <v>2450000</v>
      </c>
      <c r="S36" s="884">
        <f t="shared" si="2"/>
        <v>3450000</v>
      </c>
      <c r="T36" s="493">
        <f t="shared" si="58"/>
        <v>1211549</v>
      </c>
      <c r="U36" s="884">
        <f t="shared" si="3"/>
        <v>2450000</v>
      </c>
      <c r="V36" s="884">
        <f t="shared" si="4"/>
        <v>3450000</v>
      </c>
      <c r="W36" s="493">
        <f t="shared" si="59"/>
        <v>1211549</v>
      </c>
      <c r="X36" s="615"/>
    </row>
    <row r="37" spans="1:24" ht="25.5">
      <c r="A37" s="491" t="s">
        <v>412</v>
      </c>
      <c r="B37" s="492" t="s">
        <v>779</v>
      </c>
      <c r="C37" s="493">
        <f>43000000-600000</f>
        <v>42400000</v>
      </c>
      <c r="D37" s="611">
        <f>63643676-G37</f>
        <v>37800578</v>
      </c>
      <c r="E37" s="493">
        <f>42464018-H37</f>
        <v>26335719</v>
      </c>
      <c r="F37" s="493"/>
      <c r="G37" s="493">
        <v>25843098</v>
      </c>
      <c r="H37" s="493">
        <v>16128299</v>
      </c>
      <c r="I37" s="493">
        <f t="shared" si="55"/>
        <v>42400000</v>
      </c>
      <c r="J37" s="493">
        <f t="shared" si="56"/>
        <v>63643676</v>
      </c>
      <c r="K37" s="493">
        <f t="shared" si="57"/>
        <v>42464018</v>
      </c>
      <c r="L37" s="493">
        <v>2500000</v>
      </c>
      <c r="M37" s="493">
        <v>3500000</v>
      </c>
      <c r="N37" s="493">
        <v>3239532</v>
      </c>
      <c r="O37" s="493">
        <v>1500000</v>
      </c>
      <c r="P37" s="493">
        <v>2150000</v>
      </c>
      <c r="Q37" s="493">
        <v>1990000</v>
      </c>
      <c r="R37" s="494">
        <f t="shared" ref="R37:R68" si="60">C37+L37+O37</f>
        <v>46400000</v>
      </c>
      <c r="S37" s="884">
        <f t="shared" ref="S37:S68" si="61">P37+M37+D37</f>
        <v>43450578</v>
      </c>
      <c r="T37" s="493">
        <f t="shared" si="58"/>
        <v>31565251</v>
      </c>
      <c r="U37" s="884">
        <f t="shared" ref="U37:U68" si="62">R37+F37</f>
        <v>46400000</v>
      </c>
      <c r="V37" s="884">
        <f t="shared" ref="V37:V68" si="63">P37+M37+G37+D37</f>
        <v>69293676</v>
      </c>
      <c r="W37" s="493">
        <f t="shared" si="59"/>
        <v>47693550</v>
      </c>
      <c r="X37" s="615"/>
    </row>
    <row r="38" spans="1:24">
      <c r="A38" s="491" t="s">
        <v>413</v>
      </c>
      <c r="B38" s="492" t="s">
        <v>780</v>
      </c>
      <c r="C38" s="493">
        <f>41200000-600000</f>
        <v>40600000</v>
      </c>
      <c r="D38" s="611">
        <f>205433630-G38</f>
        <v>27606551</v>
      </c>
      <c r="E38" s="493">
        <f>57323774-H38</f>
        <v>38543872</v>
      </c>
      <c r="F38" s="493"/>
      <c r="G38" s="493">
        <v>177827079</v>
      </c>
      <c r="H38" s="493">
        <v>18779902</v>
      </c>
      <c r="I38" s="493">
        <f t="shared" si="55"/>
        <v>40600000</v>
      </c>
      <c r="J38" s="493">
        <f t="shared" si="56"/>
        <v>205433630</v>
      </c>
      <c r="K38" s="493">
        <f t="shared" si="57"/>
        <v>57323774</v>
      </c>
      <c r="L38" s="493">
        <v>8800000</v>
      </c>
      <c r="M38" s="493">
        <v>7718979</v>
      </c>
      <c r="N38" s="493">
        <v>6057423</v>
      </c>
      <c r="O38" s="493">
        <v>12200000</v>
      </c>
      <c r="P38" s="493">
        <v>15272799</v>
      </c>
      <c r="Q38" s="493">
        <v>14964581</v>
      </c>
      <c r="R38" s="494">
        <f t="shared" si="60"/>
        <v>61600000</v>
      </c>
      <c r="S38" s="884">
        <f t="shared" si="61"/>
        <v>50598329</v>
      </c>
      <c r="T38" s="493">
        <f t="shared" si="58"/>
        <v>59565876</v>
      </c>
      <c r="U38" s="884">
        <f t="shared" si="62"/>
        <v>61600000</v>
      </c>
      <c r="V38" s="884">
        <f t="shared" si="63"/>
        <v>228425408</v>
      </c>
      <c r="W38" s="493">
        <f t="shared" si="59"/>
        <v>78345778</v>
      </c>
      <c r="X38" s="615"/>
    </row>
    <row r="39" spans="1:24" s="614" customFormat="1">
      <c r="A39" s="495" t="s">
        <v>414</v>
      </c>
      <c r="B39" s="496" t="s">
        <v>781</v>
      </c>
      <c r="C39" s="497">
        <f t="shared" ref="C39:O39" si="64">SUM(C32:C38)</f>
        <v>144900000</v>
      </c>
      <c r="D39" s="612">
        <f>SUM(D32:D38)</f>
        <v>135307129</v>
      </c>
      <c r="E39" s="497">
        <f t="shared" ref="E39" si="65">SUM(E32:E38)</f>
        <v>112278767</v>
      </c>
      <c r="F39" s="497">
        <f t="shared" si="64"/>
        <v>0</v>
      </c>
      <c r="G39" s="497">
        <f t="shared" si="64"/>
        <v>204235177</v>
      </c>
      <c r="H39" s="497">
        <f t="shared" ref="H39" si="66">SUM(H32:H38)</f>
        <v>34908201</v>
      </c>
      <c r="I39" s="497">
        <f>SUM(I32:I38)</f>
        <v>144900000</v>
      </c>
      <c r="J39" s="497">
        <f>SUM(J32:J38)</f>
        <v>339542306</v>
      </c>
      <c r="K39" s="497">
        <f t="shared" ref="K39" si="67">SUM(K32:K38)</f>
        <v>147186968</v>
      </c>
      <c r="L39" s="497">
        <f t="shared" si="64"/>
        <v>15350000</v>
      </c>
      <c r="M39" s="497">
        <f>SUM(M32:M38)</f>
        <v>15468979</v>
      </c>
      <c r="N39" s="497">
        <f t="shared" ref="N39" si="68">SUM(N32:N38)</f>
        <v>12192755</v>
      </c>
      <c r="O39" s="497">
        <f t="shared" si="64"/>
        <v>24000000</v>
      </c>
      <c r="P39" s="497">
        <f>SUM(P32:P38)</f>
        <v>30886316</v>
      </c>
      <c r="Q39" s="497">
        <f t="shared" ref="Q39" si="69">SUM(Q32:Q38)</f>
        <v>29419839</v>
      </c>
      <c r="R39" s="498">
        <f t="shared" si="60"/>
        <v>184250000</v>
      </c>
      <c r="S39" s="613">
        <f t="shared" si="61"/>
        <v>181662424</v>
      </c>
      <c r="T39" s="497">
        <f t="shared" ref="T39" si="70">SUM(T32:T38)</f>
        <v>153891361</v>
      </c>
      <c r="U39" s="613">
        <f t="shared" si="62"/>
        <v>184250000</v>
      </c>
      <c r="V39" s="613">
        <f t="shared" si="63"/>
        <v>385897601</v>
      </c>
      <c r="W39" s="497">
        <f t="shared" ref="W39" si="71">SUM(W32:W38)</f>
        <v>188799562</v>
      </c>
      <c r="X39" s="615"/>
    </row>
    <row r="40" spans="1:24">
      <c r="A40" s="491" t="s">
        <v>415</v>
      </c>
      <c r="B40" s="492" t="s">
        <v>782</v>
      </c>
      <c r="C40" s="493">
        <v>2500000</v>
      </c>
      <c r="D40" s="611">
        <f>2500000-G40</f>
        <v>2497200</v>
      </c>
      <c r="E40" s="493">
        <f>1853521-H40</f>
        <v>1850721</v>
      </c>
      <c r="F40" s="493"/>
      <c r="G40" s="493">
        <v>2800</v>
      </c>
      <c r="H40" s="493">
        <v>2800</v>
      </c>
      <c r="I40" s="493">
        <f t="shared" ref="I40:I41" si="72">C40+F40</f>
        <v>2500000</v>
      </c>
      <c r="J40" s="493">
        <f>D40+G40</f>
        <v>2500000</v>
      </c>
      <c r="K40" s="493">
        <f t="shared" ref="K40:K41" si="73">H40+E40</f>
        <v>1853521</v>
      </c>
      <c r="L40" s="493">
        <v>150000</v>
      </c>
      <c r="M40" s="493">
        <v>150000</v>
      </c>
      <c r="N40" s="493"/>
      <c r="O40" s="493">
        <v>100000</v>
      </c>
      <c r="P40" s="493">
        <v>100000</v>
      </c>
      <c r="Q40" s="493">
        <v>11864</v>
      </c>
      <c r="R40" s="494">
        <f t="shared" si="60"/>
        <v>2750000</v>
      </c>
      <c r="S40" s="884">
        <f t="shared" si="61"/>
        <v>2747200</v>
      </c>
      <c r="T40" s="493">
        <f t="shared" ref="T40:T41" si="74">E40+N40+Q40</f>
        <v>1862585</v>
      </c>
      <c r="U40" s="884">
        <f t="shared" si="62"/>
        <v>2750000</v>
      </c>
      <c r="V40" s="884">
        <f t="shared" si="63"/>
        <v>2750000</v>
      </c>
      <c r="W40" s="493">
        <f t="shared" ref="W40:W41" si="75">K40+Q40+N40</f>
        <v>1865385</v>
      </c>
      <c r="X40" s="615"/>
    </row>
    <row r="41" spans="1:24">
      <c r="A41" s="491" t="s">
        <v>416</v>
      </c>
      <c r="B41" s="492" t="s">
        <v>783</v>
      </c>
      <c r="C41" s="493">
        <v>2000000</v>
      </c>
      <c r="D41" s="611">
        <f>3100000-G41</f>
        <v>3000000</v>
      </c>
      <c r="E41" s="493">
        <f>2630799-H41</f>
        <v>2574799</v>
      </c>
      <c r="F41" s="493"/>
      <c r="G41" s="493">
        <v>100000</v>
      </c>
      <c r="H41" s="493">
        <v>56000</v>
      </c>
      <c r="I41" s="493">
        <f t="shared" si="72"/>
        <v>2000000</v>
      </c>
      <c r="J41" s="493">
        <f>D41+G41</f>
        <v>3100000</v>
      </c>
      <c r="K41" s="493">
        <f t="shared" si="73"/>
        <v>2630799</v>
      </c>
      <c r="L41" s="493"/>
      <c r="M41" s="493"/>
      <c r="N41" s="493"/>
      <c r="O41" s="493">
        <v>150000</v>
      </c>
      <c r="P41" s="493">
        <v>150000</v>
      </c>
      <c r="Q41" s="493">
        <v>63623</v>
      </c>
      <c r="R41" s="494">
        <f t="shared" si="60"/>
        <v>2150000</v>
      </c>
      <c r="S41" s="884">
        <f t="shared" si="61"/>
        <v>3150000</v>
      </c>
      <c r="T41" s="493">
        <f t="shared" si="74"/>
        <v>2638422</v>
      </c>
      <c r="U41" s="884">
        <f t="shared" si="62"/>
        <v>2150000</v>
      </c>
      <c r="V41" s="884">
        <f t="shared" si="63"/>
        <v>3250000</v>
      </c>
      <c r="W41" s="493">
        <f t="shared" si="75"/>
        <v>2694422</v>
      </c>
      <c r="X41" s="615"/>
    </row>
    <row r="42" spans="1:24" s="614" customFormat="1" ht="25.5">
      <c r="A42" s="495" t="s">
        <v>417</v>
      </c>
      <c r="B42" s="496" t="s">
        <v>784</v>
      </c>
      <c r="C42" s="497">
        <f t="shared" ref="C42:L42" si="76">SUM(C40:C41)</f>
        <v>4500000</v>
      </c>
      <c r="D42" s="612">
        <f>SUM(D40:D41)</f>
        <v>5497200</v>
      </c>
      <c r="E42" s="497">
        <f t="shared" ref="E42" si="77">SUM(E40:E41)</f>
        <v>4425520</v>
      </c>
      <c r="F42" s="497">
        <f t="shared" si="76"/>
        <v>0</v>
      </c>
      <c r="G42" s="497">
        <f t="shared" si="76"/>
        <v>102800</v>
      </c>
      <c r="H42" s="497">
        <f t="shared" ref="H42" si="78">SUM(H40:H41)</f>
        <v>58800</v>
      </c>
      <c r="I42" s="497">
        <f>SUM(I40:I41)</f>
        <v>4500000</v>
      </c>
      <c r="J42" s="497">
        <f>SUM(J40:J41)</f>
        <v>5600000</v>
      </c>
      <c r="K42" s="497">
        <f t="shared" ref="K42" si="79">SUM(K40:K41)</f>
        <v>4484320</v>
      </c>
      <c r="L42" s="497">
        <f t="shared" si="76"/>
        <v>150000</v>
      </c>
      <c r="M42" s="497">
        <f>SUM(M40:M41)</f>
        <v>150000</v>
      </c>
      <c r="N42" s="497">
        <f t="shared" ref="N42" si="80">SUM(N40:N41)</f>
        <v>0</v>
      </c>
      <c r="O42" s="497">
        <f>SUM(O40:O41)</f>
        <v>250000</v>
      </c>
      <c r="P42" s="497">
        <f>SUM(P40:P41)</f>
        <v>250000</v>
      </c>
      <c r="Q42" s="497">
        <f t="shared" ref="Q42" si="81">SUM(Q40:Q41)</f>
        <v>75487</v>
      </c>
      <c r="R42" s="498">
        <f t="shared" si="60"/>
        <v>4900000</v>
      </c>
      <c r="S42" s="613">
        <f t="shared" si="61"/>
        <v>5897200</v>
      </c>
      <c r="T42" s="497">
        <f t="shared" ref="T42" si="82">SUM(T40:T41)</f>
        <v>4501007</v>
      </c>
      <c r="U42" s="613">
        <f t="shared" si="62"/>
        <v>4900000</v>
      </c>
      <c r="V42" s="613">
        <f t="shared" si="63"/>
        <v>6000000</v>
      </c>
      <c r="W42" s="497">
        <f t="shared" ref="W42" si="83">SUM(W40:W41)</f>
        <v>4559807</v>
      </c>
      <c r="X42" s="615"/>
    </row>
    <row r="43" spans="1:24" ht="25.5">
      <c r="A43" s="491" t="s">
        <v>418</v>
      </c>
      <c r="B43" s="492" t="s">
        <v>785</v>
      </c>
      <c r="C43" s="493">
        <v>34600000</v>
      </c>
      <c r="D43" s="611">
        <f>94175256-G43</f>
        <v>34720960</v>
      </c>
      <c r="E43" s="493">
        <f>36353911-H43</f>
        <v>24493654</v>
      </c>
      <c r="F43" s="493"/>
      <c r="G43" s="493">
        <v>59454296</v>
      </c>
      <c r="H43" s="493">
        <v>11860257</v>
      </c>
      <c r="I43" s="493">
        <f t="shared" ref="I43:I47" si="84">C43+F43</f>
        <v>34600000</v>
      </c>
      <c r="J43" s="493">
        <f>D43+G43</f>
        <v>94175256</v>
      </c>
      <c r="K43" s="493">
        <f t="shared" ref="K43:K47" si="85">H43+E43</f>
        <v>36353911</v>
      </c>
      <c r="L43" s="493">
        <v>4800000</v>
      </c>
      <c r="M43" s="493">
        <v>4826432</v>
      </c>
      <c r="N43" s="493">
        <v>3126756</v>
      </c>
      <c r="O43" s="493">
        <v>4200000</v>
      </c>
      <c r="P43" s="493">
        <v>6206815</v>
      </c>
      <c r="Q43" s="493">
        <v>5873131</v>
      </c>
      <c r="R43" s="494">
        <f t="shared" si="60"/>
        <v>43600000</v>
      </c>
      <c r="S43" s="884">
        <f t="shared" si="61"/>
        <v>45754207</v>
      </c>
      <c r="T43" s="493">
        <f t="shared" ref="T43:T47" si="86">E43+N43+Q43</f>
        <v>33493541</v>
      </c>
      <c r="U43" s="884">
        <f t="shared" si="62"/>
        <v>43600000</v>
      </c>
      <c r="V43" s="884">
        <f t="shared" si="63"/>
        <v>105208503</v>
      </c>
      <c r="W43" s="493">
        <f t="shared" ref="W43:W47" si="87">K43+Q43+N43</f>
        <v>45353798</v>
      </c>
      <c r="X43" s="615"/>
    </row>
    <row r="44" spans="1:24">
      <c r="A44" s="491" t="s">
        <v>419</v>
      </c>
      <c r="B44" s="492" t="s">
        <v>786</v>
      </c>
      <c r="C44" s="493">
        <v>35189000</v>
      </c>
      <c r="D44" s="611">
        <f>496558009-G44</f>
        <v>36508428</v>
      </c>
      <c r="E44" s="493">
        <f>144136183-H44</f>
        <v>22639735</v>
      </c>
      <c r="F44" s="493"/>
      <c r="G44" s="493">
        <v>460049581</v>
      </c>
      <c r="H44" s="493">
        <v>121496448</v>
      </c>
      <c r="I44" s="493">
        <f t="shared" si="84"/>
        <v>35189000</v>
      </c>
      <c r="J44" s="493">
        <f>D44+G44</f>
        <v>496558009</v>
      </c>
      <c r="K44" s="493">
        <f t="shared" si="85"/>
        <v>144136183</v>
      </c>
      <c r="L44" s="493"/>
      <c r="M44" s="493"/>
      <c r="N44" s="493"/>
      <c r="O44" s="493">
        <v>1000000</v>
      </c>
      <c r="P44" s="493">
        <v>2009398</v>
      </c>
      <c r="Q44" s="493">
        <v>2008000</v>
      </c>
      <c r="R44" s="494">
        <f t="shared" si="60"/>
        <v>36189000</v>
      </c>
      <c r="S44" s="884">
        <f t="shared" si="61"/>
        <v>38517826</v>
      </c>
      <c r="T44" s="493">
        <f t="shared" si="86"/>
        <v>24647735</v>
      </c>
      <c r="U44" s="884">
        <f t="shared" si="62"/>
        <v>36189000</v>
      </c>
      <c r="V44" s="884">
        <f t="shared" si="63"/>
        <v>498567407</v>
      </c>
      <c r="W44" s="493">
        <f t="shared" si="87"/>
        <v>146144183</v>
      </c>
      <c r="X44" s="615"/>
    </row>
    <row r="45" spans="1:24">
      <c r="A45" s="491" t="s">
        <v>420</v>
      </c>
      <c r="B45" s="492" t="s">
        <v>787</v>
      </c>
      <c r="C45" s="493"/>
      <c r="D45" s="611"/>
      <c r="E45" s="493"/>
      <c r="F45" s="493"/>
      <c r="G45" s="493"/>
      <c r="H45" s="493"/>
      <c r="I45" s="493">
        <f t="shared" si="84"/>
        <v>0</v>
      </c>
      <c r="J45" s="493">
        <f>D45+G45</f>
        <v>0</v>
      </c>
      <c r="K45" s="493">
        <f t="shared" si="85"/>
        <v>0</v>
      </c>
      <c r="L45" s="493"/>
      <c r="M45" s="493"/>
      <c r="N45" s="493"/>
      <c r="O45" s="493"/>
      <c r="P45" s="493"/>
      <c r="Q45" s="493"/>
      <c r="R45" s="494">
        <f t="shared" si="60"/>
        <v>0</v>
      </c>
      <c r="S45" s="884">
        <f t="shared" si="61"/>
        <v>0</v>
      </c>
      <c r="T45" s="493">
        <f t="shared" si="86"/>
        <v>0</v>
      </c>
      <c r="U45" s="884">
        <f t="shared" si="62"/>
        <v>0</v>
      </c>
      <c r="V45" s="884">
        <f t="shared" si="63"/>
        <v>0</v>
      </c>
      <c r="W45" s="493">
        <f t="shared" si="87"/>
        <v>0</v>
      </c>
      <c r="X45" s="615"/>
    </row>
    <row r="46" spans="1:24">
      <c r="A46" s="491" t="s">
        <v>788</v>
      </c>
      <c r="B46" s="492" t="s">
        <v>789</v>
      </c>
      <c r="C46" s="493"/>
      <c r="D46" s="611"/>
      <c r="E46" s="493"/>
      <c r="F46" s="493"/>
      <c r="G46" s="493"/>
      <c r="H46" s="493"/>
      <c r="I46" s="493">
        <f t="shared" si="84"/>
        <v>0</v>
      </c>
      <c r="J46" s="493">
        <f>D46+G46</f>
        <v>0</v>
      </c>
      <c r="K46" s="493">
        <f t="shared" si="85"/>
        <v>0</v>
      </c>
      <c r="L46" s="493"/>
      <c r="M46" s="493"/>
      <c r="N46" s="493"/>
      <c r="O46" s="493"/>
      <c r="P46" s="493"/>
      <c r="Q46" s="493"/>
      <c r="R46" s="494">
        <f t="shared" si="60"/>
        <v>0</v>
      </c>
      <c r="S46" s="884">
        <f t="shared" si="61"/>
        <v>0</v>
      </c>
      <c r="T46" s="493">
        <f t="shared" si="86"/>
        <v>0</v>
      </c>
      <c r="U46" s="884">
        <f t="shared" si="62"/>
        <v>0</v>
      </c>
      <c r="V46" s="884">
        <f t="shared" si="63"/>
        <v>0</v>
      </c>
      <c r="W46" s="493">
        <f t="shared" si="87"/>
        <v>0</v>
      </c>
      <c r="X46" s="615"/>
    </row>
    <row r="47" spans="1:24">
      <c r="A47" s="491" t="s">
        <v>421</v>
      </c>
      <c r="B47" s="492" t="s">
        <v>790</v>
      </c>
      <c r="C47" s="493">
        <v>6500000</v>
      </c>
      <c r="D47" s="611">
        <f>27419834-G47</f>
        <v>7398845</v>
      </c>
      <c r="E47" s="493">
        <f>14588465-H47</f>
        <v>3593137</v>
      </c>
      <c r="F47" s="493">
        <v>716895962</v>
      </c>
      <c r="G47" s="493">
        <v>20020989</v>
      </c>
      <c r="H47" s="493">
        <v>10995328</v>
      </c>
      <c r="I47" s="493">
        <f t="shared" si="84"/>
        <v>723395962</v>
      </c>
      <c r="J47" s="493">
        <f>D47+G47</f>
        <v>27419834</v>
      </c>
      <c r="K47" s="493">
        <f t="shared" si="85"/>
        <v>14588465</v>
      </c>
      <c r="L47" s="493">
        <v>700000</v>
      </c>
      <c r="M47" s="493">
        <v>700000</v>
      </c>
      <c r="N47" s="493">
        <v>49328</v>
      </c>
      <c r="O47" s="493">
        <v>400000</v>
      </c>
      <c r="P47" s="493">
        <v>400000</v>
      </c>
      <c r="Q47" s="493">
        <v>381620</v>
      </c>
      <c r="R47" s="494">
        <f t="shared" si="60"/>
        <v>7600000</v>
      </c>
      <c r="S47" s="884">
        <f t="shared" si="61"/>
        <v>8498845</v>
      </c>
      <c r="T47" s="493">
        <f t="shared" si="86"/>
        <v>4024085</v>
      </c>
      <c r="U47" s="884">
        <f t="shared" si="62"/>
        <v>724495962</v>
      </c>
      <c r="V47" s="884">
        <f t="shared" si="63"/>
        <v>28519834</v>
      </c>
      <c r="W47" s="493">
        <f t="shared" si="87"/>
        <v>15019413</v>
      </c>
      <c r="X47" s="615"/>
    </row>
    <row r="48" spans="1:24" s="614" customFormat="1" ht="25.5">
      <c r="A48" s="495" t="s">
        <v>791</v>
      </c>
      <c r="B48" s="496" t="s">
        <v>792</v>
      </c>
      <c r="C48" s="497">
        <f t="shared" ref="C48:G48" si="88">SUM(C43:C47)</f>
        <v>76289000</v>
      </c>
      <c r="D48" s="612">
        <f>SUM(D43:D47)</f>
        <v>78628233</v>
      </c>
      <c r="E48" s="497">
        <f t="shared" ref="E48" si="89">SUM(E43:E47)</f>
        <v>50726526</v>
      </c>
      <c r="F48" s="497">
        <f t="shared" si="88"/>
        <v>716895962</v>
      </c>
      <c r="G48" s="497">
        <f t="shared" si="88"/>
        <v>539524866</v>
      </c>
      <c r="H48" s="497">
        <f>SUM(H43:H47)</f>
        <v>144352033</v>
      </c>
      <c r="I48" s="497">
        <f t="shared" ref="I48:Q48" si="90">SUM(I43:I47)</f>
        <v>793184962</v>
      </c>
      <c r="J48" s="497">
        <f t="shared" si="90"/>
        <v>618153099</v>
      </c>
      <c r="K48" s="497">
        <f t="shared" si="90"/>
        <v>195078559</v>
      </c>
      <c r="L48" s="497">
        <f t="shared" si="90"/>
        <v>5500000</v>
      </c>
      <c r="M48" s="497">
        <f t="shared" si="90"/>
        <v>5526432</v>
      </c>
      <c r="N48" s="497">
        <f t="shared" ref="N48" si="91">SUM(N43:N47)</f>
        <v>3176084</v>
      </c>
      <c r="O48" s="497">
        <f t="shared" si="90"/>
        <v>5600000</v>
      </c>
      <c r="P48" s="497">
        <f t="shared" si="90"/>
        <v>8616213</v>
      </c>
      <c r="Q48" s="497">
        <f t="shared" si="90"/>
        <v>8262751</v>
      </c>
      <c r="R48" s="498">
        <f t="shared" si="60"/>
        <v>87389000</v>
      </c>
      <c r="S48" s="613">
        <f t="shared" si="61"/>
        <v>92770878</v>
      </c>
      <c r="T48" s="497">
        <f t="shared" ref="T48" si="92">SUM(T43:T47)</f>
        <v>62165361</v>
      </c>
      <c r="U48" s="613">
        <f t="shared" si="62"/>
        <v>804284962</v>
      </c>
      <c r="V48" s="613">
        <f t="shared" si="63"/>
        <v>632295744</v>
      </c>
      <c r="W48" s="497">
        <f t="shared" ref="W48" si="93">SUM(W43:W47)</f>
        <v>206517394</v>
      </c>
      <c r="X48" s="615"/>
    </row>
    <row r="49" spans="1:24" s="614" customFormat="1">
      <c r="A49" s="495" t="s">
        <v>793</v>
      </c>
      <c r="B49" s="496" t="s">
        <v>794</v>
      </c>
      <c r="C49" s="497">
        <f t="shared" ref="C49:G49" si="94">C28+C31+C39+C42+C48</f>
        <v>243188990</v>
      </c>
      <c r="D49" s="612">
        <f>D28+D31+D39+D42+D48</f>
        <v>243492346</v>
      </c>
      <c r="E49" s="497">
        <f t="shared" ref="E49" si="95">E28+E31+E39+E42+E48</f>
        <v>186486063</v>
      </c>
      <c r="F49" s="497">
        <f t="shared" si="94"/>
        <v>716895962</v>
      </c>
      <c r="G49" s="497">
        <f t="shared" si="94"/>
        <v>744242843</v>
      </c>
      <c r="H49" s="497">
        <f t="shared" ref="H49" si="96">H28+H31+H39+H42+H48</f>
        <v>180832055</v>
      </c>
      <c r="I49" s="497">
        <f>I28+I31+I39+I42+I48</f>
        <v>960084952</v>
      </c>
      <c r="J49" s="497">
        <f>J28+J31+J39+J42+J48</f>
        <v>987735189</v>
      </c>
      <c r="K49" s="497">
        <f t="shared" ref="K49" si="97">K28+K31+K39+K42+K48</f>
        <v>367318118</v>
      </c>
      <c r="L49" s="497">
        <f t="shared" ref="L49:Q49" si="98">L28+L31+L39+L42+L48</f>
        <v>32000000</v>
      </c>
      <c r="M49" s="497">
        <f>M28+M31+M39+M42+M48</f>
        <v>32203185</v>
      </c>
      <c r="N49" s="497">
        <f t="shared" ref="N49" si="99">N28+N31+N39+N42+N48</f>
        <v>22486670</v>
      </c>
      <c r="O49" s="497">
        <f t="shared" si="98"/>
        <v>35000000</v>
      </c>
      <c r="P49" s="497">
        <f t="shared" si="98"/>
        <v>46914085</v>
      </c>
      <c r="Q49" s="497">
        <f t="shared" si="98"/>
        <v>44777734</v>
      </c>
      <c r="R49" s="498">
        <f t="shared" si="60"/>
        <v>310188990</v>
      </c>
      <c r="S49" s="613">
        <f t="shared" si="61"/>
        <v>322609616</v>
      </c>
      <c r="T49" s="497">
        <f t="shared" ref="T49" si="100">T28+T31+T39+T42+T48</f>
        <v>253750467</v>
      </c>
      <c r="U49" s="613">
        <f t="shared" si="62"/>
        <v>1027084952</v>
      </c>
      <c r="V49" s="613">
        <f t="shared" si="63"/>
        <v>1066852459</v>
      </c>
      <c r="W49" s="497">
        <f>W28+W31+W39+W42+W48</f>
        <v>434582522</v>
      </c>
      <c r="X49" s="615"/>
    </row>
    <row r="50" spans="1:24">
      <c r="A50" s="491" t="s">
        <v>795</v>
      </c>
      <c r="B50" s="492" t="s">
        <v>796</v>
      </c>
      <c r="C50" s="493">
        <v>0</v>
      </c>
      <c r="D50" s="611"/>
      <c r="E50" s="493"/>
      <c r="F50" s="493"/>
      <c r="G50" s="493"/>
      <c r="H50" s="493"/>
      <c r="I50" s="493">
        <f t="shared" ref="I50:I52" si="101">C50+F50</f>
        <v>0</v>
      </c>
      <c r="J50" s="493">
        <f>D50+G50</f>
        <v>0</v>
      </c>
      <c r="K50" s="493">
        <f t="shared" ref="K50:K52" si="102">H50+E50</f>
        <v>0</v>
      </c>
      <c r="L50" s="493">
        <v>0</v>
      </c>
      <c r="M50" s="493"/>
      <c r="N50" s="493"/>
      <c r="O50" s="493">
        <v>0</v>
      </c>
      <c r="P50" s="493"/>
      <c r="Q50" s="493"/>
      <c r="R50" s="494">
        <f t="shared" si="60"/>
        <v>0</v>
      </c>
      <c r="S50" s="884">
        <f t="shared" si="61"/>
        <v>0</v>
      </c>
      <c r="T50" s="493">
        <f t="shared" ref="T50:T52" si="103">E50+N50+Q50</f>
        <v>0</v>
      </c>
      <c r="U50" s="884">
        <f t="shared" si="62"/>
        <v>0</v>
      </c>
      <c r="V50" s="884">
        <f t="shared" si="63"/>
        <v>0</v>
      </c>
      <c r="W50" s="493">
        <f t="shared" ref="W50:W52" si="104">K50+Q50+N50</f>
        <v>0</v>
      </c>
    </row>
    <row r="51" spans="1:24">
      <c r="A51" s="491" t="s">
        <v>797</v>
      </c>
      <c r="B51" s="492" t="s">
        <v>798</v>
      </c>
      <c r="C51" s="493">
        <v>0</v>
      </c>
      <c r="D51" s="611"/>
      <c r="E51" s="493"/>
      <c r="F51" s="493"/>
      <c r="G51" s="493"/>
      <c r="H51" s="493"/>
      <c r="I51" s="493">
        <f t="shared" si="101"/>
        <v>0</v>
      </c>
      <c r="J51" s="493">
        <f>D51+G51</f>
        <v>0</v>
      </c>
      <c r="K51" s="493">
        <f t="shared" si="102"/>
        <v>0</v>
      </c>
      <c r="L51" s="493">
        <v>0</v>
      </c>
      <c r="M51" s="493"/>
      <c r="N51" s="493"/>
      <c r="O51" s="493">
        <v>0</v>
      </c>
      <c r="P51" s="493"/>
      <c r="Q51" s="493"/>
      <c r="R51" s="494">
        <f t="shared" si="60"/>
        <v>0</v>
      </c>
      <c r="S51" s="884">
        <f t="shared" si="61"/>
        <v>0</v>
      </c>
      <c r="T51" s="493">
        <f t="shared" si="103"/>
        <v>0</v>
      </c>
      <c r="U51" s="884">
        <f t="shared" si="62"/>
        <v>0</v>
      </c>
      <c r="V51" s="884">
        <f t="shared" si="63"/>
        <v>0</v>
      </c>
      <c r="W51" s="493">
        <f t="shared" si="104"/>
        <v>0</v>
      </c>
    </row>
    <row r="52" spans="1:24">
      <c r="A52" s="491" t="s">
        <v>799</v>
      </c>
      <c r="B52" s="492" t="s">
        <v>800</v>
      </c>
      <c r="C52" s="493">
        <v>8550000</v>
      </c>
      <c r="D52" s="611">
        <v>8550000</v>
      </c>
      <c r="E52" s="493">
        <f>4330000-H52</f>
        <v>4330000</v>
      </c>
      <c r="F52" s="493"/>
      <c r="G52" s="493"/>
      <c r="H52" s="493"/>
      <c r="I52" s="493">
        <f t="shared" si="101"/>
        <v>8550000</v>
      </c>
      <c r="J52" s="493">
        <f>D52+G52</f>
        <v>8550000</v>
      </c>
      <c r="K52" s="493">
        <f t="shared" si="102"/>
        <v>4330000</v>
      </c>
      <c r="L52" s="493"/>
      <c r="M52" s="493"/>
      <c r="N52" s="493"/>
      <c r="O52" s="493"/>
      <c r="P52" s="493"/>
      <c r="Q52" s="493"/>
      <c r="R52" s="494">
        <f t="shared" si="60"/>
        <v>8550000</v>
      </c>
      <c r="S52" s="884">
        <f t="shared" si="61"/>
        <v>8550000</v>
      </c>
      <c r="T52" s="493">
        <f t="shared" si="103"/>
        <v>4330000</v>
      </c>
      <c r="U52" s="884">
        <f t="shared" si="62"/>
        <v>8550000</v>
      </c>
      <c r="V52" s="884">
        <f t="shared" si="63"/>
        <v>8550000</v>
      </c>
      <c r="W52" s="493">
        <f t="shared" si="104"/>
        <v>4330000</v>
      </c>
    </row>
    <row r="53" spans="1:24" s="614" customFormat="1">
      <c r="A53" s="495" t="s">
        <v>801</v>
      </c>
      <c r="B53" s="496" t="s">
        <v>802</v>
      </c>
      <c r="C53" s="497">
        <f t="shared" ref="C53:O53" si="105">SUM(C50:C52)</f>
        <v>8550000</v>
      </c>
      <c r="D53" s="497">
        <f>SUM(D50:D52)</f>
        <v>8550000</v>
      </c>
      <c r="E53" s="497">
        <f t="shared" ref="E53" si="106">SUM(E50:E52)</f>
        <v>4330000</v>
      </c>
      <c r="F53" s="497">
        <f t="shared" si="105"/>
        <v>0</v>
      </c>
      <c r="G53" s="497">
        <f t="shared" si="105"/>
        <v>0</v>
      </c>
      <c r="H53" s="497">
        <f t="shared" ref="H53" si="107">SUM(H50:H52)</f>
        <v>0</v>
      </c>
      <c r="I53" s="497">
        <f>SUM(C53:C53)</f>
        <v>8550000</v>
      </c>
      <c r="J53" s="497">
        <f>SUM(D53:D53)</f>
        <v>8550000</v>
      </c>
      <c r="K53" s="497">
        <f t="shared" ref="K53" si="108">SUM(K50:K52)</f>
        <v>4330000</v>
      </c>
      <c r="L53" s="497">
        <f t="shared" si="105"/>
        <v>0</v>
      </c>
      <c r="M53" s="497"/>
      <c r="N53" s="497">
        <f t="shared" ref="N53" si="109">SUM(N50:N52)</f>
        <v>0</v>
      </c>
      <c r="O53" s="497">
        <f t="shared" si="105"/>
        <v>0</v>
      </c>
      <c r="P53" s="497"/>
      <c r="Q53" s="497">
        <f t="shared" ref="Q53" si="110">SUM(Q50:Q52)</f>
        <v>0</v>
      </c>
      <c r="R53" s="498">
        <f t="shared" si="60"/>
        <v>8550000</v>
      </c>
      <c r="S53" s="613">
        <f t="shared" si="61"/>
        <v>8550000</v>
      </c>
      <c r="T53" s="497">
        <f t="shared" ref="T53" si="111">SUM(T50:T52)</f>
        <v>4330000</v>
      </c>
      <c r="U53" s="613">
        <f t="shared" si="62"/>
        <v>8550000</v>
      </c>
      <c r="V53" s="613">
        <f t="shared" si="63"/>
        <v>8550000</v>
      </c>
      <c r="W53" s="497">
        <f t="shared" ref="W53" si="112">SUM(W50:W52)</f>
        <v>4330000</v>
      </c>
    </row>
    <row r="54" spans="1:24">
      <c r="A54" s="491" t="s">
        <v>803</v>
      </c>
      <c r="B54" s="492" t="s">
        <v>943</v>
      </c>
      <c r="C54" s="493">
        <v>0</v>
      </c>
      <c r="D54" s="611"/>
      <c r="E54" s="493"/>
      <c r="F54" s="493"/>
      <c r="G54" s="493"/>
      <c r="H54" s="493"/>
      <c r="I54" s="493">
        <f t="shared" ref="I54" si="113">SUM(C54:F54)</f>
        <v>0</v>
      </c>
      <c r="J54" s="493">
        <f t="shared" ref="J54:J62" si="114">D54+G54</f>
        <v>0</v>
      </c>
      <c r="K54" s="493">
        <f t="shared" ref="K54:K62" si="115">H54+E54</f>
        <v>0</v>
      </c>
      <c r="L54" s="493">
        <v>0</v>
      </c>
      <c r="M54" s="493"/>
      <c r="N54" s="493"/>
      <c r="O54" s="493">
        <v>0</v>
      </c>
      <c r="P54" s="493"/>
      <c r="Q54" s="493"/>
      <c r="R54" s="494">
        <f t="shared" si="60"/>
        <v>0</v>
      </c>
      <c r="S54" s="884">
        <f t="shared" si="61"/>
        <v>0</v>
      </c>
      <c r="T54" s="493">
        <f t="shared" ref="T54:T62" si="116">E54+N54+Q54</f>
        <v>0</v>
      </c>
      <c r="U54" s="884">
        <f t="shared" si="62"/>
        <v>0</v>
      </c>
      <c r="V54" s="884">
        <f t="shared" si="63"/>
        <v>0</v>
      </c>
      <c r="W54" s="493"/>
    </row>
    <row r="55" spans="1:24" ht="25.5">
      <c r="A55" s="491" t="s">
        <v>804</v>
      </c>
      <c r="B55" s="492" t="s">
        <v>805</v>
      </c>
      <c r="C55" s="493">
        <v>179050594</v>
      </c>
      <c r="D55" s="611">
        <f>192656620-G55</f>
        <v>181563402</v>
      </c>
      <c r="E55" s="493">
        <f>182998956-H55</f>
        <v>182998956</v>
      </c>
      <c r="F55" s="493"/>
      <c r="G55" s="493">
        <v>11093218</v>
      </c>
      <c r="H55" s="493"/>
      <c r="I55" s="493">
        <f t="shared" ref="I55:I62" si="117">C55+F55</f>
        <v>179050594</v>
      </c>
      <c r="J55" s="493">
        <f t="shared" si="114"/>
        <v>192656620</v>
      </c>
      <c r="K55" s="493">
        <f t="shared" si="115"/>
        <v>182998956</v>
      </c>
      <c r="L55" s="493"/>
      <c r="M55" s="493"/>
      <c r="N55" s="493"/>
      <c r="O55" s="493"/>
      <c r="P55" s="493"/>
      <c r="Q55" s="493"/>
      <c r="R55" s="494">
        <f t="shared" si="60"/>
        <v>179050594</v>
      </c>
      <c r="S55" s="884">
        <f t="shared" si="61"/>
        <v>181563402</v>
      </c>
      <c r="T55" s="493">
        <f t="shared" si="116"/>
        <v>182998956</v>
      </c>
      <c r="U55" s="884">
        <f t="shared" si="62"/>
        <v>179050594</v>
      </c>
      <c r="V55" s="884">
        <f t="shared" si="63"/>
        <v>192656620</v>
      </c>
      <c r="W55" s="493">
        <f t="shared" ref="W55:W62" si="118">K55+Q55+N55</f>
        <v>182998956</v>
      </c>
    </row>
    <row r="56" spans="1:24" ht="25.5">
      <c r="A56" s="491" t="s">
        <v>806</v>
      </c>
      <c r="B56" s="492" t="s">
        <v>944</v>
      </c>
      <c r="C56" s="493">
        <v>2000000</v>
      </c>
      <c r="D56" s="611">
        <v>2000000</v>
      </c>
      <c r="E56" s="493">
        <f>2000000-H56</f>
        <v>2000000</v>
      </c>
      <c r="F56" s="493"/>
      <c r="G56" s="493"/>
      <c r="H56" s="493"/>
      <c r="I56" s="493">
        <f t="shared" si="117"/>
        <v>2000000</v>
      </c>
      <c r="J56" s="493">
        <f t="shared" si="114"/>
        <v>2000000</v>
      </c>
      <c r="K56" s="493">
        <f t="shared" si="115"/>
        <v>2000000</v>
      </c>
      <c r="L56" s="493"/>
      <c r="M56" s="493"/>
      <c r="N56" s="493"/>
      <c r="O56" s="493"/>
      <c r="P56" s="493"/>
      <c r="Q56" s="493"/>
      <c r="R56" s="494">
        <f t="shared" si="60"/>
        <v>2000000</v>
      </c>
      <c r="S56" s="884">
        <f t="shared" si="61"/>
        <v>2000000</v>
      </c>
      <c r="T56" s="493">
        <f t="shared" si="116"/>
        <v>2000000</v>
      </c>
      <c r="U56" s="884">
        <f t="shared" si="62"/>
        <v>2000000</v>
      </c>
      <c r="V56" s="884">
        <f t="shared" si="63"/>
        <v>2000000</v>
      </c>
      <c r="W56" s="493">
        <f t="shared" si="118"/>
        <v>2000000</v>
      </c>
    </row>
    <row r="57" spans="1:24" ht="38.25">
      <c r="A57" s="491" t="s">
        <v>807</v>
      </c>
      <c r="B57" s="492" t="s">
        <v>808</v>
      </c>
      <c r="C57" s="493"/>
      <c r="D57" s="611">
        <v>1000000</v>
      </c>
      <c r="E57" s="493">
        <f>1000000-H57</f>
        <v>1000000</v>
      </c>
      <c r="F57" s="493"/>
      <c r="G57" s="493"/>
      <c r="H57" s="493"/>
      <c r="I57" s="493">
        <f t="shared" si="117"/>
        <v>0</v>
      </c>
      <c r="J57" s="493">
        <f t="shared" si="114"/>
        <v>1000000</v>
      </c>
      <c r="K57" s="493">
        <f t="shared" si="115"/>
        <v>1000000</v>
      </c>
      <c r="L57" s="493"/>
      <c r="M57" s="493"/>
      <c r="N57" s="493"/>
      <c r="O57" s="493"/>
      <c r="P57" s="493"/>
      <c r="Q57" s="493"/>
      <c r="R57" s="494">
        <f t="shared" si="60"/>
        <v>0</v>
      </c>
      <c r="S57" s="884">
        <f t="shared" si="61"/>
        <v>1000000</v>
      </c>
      <c r="T57" s="493">
        <f t="shared" si="116"/>
        <v>1000000</v>
      </c>
      <c r="U57" s="884">
        <f t="shared" si="62"/>
        <v>0</v>
      </c>
      <c r="V57" s="884">
        <f t="shared" si="63"/>
        <v>1000000</v>
      </c>
      <c r="W57" s="493">
        <f t="shared" si="118"/>
        <v>1000000</v>
      </c>
    </row>
    <row r="58" spans="1:24">
      <c r="A58" s="491" t="s">
        <v>809</v>
      </c>
      <c r="B58" s="492" t="s">
        <v>810</v>
      </c>
      <c r="C58" s="493"/>
      <c r="D58" s="611"/>
      <c r="E58" s="493"/>
      <c r="F58" s="493"/>
      <c r="G58" s="493"/>
      <c r="H58" s="493"/>
      <c r="I58" s="493">
        <f t="shared" si="117"/>
        <v>0</v>
      </c>
      <c r="J58" s="493">
        <f t="shared" si="114"/>
        <v>0</v>
      </c>
      <c r="K58" s="493">
        <f t="shared" si="115"/>
        <v>0</v>
      </c>
      <c r="L58" s="493"/>
      <c r="M58" s="493"/>
      <c r="N58" s="493"/>
      <c r="O58" s="493"/>
      <c r="P58" s="493"/>
      <c r="Q58" s="493"/>
      <c r="R58" s="494">
        <f t="shared" si="60"/>
        <v>0</v>
      </c>
      <c r="S58" s="884">
        <f t="shared" si="61"/>
        <v>0</v>
      </c>
      <c r="T58" s="493">
        <f t="shared" si="116"/>
        <v>0</v>
      </c>
      <c r="U58" s="884">
        <f t="shared" si="62"/>
        <v>0</v>
      </c>
      <c r="V58" s="884">
        <f t="shared" si="63"/>
        <v>0</v>
      </c>
      <c r="W58" s="493">
        <f t="shared" si="118"/>
        <v>0</v>
      </c>
    </row>
    <row r="59" spans="1:24">
      <c r="A59" s="491" t="s">
        <v>811</v>
      </c>
      <c r="B59" s="492" t="s">
        <v>812</v>
      </c>
      <c r="C59" s="493"/>
      <c r="D59" s="611"/>
      <c r="E59" s="493"/>
      <c r="F59" s="493"/>
      <c r="G59" s="493"/>
      <c r="H59" s="493"/>
      <c r="I59" s="493">
        <f t="shared" si="117"/>
        <v>0</v>
      </c>
      <c r="J59" s="493">
        <f t="shared" si="114"/>
        <v>0</v>
      </c>
      <c r="K59" s="493">
        <f t="shared" si="115"/>
        <v>0</v>
      </c>
      <c r="L59" s="493"/>
      <c r="M59" s="493"/>
      <c r="N59" s="493"/>
      <c r="O59" s="493"/>
      <c r="P59" s="493"/>
      <c r="Q59" s="493"/>
      <c r="R59" s="494">
        <f t="shared" si="60"/>
        <v>0</v>
      </c>
      <c r="S59" s="884">
        <f t="shared" si="61"/>
        <v>0</v>
      </c>
      <c r="T59" s="493">
        <f t="shared" si="116"/>
        <v>0</v>
      </c>
      <c r="U59" s="884">
        <f t="shared" si="62"/>
        <v>0</v>
      </c>
      <c r="V59" s="884">
        <f t="shared" si="63"/>
        <v>0</v>
      </c>
      <c r="W59" s="493">
        <f t="shared" si="118"/>
        <v>0</v>
      </c>
    </row>
    <row r="60" spans="1:24" ht="25.5">
      <c r="A60" s="491" t="s">
        <v>813</v>
      </c>
      <c r="B60" s="492" t="s">
        <v>814</v>
      </c>
      <c r="C60" s="493"/>
      <c r="D60" s="611"/>
      <c r="E60" s="493"/>
      <c r="F60" s="493"/>
      <c r="G60" s="493"/>
      <c r="H60" s="493"/>
      <c r="I60" s="493">
        <f t="shared" si="117"/>
        <v>0</v>
      </c>
      <c r="J60" s="493">
        <f t="shared" si="114"/>
        <v>0</v>
      </c>
      <c r="K60" s="493">
        <f t="shared" si="115"/>
        <v>0</v>
      </c>
      <c r="L60" s="493"/>
      <c r="M60" s="493"/>
      <c r="N60" s="493"/>
      <c r="O60" s="493"/>
      <c r="P60" s="493"/>
      <c r="Q60" s="493"/>
      <c r="R60" s="494">
        <f t="shared" si="60"/>
        <v>0</v>
      </c>
      <c r="S60" s="884">
        <f t="shared" si="61"/>
        <v>0</v>
      </c>
      <c r="T60" s="493">
        <f t="shared" si="116"/>
        <v>0</v>
      </c>
      <c r="U60" s="884">
        <f t="shared" si="62"/>
        <v>0</v>
      </c>
      <c r="V60" s="884">
        <f t="shared" si="63"/>
        <v>0</v>
      </c>
      <c r="W60" s="493">
        <f t="shared" si="118"/>
        <v>0</v>
      </c>
    </row>
    <row r="61" spans="1:24" ht="25.5">
      <c r="A61" s="491" t="s">
        <v>422</v>
      </c>
      <c r="B61" s="492" t="s">
        <v>815</v>
      </c>
      <c r="C61" s="493">
        <v>202236560</v>
      </c>
      <c r="D61" s="611">
        <v>215336560</v>
      </c>
      <c r="E61" s="493">
        <f>214256560-H61</f>
        <v>213786560</v>
      </c>
      <c r="F61" s="493"/>
      <c r="G61" s="493">
        <v>1000000</v>
      </c>
      <c r="H61" s="493">
        <v>470000</v>
      </c>
      <c r="I61" s="493">
        <f t="shared" si="117"/>
        <v>202236560</v>
      </c>
      <c r="J61" s="493">
        <f t="shared" si="114"/>
        <v>216336560</v>
      </c>
      <c r="K61" s="493">
        <f t="shared" si="115"/>
        <v>214256560</v>
      </c>
      <c r="L61" s="493"/>
      <c r="M61" s="493"/>
      <c r="N61" s="493"/>
      <c r="O61" s="493"/>
      <c r="P61" s="493"/>
      <c r="Q61" s="493"/>
      <c r="R61" s="494">
        <f t="shared" si="60"/>
        <v>202236560</v>
      </c>
      <c r="S61" s="884">
        <f t="shared" si="61"/>
        <v>215336560</v>
      </c>
      <c r="T61" s="493">
        <f t="shared" si="116"/>
        <v>213786560</v>
      </c>
      <c r="U61" s="884">
        <f t="shared" si="62"/>
        <v>202236560</v>
      </c>
      <c r="V61" s="884">
        <f t="shared" si="63"/>
        <v>216336560</v>
      </c>
      <c r="W61" s="493">
        <f t="shared" si="118"/>
        <v>214256560</v>
      </c>
    </row>
    <row r="62" spans="1:24">
      <c r="A62" s="491" t="s">
        <v>816</v>
      </c>
      <c r="B62" s="492" t="s">
        <v>817</v>
      </c>
      <c r="C62" s="493">
        <v>10000000</v>
      </c>
      <c r="D62" s="611">
        <v>10000000</v>
      </c>
      <c r="E62" s="493"/>
      <c r="F62" s="493"/>
      <c r="G62" s="493"/>
      <c r="H62" s="493"/>
      <c r="I62" s="493">
        <f t="shared" si="117"/>
        <v>10000000</v>
      </c>
      <c r="J62" s="493">
        <f t="shared" si="114"/>
        <v>10000000</v>
      </c>
      <c r="K62" s="493">
        <f t="shared" si="115"/>
        <v>0</v>
      </c>
      <c r="L62" s="493"/>
      <c r="M62" s="493"/>
      <c r="N62" s="493"/>
      <c r="O62" s="493"/>
      <c r="P62" s="493"/>
      <c r="Q62" s="493"/>
      <c r="R62" s="494">
        <f t="shared" si="60"/>
        <v>10000000</v>
      </c>
      <c r="S62" s="884">
        <f t="shared" si="61"/>
        <v>10000000</v>
      </c>
      <c r="T62" s="493">
        <f t="shared" si="116"/>
        <v>0</v>
      </c>
      <c r="U62" s="884">
        <f t="shared" si="62"/>
        <v>10000000</v>
      </c>
      <c r="V62" s="884">
        <f t="shared" si="63"/>
        <v>10000000</v>
      </c>
      <c r="W62" s="493">
        <f t="shared" si="118"/>
        <v>0</v>
      </c>
    </row>
    <row r="63" spans="1:24" s="614" customFormat="1" ht="25.5">
      <c r="A63" s="495" t="s">
        <v>818</v>
      </c>
      <c r="B63" s="496" t="s">
        <v>819</v>
      </c>
      <c r="C63" s="497">
        <f t="shared" ref="C63:O63" si="119">SUM(C54:C62)</f>
        <v>393287154</v>
      </c>
      <c r="D63" s="612">
        <f>SUM(D54:D62)</f>
        <v>409899962</v>
      </c>
      <c r="E63" s="497">
        <f t="shared" ref="E63" si="120">SUM(E54:E62)</f>
        <v>399785516</v>
      </c>
      <c r="F63" s="497">
        <f t="shared" si="119"/>
        <v>0</v>
      </c>
      <c r="G63" s="497">
        <f t="shared" si="119"/>
        <v>12093218</v>
      </c>
      <c r="H63" s="497">
        <f t="shared" ref="H63" si="121">SUM(H54:H62)</f>
        <v>470000</v>
      </c>
      <c r="I63" s="497">
        <f>SUM(I54:I62)</f>
        <v>393287154</v>
      </c>
      <c r="J63" s="497">
        <f>SUM(J54:J62)</f>
        <v>421993180</v>
      </c>
      <c r="K63" s="497">
        <f t="shared" ref="K63" si="122">SUM(K54:K62)</f>
        <v>400255516</v>
      </c>
      <c r="L63" s="497">
        <f t="shared" si="119"/>
        <v>0</v>
      </c>
      <c r="M63" s="497">
        <f>SUM(M54:M62)</f>
        <v>0</v>
      </c>
      <c r="N63" s="497">
        <f t="shared" ref="N63" si="123">SUM(N54:N62)</f>
        <v>0</v>
      </c>
      <c r="O63" s="497">
        <f t="shared" si="119"/>
        <v>0</v>
      </c>
      <c r="P63" s="497">
        <f>SUM(P54:P62)</f>
        <v>0</v>
      </c>
      <c r="Q63" s="497">
        <f t="shared" ref="Q63" si="124">SUM(Q54:Q62)</f>
        <v>0</v>
      </c>
      <c r="R63" s="498">
        <f t="shared" si="60"/>
        <v>393287154</v>
      </c>
      <c r="S63" s="613">
        <f t="shared" si="61"/>
        <v>409899962</v>
      </c>
      <c r="T63" s="497">
        <f t="shared" ref="T63" si="125">SUM(T54:T62)</f>
        <v>399785516</v>
      </c>
      <c r="U63" s="613">
        <f t="shared" si="62"/>
        <v>393287154</v>
      </c>
      <c r="V63" s="613">
        <f t="shared" si="63"/>
        <v>421993180</v>
      </c>
      <c r="W63" s="497">
        <f t="shared" ref="W63" si="126">SUM(W54:W62)</f>
        <v>400255516</v>
      </c>
    </row>
    <row r="64" spans="1:24">
      <c r="A64" s="491" t="s">
        <v>820</v>
      </c>
      <c r="B64" s="492" t="s">
        <v>821</v>
      </c>
      <c r="C64" s="493">
        <v>3000000</v>
      </c>
      <c r="D64" s="611">
        <f>9944950-G64</f>
        <v>6970000</v>
      </c>
      <c r="E64" s="493">
        <f>2100000-H64</f>
        <v>2100000</v>
      </c>
      <c r="F64" s="493"/>
      <c r="G64" s="493">
        <v>2974950</v>
      </c>
      <c r="H64" s="493"/>
      <c r="I64" s="493">
        <f t="shared" ref="I64:I70" si="127">C64+F64</f>
        <v>3000000</v>
      </c>
      <c r="J64" s="493">
        <f t="shared" ref="J64:J70" si="128">D64+G64</f>
        <v>9944950</v>
      </c>
      <c r="K64" s="493">
        <f t="shared" ref="K64:K70" si="129">H64+E64</f>
        <v>2100000</v>
      </c>
      <c r="L64" s="493">
        <f>1000000/1.27</f>
        <v>787401.57480314956</v>
      </c>
      <c r="M64" s="493">
        <v>787402</v>
      </c>
      <c r="N64" s="493">
        <v>68268</v>
      </c>
      <c r="O64" s="493">
        <v>0</v>
      </c>
      <c r="P64" s="493"/>
      <c r="Q64" s="493"/>
      <c r="R64" s="494">
        <f t="shared" si="60"/>
        <v>3787401.5748031493</v>
      </c>
      <c r="S64" s="884">
        <f t="shared" si="61"/>
        <v>7757402</v>
      </c>
      <c r="T64" s="493">
        <f t="shared" ref="T64:T70" si="130">E64+N64+Q64</f>
        <v>2168268</v>
      </c>
      <c r="U64" s="884">
        <f t="shared" si="62"/>
        <v>3787401.5748031493</v>
      </c>
      <c r="V64" s="884">
        <f t="shared" si="63"/>
        <v>10732352</v>
      </c>
      <c r="W64" s="493">
        <f t="shared" ref="W64:W70" si="131">K64+Q64+N64</f>
        <v>2168268</v>
      </c>
    </row>
    <row r="65" spans="1:23">
      <c r="A65" s="491" t="s">
        <v>822</v>
      </c>
      <c r="B65" s="492" t="s">
        <v>823</v>
      </c>
      <c r="C65" s="493">
        <f>(21000000+500000+3810000+5000000+4000000+55000000)/1.27+637800</f>
        <v>70960634.645669296</v>
      </c>
      <c r="D65" s="611">
        <f>1838561668-G65</f>
        <v>14542862</v>
      </c>
      <c r="E65" s="493">
        <f>559064622-H65</f>
        <v>4091580</v>
      </c>
      <c r="F65" s="493">
        <v>2014472190</v>
      </c>
      <c r="G65" s="493">
        <f>'[7]projekt kiadások rovat szerint'!AR61</f>
        <v>1824018806</v>
      </c>
      <c r="H65" s="493">
        <v>554973042</v>
      </c>
      <c r="I65" s="493">
        <f t="shared" si="127"/>
        <v>2085432824.6456692</v>
      </c>
      <c r="J65" s="493">
        <f t="shared" si="128"/>
        <v>1838561668</v>
      </c>
      <c r="K65" s="493">
        <f t="shared" si="129"/>
        <v>559064622</v>
      </c>
      <c r="L65" s="885"/>
      <c r="M65" s="493"/>
      <c r="N65" s="493"/>
      <c r="O65" s="493"/>
      <c r="P65" s="493">
        <v>314961</v>
      </c>
      <c r="Q65" s="493">
        <v>314961</v>
      </c>
      <c r="R65" s="494">
        <f t="shared" si="60"/>
        <v>70960634.645669296</v>
      </c>
      <c r="S65" s="884">
        <f t="shared" si="61"/>
        <v>14857823</v>
      </c>
      <c r="T65" s="493">
        <f t="shared" si="130"/>
        <v>4406541</v>
      </c>
      <c r="U65" s="884">
        <f t="shared" si="62"/>
        <v>2085432824.6456692</v>
      </c>
      <c r="V65" s="884">
        <f t="shared" si="63"/>
        <v>1838876629</v>
      </c>
      <c r="W65" s="493">
        <f t="shared" si="131"/>
        <v>559379583</v>
      </c>
    </row>
    <row r="66" spans="1:23">
      <c r="A66" s="491" t="s">
        <v>824</v>
      </c>
      <c r="B66" s="492" t="s">
        <v>825</v>
      </c>
      <c r="C66" s="493">
        <f>2000000/1.27</f>
        <v>1574803.1496062991</v>
      </c>
      <c r="D66" s="611">
        <f>4845090-G66</f>
        <v>1574803</v>
      </c>
      <c r="E66" s="493">
        <f>515565-H66</f>
        <v>515565</v>
      </c>
      <c r="F66" s="493"/>
      <c r="G66" s="493">
        <v>3270287</v>
      </c>
      <c r="H66" s="493"/>
      <c r="I66" s="493">
        <f t="shared" si="127"/>
        <v>1574803.1496062991</v>
      </c>
      <c r="J66" s="493">
        <f t="shared" si="128"/>
        <v>4845090</v>
      </c>
      <c r="K66" s="493">
        <f t="shared" si="129"/>
        <v>515565</v>
      </c>
      <c r="L66" s="493">
        <f>2000000/1.27+1000000/1.27</f>
        <v>2362204.7244094489</v>
      </c>
      <c r="M66" s="493">
        <v>2362205</v>
      </c>
      <c r="N66" s="493">
        <v>1143915</v>
      </c>
      <c r="O66" s="493"/>
      <c r="P66" s="493"/>
      <c r="Q66" s="493"/>
      <c r="R66" s="494">
        <f t="shared" si="60"/>
        <v>3937007.874015748</v>
      </c>
      <c r="S66" s="884">
        <f t="shared" si="61"/>
        <v>3937008</v>
      </c>
      <c r="T66" s="493">
        <f t="shared" si="130"/>
        <v>1659480</v>
      </c>
      <c r="U66" s="884">
        <f t="shared" si="62"/>
        <v>3937007.874015748</v>
      </c>
      <c r="V66" s="884">
        <f t="shared" si="63"/>
        <v>7207295</v>
      </c>
      <c r="W66" s="493">
        <f t="shared" si="131"/>
        <v>1659480</v>
      </c>
    </row>
    <row r="67" spans="1:23">
      <c r="A67" s="491" t="s">
        <v>826</v>
      </c>
      <c r="B67" s="492" t="s">
        <v>827</v>
      </c>
      <c r="C67" s="493">
        <f>31850000/1.27+3200000/1.27+2500000/1.27-3000000</f>
        <v>26566929.133858267</v>
      </c>
      <c r="D67" s="611">
        <f>119676280-G67</f>
        <v>22826772</v>
      </c>
      <c r="E67" s="493">
        <f>8494495-H67</f>
        <v>8494495</v>
      </c>
      <c r="F67" s="493"/>
      <c r="G67" s="493">
        <v>96849508</v>
      </c>
      <c r="H67" s="493"/>
      <c r="I67" s="493">
        <f t="shared" si="127"/>
        <v>26566929.133858267</v>
      </c>
      <c r="J67" s="493">
        <f t="shared" si="128"/>
        <v>119676280</v>
      </c>
      <c r="K67" s="493">
        <f t="shared" si="129"/>
        <v>8494495</v>
      </c>
      <c r="L67" s="493">
        <f>2000000/1.27</f>
        <v>1574803.1496062991</v>
      </c>
      <c r="M67" s="493">
        <v>1574803</v>
      </c>
      <c r="N67" s="493">
        <v>573679</v>
      </c>
      <c r="O67" s="493">
        <f>2550000/1.27</f>
        <v>2007874.0157480314</v>
      </c>
      <c r="P67" s="493">
        <v>3418616</v>
      </c>
      <c r="Q67" s="493">
        <v>3389343</v>
      </c>
      <c r="R67" s="494">
        <f t="shared" si="60"/>
        <v>30149606.299212597</v>
      </c>
      <c r="S67" s="884">
        <f t="shared" si="61"/>
        <v>27820191</v>
      </c>
      <c r="T67" s="493">
        <f t="shared" si="130"/>
        <v>12457517</v>
      </c>
      <c r="U67" s="884">
        <f t="shared" si="62"/>
        <v>30149606.299212597</v>
      </c>
      <c r="V67" s="884">
        <f t="shared" si="63"/>
        <v>124669699</v>
      </c>
      <c r="W67" s="493">
        <f t="shared" si="131"/>
        <v>12457517</v>
      </c>
    </row>
    <row r="68" spans="1:23">
      <c r="A68" s="491" t="s">
        <v>828</v>
      </c>
      <c r="B68" s="492" t="s">
        <v>829</v>
      </c>
      <c r="C68" s="493"/>
      <c r="D68" s="611"/>
      <c r="E68" s="493"/>
      <c r="F68" s="493"/>
      <c r="G68" s="493"/>
      <c r="H68" s="493"/>
      <c r="I68" s="493">
        <f t="shared" si="127"/>
        <v>0</v>
      </c>
      <c r="J68" s="493">
        <f t="shared" si="128"/>
        <v>0</v>
      </c>
      <c r="K68" s="493">
        <f t="shared" si="129"/>
        <v>0</v>
      </c>
      <c r="L68" s="493"/>
      <c r="M68" s="493"/>
      <c r="N68" s="493"/>
      <c r="O68" s="493"/>
      <c r="P68" s="493"/>
      <c r="Q68" s="493"/>
      <c r="R68" s="494">
        <f t="shared" si="60"/>
        <v>0</v>
      </c>
      <c r="S68" s="884">
        <f t="shared" si="61"/>
        <v>0</v>
      </c>
      <c r="T68" s="493">
        <f t="shared" si="130"/>
        <v>0</v>
      </c>
      <c r="U68" s="884">
        <f t="shared" si="62"/>
        <v>0</v>
      </c>
      <c r="V68" s="884">
        <f t="shared" si="63"/>
        <v>0</v>
      </c>
      <c r="W68" s="493">
        <f t="shared" si="131"/>
        <v>0</v>
      </c>
    </row>
    <row r="69" spans="1:23" ht="25.5">
      <c r="A69" s="491" t="s">
        <v>830</v>
      </c>
      <c r="B69" s="492" t="s">
        <v>831</v>
      </c>
      <c r="C69" s="493"/>
      <c r="D69" s="611"/>
      <c r="E69" s="493"/>
      <c r="F69" s="493"/>
      <c r="G69" s="493"/>
      <c r="H69" s="493"/>
      <c r="I69" s="493">
        <f t="shared" si="127"/>
        <v>0</v>
      </c>
      <c r="J69" s="493">
        <f t="shared" si="128"/>
        <v>0</v>
      </c>
      <c r="K69" s="493">
        <f t="shared" si="129"/>
        <v>0</v>
      </c>
      <c r="L69" s="493"/>
      <c r="M69" s="493"/>
      <c r="N69" s="493"/>
      <c r="O69" s="493"/>
      <c r="P69" s="493"/>
      <c r="Q69" s="493"/>
      <c r="R69" s="494">
        <f t="shared" ref="R69:R79" si="132">C69+L69+O69</f>
        <v>0</v>
      </c>
      <c r="S69" s="884">
        <f t="shared" ref="S69:S79" si="133">P69+M69+D69</f>
        <v>0</v>
      </c>
      <c r="T69" s="493">
        <f t="shared" si="130"/>
        <v>0</v>
      </c>
      <c r="U69" s="884">
        <f t="shared" ref="U69:U79" si="134">R69+F69</f>
        <v>0</v>
      </c>
      <c r="V69" s="884">
        <f t="shared" ref="V69:V79" si="135">P69+M69+G69+D69</f>
        <v>0</v>
      </c>
      <c r="W69" s="493">
        <f t="shared" si="131"/>
        <v>0</v>
      </c>
    </row>
    <row r="70" spans="1:23" ht="25.5">
      <c r="A70" s="491" t="s">
        <v>832</v>
      </c>
      <c r="B70" s="492" t="s">
        <v>833</v>
      </c>
      <c r="C70" s="493">
        <f>(C65+C66+C67)*0.27-6</f>
        <v>26757633.070866145</v>
      </c>
      <c r="D70" s="611">
        <f>70094299-G70</f>
        <v>9667792</v>
      </c>
      <c r="E70" s="493">
        <f>31984396-H70</f>
        <v>3692122</v>
      </c>
      <c r="F70" s="493"/>
      <c r="G70" s="493">
        <v>60426507</v>
      </c>
      <c r="H70" s="493">
        <v>28292274</v>
      </c>
      <c r="I70" s="493">
        <f t="shared" si="127"/>
        <v>26757633.070866145</v>
      </c>
      <c r="J70" s="493">
        <f t="shared" si="128"/>
        <v>70094299</v>
      </c>
      <c r="K70" s="493">
        <f t="shared" si="129"/>
        <v>31984396</v>
      </c>
      <c r="L70" s="493">
        <f>(L64+L65+L66+L67)*0.27</f>
        <v>1275590.5511811024</v>
      </c>
      <c r="M70" s="493">
        <v>1275590</v>
      </c>
      <c r="N70" s="493">
        <v>482183</v>
      </c>
      <c r="O70" s="493">
        <v>542126</v>
      </c>
      <c r="P70" s="493">
        <v>886234</v>
      </c>
      <c r="Q70" s="493">
        <v>886234</v>
      </c>
      <c r="R70" s="494">
        <f t="shared" si="132"/>
        <v>28575349.622047249</v>
      </c>
      <c r="S70" s="884">
        <f t="shared" si="133"/>
        <v>11829616</v>
      </c>
      <c r="T70" s="493">
        <f t="shared" si="130"/>
        <v>5060539</v>
      </c>
      <c r="U70" s="884">
        <f t="shared" si="134"/>
        <v>28575349.622047249</v>
      </c>
      <c r="V70" s="884">
        <f t="shared" si="135"/>
        <v>72256123</v>
      </c>
      <c r="W70" s="493">
        <f t="shared" si="131"/>
        <v>33352813</v>
      </c>
    </row>
    <row r="71" spans="1:23" s="614" customFormat="1">
      <c r="A71" s="495" t="s">
        <v>834</v>
      </c>
      <c r="B71" s="496" t="s">
        <v>835</v>
      </c>
      <c r="C71" s="497">
        <f t="shared" ref="C71:G71" si="136">SUM(C64:C70)</f>
        <v>128860000</v>
      </c>
      <c r="D71" s="612">
        <f>SUM(D64:D70)</f>
        <v>55582229</v>
      </c>
      <c r="E71" s="497">
        <f t="shared" ref="E71" si="137">SUM(E64:E70)</f>
        <v>18893762</v>
      </c>
      <c r="F71" s="497">
        <f t="shared" si="136"/>
        <v>2014472190</v>
      </c>
      <c r="G71" s="612">
        <f t="shared" si="136"/>
        <v>1987540058</v>
      </c>
      <c r="H71" s="497">
        <f t="shared" ref="H71" si="138">SUM(H64:H70)</f>
        <v>583265316</v>
      </c>
      <c r="I71" s="497">
        <f>SUM(I64:I70)</f>
        <v>2143332189.9999998</v>
      </c>
      <c r="J71" s="497">
        <f>SUM(J64:J70)</f>
        <v>2043122287</v>
      </c>
      <c r="K71" s="497">
        <f t="shared" ref="K71" si="139">SUM(K64:K70)</f>
        <v>602159078</v>
      </c>
      <c r="L71" s="497">
        <f t="shared" ref="L71:P71" si="140">SUM(L64:L70)</f>
        <v>6000000</v>
      </c>
      <c r="M71" s="497">
        <f t="shared" si="140"/>
        <v>6000000</v>
      </c>
      <c r="N71" s="497">
        <f t="shared" ref="N71" si="141">SUM(N64:N70)</f>
        <v>2268045</v>
      </c>
      <c r="O71" s="497">
        <f t="shared" si="140"/>
        <v>2550000.0157480314</v>
      </c>
      <c r="P71" s="497">
        <f t="shared" si="140"/>
        <v>4619811</v>
      </c>
      <c r="Q71" s="497">
        <f t="shared" ref="Q71" si="142">SUM(Q64:Q70)</f>
        <v>4590538</v>
      </c>
      <c r="R71" s="498">
        <f t="shared" si="132"/>
        <v>137410000.01574802</v>
      </c>
      <c r="S71" s="613">
        <f t="shared" si="133"/>
        <v>66202040</v>
      </c>
      <c r="T71" s="497">
        <f t="shared" ref="T71" si="143">SUM(T64:T70)</f>
        <v>25752345</v>
      </c>
      <c r="U71" s="613">
        <f t="shared" si="134"/>
        <v>2151882190.015748</v>
      </c>
      <c r="V71" s="613">
        <f t="shared" si="135"/>
        <v>2053742098</v>
      </c>
      <c r="W71" s="497">
        <f t="shared" ref="W71" si="144">SUM(W64:W70)</f>
        <v>609017661</v>
      </c>
    </row>
    <row r="72" spans="1:23">
      <c r="A72" s="491" t="s">
        <v>836</v>
      </c>
      <c r="B72" s="492" t="s">
        <v>837</v>
      </c>
      <c r="C72" s="493">
        <f>(5000000+20000000+12900000+3770000+1000000+5000000+1000000+9550000+5000000+1200000)/1.27</f>
        <v>50724409.4488189</v>
      </c>
      <c r="D72" s="611">
        <f>369553729-G72</f>
        <v>-49955878</v>
      </c>
      <c r="E72" s="493">
        <f>85796440-H72</f>
        <v>38359926</v>
      </c>
      <c r="F72" s="493">
        <v>432252666</v>
      </c>
      <c r="G72" s="493">
        <v>419509607</v>
      </c>
      <c r="H72" s="493">
        <v>47436514</v>
      </c>
      <c r="I72" s="493">
        <f t="shared" ref="I72:I77" si="145">C72+F72</f>
        <v>482977075.44881892</v>
      </c>
      <c r="J72" s="493">
        <f>D72+G72</f>
        <v>369553729</v>
      </c>
      <c r="K72" s="493">
        <f t="shared" ref="K72:K75" si="146">H72+E72</f>
        <v>85796440</v>
      </c>
      <c r="L72" s="493"/>
      <c r="M72" s="493"/>
      <c r="N72" s="493"/>
      <c r="O72" s="493"/>
      <c r="P72" s="493">
        <v>674897</v>
      </c>
      <c r="Q72" s="493">
        <v>674897</v>
      </c>
      <c r="R72" s="494">
        <f t="shared" si="132"/>
        <v>50724409.4488189</v>
      </c>
      <c r="S72" s="884">
        <f t="shared" si="133"/>
        <v>-49280981</v>
      </c>
      <c r="T72" s="493">
        <f t="shared" ref="T72:T75" si="147">E72+N72+Q72</f>
        <v>39034823</v>
      </c>
      <c r="U72" s="884">
        <f t="shared" si="134"/>
        <v>482977075.44881892</v>
      </c>
      <c r="V72" s="884">
        <f t="shared" si="135"/>
        <v>370228626</v>
      </c>
      <c r="W72" s="493">
        <f t="shared" ref="W72:W75" si="148">K72+Q72+N72</f>
        <v>86471337</v>
      </c>
    </row>
    <row r="73" spans="1:23">
      <c r="A73" s="491" t="s">
        <v>838</v>
      </c>
      <c r="B73" s="492" t="s">
        <v>839</v>
      </c>
      <c r="C73" s="493">
        <v>0</v>
      </c>
      <c r="D73" s="611"/>
      <c r="E73" s="493"/>
      <c r="F73" s="493"/>
      <c r="G73" s="493"/>
      <c r="H73" s="493"/>
      <c r="I73" s="493">
        <f t="shared" si="145"/>
        <v>0</v>
      </c>
      <c r="J73" s="493">
        <f>D73+G73</f>
        <v>0</v>
      </c>
      <c r="K73" s="493">
        <f t="shared" si="146"/>
        <v>0</v>
      </c>
      <c r="L73" s="493">
        <v>0</v>
      </c>
      <c r="M73" s="493"/>
      <c r="N73" s="493"/>
      <c r="O73" s="493">
        <v>0</v>
      </c>
      <c r="P73" s="493"/>
      <c r="Q73" s="493"/>
      <c r="R73" s="494">
        <f t="shared" si="132"/>
        <v>0</v>
      </c>
      <c r="S73" s="884">
        <f t="shared" si="133"/>
        <v>0</v>
      </c>
      <c r="T73" s="493">
        <f t="shared" si="147"/>
        <v>0</v>
      </c>
      <c r="U73" s="884">
        <f t="shared" si="134"/>
        <v>0</v>
      </c>
      <c r="V73" s="884">
        <f t="shared" si="135"/>
        <v>0</v>
      </c>
      <c r="W73" s="493">
        <f t="shared" si="148"/>
        <v>0</v>
      </c>
    </row>
    <row r="74" spans="1:23">
      <c r="A74" s="491" t="s">
        <v>840</v>
      </c>
      <c r="B74" s="492" t="s">
        <v>841</v>
      </c>
      <c r="C74" s="493">
        <f>10407000/1.27</f>
        <v>8194488.1889763782</v>
      </c>
      <c r="D74" s="611">
        <f>100053661-G74</f>
        <v>100053661</v>
      </c>
      <c r="E74" s="493">
        <f>1875711-H74</f>
        <v>1875711</v>
      </c>
      <c r="F74" s="493"/>
      <c r="G74" s="493"/>
      <c r="H74" s="493"/>
      <c r="I74" s="493">
        <f t="shared" si="145"/>
        <v>8194488.1889763782</v>
      </c>
      <c r="J74" s="493">
        <f>D74+G74</f>
        <v>100053661</v>
      </c>
      <c r="K74" s="493">
        <f t="shared" si="146"/>
        <v>1875711</v>
      </c>
      <c r="L74" s="493">
        <v>0</v>
      </c>
      <c r="M74" s="493"/>
      <c r="N74" s="493"/>
      <c r="O74" s="493">
        <v>0</v>
      </c>
      <c r="P74" s="493">
        <v>293929</v>
      </c>
      <c r="Q74" s="493">
        <v>293929</v>
      </c>
      <c r="R74" s="494">
        <f t="shared" si="132"/>
        <v>8194488.1889763782</v>
      </c>
      <c r="S74" s="884">
        <f t="shared" si="133"/>
        <v>100347590</v>
      </c>
      <c r="T74" s="493">
        <f t="shared" si="147"/>
        <v>2169640</v>
      </c>
      <c r="U74" s="884">
        <f t="shared" si="134"/>
        <v>8194488.1889763782</v>
      </c>
      <c r="V74" s="884">
        <f t="shared" si="135"/>
        <v>100347590</v>
      </c>
      <c r="W74" s="493">
        <f t="shared" si="148"/>
        <v>2169640</v>
      </c>
    </row>
    <row r="75" spans="1:23" ht="25.5">
      <c r="A75" s="491" t="s">
        <v>423</v>
      </c>
      <c r="B75" s="492" t="s">
        <v>842</v>
      </c>
      <c r="C75" s="493">
        <f>(C72+C74)*0.27+1</f>
        <v>15908103.362204725</v>
      </c>
      <c r="D75" s="611">
        <f>32945776-G75</f>
        <v>20202717</v>
      </c>
      <c r="E75" s="493">
        <f>22829539-H75</f>
        <v>10086480</v>
      </c>
      <c r="F75" s="493"/>
      <c r="G75" s="493">
        <v>12743059</v>
      </c>
      <c r="H75" s="493">
        <v>12743059</v>
      </c>
      <c r="I75" s="493">
        <f t="shared" si="145"/>
        <v>15908103.362204725</v>
      </c>
      <c r="J75" s="493">
        <f>D75+G75</f>
        <v>32945776</v>
      </c>
      <c r="K75" s="493">
        <f t="shared" si="146"/>
        <v>22829539</v>
      </c>
      <c r="L75" s="493"/>
      <c r="M75" s="493"/>
      <c r="N75" s="493"/>
      <c r="O75" s="493"/>
      <c r="P75" s="493">
        <v>148820</v>
      </c>
      <c r="Q75" s="493">
        <v>148184</v>
      </c>
      <c r="R75" s="494">
        <f t="shared" si="132"/>
        <v>15908103.362204725</v>
      </c>
      <c r="S75" s="884">
        <f t="shared" si="133"/>
        <v>20351537</v>
      </c>
      <c r="T75" s="493">
        <f t="shared" si="147"/>
        <v>10234664</v>
      </c>
      <c r="U75" s="884">
        <f t="shared" si="134"/>
        <v>15908103.362204725</v>
      </c>
      <c r="V75" s="884">
        <f t="shared" si="135"/>
        <v>33094596</v>
      </c>
      <c r="W75" s="493">
        <f t="shared" si="148"/>
        <v>22977723</v>
      </c>
    </row>
    <row r="76" spans="1:23" s="614" customFormat="1">
      <c r="A76" s="495" t="s">
        <v>843</v>
      </c>
      <c r="B76" s="496" t="s">
        <v>844</v>
      </c>
      <c r="C76" s="497">
        <f t="shared" ref="C76:O76" si="149">SUM(C72:C75)</f>
        <v>74827001</v>
      </c>
      <c r="D76" s="612">
        <f>SUM(D72:D75)</f>
        <v>70300500</v>
      </c>
      <c r="E76" s="497">
        <f t="shared" ref="E76" si="150">SUM(E72:E75)</f>
        <v>50322117</v>
      </c>
      <c r="F76" s="497">
        <f t="shared" si="149"/>
        <v>432252666</v>
      </c>
      <c r="G76" s="612">
        <f>SUM(G72:G75)</f>
        <v>432252666</v>
      </c>
      <c r="H76" s="497">
        <f t="shared" ref="H76" si="151">SUM(H72:H75)</f>
        <v>60179573</v>
      </c>
      <c r="I76" s="497">
        <f>SUM(I72:I75)</f>
        <v>507079667.00000006</v>
      </c>
      <c r="J76" s="497">
        <f>SUM(J72:J75)</f>
        <v>502553166</v>
      </c>
      <c r="K76" s="497">
        <f t="shared" ref="K76" si="152">SUM(K72:K75)</f>
        <v>110501690</v>
      </c>
      <c r="L76" s="497">
        <f t="shared" si="149"/>
        <v>0</v>
      </c>
      <c r="M76" s="497">
        <f>SUM(M72:M75)</f>
        <v>0</v>
      </c>
      <c r="N76" s="497">
        <f t="shared" ref="N76" si="153">SUM(N72:N75)</f>
        <v>0</v>
      </c>
      <c r="O76" s="497">
        <f t="shared" si="149"/>
        <v>0</v>
      </c>
      <c r="P76" s="497">
        <f>SUM(P72:P75)</f>
        <v>1117646</v>
      </c>
      <c r="Q76" s="497">
        <f t="shared" ref="Q76" si="154">SUM(Q72:Q75)</f>
        <v>1117010</v>
      </c>
      <c r="R76" s="498">
        <f t="shared" si="132"/>
        <v>74827001</v>
      </c>
      <c r="S76" s="613">
        <f t="shared" si="133"/>
        <v>71418146</v>
      </c>
      <c r="T76" s="497">
        <f t="shared" ref="T76" si="155">SUM(T72:T75)</f>
        <v>51439127</v>
      </c>
      <c r="U76" s="613">
        <f t="shared" si="134"/>
        <v>507079667</v>
      </c>
      <c r="V76" s="613">
        <f t="shared" si="135"/>
        <v>503670812</v>
      </c>
      <c r="W76" s="497">
        <f t="shared" ref="W76" si="156">SUM(W72:W75)</f>
        <v>111618700</v>
      </c>
    </row>
    <row r="77" spans="1:23" ht="25.5">
      <c r="A77" s="491" t="s">
        <v>845</v>
      </c>
      <c r="B77" s="492" t="s">
        <v>846</v>
      </c>
      <c r="C77" s="493">
        <v>3060000</v>
      </c>
      <c r="D77" s="611">
        <v>8810000</v>
      </c>
      <c r="E77" s="493">
        <f>8810000-H77</f>
        <v>8810000</v>
      </c>
      <c r="F77" s="493"/>
      <c r="G77" s="493"/>
      <c r="H77" s="493"/>
      <c r="I77" s="493">
        <f t="shared" si="145"/>
        <v>3060000</v>
      </c>
      <c r="J77" s="493">
        <f>D77+G77</f>
        <v>8810000</v>
      </c>
      <c r="K77" s="493">
        <f t="shared" ref="K77" si="157">H77+E77</f>
        <v>8810000</v>
      </c>
      <c r="L77" s="493"/>
      <c r="M77" s="493"/>
      <c r="N77" s="493"/>
      <c r="O77" s="493"/>
      <c r="P77" s="493"/>
      <c r="Q77" s="493"/>
      <c r="R77" s="494">
        <f t="shared" si="132"/>
        <v>3060000</v>
      </c>
      <c r="S77" s="884">
        <f t="shared" si="133"/>
        <v>8810000</v>
      </c>
      <c r="T77" s="493">
        <f t="shared" ref="T77" si="158">E77+N77+Q77</f>
        <v>8810000</v>
      </c>
      <c r="U77" s="884">
        <f t="shared" si="134"/>
        <v>3060000</v>
      </c>
      <c r="V77" s="884">
        <f t="shared" si="135"/>
        <v>8810000</v>
      </c>
      <c r="W77" s="493">
        <f t="shared" ref="W77" si="159">K77+Q77+N77</f>
        <v>8810000</v>
      </c>
    </row>
    <row r="78" spans="1:23" s="614" customFormat="1" ht="25.5">
      <c r="A78" s="495" t="s">
        <v>847</v>
      </c>
      <c r="B78" s="496" t="s">
        <v>848</v>
      </c>
      <c r="C78" s="497">
        <f t="shared" ref="C78:G78" si="160">C77</f>
        <v>3060000</v>
      </c>
      <c r="D78" s="612">
        <f>D77</f>
        <v>8810000</v>
      </c>
      <c r="E78" s="497">
        <f t="shared" ref="E78" si="161">E77</f>
        <v>8810000</v>
      </c>
      <c r="F78" s="497">
        <f t="shared" si="160"/>
        <v>0</v>
      </c>
      <c r="G78" s="497">
        <f t="shared" si="160"/>
        <v>0</v>
      </c>
      <c r="H78" s="497">
        <f t="shared" ref="H78" si="162">H77</f>
        <v>0</v>
      </c>
      <c r="I78" s="497">
        <f>I77</f>
        <v>3060000</v>
      </c>
      <c r="J78" s="497">
        <f>J77</f>
        <v>8810000</v>
      </c>
      <c r="K78" s="497">
        <f t="shared" ref="K78" si="163">K77</f>
        <v>8810000</v>
      </c>
      <c r="L78" s="497">
        <f t="shared" ref="L78:P78" si="164">L77</f>
        <v>0</v>
      </c>
      <c r="M78" s="497">
        <f t="shared" si="164"/>
        <v>0</v>
      </c>
      <c r="N78" s="497">
        <f t="shared" si="164"/>
        <v>0</v>
      </c>
      <c r="O78" s="497">
        <f t="shared" si="164"/>
        <v>0</v>
      </c>
      <c r="P78" s="497">
        <f t="shared" si="164"/>
        <v>0</v>
      </c>
      <c r="Q78" s="497">
        <f t="shared" ref="Q78" si="165">Q77</f>
        <v>0</v>
      </c>
      <c r="R78" s="498">
        <f t="shared" si="132"/>
        <v>3060000</v>
      </c>
      <c r="S78" s="613">
        <f t="shared" si="133"/>
        <v>8810000</v>
      </c>
      <c r="T78" s="497">
        <f t="shared" ref="T78" si="166">T77</f>
        <v>8810000</v>
      </c>
      <c r="U78" s="613">
        <f t="shared" si="134"/>
        <v>3060000</v>
      </c>
      <c r="V78" s="613">
        <f t="shared" si="135"/>
        <v>8810000</v>
      </c>
      <c r="W78" s="497">
        <f t="shared" ref="W78" si="167">W77</f>
        <v>8810000</v>
      </c>
    </row>
    <row r="79" spans="1:23" s="614" customFormat="1" ht="25.5">
      <c r="A79" s="495" t="s">
        <v>849</v>
      </c>
      <c r="B79" s="496" t="s">
        <v>850</v>
      </c>
      <c r="C79" s="497">
        <f t="shared" ref="C79:O79" si="168">C23+C24+C49+C53+C63+C71+C76+C78</f>
        <v>983442687</v>
      </c>
      <c r="D79" s="612">
        <f>D23+D24+D49+D53+D63+D71+D76+D78</f>
        <v>932508895</v>
      </c>
      <c r="E79" s="497">
        <f t="shared" ref="E79" si="169">E23+E24+E49+E53+E63+E71+E76+E78</f>
        <v>773727858</v>
      </c>
      <c r="F79" s="497">
        <f t="shared" si="168"/>
        <v>3364918651</v>
      </c>
      <c r="G79" s="497">
        <f>G23+G24+G49+G53+G63+G71+G76+G78</f>
        <v>3367484400</v>
      </c>
      <c r="H79" s="497">
        <f t="shared" ref="H79" si="170">H23+H24+H49+H53+H63+H71+H76+H78</f>
        <v>892138608</v>
      </c>
      <c r="I79" s="497">
        <f>I23+I24+I49+I53+I63+I71+I76+I78</f>
        <v>4348361338</v>
      </c>
      <c r="J79" s="497">
        <f>J23+J24+J49+J53+J63+J71+J76+J78</f>
        <v>4299993295</v>
      </c>
      <c r="K79" s="497">
        <f t="shared" ref="K79" si="171">K23+K24+K49+K53+K63+K71+K76+K78</f>
        <v>1665866466</v>
      </c>
      <c r="L79" s="497">
        <f t="shared" si="168"/>
        <v>189612436</v>
      </c>
      <c r="M79" s="612">
        <f>M23+M24+M49+M53+M63+M71+M76+M78</f>
        <v>203131214</v>
      </c>
      <c r="N79" s="497">
        <f t="shared" ref="N79" si="172">N23+N24+N49+N53+N63+N71+N76+N78</f>
        <v>168973404</v>
      </c>
      <c r="O79" s="612">
        <f t="shared" si="168"/>
        <v>78173961.015748024</v>
      </c>
      <c r="P79" s="612">
        <f>P23+P24+P49+P53+P63+P71+P76+P78</f>
        <v>93128123</v>
      </c>
      <c r="Q79" s="497">
        <f t="shared" ref="Q79" si="173">Q23+Q24+Q49+Q53+Q63+Q71+Q76+Q78</f>
        <v>90255318</v>
      </c>
      <c r="R79" s="498">
        <f t="shared" si="132"/>
        <v>1251229084.015748</v>
      </c>
      <c r="S79" s="613">
        <f t="shared" si="133"/>
        <v>1228768232</v>
      </c>
      <c r="T79" s="497">
        <f t="shared" ref="T79" si="174">T23+T24+T49+T53+T63+T71+T76+T78</f>
        <v>1032956580</v>
      </c>
      <c r="U79" s="613">
        <f t="shared" si="134"/>
        <v>4616147735.015748</v>
      </c>
      <c r="V79" s="613">
        <f t="shared" si="135"/>
        <v>4596252632</v>
      </c>
      <c r="W79" s="497">
        <f t="shared" ref="W79" si="175">W23+W24+W49+W53+W63+W71+W76+W78</f>
        <v>1925095188</v>
      </c>
    </row>
    <row r="81" spans="3:23">
      <c r="C81" s="615"/>
      <c r="D81" s="615"/>
      <c r="E81" s="615"/>
      <c r="F81" s="615"/>
      <c r="G81" s="615"/>
      <c r="H81" s="615"/>
      <c r="I81" s="615"/>
      <c r="J81" s="615"/>
      <c r="K81" s="615"/>
      <c r="L81" s="615"/>
      <c r="M81" s="615"/>
      <c r="N81" s="615"/>
      <c r="O81" s="615"/>
      <c r="P81" s="615"/>
      <c r="Q81" s="615"/>
      <c r="R81" s="615"/>
      <c r="S81" s="615"/>
      <c r="T81" s="615"/>
      <c r="U81" s="615"/>
      <c r="V81" s="615"/>
    </row>
    <row r="82" spans="3:23">
      <c r="C82" s="615"/>
      <c r="D82" s="615"/>
      <c r="E82" s="615"/>
      <c r="F82" s="615"/>
      <c r="G82" s="615"/>
      <c r="H82" s="615"/>
      <c r="I82" s="615"/>
      <c r="J82" s="615"/>
      <c r="K82" s="615"/>
      <c r="L82" s="615"/>
      <c r="M82" s="615"/>
      <c r="N82" s="615"/>
      <c r="O82" s="615"/>
      <c r="P82" s="615"/>
      <c r="Q82" s="615"/>
      <c r="R82" s="615"/>
      <c r="S82" s="615"/>
      <c r="T82" s="615"/>
      <c r="U82" s="615"/>
      <c r="V82" s="615"/>
      <c r="W82" s="615"/>
    </row>
    <row r="83" spans="3:23">
      <c r="C83" s="615"/>
      <c r="D83" s="615"/>
      <c r="E83" s="615"/>
      <c r="F83" s="615"/>
      <c r="G83" s="615"/>
      <c r="H83" s="615"/>
      <c r="I83" s="615"/>
      <c r="J83" s="615"/>
      <c r="K83" s="615"/>
      <c r="L83" s="615"/>
      <c r="M83" s="615"/>
      <c r="N83" s="615"/>
      <c r="O83" s="615"/>
      <c r="P83" s="615"/>
      <c r="Q83" s="615"/>
      <c r="R83" s="615"/>
      <c r="S83" s="615"/>
      <c r="T83" s="615"/>
      <c r="U83" s="615"/>
      <c r="V83" s="615"/>
    </row>
    <row r="84" spans="3:23">
      <c r="C84" s="615"/>
      <c r="D84" s="615"/>
      <c r="E84" s="615"/>
      <c r="F84" s="615"/>
      <c r="G84" s="615"/>
      <c r="H84" s="615"/>
      <c r="I84" s="615"/>
      <c r="J84" s="615"/>
      <c r="K84" s="615"/>
      <c r="L84" s="615"/>
      <c r="M84" s="615"/>
      <c r="N84" s="615"/>
      <c r="O84" s="615"/>
      <c r="P84" s="615"/>
      <c r="Q84" s="615"/>
      <c r="R84" s="615"/>
      <c r="S84" s="615"/>
      <c r="T84" s="615"/>
      <c r="U84" s="615"/>
      <c r="V84" s="615"/>
    </row>
    <row r="85" spans="3:23">
      <c r="C85" s="615"/>
      <c r="D85" s="615"/>
      <c r="E85" s="615"/>
      <c r="F85" s="615"/>
      <c r="G85" s="615"/>
      <c r="H85" s="615"/>
      <c r="I85" s="615"/>
      <c r="J85" s="615"/>
      <c r="K85" s="615"/>
      <c r="L85" s="615"/>
      <c r="M85" s="615"/>
      <c r="N85" s="615"/>
      <c r="O85" s="615"/>
      <c r="P85" s="615"/>
      <c r="Q85" s="615"/>
      <c r="R85" s="615"/>
      <c r="S85" s="615"/>
      <c r="T85" s="615"/>
      <c r="U85" s="615"/>
      <c r="V85" s="615"/>
    </row>
    <row r="86" spans="3:23">
      <c r="C86" s="615"/>
      <c r="D86" s="615"/>
      <c r="E86" s="615"/>
      <c r="F86" s="615"/>
      <c r="G86" s="615"/>
      <c r="H86" s="615"/>
      <c r="I86" s="615"/>
      <c r="J86" s="615"/>
      <c r="K86" s="615"/>
      <c r="L86" s="615"/>
      <c r="M86" s="615"/>
      <c r="N86" s="615"/>
      <c r="O86" s="615"/>
      <c r="P86" s="615"/>
      <c r="Q86" s="615"/>
      <c r="R86" s="615"/>
      <c r="S86" s="615"/>
      <c r="T86" s="615"/>
      <c r="U86" s="615"/>
      <c r="V86" s="615"/>
    </row>
    <row r="87" spans="3:23">
      <c r="C87" s="615"/>
      <c r="D87" s="615"/>
      <c r="E87" s="615"/>
      <c r="F87" s="615"/>
      <c r="G87" s="615"/>
      <c r="H87" s="615"/>
      <c r="I87" s="615"/>
      <c r="J87" s="615"/>
      <c r="K87" s="615"/>
      <c r="L87" s="615"/>
      <c r="M87" s="615"/>
      <c r="N87" s="615"/>
      <c r="O87" s="615"/>
      <c r="P87" s="615"/>
      <c r="Q87" s="615"/>
      <c r="R87" s="615"/>
      <c r="S87" s="615"/>
      <c r="T87" s="615"/>
      <c r="U87" s="615"/>
      <c r="V87" s="615"/>
    </row>
  </sheetData>
  <mergeCells count="5">
    <mergeCell ref="L2:N2"/>
    <mergeCell ref="C2:K2"/>
    <mergeCell ref="O2:Q2"/>
    <mergeCell ref="R2:W2"/>
    <mergeCell ref="A1:W1"/>
  </mergeCells>
  <pageMargins left="0.35433070866141736" right="0.15748031496062992" top="0.35433070866141736" bottom="0.15748031496062992" header="0.15748031496062992" footer="0.15748031496062992"/>
  <pageSetup paperSize="9" scale="70" orientation="landscape" horizontalDpi="300" verticalDpi="300" r:id="rId1"/>
  <headerFooter>
    <oddHeader>&amp;L6 /2019. (V.30.) sz. rendelet&amp;R18. sz.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IU85"/>
  <sheetViews>
    <sheetView view="pageBreakPreview" zoomScale="90" zoomScaleNormal="90" zoomScaleSheetLayoutView="90" workbookViewId="0">
      <pane xSplit="2" ySplit="4" topLeftCell="AH35" activePane="bottomRight" state="frozen"/>
      <selection pane="topRight" activeCell="C1" sqref="C1"/>
      <selection pane="bottomLeft" activeCell="A5" sqref="A5"/>
      <selection pane="bottomRight" activeCell="AL82" sqref="AL82"/>
    </sheetView>
  </sheetViews>
  <sheetFormatPr defaultRowHeight="15"/>
  <cols>
    <col min="1" max="1" width="8.140625" style="616" customWidth="1"/>
    <col min="2" max="2" width="41" style="616" customWidth="1"/>
    <col min="3" max="4" width="13.28515625" style="616" customWidth="1"/>
    <col min="5" max="5" width="13.85546875" style="616" bestFit="1" customWidth="1"/>
    <col min="6" max="7" width="13.28515625" style="616" customWidth="1"/>
    <col min="8" max="8" width="13.85546875" style="616" bestFit="1" customWidth="1"/>
    <col min="9" max="10" width="13.28515625" style="616" customWidth="1"/>
    <col min="11" max="11" width="13.85546875" style="616" bestFit="1" customWidth="1"/>
    <col min="12" max="13" width="13.28515625" style="616" customWidth="1"/>
    <col min="14" max="14" width="13.85546875" style="616" bestFit="1" customWidth="1"/>
    <col min="15" max="16" width="13.28515625" style="616" customWidth="1"/>
    <col min="17" max="17" width="13.85546875" style="616" bestFit="1" customWidth="1"/>
    <col min="18" max="19" width="13.28515625" style="616" customWidth="1"/>
    <col min="20" max="20" width="13.85546875" style="616" bestFit="1" customWidth="1"/>
    <col min="21" max="22" width="13.28515625" style="616" customWidth="1"/>
    <col min="23" max="23" width="13.85546875" style="616" bestFit="1" customWidth="1"/>
    <col min="24" max="25" width="13.28515625" style="616" customWidth="1"/>
    <col min="26" max="26" width="13.85546875" style="616" bestFit="1" customWidth="1"/>
    <col min="27" max="28" width="13.28515625" style="616" customWidth="1"/>
    <col min="29" max="29" width="13.85546875" style="616" bestFit="1" customWidth="1"/>
    <col min="30" max="31" width="13.28515625" style="616" customWidth="1"/>
    <col min="32" max="32" width="13.85546875" style="616" bestFit="1" customWidth="1"/>
    <col min="33" max="34" width="13.28515625" style="616" customWidth="1"/>
    <col min="35" max="35" width="13.85546875" style="616" bestFit="1" customWidth="1"/>
    <col min="36" max="37" width="13.28515625" style="616" customWidth="1"/>
    <col min="38" max="38" width="13.85546875" style="616" bestFit="1" customWidth="1"/>
    <col min="39" max="40" width="13.28515625" style="616" customWidth="1"/>
    <col min="41" max="41" width="13.85546875" style="616" bestFit="1" customWidth="1"/>
    <col min="42" max="43" width="13.28515625" style="616" customWidth="1"/>
    <col min="44" max="45" width="15.5703125" style="616" customWidth="1"/>
    <col min="46" max="46" width="9.140625" style="616"/>
    <col min="47" max="47" width="11.42578125" style="616" customWidth="1"/>
    <col min="48" max="48" width="11.5703125" style="644" bestFit="1" customWidth="1"/>
    <col min="49" max="255" width="9.140625" style="616"/>
    <col min="256" max="256" width="9.140625" style="530"/>
    <col min="257" max="257" width="8.140625" style="530" customWidth="1"/>
    <col min="258" max="258" width="41" style="530" customWidth="1"/>
    <col min="259" max="260" width="13.28515625" style="530" customWidth="1"/>
    <col min="261" max="261" width="13.85546875" style="530" bestFit="1" customWidth="1"/>
    <col min="262" max="263" width="13.28515625" style="530" customWidth="1"/>
    <col min="264" max="264" width="13.85546875" style="530" bestFit="1" customWidth="1"/>
    <col min="265" max="266" width="13.28515625" style="530" customWidth="1"/>
    <col min="267" max="267" width="13.85546875" style="530" bestFit="1" customWidth="1"/>
    <col min="268" max="269" width="13.28515625" style="530" customWidth="1"/>
    <col min="270" max="270" width="13.85546875" style="530" bestFit="1" customWidth="1"/>
    <col min="271" max="272" width="13.28515625" style="530" customWidth="1"/>
    <col min="273" max="273" width="13.85546875" style="530" bestFit="1" customWidth="1"/>
    <col min="274" max="275" width="13.28515625" style="530" customWidth="1"/>
    <col min="276" max="276" width="13.85546875" style="530" bestFit="1" customWidth="1"/>
    <col min="277" max="278" width="13.28515625" style="530" customWidth="1"/>
    <col min="279" max="279" width="13.85546875" style="530" bestFit="1" customWidth="1"/>
    <col min="280" max="281" width="13.28515625" style="530" customWidth="1"/>
    <col min="282" max="282" width="13.85546875" style="530" bestFit="1" customWidth="1"/>
    <col min="283" max="284" width="13.28515625" style="530" customWidth="1"/>
    <col min="285" max="285" width="13.85546875" style="530" bestFit="1" customWidth="1"/>
    <col min="286" max="287" width="13.28515625" style="530" customWidth="1"/>
    <col min="288" max="288" width="13.85546875" style="530" bestFit="1" customWidth="1"/>
    <col min="289" max="290" width="13.28515625" style="530" customWidth="1"/>
    <col min="291" max="291" width="13.85546875" style="530" bestFit="1" customWidth="1"/>
    <col min="292" max="293" width="13.28515625" style="530" customWidth="1"/>
    <col min="294" max="294" width="13.85546875" style="530" bestFit="1" customWidth="1"/>
    <col min="295" max="296" width="13.28515625" style="530" customWidth="1"/>
    <col min="297" max="297" width="13.85546875" style="530" bestFit="1" customWidth="1"/>
    <col min="298" max="299" width="13.28515625" style="530" customWidth="1"/>
    <col min="300" max="301" width="15.5703125" style="530" customWidth="1"/>
    <col min="302" max="512" width="9.140625" style="530"/>
    <col min="513" max="513" width="8.140625" style="530" customWidth="1"/>
    <col min="514" max="514" width="41" style="530" customWidth="1"/>
    <col min="515" max="516" width="13.28515625" style="530" customWidth="1"/>
    <col min="517" max="517" width="13.85546875" style="530" bestFit="1" customWidth="1"/>
    <col min="518" max="519" width="13.28515625" style="530" customWidth="1"/>
    <col min="520" max="520" width="13.85546875" style="530" bestFit="1" customWidth="1"/>
    <col min="521" max="522" width="13.28515625" style="530" customWidth="1"/>
    <col min="523" max="523" width="13.85546875" style="530" bestFit="1" customWidth="1"/>
    <col min="524" max="525" width="13.28515625" style="530" customWidth="1"/>
    <col min="526" max="526" width="13.85546875" style="530" bestFit="1" customWidth="1"/>
    <col min="527" max="528" width="13.28515625" style="530" customWidth="1"/>
    <col min="529" max="529" width="13.85546875" style="530" bestFit="1" customWidth="1"/>
    <col min="530" max="531" width="13.28515625" style="530" customWidth="1"/>
    <col min="532" max="532" width="13.85546875" style="530" bestFit="1" customWidth="1"/>
    <col min="533" max="534" width="13.28515625" style="530" customWidth="1"/>
    <col min="535" max="535" width="13.85546875" style="530" bestFit="1" customWidth="1"/>
    <col min="536" max="537" width="13.28515625" style="530" customWidth="1"/>
    <col min="538" max="538" width="13.85546875" style="530" bestFit="1" customWidth="1"/>
    <col min="539" max="540" width="13.28515625" style="530" customWidth="1"/>
    <col min="541" max="541" width="13.85546875" style="530" bestFit="1" customWidth="1"/>
    <col min="542" max="543" width="13.28515625" style="530" customWidth="1"/>
    <col min="544" max="544" width="13.85546875" style="530" bestFit="1" customWidth="1"/>
    <col min="545" max="546" width="13.28515625" style="530" customWidth="1"/>
    <col min="547" max="547" width="13.85546875" style="530" bestFit="1" customWidth="1"/>
    <col min="548" max="549" width="13.28515625" style="530" customWidth="1"/>
    <col min="550" max="550" width="13.85546875" style="530" bestFit="1" customWidth="1"/>
    <col min="551" max="552" width="13.28515625" style="530" customWidth="1"/>
    <col min="553" max="553" width="13.85546875" style="530" bestFit="1" customWidth="1"/>
    <col min="554" max="555" width="13.28515625" style="530" customWidth="1"/>
    <col min="556" max="557" width="15.5703125" style="530" customWidth="1"/>
    <col min="558" max="768" width="9.140625" style="530"/>
    <col min="769" max="769" width="8.140625" style="530" customWidth="1"/>
    <col min="770" max="770" width="41" style="530" customWidth="1"/>
    <col min="771" max="772" width="13.28515625" style="530" customWidth="1"/>
    <col min="773" max="773" width="13.85546875" style="530" bestFit="1" customWidth="1"/>
    <col min="774" max="775" width="13.28515625" style="530" customWidth="1"/>
    <col min="776" max="776" width="13.85546875" style="530" bestFit="1" customWidth="1"/>
    <col min="777" max="778" width="13.28515625" style="530" customWidth="1"/>
    <col min="779" max="779" width="13.85546875" style="530" bestFit="1" customWidth="1"/>
    <col min="780" max="781" width="13.28515625" style="530" customWidth="1"/>
    <col min="782" max="782" width="13.85546875" style="530" bestFit="1" customWidth="1"/>
    <col min="783" max="784" width="13.28515625" style="530" customWidth="1"/>
    <col min="785" max="785" width="13.85546875" style="530" bestFit="1" customWidth="1"/>
    <col min="786" max="787" width="13.28515625" style="530" customWidth="1"/>
    <col min="788" max="788" width="13.85546875" style="530" bestFit="1" customWidth="1"/>
    <col min="789" max="790" width="13.28515625" style="530" customWidth="1"/>
    <col min="791" max="791" width="13.85546875" style="530" bestFit="1" customWidth="1"/>
    <col min="792" max="793" width="13.28515625" style="530" customWidth="1"/>
    <col min="794" max="794" width="13.85546875" style="530" bestFit="1" customWidth="1"/>
    <col min="795" max="796" width="13.28515625" style="530" customWidth="1"/>
    <col min="797" max="797" width="13.85546875" style="530" bestFit="1" customWidth="1"/>
    <col min="798" max="799" width="13.28515625" style="530" customWidth="1"/>
    <col min="800" max="800" width="13.85546875" style="530" bestFit="1" customWidth="1"/>
    <col min="801" max="802" width="13.28515625" style="530" customWidth="1"/>
    <col min="803" max="803" width="13.85546875" style="530" bestFit="1" customWidth="1"/>
    <col min="804" max="805" width="13.28515625" style="530" customWidth="1"/>
    <col min="806" max="806" width="13.85546875" style="530" bestFit="1" customWidth="1"/>
    <col min="807" max="808" width="13.28515625" style="530" customWidth="1"/>
    <col min="809" max="809" width="13.85546875" style="530" bestFit="1" customWidth="1"/>
    <col min="810" max="811" width="13.28515625" style="530" customWidth="1"/>
    <col min="812" max="813" width="15.5703125" style="530" customWidth="1"/>
    <col min="814" max="1024" width="9.140625" style="530"/>
    <col min="1025" max="1025" width="8.140625" style="530" customWidth="1"/>
    <col min="1026" max="1026" width="41" style="530" customWidth="1"/>
    <col min="1027" max="1028" width="13.28515625" style="530" customWidth="1"/>
    <col min="1029" max="1029" width="13.85546875" style="530" bestFit="1" customWidth="1"/>
    <col min="1030" max="1031" width="13.28515625" style="530" customWidth="1"/>
    <col min="1032" max="1032" width="13.85546875" style="530" bestFit="1" customWidth="1"/>
    <col min="1033" max="1034" width="13.28515625" style="530" customWidth="1"/>
    <col min="1035" max="1035" width="13.85546875" style="530" bestFit="1" customWidth="1"/>
    <col min="1036" max="1037" width="13.28515625" style="530" customWidth="1"/>
    <col min="1038" max="1038" width="13.85546875" style="530" bestFit="1" customWidth="1"/>
    <col min="1039" max="1040" width="13.28515625" style="530" customWidth="1"/>
    <col min="1041" max="1041" width="13.85546875" style="530" bestFit="1" customWidth="1"/>
    <col min="1042" max="1043" width="13.28515625" style="530" customWidth="1"/>
    <col min="1044" max="1044" width="13.85546875" style="530" bestFit="1" customWidth="1"/>
    <col min="1045" max="1046" width="13.28515625" style="530" customWidth="1"/>
    <col min="1047" max="1047" width="13.85546875" style="530" bestFit="1" customWidth="1"/>
    <col min="1048" max="1049" width="13.28515625" style="530" customWidth="1"/>
    <col min="1050" max="1050" width="13.85546875" style="530" bestFit="1" customWidth="1"/>
    <col min="1051" max="1052" width="13.28515625" style="530" customWidth="1"/>
    <col min="1053" max="1053" width="13.85546875" style="530" bestFit="1" customWidth="1"/>
    <col min="1054" max="1055" width="13.28515625" style="530" customWidth="1"/>
    <col min="1056" max="1056" width="13.85546875" style="530" bestFit="1" customWidth="1"/>
    <col min="1057" max="1058" width="13.28515625" style="530" customWidth="1"/>
    <col min="1059" max="1059" width="13.85546875" style="530" bestFit="1" customWidth="1"/>
    <col min="1060" max="1061" width="13.28515625" style="530" customWidth="1"/>
    <col min="1062" max="1062" width="13.85546875" style="530" bestFit="1" customWidth="1"/>
    <col min="1063" max="1064" width="13.28515625" style="530" customWidth="1"/>
    <col min="1065" max="1065" width="13.85546875" style="530" bestFit="1" customWidth="1"/>
    <col min="1066" max="1067" width="13.28515625" style="530" customWidth="1"/>
    <col min="1068" max="1069" width="15.5703125" style="530" customWidth="1"/>
    <col min="1070" max="1280" width="9.140625" style="530"/>
    <col min="1281" max="1281" width="8.140625" style="530" customWidth="1"/>
    <col min="1282" max="1282" width="41" style="530" customWidth="1"/>
    <col min="1283" max="1284" width="13.28515625" style="530" customWidth="1"/>
    <col min="1285" max="1285" width="13.85546875" style="530" bestFit="1" customWidth="1"/>
    <col min="1286" max="1287" width="13.28515625" style="530" customWidth="1"/>
    <col min="1288" max="1288" width="13.85546875" style="530" bestFit="1" customWidth="1"/>
    <col min="1289" max="1290" width="13.28515625" style="530" customWidth="1"/>
    <col min="1291" max="1291" width="13.85546875" style="530" bestFit="1" customWidth="1"/>
    <col min="1292" max="1293" width="13.28515625" style="530" customWidth="1"/>
    <col min="1294" max="1294" width="13.85546875" style="530" bestFit="1" customWidth="1"/>
    <col min="1295" max="1296" width="13.28515625" style="530" customWidth="1"/>
    <col min="1297" max="1297" width="13.85546875" style="530" bestFit="1" customWidth="1"/>
    <col min="1298" max="1299" width="13.28515625" style="530" customWidth="1"/>
    <col min="1300" max="1300" width="13.85546875" style="530" bestFit="1" customWidth="1"/>
    <col min="1301" max="1302" width="13.28515625" style="530" customWidth="1"/>
    <col min="1303" max="1303" width="13.85546875" style="530" bestFit="1" customWidth="1"/>
    <col min="1304" max="1305" width="13.28515625" style="530" customWidth="1"/>
    <col min="1306" max="1306" width="13.85546875" style="530" bestFit="1" customWidth="1"/>
    <col min="1307" max="1308" width="13.28515625" style="530" customWidth="1"/>
    <col min="1309" max="1309" width="13.85546875" style="530" bestFit="1" customWidth="1"/>
    <col min="1310" max="1311" width="13.28515625" style="530" customWidth="1"/>
    <col min="1312" max="1312" width="13.85546875" style="530" bestFit="1" customWidth="1"/>
    <col min="1313" max="1314" width="13.28515625" style="530" customWidth="1"/>
    <col min="1315" max="1315" width="13.85546875" style="530" bestFit="1" customWidth="1"/>
    <col min="1316" max="1317" width="13.28515625" style="530" customWidth="1"/>
    <col min="1318" max="1318" width="13.85546875" style="530" bestFit="1" customWidth="1"/>
    <col min="1319" max="1320" width="13.28515625" style="530" customWidth="1"/>
    <col min="1321" max="1321" width="13.85546875" style="530" bestFit="1" customWidth="1"/>
    <col min="1322" max="1323" width="13.28515625" style="530" customWidth="1"/>
    <col min="1324" max="1325" width="15.5703125" style="530" customWidth="1"/>
    <col min="1326" max="1536" width="9.140625" style="530"/>
    <col min="1537" max="1537" width="8.140625" style="530" customWidth="1"/>
    <col min="1538" max="1538" width="41" style="530" customWidth="1"/>
    <col min="1539" max="1540" width="13.28515625" style="530" customWidth="1"/>
    <col min="1541" max="1541" width="13.85546875" style="530" bestFit="1" customWidth="1"/>
    <col min="1542" max="1543" width="13.28515625" style="530" customWidth="1"/>
    <col min="1544" max="1544" width="13.85546875" style="530" bestFit="1" customWidth="1"/>
    <col min="1545" max="1546" width="13.28515625" style="530" customWidth="1"/>
    <col min="1547" max="1547" width="13.85546875" style="530" bestFit="1" customWidth="1"/>
    <col min="1548" max="1549" width="13.28515625" style="530" customWidth="1"/>
    <col min="1550" max="1550" width="13.85546875" style="530" bestFit="1" customWidth="1"/>
    <col min="1551" max="1552" width="13.28515625" style="530" customWidth="1"/>
    <col min="1553" max="1553" width="13.85546875" style="530" bestFit="1" customWidth="1"/>
    <col min="1554" max="1555" width="13.28515625" style="530" customWidth="1"/>
    <col min="1556" max="1556" width="13.85546875" style="530" bestFit="1" customWidth="1"/>
    <col min="1557" max="1558" width="13.28515625" style="530" customWidth="1"/>
    <col min="1559" max="1559" width="13.85546875" style="530" bestFit="1" customWidth="1"/>
    <col min="1560" max="1561" width="13.28515625" style="530" customWidth="1"/>
    <col min="1562" max="1562" width="13.85546875" style="530" bestFit="1" customWidth="1"/>
    <col min="1563" max="1564" width="13.28515625" style="530" customWidth="1"/>
    <col min="1565" max="1565" width="13.85546875" style="530" bestFit="1" customWidth="1"/>
    <col min="1566" max="1567" width="13.28515625" style="530" customWidth="1"/>
    <col min="1568" max="1568" width="13.85546875" style="530" bestFit="1" customWidth="1"/>
    <col min="1569" max="1570" width="13.28515625" style="530" customWidth="1"/>
    <col min="1571" max="1571" width="13.85546875" style="530" bestFit="1" customWidth="1"/>
    <col min="1572" max="1573" width="13.28515625" style="530" customWidth="1"/>
    <col min="1574" max="1574" width="13.85546875" style="530" bestFit="1" customWidth="1"/>
    <col min="1575" max="1576" width="13.28515625" style="530" customWidth="1"/>
    <col min="1577" max="1577" width="13.85546875" style="530" bestFit="1" customWidth="1"/>
    <col min="1578" max="1579" width="13.28515625" style="530" customWidth="1"/>
    <col min="1580" max="1581" width="15.5703125" style="530" customWidth="1"/>
    <col min="1582" max="1792" width="9.140625" style="530"/>
    <col min="1793" max="1793" width="8.140625" style="530" customWidth="1"/>
    <col min="1794" max="1794" width="41" style="530" customWidth="1"/>
    <col min="1795" max="1796" width="13.28515625" style="530" customWidth="1"/>
    <col min="1797" max="1797" width="13.85546875" style="530" bestFit="1" customWidth="1"/>
    <col min="1798" max="1799" width="13.28515625" style="530" customWidth="1"/>
    <col min="1800" max="1800" width="13.85546875" style="530" bestFit="1" customWidth="1"/>
    <col min="1801" max="1802" width="13.28515625" style="530" customWidth="1"/>
    <col min="1803" max="1803" width="13.85546875" style="530" bestFit="1" customWidth="1"/>
    <col min="1804" max="1805" width="13.28515625" style="530" customWidth="1"/>
    <col min="1806" max="1806" width="13.85546875" style="530" bestFit="1" customWidth="1"/>
    <col min="1807" max="1808" width="13.28515625" style="530" customWidth="1"/>
    <col min="1809" max="1809" width="13.85546875" style="530" bestFit="1" customWidth="1"/>
    <col min="1810" max="1811" width="13.28515625" style="530" customWidth="1"/>
    <col min="1812" max="1812" width="13.85546875" style="530" bestFit="1" customWidth="1"/>
    <col min="1813" max="1814" width="13.28515625" style="530" customWidth="1"/>
    <col min="1815" max="1815" width="13.85546875" style="530" bestFit="1" customWidth="1"/>
    <col min="1816" max="1817" width="13.28515625" style="530" customWidth="1"/>
    <col min="1818" max="1818" width="13.85546875" style="530" bestFit="1" customWidth="1"/>
    <col min="1819" max="1820" width="13.28515625" style="530" customWidth="1"/>
    <col min="1821" max="1821" width="13.85546875" style="530" bestFit="1" customWidth="1"/>
    <col min="1822" max="1823" width="13.28515625" style="530" customWidth="1"/>
    <col min="1824" max="1824" width="13.85546875" style="530" bestFit="1" customWidth="1"/>
    <col min="1825" max="1826" width="13.28515625" style="530" customWidth="1"/>
    <col min="1827" max="1827" width="13.85546875" style="530" bestFit="1" customWidth="1"/>
    <col min="1828" max="1829" width="13.28515625" style="530" customWidth="1"/>
    <col min="1830" max="1830" width="13.85546875" style="530" bestFit="1" customWidth="1"/>
    <col min="1831" max="1832" width="13.28515625" style="530" customWidth="1"/>
    <col min="1833" max="1833" width="13.85546875" style="530" bestFit="1" customWidth="1"/>
    <col min="1834" max="1835" width="13.28515625" style="530" customWidth="1"/>
    <col min="1836" max="1837" width="15.5703125" style="530" customWidth="1"/>
    <col min="1838" max="2048" width="9.140625" style="530"/>
    <col min="2049" max="2049" width="8.140625" style="530" customWidth="1"/>
    <col min="2050" max="2050" width="41" style="530" customWidth="1"/>
    <col min="2051" max="2052" width="13.28515625" style="530" customWidth="1"/>
    <col min="2053" max="2053" width="13.85546875" style="530" bestFit="1" customWidth="1"/>
    <col min="2054" max="2055" width="13.28515625" style="530" customWidth="1"/>
    <col min="2056" max="2056" width="13.85546875" style="530" bestFit="1" customWidth="1"/>
    <col min="2057" max="2058" width="13.28515625" style="530" customWidth="1"/>
    <col min="2059" max="2059" width="13.85546875" style="530" bestFit="1" customWidth="1"/>
    <col min="2060" max="2061" width="13.28515625" style="530" customWidth="1"/>
    <col min="2062" max="2062" width="13.85546875" style="530" bestFit="1" customWidth="1"/>
    <col min="2063" max="2064" width="13.28515625" style="530" customWidth="1"/>
    <col min="2065" max="2065" width="13.85546875" style="530" bestFit="1" customWidth="1"/>
    <col min="2066" max="2067" width="13.28515625" style="530" customWidth="1"/>
    <col min="2068" max="2068" width="13.85546875" style="530" bestFit="1" customWidth="1"/>
    <col min="2069" max="2070" width="13.28515625" style="530" customWidth="1"/>
    <col min="2071" max="2071" width="13.85546875" style="530" bestFit="1" customWidth="1"/>
    <col min="2072" max="2073" width="13.28515625" style="530" customWidth="1"/>
    <col min="2074" max="2074" width="13.85546875" style="530" bestFit="1" customWidth="1"/>
    <col min="2075" max="2076" width="13.28515625" style="530" customWidth="1"/>
    <col min="2077" max="2077" width="13.85546875" style="530" bestFit="1" customWidth="1"/>
    <col min="2078" max="2079" width="13.28515625" style="530" customWidth="1"/>
    <col min="2080" max="2080" width="13.85546875" style="530" bestFit="1" customWidth="1"/>
    <col min="2081" max="2082" width="13.28515625" style="530" customWidth="1"/>
    <col min="2083" max="2083" width="13.85546875" style="530" bestFit="1" customWidth="1"/>
    <col min="2084" max="2085" width="13.28515625" style="530" customWidth="1"/>
    <col min="2086" max="2086" width="13.85546875" style="530" bestFit="1" customWidth="1"/>
    <col min="2087" max="2088" width="13.28515625" style="530" customWidth="1"/>
    <col min="2089" max="2089" width="13.85546875" style="530" bestFit="1" customWidth="1"/>
    <col min="2090" max="2091" width="13.28515625" style="530" customWidth="1"/>
    <col min="2092" max="2093" width="15.5703125" style="530" customWidth="1"/>
    <col min="2094" max="2304" width="9.140625" style="530"/>
    <col min="2305" max="2305" width="8.140625" style="530" customWidth="1"/>
    <col min="2306" max="2306" width="41" style="530" customWidth="1"/>
    <col min="2307" max="2308" width="13.28515625" style="530" customWidth="1"/>
    <col min="2309" max="2309" width="13.85546875" style="530" bestFit="1" customWidth="1"/>
    <col min="2310" max="2311" width="13.28515625" style="530" customWidth="1"/>
    <col min="2312" max="2312" width="13.85546875" style="530" bestFit="1" customWidth="1"/>
    <col min="2313" max="2314" width="13.28515625" style="530" customWidth="1"/>
    <col min="2315" max="2315" width="13.85546875" style="530" bestFit="1" customWidth="1"/>
    <col min="2316" max="2317" width="13.28515625" style="530" customWidth="1"/>
    <col min="2318" max="2318" width="13.85546875" style="530" bestFit="1" customWidth="1"/>
    <col min="2319" max="2320" width="13.28515625" style="530" customWidth="1"/>
    <col min="2321" max="2321" width="13.85546875" style="530" bestFit="1" customWidth="1"/>
    <col min="2322" max="2323" width="13.28515625" style="530" customWidth="1"/>
    <col min="2324" max="2324" width="13.85546875" style="530" bestFit="1" customWidth="1"/>
    <col min="2325" max="2326" width="13.28515625" style="530" customWidth="1"/>
    <col min="2327" max="2327" width="13.85546875" style="530" bestFit="1" customWidth="1"/>
    <col min="2328" max="2329" width="13.28515625" style="530" customWidth="1"/>
    <col min="2330" max="2330" width="13.85546875" style="530" bestFit="1" customWidth="1"/>
    <col min="2331" max="2332" width="13.28515625" style="530" customWidth="1"/>
    <col min="2333" max="2333" width="13.85546875" style="530" bestFit="1" customWidth="1"/>
    <col min="2334" max="2335" width="13.28515625" style="530" customWidth="1"/>
    <col min="2336" max="2336" width="13.85546875" style="530" bestFit="1" customWidth="1"/>
    <col min="2337" max="2338" width="13.28515625" style="530" customWidth="1"/>
    <col min="2339" max="2339" width="13.85546875" style="530" bestFit="1" customWidth="1"/>
    <col min="2340" max="2341" width="13.28515625" style="530" customWidth="1"/>
    <col min="2342" max="2342" width="13.85546875" style="530" bestFit="1" customWidth="1"/>
    <col min="2343" max="2344" width="13.28515625" style="530" customWidth="1"/>
    <col min="2345" max="2345" width="13.85546875" style="530" bestFit="1" customWidth="1"/>
    <col min="2346" max="2347" width="13.28515625" style="530" customWidth="1"/>
    <col min="2348" max="2349" width="15.5703125" style="530" customWidth="1"/>
    <col min="2350" max="2560" width="9.140625" style="530"/>
    <col min="2561" max="2561" width="8.140625" style="530" customWidth="1"/>
    <col min="2562" max="2562" width="41" style="530" customWidth="1"/>
    <col min="2563" max="2564" width="13.28515625" style="530" customWidth="1"/>
    <col min="2565" max="2565" width="13.85546875" style="530" bestFit="1" customWidth="1"/>
    <col min="2566" max="2567" width="13.28515625" style="530" customWidth="1"/>
    <col min="2568" max="2568" width="13.85546875" style="530" bestFit="1" customWidth="1"/>
    <col min="2569" max="2570" width="13.28515625" style="530" customWidth="1"/>
    <col min="2571" max="2571" width="13.85546875" style="530" bestFit="1" customWidth="1"/>
    <col min="2572" max="2573" width="13.28515625" style="530" customWidth="1"/>
    <col min="2574" max="2574" width="13.85546875" style="530" bestFit="1" customWidth="1"/>
    <col min="2575" max="2576" width="13.28515625" style="530" customWidth="1"/>
    <col min="2577" max="2577" width="13.85546875" style="530" bestFit="1" customWidth="1"/>
    <col min="2578" max="2579" width="13.28515625" style="530" customWidth="1"/>
    <col min="2580" max="2580" width="13.85546875" style="530" bestFit="1" customWidth="1"/>
    <col min="2581" max="2582" width="13.28515625" style="530" customWidth="1"/>
    <col min="2583" max="2583" width="13.85546875" style="530" bestFit="1" customWidth="1"/>
    <col min="2584" max="2585" width="13.28515625" style="530" customWidth="1"/>
    <col min="2586" max="2586" width="13.85546875" style="530" bestFit="1" customWidth="1"/>
    <col min="2587" max="2588" width="13.28515625" style="530" customWidth="1"/>
    <col min="2589" max="2589" width="13.85546875" style="530" bestFit="1" customWidth="1"/>
    <col min="2590" max="2591" width="13.28515625" style="530" customWidth="1"/>
    <col min="2592" max="2592" width="13.85546875" style="530" bestFit="1" customWidth="1"/>
    <col min="2593" max="2594" width="13.28515625" style="530" customWidth="1"/>
    <col min="2595" max="2595" width="13.85546875" style="530" bestFit="1" customWidth="1"/>
    <col min="2596" max="2597" width="13.28515625" style="530" customWidth="1"/>
    <col min="2598" max="2598" width="13.85546875" style="530" bestFit="1" customWidth="1"/>
    <col min="2599" max="2600" width="13.28515625" style="530" customWidth="1"/>
    <col min="2601" max="2601" width="13.85546875" style="530" bestFit="1" customWidth="1"/>
    <col min="2602" max="2603" width="13.28515625" style="530" customWidth="1"/>
    <col min="2604" max="2605" width="15.5703125" style="530" customWidth="1"/>
    <col min="2606" max="2816" width="9.140625" style="530"/>
    <col min="2817" max="2817" width="8.140625" style="530" customWidth="1"/>
    <col min="2818" max="2818" width="41" style="530" customWidth="1"/>
    <col min="2819" max="2820" width="13.28515625" style="530" customWidth="1"/>
    <col min="2821" max="2821" width="13.85546875" style="530" bestFit="1" customWidth="1"/>
    <col min="2822" max="2823" width="13.28515625" style="530" customWidth="1"/>
    <col min="2824" max="2824" width="13.85546875" style="530" bestFit="1" customWidth="1"/>
    <col min="2825" max="2826" width="13.28515625" style="530" customWidth="1"/>
    <col min="2827" max="2827" width="13.85546875" style="530" bestFit="1" customWidth="1"/>
    <col min="2828" max="2829" width="13.28515625" style="530" customWidth="1"/>
    <col min="2830" max="2830" width="13.85546875" style="530" bestFit="1" customWidth="1"/>
    <col min="2831" max="2832" width="13.28515625" style="530" customWidth="1"/>
    <col min="2833" max="2833" width="13.85546875" style="530" bestFit="1" customWidth="1"/>
    <col min="2834" max="2835" width="13.28515625" style="530" customWidth="1"/>
    <col min="2836" max="2836" width="13.85546875" style="530" bestFit="1" customWidth="1"/>
    <col min="2837" max="2838" width="13.28515625" style="530" customWidth="1"/>
    <col min="2839" max="2839" width="13.85546875" style="530" bestFit="1" customWidth="1"/>
    <col min="2840" max="2841" width="13.28515625" style="530" customWidth="1"/>
    <col min="2842" max="2842" width="13.85546875" style="530" bestFit="1" customWidth="1"/>
    <col min="2843" max="2844" width="13.28515625" style="530" customWidth="1"/>
    <col min="2845" max="2845" width="13.85546875" style="530" bestFit="1" customWidth="1"/>
    <col min="2846" max="2847" width="13.28515625" style="530" customWidth="1"/>
    <col min="2848" max="2848" width="13.85546875" style="530" bestFit="1" customWidth="1"/>
    <col min="2849" max="2850" width="13.28515625" style="530" customWidth="1"/>
    <col min="2851" max="2851" width="13.85546875" style="530" bestFit="1" customWidth="1"/>
    <col min="2852" max="2853" width="13.28515625" style="530" customWidth="1"/>
    <col min="2854" max="2854" width="13.85546875" style="530" bestFit="1" customWidth="1"/>
    <col min="2855" max="2856" width="13.28515625" style="530" customWidth="1"/>
    <col min="2857" max="2857" width="13.85546875" style="530" bestFit="1" customWidth="1"/>
    <col min="2858" max="2859" width="13.28515625" style="530" customWidth="1"/>
    <col min="2860" max="2861" width="15.5703125" style="530" customWidth="1"/>
    <col min="2862" max="3072" width="9.140625" style="530"/>
    <col min="3073" max="3073" width="8.140625" style="530" customWidth="1"/>
    <col min="3074" max="3074" width="41" style="530" customWidth="1"/>
    <col min="3075" max="3076" width="13.28515625" style="530" customWidth="1"/>
    <col min="3077" max="3077" width="13.85546875" style="530" bestFit="1" customWidth="1"/>
    <col min="3078" max="3079" width="13.28515625" style="530" customWidth="1"/>
    <col min="3080" max="3080" width="13.85546875" style="530" bestFit="1" customWidth="1"/>
    <col min="3081" max="3082" width="13.28515625" style="530" customWidth="1"/>
    <col min="3083" max="3083" width="13.85546875" style="530" bestFit="1" customWidth="1"/>
    <col min="3084" max="3085" width="13.28515625" style="530" customWidth="1"/>
    <col min="3086" max="3086" width="13.85546875" style="530" bestFit="1" customWidth="1"/>
    <col min="3087" max="3088" width="13.28515625" style="530" customWidth="1"/>
    <col min="3089" max="3089" width="13.85546875" style="530" bestFit="1" customWidth="1"/>
    <col min="3090" max="3091" width="13.28515625" style="530" customWidth="1"/>
    <col min="3092" max="3092" width="13.85546875" style="530" bestFit="1" customWidth="1"/>
    <col min="3093" max="3094" width="13.28515625" style="530" customWidth="1"/>
    <col min="3095" max="3095" width="13.85546875" style="530" bestFit="1" customWidth="1"/>
    <col min="3096" max="3097" width="13.28515625" style="530" customWidth="1"/>
    <col min="3098" max="3098" width="13.85546875" style="530" bestFit="1" customWidth="1"/>
    <col min="3099" max="3100" width="13.28515625" style="530" customWidth="1"/>
    <col min="3101" max="3101" width="13.85546875" style="530" bestFit="1" customWidth="1"/>
    <col min="3102" max="3103" width="13.28515625" style="530" customWidth="1"/>
    <col min="3104" max="3104" width="13.85546875" style="530" bestFit="1" customWidth="1"/>
    <col min="3105" max="3106" width="13.28515625" style="530" customWidth="1"/>
    <col min="3107" max="3107" width="13.85546875" style="530" bestFit="1" customWidth="1"/>
    <col min="3108" max="3109" width="13.28515625" style="530" customWidth="1"/>
    <col min="3110" max="3110" width="13.85546875" style="530" bestFit="1" customWidth="1"/>
    <col min="3111" max="3112" width="13.28515625" style="530" customWidth="1"/>
    <col min="3113" max="3113" width="13.85546875" style="530" bestFit="1" customWidth="1"/>
    <col min="3114" max="3115" width="13.28515625" style="530" customWidth="1"/>
    <col min="3116" max="3117" width="15.5703125" style="530" customWidth="1"/>
    <col min="3118" max="3328" width="9.140625" style="530"/>
    <col min="3329" max="3329" width="8.140625" style="530" customWidth="1"/>
    <col min="3330" max="3330" width="41" style="530" customWidth="1"/>
    <col min="3331" max="3332" width="13.28515625" style="530" customWidth="1"/>
    <col min="3333" max="3333" width="13.85546875" style="530" bestFit="1" customWidth="1"/>
    <col min="3334" max="3335" width="13.28515625" style="530" customWidth="1"/>
    <col min="3336" max="3336" width="13.85546875" style="530" bestFit="1" customWidth="1"/>
    <col min="3337" max="3338" width="13.28515625" style="530" customWidth="1"/>
    <col min="3339" max="3339" width="13.85546875" style="530" bestFit="1" customWidth="1"/>
    <col min="3340" max="3341" width="13.28515625" style="530" customWidth="1"/>
    <col min="3342" max="3342" width="13.85546875" style="530" bestFit="1" customWidth="1"/>
    <col min="3343" max="3344" width="13.28515625" style="530" customWidth="1"/>
    <col min="3345" max="3345" width="13.85546875" style="530" bestFit="1" customWidth="1"/>
    <col min="3346" max="3347" width="13.28515625" style="530" customWidth="1"/>
    <col min="3348" max="3348" width="13.85546875" style="530" bestFit="1" customWidth="1"/>
    <col min="3349" max="3350" width="13.28515625" style="530" customWidth="1"/>
    <col min="3351" max="3351" width="13.85546875" style="530" bestFit="1" customWidth="1"/>
    <col min="3352" max="3353" width="13.28515625" style="530" customWidth="1"/>
    <col min="3354" max="3354" width="13.85546875" style="530" bestFit="1" customWidth="1"/>
    <col min="3355" max="3356" width="13.28515625" style="530" customWidth="1"/>
    <col min="3357" max="3357" width="13.85546875" style="530" bestFit="1" customWidth="1"/>
    <col min="3358" max="3359" width="13.28515625" style="530" customWidth="1"/>
    <col min="3360" max="3360" width="13.85546875" style="530" bestFit="1" customWidth="1"/>
    <col min="3361" max="3362" width="13.28515625" style="530" customWidth="1"/>
    <col min="3363" max="3363" width="13.85546875" style="530" bestFit="1" customWidth="1"/>
    <col min="3364" max="3365" width="13.28515625" style="530" customWidth="1"/>
    <col min="3366" max="3366" width="13.85546875" style="530" bestFit="1" customWidth="1"/>
    <col min="3367" max="3368" width="13.28515625" style="530" customWidth="1"/>
    <col min="3369" max="3369" width="13.85546875" style="530" bestFit="1" customWidth="1"/>
    <col min="3370" max="3371" width="13.28515625" style="530" customWidth="1"/>
    <col min="3372" max="3373" width="15.5703125" style="530" customWidth="1"/>
    <col min="3374" max="3584" width="9.140625" style="530"/>
    <col min="3585" max="3585" width="8.140625" style="530" customWidth="1"/>
    <col min="3586" max="3586" width="41" style="530" customWidth="1"/>
    <col min="3587" max="3588" width="13.28515625" style="530" customWidth="1"/>
    <col min="3589" max="3589" width="13.85546875" style="530" bestFit="1" customWidth="1"/>
    <col min="3590" max="3591" width="13.28515625" style="530" customWidth="1"/>
    <col min="3592" max="3592" width="13.85546875" style="530" bestFit="1" customWidth="1"/>
    <col min="3593" max="3594" width="13.28515625" style="530" customWidth="1"/>
    <col min="3595" max="3595" width="13.85546875" style="530" bestFit="1" customWidth="1"/>
    <col min="3596" max="3597" width="13.28515625" style="530" customWidth="1"/>
    <col min="3598" max="3598" width="13.85546875" style="530" bestFit="1" customWidth="1"/>
    <col min="3599" max="3600" width="13.28515625" style="530" customWidth="1"/>
    <col min="3601" max="3601" width="13.85546875" style="530" bestFit="1" customWidth="1"/>
    <col min="3602" max="3603" width="13.28515625" style="530" customWidth="1"/>
    <col min="3604" max="3604" width="13.85546875" style="530" bestFit="1" customWidth="1"/>
    <col min="3605" max="3606" width="13.28515625" style="530" customWidth="1"/>
    <col min="3607" max="3607" width="13.85546875" style="530" bestFit="1" customWidth="1"/>
    <col min="3608" max="3609" width="13.28515625" style="530" customWidth="1"/>
    <col min="3610" max="3610" width="13.85546875" style="530" bestFit="1" customWidth="1"/>
    <col min="3611" max="3612" width="13.28515625" style="530" customWidth="1"/>
    <col min="3613" max="3613" width="13.85546875" style="530" bestFit="1" customWidth="1"/>
    <col min="3614" max="3615" width="13.28515625" style="530" customWidth="1"/>
    <col min="3616" max="3616" width="13.85546875" style="530" bestFit="1" customWidth="1"/>
    <col min="3617" max="3618" width="13.28515625" style="530" customWidth="1"/>
    <col min="3619" max="3619" width="13.85546875" style="530" bestFit="1" customWidth="1"/>
    <col min="3620" max="3621" width="13.28515625" style="530" customWidth="1"/>
    <col min="3622" max="3622" width="13.85546875" style="530" bestFit="1" customWidth="1"/>
    <col min="3623" max="3624" width="13.28515625" style="530" customWidth="1"/>
    <col min="3625" max="3625" width="13.85546875" style="530" bestFit="1" customWidth="1"/>
    <col min="3626" max="3627" width="13.28515625" style="530" customWidth="1"/>
    <col min="3628" max="3629" width="15.5703125" style="530" customWidth="1"/>
    <col min="3630" max="3840" width="9.140625" style="530"/>
    <col min="3841" max="3841" width="8.140625" style="530" customWidth="1"/>
    <col min="3842" max="3842" width="41" style="530" customWidth="1"/>
    <col min="3843" max="3844" width="13.28515625" style="530" customWidth="1"/>
    <col min="3845" max="3845" width="13.85546875" style="530" bestFit="1" customWidth="1"/>
    <col min="3846" max="3847" width="13.28515625" style="530" customWidth="1"/>
    <col min="3848" max="3848" width="13.85546875" style="530" bestFit="1" customWidth="1"/>
    <col min="3849" max="3850" width="13.28515625" style="530" customWidth="1"/>
    <col min="3851" max="3851" width="13.85546875" style="530" bestFit="1" customWidth="1"/>
    <col min="3852" max="3853" width="13.28515625" style="530" customWidth="1"/>
    <col min="3854" max="3854" width="13.85546875" style="530" bestFit="1" customWidth="1"/>
    <col min="3855" max="3856" width="13.28515625" style="530" customWidth="1"/>
    <col min="3857" max="3857" width="13.85546875" style="530" bestFit="1" customWidth="1"/>
    <col min="3858" max="3859" width="13.28515625" style="530" customWidth="1"/>
    <col min="3860" max="3860" width="13.85546875" style="530" bestFit="1" customWidth="1"/>
    <col min="3861" max="3862" width="13.28515625" style="530" customWidth="1"/>
    <col min="3863" max="3863" width="13.85546875" style="530" bestFit="1" customWidth="1"/>
    <col min="3864" max="3865" width="13.28515625" style="530" customWidth="1"/>
    <col min="3866" max="3866" width="13.85546875" style="530" bestFit="1" customWidth="1"/>
    <col min="3867" max="3868" width="13.28515625" style="530" customWidth="1"/>
    <col min="3869" max="3869" width="13.85546875" style="530" bestFit="1" customWidth="1"/>
    <col min="3870" max="3871" width="13.28515625" style="530" customWidth="1"/>
    <col min="3872" max="3872" width="13.85546875" style="530" bestFit="1" customWidth="1"/>
    <col min="3873" max="3874" width="13.28515625" style="530" customWidth="1"/>
    <col min="3875" max="3875" width="13.85546875" style="530" bestFit="1" customWidth="1"/>
    <col min="3876" max="3877" width="13.28515625" style="530" customWidth="1"/>
    <col min="3878" max="3878" width="13.85546875" style="530" bestFit="1" customWidth="1"/>
    <col min="3879" max="3880" width="13.28515625" style="530" customWidth="1"/>
    <col min="3881" max="3881" width="13.85546875" style="530" bestFit="1" customWidth="1"/>
    <col min="3882" max="3883" width="13.28515625" style="530" customWidth="1"/>
    <col min="3884" max="3885" width="15.5703125" style="530" customWidth="1"/>
    <col min="3886" max="4096" width="9.140625" style="530"/>
    <col min="4097" max="4097" width="8.140625" style="530" customWidth="1"/>
    <col min="4098" max="4098" width="41" style="530" customWidth="1"/>
    <col min="4099" max="4100" width="13.28515625" style="530" customWidth="1"/>
    <col min="4101" max="4101" width="13.85546875" style="530" bestFit="1" customWidth="1"/>
    <col min="4102" max="4103" width="13.28515625" style="530" customWidth="1"/>
    <col min="4104" max="4104" width="13.85546875" style="530" bestFit="1" customWidth="1"/>
    <col min="4105" max="4106" width="13.28515625" style="530" customWidth="1"/>
    <col min="4107" max="4107" width="13.85546875" style="530" bestFit="1" customWidth="1"/>
    <col min="4108" max="4109" width="13.28515625" style="530" customWidth="1"/>
    <col min="4110" max="4110" width="13.85546875" style="530" bestFit="1" customWidth="1"/>
    <col min="4111" max="4112" width="13.28515625" style="530" customWidth="1"/>
    <col min="4113" max="4113" width="13.85546875" style="530" bestFit="1" customWidth="1"/>
    <col min="4114" max="4115" width="13.28515625" style="530" customWidth="1"/>
    <col min="4116" max="4116" width="13.85546875" style="530" bestFit="1" customWidth="1"/>
    <col min="4117" max="4118" width="13.28515625" style="530" customWidth="1"/>
    <col min="4119" max="4119" width="13.85546875" style="530" bestFit="1" customWidth="1"/>
    <col min="4120" max="4121" width="13.28515625" style="530" customWidth="1"/>
    <col min="4122" max="4122" width="13.85546875" style="530" bestFit="1" customWidth="1"/>
    <col min="4123" max="4124" width="13.28515625" style="530" customWidth="1"/>
    <col min="4125" max="4125" width="13.85546875" style="530" bestFit="1" customWidth="1"/>
    <col min="4126" max="4127" width="13.28515625" style="530" customWidth="1"/>
    <col min="4128" max="4128" width="13.85546875" style="530" bestFit="1" customWidth="1"/>
    <col min="4129" max="4130" width="13.28515625" style="530" customWidth="1"/>
    <col min="4131" max="4131" width="13.85546875" style="530" bestFit="1" customWidth="1"/>
    <col min="4132" max="4133" width="13.28515625" style="530" customWidth="1"/>
    <col min="4134" max="4134" width="13.85546875" style="530" bestFit="1" customWidth="1"/>
    <col min="4135" max="4136" width="13.28515625" style="530" customWidth="1"/>
    <col min="4137" max="4137" width="13.85546875" style="530" bestFit="1" customWidth="1"/>
    <col min="4138" max="4139" width="13.28515625" style="530" customWidth="1"/>
    <col min="4140" max="4141" width="15.5703125" style="530" customWidth="1"/>
    <col min="4142" max="4352" width="9.140625" style="530"/>
    <col min="4353" max="4353" width="8.140625" style="530" customWidth="1"/>
    <col min="4354" max="4354" width="41" style="530" customWidth="1"/>
    <col min="4355" max="4356" width="13.28515625" style="530" customWidth="1"/>
    <col min="4357" max="4357" width="13.85546875" style="530" bestFit="1" customWidth="1"/>
    <col min="4358" max="4359" width="13.28515625" style="530" customWidth="1"/>
    <col min="4360" max="4360" width="13.85546875" style="530" bestFit="1" customWidth="1"/>
    <col min="4361" max="4362" width="13.28515625" style="530" customWidth="1"/>
    <col min="4363" max="4363" width="13.85546875" style="530" bestFit="1" customWidth="1"/>
    <col min="4364" max="4365" width="13.28515625" style="530" customWidth="1"/>
    <col min="4366" max="4366" width="13.85546875" style="530" bestFit="1" customWidth="1"/>
    <col min="4367" max="4368" width="13.28515625" style="530" customWidth="1"/>
    <col min="4369" max="4369" width="13.85546875" style="530" bestFit="1" customWidth="1"/>
    <col min="4370" max="4371" width="13.28515625" style="530" customWidth="1"/>
    <col min="4372" max="4372" width="13.85546875" style="530" bestFit="1" customWidth="1"/>
    <col min="4373" max="4374" width="13.28515625" style="530" customWidth="1"/>
    <col min="4375" max="4375" width="13.85546875" style="530" bestFit="1" customWidth="1"/>
    <col min="4376" max="4377" width="13.28515625" style="530" customWidth="1"/>
    <col min="4378" max="4378" width="13.85546875" style="530" bestFit="1" customWidth="1"/>
    <col min="4379" max="4380" width="13.28515625" style="530" customWidth="1"/>
    <col min="4381" max="4381" width="13.85546875" style="530" bestFit="1" customWidth="1"/>
    <col min="4382" max="4383" width="13.28515625" style="530" customWidth="1"/>
    <col min="4384" max="4384" width="13.85546875" style="530" bestFit="1" customWidth="1"/>
    <col min="4385" max="4386" width="13.28515625" style="530" customWidth="1"/>
    <col min="4387" max="4387" width="13.85546875" style="530" bestFit="1" customWidth="1"/>
    <col min="4388" max="4389" width="13.28515625" style="530" customWidth="1"/>
    <col min="4390" max="4390" width="13.85546875" style="530" bestFit="1" customWidth="1"/>
    <col min="4391" max="4392" width="13.28515625" style="530" customWidth="1"/>
    <col min="4393" max="4393" width="13.85546875" style="530" bestFit="1" customWidth="1"/>
    <col min="4394" max="4395" width="13.28515625" style="530" customWidth="1"/>
    <col min="4396" max="4397" width="15.5703125" style="530" customWidth="1"/>
    <col min="4398" max="4608" width="9.140625" style="530"/>
    <col min="4609" max="4609" width="8.140625" style="530" customWidth="1"/>
    <col min="4610" max="4610" width="41" style="530" customWidth="1"/>
    <col min="4611" max="4612" width="13.28515625" style="530" customWidth="1"/>
    <col min="4613" max="4613" width="13.85546875" style="530" bestFit="1" customWidth="1"/>
    <col min="4614" max="4615" width="13.28515625" style="530" customWidth="1"/>
    <col min="4616" max="4616" width="13.85546875" style="530" bestFit="1" customWidth="1"/>
    <col min="4617" max="4618" width="13.28515625" style="530" customWidth="1"/>
    <col min="4619" max="4619" width="13.85546875" style="530" bestFit="1" customWidth="1"/>
    <col min="4620" max="4621" width="13.28515625" style="530" customWidth="1"/>
    <col min="4622" max="4622" width="13.85546875" style="530" bestFit="1" customWidth="1"/>
    <col min="4623" max="4624" width="13.28515625" style="530" customWidth="1"/>
    <col min="4625" max="4625" width="13.85546875" style="530" bestFit="1" customWidth="1"/>
    <col min="4626" max="4627" width="13.28515625" style="530" customWidth="1"/>
    <col min="4628" max="4628" width="13.85546875" style="530" bestFit="1" customWidth="1"/>
    <col min="4629" max="4630" width="13.28515625" style="530" customWidth="1"/>
    <col min="4631" max="4631" width="13.85546875" style="530" bestFit="1" customWidth="1"/>
    <col min="4632" max="4633" width="13.28515625" style="530" customWidth="1"/>
    <col min="4634" max="4634" width="13.85546875" style="530" bestFit="1" customWidth="1"/>
    <col min="4635" max="4636" width="13.28515625" style="530" customWidth="1"/>
    <col min="4637" max="4637" width="13.85546875" style="530" bestFit="1" customWidth="1"/>
    <col min="4638" max="4639" width="13.28515625" style="530" customWidth="1"/>
    <col min="4640" max="4640" width="13.85546875" style="530" bestFit="1" customWidth="1"/>
    <col min="4641" max="4642" width="13.28515625" style="530" customWidth="1"/>
    <col min="4643" max="4643" width="13.85546875" style="530" bestFit="1" customWidth="1"/>
    <col min="4644" max="4645" width="13.28515625" style="530" customWidth="1"/>
    <col min="4646" max="4646" width="13.85546875" style="530" bestFit="1" customWidth="1"/>
    <col min="4647" max="4648" width="13.28515625" style="530" customWidth="1"/>
    <col min="4649" max="4649" width="13.85546875" style="530" bestFit="1" customWidth="1"/>
    <col min="4650" max="4651" width="13.28515625" style="530" customWidth="1"/>
    <col min="4652" max="4653" width="15.5703125" style="530" customWidth="1"/>
    <col min="4654" max="4864" width="9.140625" style="530"/>
    <col min="4865" max="4865" width="8.140625" style="530" customWidth="1"/>
    <col min="4866" max="4866" width="41" style="530" customWidth="1"/>
    <col min="4867" max="4868" width="13.28515625" style="530" customWidth="1"/>
    <col min="4869" max="4869" width="13.85546875" style="530" bestFit="1" customWidth="1"/>
    <col min="4870" max="4871" width="13.28515625" style="530" customWidth="1"/>
    <col min="4872" max="4872" width="13.85546875" style="530" bestFit="1" customWidth="1"/>
    <col min="4873" max="4874" width="13.28515625" style="530" customWidth="1"/>
    <col min="4875" max="4875" width="13.85546875" style="530" bestFit="1" customWidth="1"/>
    <col min="4876" max="4877" width="13.28515625" style="530" customWidth="1"/>
    <col min="4878" max="4878" width="13.85546875" style="530" bestFit="1" customWidth="1"/>
    <col min="4879" max="4880" width="13.28515625" style="530" customWidth="1"/>
    <col min="4881" max="4881" width="13.85546875" style="530" bestFit="1" customWidth="1"/>
    <col min="4882" max="4883" width="13.28515625" style="530" customWidth="1"/>
    <col min="4884" max="4884" width="13.85546875" style="530" bestFit="1" customWidth="1"/>
    <col min="4885" max="4886" width="13.28515625" style="530" customWidth="1"/>
    <col min="4887" max="4887" width="13.85546875" style="530" bestFit="1" customWidth="1"/>
    <col min="4888" max="4889" width="13.28515625" style="530" customWidth="1"/>
    <col min="4890" max="4890" width="13.85546875" style="530" bestFit="1" customWidth="1"/>
    <col min="4891" max="4892" width="13.28515625" style="530" customWidth="1"/>
    <col min="4893" max="4893" width="13.85546875" style="530" bestFit="1" customWidth="1"/>
    <col min="4894" max="4895" width="13.28515625" style="530" customWidth="1"/>
    <col min="4896" max="4896" width="13.85546875" style="530" bestFit="1" customWidth="1"/>
    <col min="4897" max="4898" width="13.28515625" style="530" customWidth="1"/>
    <col min="4899" max="4899" width="13.85546875" style="530" bestFit="1" customWidth="1"/>
    <col min="4900" max="4901" width="13.28515625" style="530" customWidth="1"/>
    <col min="4902" max="4902" width="13.85546875" style="530" bestFit="1" customWidth="1"/>
    <col min="4903" max="4904" width="13.28515625" style="530" customWidth="1"/>
    <col min="4905" max="4905" width="13.85546875" style="530" bestFit="1" customWidth="1"/>
    <col min="4906" max="4907" width="13.28515625" style="530" customWidth="1"/>
    <col min="4908" max="4909" width="15.5703125" style="530" customWidth="1"/>
    <col min="4910" max="5120" width="9.140625" style="530"/>
    <col min="5121" max="5121" width="8.140625" style="530" customWidth="1"/>
    <col min="5122" max="5122" width="41" style="530" customWidth="1"/>
    <col min="5123" max="5124" width="13.28515625" style="530" customWidth="1"/>
    <col min="5125" max="5125" width="13.85546875" style="530" bestFit="1" customWidth="1"/>
    <col min="5126" max="5127" width="13.28515625" style="530" customWidth="1"/>
    <col min="5128" max="5128" width="13.85546875" style="530" bestFit="1" customWidth="1"/>
    <col min="5129" max="5130" width="13.28515625" style="530" customWidth="1"/>
    <col min="5131" max="5131" width="13.85546875" style="530" bestFit="1" customWidth="1"/>
    <col min="5132" max="5133" width="13.28515625" style="530" customWidth="1"/>
    <col min="5134" max="5134" width="13.85546875" style="530" bestFit="1" customWidth="1"/>
    <col min="5135" max="5136" width="13.28515625" style="530" customWidth="1"/>
    <col min="5137" max="5137" width="13.85546875" style="530" bestFit="1" customWidth="1"/>
    <col min="5138" max="5139" width="13.28515625" style="530" customWidth="1"/>
    <col min="5140" max="5140" width="13.85546875" style="530" bestFit="1" customWidth="1"/>
    <col min="5141" max="5142" width="13.28515625" style="530" customWidth="1"/>
    <col min="5143" max="5143" width="13.85546875" style="530" bestFit="1" customWidth="1"/>
    <col min="5144" max="5145" width="13.28515625" style="530" customWidth="1"/>
    <col min="5146" max="5146" width="13.85546875" style="530" bestFit="1" customWidth="1"/>
    <col min="5147" max="5148" width="13.28515625" style="530" customWidth="1"/>
    <col min="5149" max="5149" width="13.85546875" style="530" bestFit="1" customWidth="1"/>
    <col min="5150" max="5151" width="13.28515625" style="530" customWidth="1"/>
    <col min="5152" max="5152" width="13.85546875" style="530" bestFit="1" customWidth="1"/>
    <col min="5153" max="5154" width="13.28515625" style="530" customWidth="1"/>
    <col min="5155" max="5155" width="13.85546875" style="530" bestFit="1" customWidth="1"/>
    <col min="5156" max="5157" width="13.28515625" style="530" customWidth="1"/>
    <col min="5158" max="5158" width="13.85546875" style="530" bestFit="1" customWidth="1"/>
    <col min="5159" max="5160" width="13.28515625" style="530" customWidth="1"/>
    <col min="5161" max="5161" width="13.85546875" style="530" bestFit="1" customWidth="1"/>
    <col min="5162" max="5163" width="13.28515625" style="530" customWidth="1"/>
    <col min="5164" max="5165" width="15.5703125" style="530" customWidth="1"/>
    <col min="5166" max="5376" width="9.140625" style="530"/>
    <col min="5377" max="5377" width="8.140625" style="530" customWidth="1"/>
    <col min="5378" max="5378" width="41" style="530" customWidth="1"/>
    <col min="5379" max="5380" width="13.28515625" style="530" customWidth="1"/>
    <col min="5381" max="5381" width="13.85546875" style="530" bestFit="1" customWidth="1"/>
    <col min="5382" max="5383" width="13.28515625" style="530" customWidth="1"/>
    <col min="5384" max="5384" width="13.85546875" style="530" bestFit="1" customWidth="1"/>
    <col min="5385" max="5386" width="13.28515625" style="530" customWidth="1"/>
    <col min="5387" max="5387" width="13.85546875" style="530" bestFit="1" customWidth="1"/>
    <col min="5388" max="5389" width="13.28515625" style="530" customWidth="1"/>
    <col min="5390" max="5390" width="13.85546875" style="530" bestFit="1" customWidth="1"/>
    <col min="5391" max="5392" width="13.28515625" style="530" customWidth="1"/>
    <col min="5393" max="5393" width="13.85546875" style="530" bestFit="1" customWidth="1"/>
    <col min="5394" max="5395" width="13.28515625" style="530" customWidth="1"/>
    <col min="5396" max="5396" width="13.85546875" style="530" bestFit="1" customWidth="1"/>
    <col min="5397" max="5398" width="13.28515625" style="530" customWidth="1"/>
    <col min="5399" max="5399" width="13.85546875" style="530" bestFit="1" customWidth="1"/>
    <col min="5400" max="5401" width="13.28515625" style="530" customWidth="1"/>
    <col min="5402" max="5402" width="13.85546875" style="530" bestFit="1" customWidth="1"/>
    <col min="5403" max="5404" width="13.28515625" style="530" customWidth="1"/>
    <col min="5405" max="5405" width="13.85546875" style="530" bestFit="1" customWidth="1"/>
    <col min="5406" max="5407" width="13.28515625" style="530" customWidth="1"/>
    <col min="5408" max="5408" width="13.85546875" style="530" bestFit="1" customWidth="1"/>
    <col min="5409" max="5410" width="13.28515625" style="530" customWidth="1"/>
    <col min="5411" max="5411" width="13.85546875" style="530" bestFit="1" customWidth="1"/>
    <col min="5412" max="5413" width="13.28515625" style="530" customWidth="1"/>
    <col min="5414" max="5414" width="13.85546875" style="530" bestFit="1" customWidth="1"/>
    <col min="5415" max="5416" width="13.28515625" style="530" customWidth="1"/>
    <col min="5417" max="5417" width="13.85546875" style="530" bestFit="1" customWidth="1"/>
    <col min="5418" max="5419" width="13.28515625" style="530" customWidth="1"/>
    <col min="5420" max="5421" width="15.5703125" style="530" customWidth="1"/>
    <col min="5422" max="5632" width="9.140625" style="530"/>
    <col min="5633" max="5633" width="8.140625" style="530" customWidth="1"/>
    <col min="5634" max="5634" width="41" style="530" customWidth="1"/>
    <col min="5635" max="5636" width="13.28515625" style="530" customWidth="1"/>
    <col min="5637" max="5637" width="13.85546875" style="530" bestFit="1" customWidth="1"/>
    <col min="5638" max="5639" width="13.28515625" style="530" customWidth="1"/>
    <col min="5640" max="5640" width="13.85546875" style="530" bestFit="1" customWidth="1"/>
    <col min="5641" max="5642" width="13.28515625" style="530" customWidth="1"/>
    <col min="5643" max="5643" width="13.85546875" style="530" bestFit="1" customWidth="1"/>
    <col min="5644" max="5645" width="13.28515625" style="530" customWidth="1"/>
    <col min="5646" max="5646" width="13.85546875" style="530" bestFit="1" customWidth="1"/>
    <col min="5647" max="5648" width="13.28515625" style="530" customWidth="1"/>
    <col min="5649" max="5649" width="13.85546875" style="530" bestFit="1" customWidth="1"/>
    <col min="5650" max="5651" width="13.28515625" style="530" customWidth="1"/>
    <col min="5652" max="5652" width="13.85546875" style="530" bestFit="1" customWidth="1"/>
    <col min="5653" max="5654" width="13.28515625" style="530" customWidth="1"/>
    <col min="5655" max="5655" width="13.85546875" style="530" bestFit="1" customWidth="1"/>
    <col min="5656" max="5657" width="13.28515625" style="530" customWidth="1"/>
    <col min="5658" max="5658" width="13.85546875" style="530" bestFit="1" customWidth="1"/>
    <col min="5659" max="5660" width="13.28515625" style="530" customWidth="1"/>
    <col min="5661" max="5661" width="13.85546875" style="530" bestFit="1" customWidth="1"/>
    <col min="5662" max="5663" width="13.28515625" style="530" customWidth="1"/>
    <col min="5664" max="5664" width="13.85546875" style="530" bestFit="1" customWidth="1"/>
    <col min="5665" max="5666" width="13.28515625" style="530" customWidth="1"/>
    <col min="5667" max="5667" width="13.85546875" style="530" bestFit="1" customWidth="1"/>
    <col min="5668" max="5669" width="13.28515625" style="530" customWidth="1"/>
    <col min="5670" max="5670" width="13.85546875" style="530" bestFit="1" customWidth="1"/>
    <col min="5671" max="5672" width="13.28515625" style="530" customWidth="1"/>
    <col min="5673" max="5673" width="13.85546875" style="530" bestFit="1" customWidth="1"/>
    <col min="5674" max="5675" width="13.28515625" style="530" customWidth="1"/>
    <col min="5676" max="5677" width="15.5703125" style="530" customWidth="1"/>
    <col min="5678" max="5888" width="9.140625" style="530"/>
    <col min="5889" max="5889" width="8.140625" style="530" customWidth="1"/>
    <col min="5890" max="5890" width="41" style="530" customWidth="1"/>
    <col min="5891" max="5892" width="13.28515625" style="530" customWidth="1"/>
    <col min="5893" max="5893" width="13.85546875" style="530" bestFit="1" customWidth="1"/>
    <col min="5894" max="5895" width="13.28515625" style="530" customWidth="1"/>
    <col min="5896" max="5896" width="13.85546875" style="530" bestFit="1" customWidth="1"/>
    <col min="5897" max="5898" width="13.28515625" style="530" customWidth="1"/>
    <col min="5899" max="5899" width="13.85546875" style="530" bestFit="1" customWidth="1"/>
    <col min="5900" max="5901" width="13.28515625" style="530" customWidth="1"/>
    <col min="5902" max="5902" width="13.85546875" style="530" bestFit="1" customWidth="1"/>
    <col min="5903" max="5904" width="13.28515625" style="530" customWidth="1"/>
    <col min="5905" max="5905" width="13.85546875" style="530" bestFit="1" customWidth="1"/>
    <col min="5906" max="5907" width="13.28515625" style="530" customWidth="1"/>
    <col min="5908" max="5908" width="13.85546875" style="530" bestFit="1" customWidth="1"/>
    <col min="5909" max="5910" width="13.28515625" style="530" customWidth="1"/>
    <col min="5911" max="5911" width="13.85546875" style="530" bestFit="1" customWidth="1"/>
    <col min="5912" max="5913" width="13.28515625" style="530" customWidth="1"/>
    <col min="5914" max="5914" width="13.85546875" style="530" bestFit="1" customWidth="1"/>
    <col min="5915" max="5916" width="13.28515625" style="530" customWidth="1"/>
    <col min="5917" max="5917" width="13.85546875" style="530" bestFit="1" customWidth="1"/>
    <col min="5918" max="5919" width="13.28515625" style="530" customWidth="1"/>
    <col min="5920" max="5920" width="13.85546875" style="530" bestFit="1" customWidth="1"/>
    <col min="5921" max="5922" width="13.28515625" style="530" customWidth="1"/>
    <col min="5923" max="5923" width="13.85546875" style="530" bestFit="1" customWidth="1"/>
    <col min="5924" max="5925" width="13.28515625" style="530" customWidth="1"/>
    <col min="5926" max="5926" width="13.85546875" style="530" bestFit="1" customWidth="1"/>
    <col min="5927" max="5928" width="13.28515625" style="530" customWidth="1"/>
    <col min="5929" max="5929" width="13.85546875" style="530" bestFit="1" customWidth="1"/>
    <col min="5930" max="5931" width="13.28515625" style="530" customWidth="1"/>
    <col min="5932" max="5933" width="15.5703125" style="530" customWidth="1"/>
    <col min="5934" max="6144" width="9.140625" style="530"/>
    <col min="6145" max="6145" width="8.140625" style="530" customWidth="1"/>
    <col min="6146" max="6146" width="41" style="530" customWidth="1"/>
    <col min="6147" max="6148" width="13.28515625" style="530" customWidth="1"/>
    <col min="6149" max="6149" width="13.85546875" style="530" bestFit="1" customWidth="1"/>
    <col min="6150" max="6151" width="13.28515625" style="530" customWidth="1"/>
    <col min="6152" max="6152" width="13.85546875" style="530" bestFit="1" customWidth="1"/>
    <col min="6153" max="6154" width="13.28515625" style="530" customWidth="1"/>
    <col min="6155" max="6155" width="13.85546875" style="530" bestFit="1" customWidth="1"/>
    <col min="6156" max="6157" width="13.28515625" style="530" customWidth="1"/>
    <col min="6158" max="6158" width="13.85546875" style="530" bestFit="1" customWidth="1"/>
    <col min="6159" max="6160" width="13.28515625" style="530" customWidth="1"/>
    <col min="6161" max="6161" width="13.85546875" style="530" bestFit="1" customWidth="1"/>
    <col min="6162" max="6163" width="13.28515625" style="530" customWidth="1"/>
    <col min="6164" max="6164" width="13.85546875" style="530" bestFit="1" customWidth="1"/>
    <col min="6165" max="6166" width="13.28515625" style="530" customWidth="1"/>
    <col min="6167" max="6167" width="13.85546875" style="530" bestFit="1" customWidth="1"/>
    <col min="6168" max="6169" width="13.28515625" style="530" customWidth="1"/>
    <col min="6170" max="6170" width="13.85546875" style="530" bestFit="1" customWidth="1"/>
    <col min="6171" max="6172" width="13.28515625" style="530" customWidth="1"/>
    <col min="6173" max="6173" width="13.85546875" style="530" bestFit="1" customWidth="1"/>
    <col min="6174" max="6175" width="13.28515625" style="530" customWidth="1"/>
    <col min="6176" max="6176" width="13.85546875" style="530" bestFit="1" customWidth="1"/>
    <col min="6177" max="6178" width="13.28515625" style="530" customWidth="1"/>
    <col min="6179" max="6179" width="13.85546875" style="530" bestFit="1" customWidth="1"/>
    <col min="6180" max="6181" width="13.28515625" style="530" customWidth="1"/>
    <col min="6182" max="6182" width="13.85546875" style="530" bestFit="1" customWidth="1"/>
    <col min="6183" max="6184" width="13.28515625" style="530" customWidth="1"/>
    <col min="6185" max="6185" width="13.85546875" style="530" bestFit="1" customWidth="1"/>
    <col min="6186" max="6187" width="13.28515625" style="530" customWidth="1"/>
    <col min="6188" max="6189" width="15.5703125" style="530" customWidth="1"/>
    <col min="6190" max="6400" width="9.140625" style="530"/>
    <col min="6401" max="6401" width="8.140625" style="530" customWidth="1"/>
    <col min="6402" max="6402" width="41" style="530" customWidth="1"/>
    <col min="6403" max="6404" width="13.28515625" style="530" customWidth="1"/>
    <col min="6405" max="6405" width="13.85546875" style="530" bestFit="1" customWidth="1"/>
    <col min="6406" max="6407" width="13.28515625" style="530" customWidth="1"/>
    <col min="6408" max="6408" width="13.85546875" style="530" bestFit="1" customWidth="1"/>
    <col min="6409" max="6410" width="13.28515625" style="530" customWidth="1"/>
    <col min="6411" max="6411" width="13.85546875" style="530" bestFit="1" customWidth="1"/>
    <col min="6412" max="6413" width="13.28515625" style="530" customWidth="1"/>
    <col min="6414" max="6414" width="13.85546875" style="530" bestFit="1" customWidth="1"/>
    <col min="6415" max="6416" width="13.28515625" style="530" customWidth="1"/>
    <col min="6417" max="6417" width="13.85546875" style="530" bestFit="1" customWidth="1"/>
    <col min="6418" max="6419" width="13.28515625" style="530" customWidth="1"/>
    <col min="6420" max="6420" width="13.85546875" style="530" bestFit="1" customWidth="1"/>
    <col min="6421" max="6422" width="13.28515625" style="530" customWidth="1"/>
    <col min="6423" max="6423" width="13.85546875" style="530" bestFit="1" customWidth="1"/>
    <col min="6424" max="6425" width="13.28515625" style="530" customWidth="1"/>
    <col min="6426" max="6426" width="13.85546875" style="530" bestFit="1" customWidth="1"/>
    <col min="6427" max="6428" width="13.28515625" style="530" customWidth="1"/>
    <col min="6429" max="6429" width="13.85546875" style="530" bestFit="1" customWidth="1"/>
    <col min="6430" max="6431" width="13.28515625" style="530" customWidth="1"/>
    <col min="6432" max="6432" width="13.85546875" style="530" bestFit="1" customWidth="1"/>
    <col min="6433" max="6434" width="13.28515625" style="530" customWidth="1"/>
    <col min="6435" max="6435" width="13.85546875" style="530" bestFit="1" customWidth="1"/>
    <col min="6436" max="6437" width="13.28515625" style="530" customWidth="1"/>
    <col min="6438" max="6438" width="13.85546875" style="530" bestFit="1" customWidth="1"/>
    <col min="6439" max="6440" width="13.28515625" style="530" customWidth="1"/>
    <col min="6441" max="6441" width="13.85546875" style="530" bestFit="1" customWidth="1"/>
    <col min="6442" max="6443" width="13.28515625" style="530" customWidth="1"/>
    <col min="6444" max="6445" width="15.5703125" style="530" customWidth="1"/>
    <col min="6446" max="6656" width="9.140625" style="530"/>
    <col min="6657" max="6657" width="8.140625" style="530" customWidth="1"/>
    <col min="6658" max="6658" width="41" style="530" customWidth="1"/>
    <col min="6659" max="6660" width="13.28515625" style="530" customWidth="1"/>
    <col min="6661" max="6661" width="13.85546875" style="530" bestFit="1" customWidth="1"/>
    <col min="6662" max="6663" width="13.28515625" style="530" customWidth="1"/>
    <col min="6664" max="6664" width="13.85546875" style="530" bestFit="1" customWidth="1"/>
    <col min="6665" max="6666" width="13.28515625" style="530" customWidth="1"/>
    <col min="6667" max="6667" width="13.85546875" style="530" bestFit="1" customWidth="1"/>
    <col min="6668" max="6669" width="13.28515625" style="530" customWidth="1"/>
    <col min="6670" max="6670" width="13.85546875" style="530" bestFit="1" customWidth="1"/>
    <col min="6671" max="6672" width="13.28515625" style="530" customWidth="1"/>
    <col min="6673" max="6673" width="13.85546875" style="530" bestFit="1" customWidth="1"/>
    <col min="6674" max="6675" width="13.28515625" style="530" customWidth="1"/>
    <col min="6676" max="6676" width="13.85546875" style="530" bestFit="1" customWidth="1"/>
    <col min="6677" max="6678" width="13.28515625" style="530" customWidth="1"/>
    <col min="6679" max="6679" width="13.85546875" style="530" bestFit="1" customWidth="1"/>
    <col min="6680" max="6681" width="13.28515625" style="530" customWidth="1"/>
    <col min="6682" max="6682" width="13.85546875" style="530" bestFit="1" customWidth="1"/>
    <col min="6683" max="6684" width="13.28515625" style="530" customWidth="1"/>
    <col min="6685" max="6685" width="13.85546875" style="530" bestFit="1" customWidth="1"/>
    <col min="6686" max="6687" width="13.28515625" style="530" customWidth="1"/>
    <col min="6688" max="6688" width="13.85546875" style="530" bestFit="1" customWidth="1"/>
    <col min="6689" max="6690" width="13.28515625" style="530" customWidth="1"/>
    <col min="6691" max="6691" width="13.85546875" style="530" bestFit="1" customWidth="1"/>
    <col min="6692" max="6693" width="13.28515625" style="530" customWidth="1"/>
    <col min="6694" max="6694" width="13.85546875" style="530" bestFit="1" customWidth="1"/>
    <col min="6695" max="6696" width="13.28515625" style="530" customWidth="1"/>
    <col min="6697" max="6697" width="13.85546875" style="530" bestFit="1" customWidth="1"/>
    <col min="6698" max="6699" width="13.28515625" style="530" customWidth="1"/>
    <col min="6700" max="6701" width="15.5703125" style="530" customWidth="1"/>
    <col min="6702" max="6912" width="9.140625" style="530"/>
    <col min="6913" max="6913" width="8.140625" style="530" customWidth="1"/>
    <col min="6914" max="6914" width="41" style="530" customWidth="1"/>
    <col min="6915" max="6916" width="13.28515625" style="530" customWidth="1"/>
    <col min="6917" max="6917" width="13.85546875" style="530" bestFit="1" customWidth="1"/>
    <col min="6918" max="6919" width="13.28515625" style="530" customWidth="1"/>
    <col min="6920" max="6920" width="13.85546875" style="530" bestFit="1" customWidth="1"/>
    <col min="6921" max="6922" width="13.28515625" style="530" customWidth="1"/>
    <col min="6923" max="6923" width="13.85546875" style="530" bestFit="1" customWidth="1"/>
    <col min="6924" max="6925" width="13.28515625" style="530" customWidth="1"/>
    <col min="6926" max="6926" width="13.85546875" style="530" bestFit="1" customWidth="1"/>
    <col min="6927" max="6928" width="13.28515625" style="530" customWidth="1"/>
    <col min="6929" max="6929" width="13.85546875" style="530" bestFit="1" customWidth="1"/>
    <col min="6930" max="6931" width="13.28515625" style="530" customWidth="1"/>
    <col min="6932" max="6932" width="13.85546875" style="530" bestFit="1" customWidth="1"/>
    <col min="6933" max="6934" width="13.28515625" style="530" customWidth="1"/>
    <col min="6935" max="6935" width="13.85546875" style="530" bestFit="1" customWidth="1"/>
    <col min="6936" max="6937" width="13.28515625" style="530" customWidth="1"/>
    <col min="6938" max="6938" width="13.85546875" style="530" bestFit="1" customWidth="1"/>
    <col min="6939" max="6940" width="13.28515625" style="530" customWidth="1"/>
    <col min="6941" max="6941" width="13.85546875" style="530" bestFit="1" customWidth="1"/>
    <col min="6942" max="6943" width="13.28515625" style="530" customWidth="1"/>
    <col min="6944" max="6944" width="13.85546875" style="530" bestFit="1" customWidth="1"/>
    <col min="6945" max="6946" width="13.28515625" style="530" customWidth="1"/>
    <col min="6947" max="6947" width="13.85546875" style="530" bestFit="1" customWidth="1"/>
    <col min="6948" max="6949" width="13.28515625" style="530" customWidth="1"/>
    <col min="6950" max="6950" width="13.85546875" style="530" bestFit="1" customWidth="1"/>
    <col min="6951" max="6952" width="13.28515625" style="530" customWidth="1"/>
    <col min="6953" max="6953" width="13.85546875" style="530" bestFit="1" customWidth="1"/>
    <col min="6954" max="6955" width="13.28515625" style="530" customWidth="1"/>
    <col min="6956" max="6957" width="15.5703125" style="530" customWidth="1"/>
    <col min="6958" max="7168" width="9.140625" style="530"/>
    <col min="7169" max="7169" width="8.140625" style="530" customWidth="1"/>
    <col min="7170" max="7170" width="41" style="530" customWidth="1"/>
    <col min="7171" max="7172" width="13.28515625" style="530" customWidth="1"/>
    <col min="7173" max="7173" width="13.85546875" style="530" bestFit="1" customWidth="1"/>
    <col min="7174" max="7175" width="13.28515625" style="530" customWidth="1"/>
    <col min="7176" max="7176" width="13.85546875" style="530" bestFit="1" customWidth="1"/>
    <col min="7177" max="7178" width="13.28515625" style="530" customWidth="1"/>
    <col min="7179" max="7179" width="13.85546875" style="530" bestFit="1" customWidth="1"/>
    <col min="7180" max="7181" width="13.28515625" style="530" customWidth="1"/>
    <col min="7182" max="7182" width="13.85546875" style="530" bestFit="1" customWidth="1"/>
    <col min="7183" max="7184" width="13.28515625" style="530" customWidth="1"/>
    <col min="7185" max="7185" width="13.85546875" style="530" bestFit="1" customWidth="1"/>
    <col min="7186" max="7187" width="13.28515625" style="530" customWidth="1"/>
    <col min="7188" max="7188" width="13.85546875" style="530" bestFit="1" customWidth="1"/>
    <col min="7189" max="7190" width="13.28515625" style="530" customWidth="1"/>
    <col min="7191" max="7191" width="13.85546875" style="530" bestFit="1" customWidth="1"/>
    <col min="7192" max="7193" width="13.28515625" style="530" customWidth="1"/>
    <col min="7194" max="7194" width="13.85546875" style="530" bestFit="1" customWidth="1"/>
    <col min="7195" max="7196" width="13.28515625" style="530" customWidth="1"/>
    <col min="7197" max="7197" width="13.85546875" style="530" bestFit="1" customWidth="1"/>
    <col min="7198" max="7199" width="13.28515625" style="530" customWidth="1"/>
    <col min="7200" max="7200" width="13.85546875" style="530" bestFit="1" customWidth="1"/>
    <col min="7201" max="7202" width="13.28515625" style="530" customWidth="1"/>
    <col min="7203" max="7203" width="13.85546875" style="530" bestFit="1" customWidth="1"/>
    <col min="7204" max="7205" width="13.28515625" style="530" customWidth="1"/>
    <col min="7206" max="7206" width="13.85546875" style="530" bestFit="1" customWidth="1"/>
    <col min="7207" max="7208" width="13.28515625" style="530" customWidth="1"/>
    <col min="7209" max="7209" width="13.85546875" style="530" bestFit="1" customWidth="1"/>
    <col min="7210" max="7211" width="13.28515625" style="530" customWidth="1"/>
    <col min="7212" max="7213" width="15.5703125" style="530" customWidth="1"/>
    <col min="7214" max="7424" width="9.140625" style="530"/>
    <col min="7425" max="7425" width="8.140625" style="530" customWidth="1"/>
    <col min="7426" max="7426" width="41" style="530" customWidth="1"/>
    <col min="7427" max="7428" width="13.28515625" style="530" customWidth="1"/>
    <col min="7429" max="7429" width="13.85546875" style="530" bestFit="1" customWidth="1"/>
    <col min="7430" max="7431" width="13.28515625" style="530" customWidth="1"/>
    <col min="7432" max="7432" width="13.85546875" style="530" bestFit="1" customWidth="1"/>
    <col min="7433" max="7434" width="13.28515625" style="530" customWidth="1"/>
    <col min="7435" max="7435" width="13.85546875" style="530" bestFit="1" customWidth="1"/>
    <col min="7436" max="7437" width="13.28515625" style="530" customWidth="1"/>
    <col min="7438" max="7438" width="13.85546875" style="530" bestFit="1" customWidth="1"/>
    <col min="7439" max="7440" width="13.28515625" style="530" customWidth="1"/>
    <col min="7441" max="7441" width="13.85546875" style="530" bestFit="1" customWidth="1"/>
    <col min="7442" max="7443" width="13.28515625" style="530" customWidth="1"/>
    <col min="7444" max="7444" width="13.85546875" style="530" bestFit="1" customWidth="1"/>
    <col min="7445" max="7446" width="13.28515625" style="530" customWidth="1"/>
    <col min="7447" max="7447" width="13.85546875" style="530" bestFit="1" customWidth="1"/>
    <col min="7448" max="7449" width="13.28515625" style="530" customWidth="1"/>
    <col min="7450" max="7450" width="13.85546875" style="530" bestFit="1" customWidth="1"/>
    <col min="7451" max="7452" width="13.28515625" style="530" customWidth="1"/>
    <col min="7453" max="7453" width="13.85546875" style="530" bestFit="1" customWidth="1"/>
    <col min="7454" max="7455" width="13.28515625" style="530" customWidth="1"/>
    <col min="7456" max="7456" width="13.85546875" style="530" bestFit="1" customWidth="1"/>
    <col min="7457" max="7458" width="13.28515625" style="530" customWidth="1"/>
    <col min="7459" max="7459" width="13.85546875" style="530" bestFit="1" customWidth="1"/>
    <col min="7460" max="7461" width="13.28515625" style="530" customWidth="1"/>
    <col min="7462" max="7462" width="13.85546875" style="530" bestFit="1" customWidth="1"/>
    <col min="7463" max="7464" width="13.28515625" style="530" customWidth="1"/>
    <col min="7465" max="7465" width="13.85546875" style="530" bestFit="1" customWidth="1"/>
    <col min="7466" max="7467" width="13.28515625" style="530" customWidth="1"/>
    <col min="7468" max="7469" width="15.5703125" style="530" customWidth="1"/>
    <col min="7470" max="7680" width="9.140625" style="530"/>
    <col min="7681" max="7681" width="8.140625" style="530" customWidth="1"/>
    <col min="7682" max="7682" width="41" style="530" customWidth="1"/>
    <col min="7683" max="7684" width="13.28515625" style="530" customWidth="1"/>
    <col min="7685" max="7685" width="13.85546875" style="530" bestFit="1" customWidth="1"/>
    <col min="7686" max="7687" width="13.28515625" style="530" customWidth="1"/>
    <col min="7688" max="7688" width="13.85546875" style="530" bestFit="1" customWidth="1"/>
    <col min="7689" max="7690" width="13.28515625" style="530" customWidth="1"/>
    <col min="7691" max="7691" width="13.85546875" style="530" bestFit="1" customWidth="1"/>
    <col min="7692" max="7693" width="13.28515625" style="530" customWidth="1"/>
    <col min="7694" max="7694" width="13.85546875" style="530" bestFit="1" customWidth="1"/>
    <col min="7695" max="7696" width="13.28515625" style="530" customWidth="1"/>
    <col min="7697" max="7697" width="13.85546875" style="530" bestFit="1" customWidth="1"/>
    <col min="7698" max="7699" width="13.28515625" style="530" customWidth="1"/>
    <col min="7700" max="7700" width="13.85546875" style="530" bestFit="1" customWidth="1"/>
    <col min="7701" max="7702" width="13.28515625" style="530" customWidth="1"/>
    <col min="7703" max="7703" width="13.85546875" style="530" bestFit="1" customWidth="1"/>
    <col min="7704" max="7705" width="13.28515625" style="530" customWidth="1"/>
    <col min="7706" max="7706" width="13.85546875" style="530" bestFit="1" customWidth="1"/>
    <col min="7707" max="7708" width="13.28515625" style="530" customWidth="1"/>
    <col min="7709" max="7709" width="13.85546875" style="530" bestFit="1" customWidth="1"/>
    <col min="7710" max="7711" width="13.28515625" style="530" customWidth="1"/>
    <col min="7712" max="7712" width="13.85546875" style="530" bestFit="1" customWidth="1"/>
    <col min="7713" max="7714" width="13.28515625" style="530" customWidth="1"/>
    <col min="7715" max="7715" width="13.85546875" style="530" bestFit="1" customWidth="1"/>
    <col min="7716" max="7717" width="13.28515625" style="530" customWidth="1"/>
    <col min="7718" max="7718" width="13.85546875" style="530" bestFit="1" customWidth="1"/>
    <col min="7719" max="7720" width="13.28515625" style="530" customWidth="1"/>
    <col min="7721" max="7721" width="13.85546875" style="530" bestFit="1" customWidth="1"/>
    <col min="7722" max="7723" width="13.28515625" style="530" customWidth="1"/>
    <col min="7724" max="7725" width="15.5703125" style="530" customWidth="1"/>
    <col min="7726" max="7936" width="9.140625" style="530"/>
    <col min="7937" max="7937" width="8.140625" style="530" customWidth="1"/>
    <col min="7938" max="7938" width="41" style="530" customWidth="1"/>
    <col min="7939" max="7940" width="13.28515625" style="530" customWidth="1"/>
    <col min="7941" max="7941" width="13.85546875" style="530" bestFit="1" customWidth="1"/>
    <col min="7942" max="7943" width="13.28515625" style="530" customWidth="1"/>
    <col min="7944" max="7944" width="13.85546875" style="530" bestFit="1" customWidth="1"/>
    <col min="7945" max="7946" width="13.28515625" style="530" customWidth="1"/>
    <col min="7947" max="7947" width="13.85546875" style="530" bestFit="1" customWidth="1"/>
    <col min="7948" max="7949" width="13.28515625" style="530" customWidth="1"/>
    <col min="7950" max="7950" width="13.85546875" style="530" bestFit="1" customWidth="1"/>
    <col min="7951" max="7952" width="13.28515625" style="530" customWidth="1"/>
    <col min="7953" max="7953" width="13.85546875" style="530" bestFit="1" customWidth="1"/>
    <col min="7954" max="7955" width="13.28515625" style="530" customWidth="1"/>
    <col min="7956" max="7956" width="13.85546875" style="530" bestFit="1" customWidth="1"/>
    <col min="7957" max="7958" width="13.28515625" style="530" customWidth="1"/>
    <col min="7959" max="7959" width="13.85546875" style="530" bestFit="1" customWidth="1"/>
    <col min="7960" max="7961" width="13.28515625" style="530" customWidth="1"/>
    <col min="7962" max="7962" width="13.85546875" style="530" bestFit="1" customWidth="1"/>
    <col min="7963" max="7964" width="13.28515625" style="530" customWidth="1"/>
    <col min="7965" max="7965" width="13.85546875" style="530" bestFit="1" customWidth="1"/>
    <col min="7966" max="7967" width="13.28515625" style="530" customWidth="1"/>
    <col min="7968" max="7968" width="13.85546875" style="530" bestFit="1" customWidth="1"/>
    <col min="7969" max="7970" width="13.28515625" style="530" customWidth="1"/>
    <col min="7971" max="7971" width="13.85546875" style="530" bestFit="1" customWidth="1"/>
    <col min="7972" max="7973" width="13.28515625" style="530" customWidth="1"/>
    <col min="7974" max="7974" width="13.85546875" style="530" bestFit="1" customWidth="1"/>
    <col min="7975" max="7976" width="13.28515625" style="530" customWidth="1"/>
    <col min="7977" max="7977" width="13.85546875" style="530" bestFit="1" customWidth="1"/>
    <col min="7978" max="7979" width="13.28515625" style="530" customWidth="1"/>
    <col min="7980" max="7981" width="15.5703125" style="530" customWidth="1"/>
    <col min="7982" max="8192" width="9.140625" style="530"/>
    <col min="8193" max="8193" width="8.140625" style="530" customWidth="1"/>
    <col min="8194" max="8194" width="41" style="530" customWidth="1"/>
    <col min="8195" max="8196" width="13.28515625" style="530" customWidth="1"/>
    <col min="8197" max="8197" width="13.85546875" style="530" bestFit="1" customWidth="1"/>
    <col min="8198" max="8199" width="13.28515625" style="530" customWidth="1"/>
    <col min="8200" max="8200" width="13.85546875" style="530" bestFit="1" customWidth="1"/>
    <col min="8201" max="8202" width="13.28515625" style="530" customWidth="1"/>
    <col min="8203" max="8203" width="13.85546875" style="530" bestFit="1" customWidth="1"/>
    <col min="8204" max="8205" width="13.28515625" style="530" customWidth="1"/>
    <col min="8206" max="8206" width="13.85546875" style="530" bestFit="1" customWidth="1"/>
    <col min="8207" max="8208" width="13.28515625" style="530" customWidth="1"/>
    <col min="8209" max="8209" width="13.85546875" style="530" bestFit="1" customWidth="1"/>
    <col min="8210" max="8211" width="13.28515625" style="530" customWidth="1"/>
    <col min="8212" max="8212" width="13.85546875" style="530" bestFit="1" customWidth="1"/>
    <col min="8213" max="8214" width="13.28515625" style="530" customWidth="1"/>
    <col min="8215" max="8215" width="13.85546875" style="530" bestFit="1" customWidth="1"/>
    <col min="8216" max="8217" width="13.28515625" style="530" customWidth="1"/>
    <col min="8218" max="8218" width="13.85546875" style="530" bestFit="1" customWidth="1"/>
    <col min="8219" max="8220" width="13.28515625" style="530" customWidth="1"/>
    <col min="8221" max="8221" width="13.85546875" style="530" bestFit="1" customWidth="1"/>
    <col min="8222" max="8223" width="13.28515625" style="530" customWidth="1"/>
    <col min="8224" max="8224" width="13.85546875" style="530" bestFit="1" customWidth="1"/>
    <col min="8225" max="8226" width="13.28515625" style="530" customWidth="1"/>
    <col min="8227" max="8227" width="13.85546875" style="530" bestFit="1" customWidth="1"/>
    <col min="8228" max="8229" width="13.28515625" style="530" customWidth="1"/>
    <col min="8230" max="8230" width="13.85546875" style="530" bestFit="1" customWidth="1"/>
    <col min="8231" max="8232" width="13.28515625" style="530" customWidth="1"/>
    <col min="8233" max="8233" width="13.85546875" style="530" bestFit="1" customWidth="1"/>
    <col min="8234" max="8235" width="13.28515625" style="530" customWidth="1"/>
    <col min="8236" max="8237" width="15.5703125" style="530" customWidth="1"/>
    <col min="8238" max="8448" width="9.140625" style="530"/>
    <col min="8449" max="8449" width="8.140625" style="530" customWidth="1"/>
    <col min="8450" max="8450" width="41" style="530" customWidth="1"/>
    <col min="8451" max="8452" width="13.28515625" style="530" customWidth="1"/>
    <col min="8453" max="8453" width="13.85546875" style="530" bestFit="1" customWidth="1"/>
    <col min="8454" max="8455" width="13.28515625" style="530" customWidth="1"/>
    <col min="8456" max="8456" width="13.85546875" style="530" bestFit="1" customWidth="1"/>
    <col min="8457" max="8458" width="13.28515625" style="530" customWidth="1"/>
    <col min="8459" max="8459" width="13.85546875" style="530" bestFit="1" customWidth="1"/>
    <col min="8460" max="8461" width="13.28515625" style="530" customWidth="1"/>
    <col min="8462" max="8462" width="13.85546875" style="530" bestFit="1" customWidth="1"/>
    <col min="8463" max="8464" width="13.28515625" style="530" customWidth="1"/>
    <col min="8465" max="8465" width="13.85546875" style="530" bestFit="1" customWidth="1"/>
    <col min="8466" max="8467" width="13.28515625" style="530" customWidth="1"/>
    <col min="8468" max="8468" width="13.85546875" style="530" bestFit="1" customWidth="1"/>
    <col min="8469" max="8470" width="13.28515625" style="530" customWidth="1"/>
    <col min="8471" max="8471" width="13.85546875" style="530" bestFit="1" customWidth="1"/>
    <col min="8472" max="8473" width="13.28515625" style="530" customWidth="1"/>
    <col min="8474" max="8474" width="13.85546875" style="530" bestFit="1" customWidth="1"/>
    <col min="8475" max="8476" width="13.28515625" style="530" customWidth="1"/>
    <col min="8477" max="8477" width="13.85546875" style="530" bestFit="1" customWidth="1"/>
    <col min="8478" max="8479" width="13.28515625" style="530" customWidth="1"/>
    <col min="8480" max="8480" width="13.85546875" style="530" bestFit="1" customWidth="1"/>
    <col min="8481" max="8482" width="13.28515625" style="530" customWidth="1"/>
    <col min="8483" max="8483" width="13.85546875" style="530" bestFit="1" customWidth="1"/>
    <col min="8484" max="8485" width="13.28515625" style="530" customWidth="1"/>
    <col min="8486" max="8486" width="13.85546875" style="530" bestFit="1" customWidth="1"/>
    <col min="8487" max="8488" width="13.28515625" style="530" customWidth="1"/>
    <col min="8489" max="8489" width="13.85546875" style="530" bestFit="1" customWidth="1"/>
    <col min="8490" max="8491" width="13.28515625" style="530" customWidth="1"/>
    <col min="8492" max="8493" width="15.5703125" style="530" customWidth="1"/>
    <col min="8494" max="8704" width="9.140625" style="530"/>
    <col min="8705" max="8705" width="8.140625" style="530" customWidth="1"/>
    <col min="8706" max="8706" width="41" style="530" customWidth="1"/>
    <col min="8707" max="8708" width="13.28515625" style="530" customWidth="1"/>
    <col min="8709" max="8709" width="13.85546875" style="530" bestFit="1" customWidth="1"/>
    <col min="8710" max="8711" width="13.28515625" style="530" customWidth="1"/>
    <col min="8712" max="8712" width="13.85546875" style="530" bestFit="1" customWidth="1"/>
    <col min="8713" max="8714" width="13.28515625" style="530" customWidth="1"/>
    <col min="8715" max="8715" width="13.85546875" style="530" bestFit="1" customWidth="1"/>
    <col min="8716" max="8717" width="13.28515625" style="530" customWidth="1"/>
    <col min="8718" max="8718" width="13.85546875" style="530" bestFit="1" customWidth="1"/>
    <col min="8719" max="8720" width="13.28515625" style="530" customWidth="1"/>
    <col min="8721" max="8721" width="13.85546875" style="530" bestFit="1" customWidth="1"/>
    <col min="8722" max="8723" width="13.28515625" style="530" customWidth="1"/>
    <col min="8724" max="8724" width="13.85546875" style="530" bestFit="1" customWidth="1"/>
    <col min="8725" max="8726" width="13.28515625" style="530" customWidth="1"/>
    <col min="8727" max="8727" width="13.85546875" style="530" bestFit="1" customWidth="1"/>
    <col min="8728" max="8729" width="13.28515625" style="530" customWidth="1"/>
    <col min="8730" max="8730" width="13.85546875" style="530" bestFit="1" customWidth="1"/>
    <col min="8731" max="8732" width="13.28515625" style="530" customWidth="1"/>
    <col min="8733" max="8733" width="13.85546875" style="530" bestFit="1" customWidth="1"/>
    <col min="8734" max="8735" width="13.28515625" style="530" customWidth="1"/>
    <col min="8736" max="8736" width="13.85546875" style="530" bestFit="1" customWidth="1"/>
    <col min="8737" max="8738" width="13.28515625" style="530" customWidth="1"/>
    <col min="8739" max="8739" width="13.85546875" style="530" bestFit="1" customWidth="1"/>
    <col min="8740" max="8741" width="13.28515625" style="530" customWidth="1"/>
    <col min="8742" max="8742" width="13.85546875" style="530" bestFit="1" customWidth="1"/>
    <col min="8743" max="8744" width="13.28515625" style="530" customWidth="1"/>
    <col min="8745" max="8745" width="13.85546875" style="530" bestFit="1" customWidth="1"/>
    <col min="8746" max="8747" width="13.28515625" style="530" customWidth="1"/>
    <col min="8748" max="8749" width="15.5703125" style="530" customWidth="1"/>
    <col min="8750" max="8960" width="9.140625" style="530"/>
    <col min="8961" max="8961" width="8.140625" style="530" customWidth="1"/>
    <col min="8962" max="8962" width="41" style="530" customWidth="1"/>
    <col min="8963" max="8964" width="13.28515625" style="530" customWidth="1"/>
    <col min="8965" max="8965" width="13.85546875" style="530" bestFit="1" customWidth="1"/>
    <col min="8966" max="8967" width="13.28515625" style="530" customWidth="1"/>
    <col min="8968" max="8968" width="13.85546875" style="530" bestFit="1" customWidth="1"/>
    <col min="8969" max="8970" width="13.28515625" style="530" customWidth="1"/>
    <col min="8971" max="8971" width="13.85546875" style="530" bestFit="1" customWidth="1"/>
    <col min="8972" max="8973" width="13.28515625" style="530" customWidth="1"/>
    <col min="8974" max="8974" width="13.85546875" style="530" bestFit="1" customWidth="1"/>
    <col min="8975" max="8976" width="13.28515625" style="530" customWidth="1"/>
    <col min="8977" max="8977" width="13.85546875" style="530" bestFit="1" customWidth="1"/>
    <col min="8978" max="8979" width="13.28515625" style="530" customWidth="1"/>
    <col min="8980" max="8980" width="13.85546875" style="530" bestFit="1" customWidth="1"/>
    <col min="8981" max="8982" width="13.28515625" style="530" customWidth="1"/>
    <col min="8983" max="8983" width="13.85546875" style="530" bestFit="1" customWidth="1"/>
    <col min="8984" max="8985" width="13.28515625" style="530" customWidth="1"/>
    <col min="8986" max="8986" width="13.85546875" style="530" bestFit="1" customWidth="1"/>
    <col min="8987" max="8988" width="13.28515625" style="530" customWidth="1"/>
    <col min="8989" max="8989" width="13.85546875" style="530" bestFit="1" customWidth="1"/>
    <col min="8990" max="8991" width="13.28515625" style="530" customWidth="1"/>
    <col min="8992" max="8992" width="13.85546875" style="530" bestFit="1" customWidth="1"/>
    <col min="8993" max="8994" width="13.28515625" style="530" customWidth="1"/>
    <col min="8995" max="8995" width="13.85546875" style="530" bestFit="1" customWidth="1"/>
    <col min="8996" max="8997" width="13.28515625" style="530" customWidth="1"/>
    <col min="8998" max="8998" width="13.85546875" style="530" bestFit="1" customWidth="1"/>
    <col min="8999" max="9000" width="13.28515625" style="530" customWidth="1"/>
    <col min="9001" max="9001" width="13.85546875" style="530" bestFit="1" customWidth="1"/>
    <col min="9002" max="9003" width="13.28515625" style="530" customWidth="1"/>
    <col min="9004" max="9005" width="15.5703125" style="530" customWidth="1"/>
    <col min="9006" max="9216" width="9.140625" style="530"/>
    <col min="9217" max="9217" width="8.140625" style="530" customWidth="1"/>
    <col min="9218" max="9218" width="41" style="530" customWidth="1"/>
    <col min="9219" max="9220" width="13.28515625" style="530" customWidth="1"/>
    <col min="9221" max="9221" width="13.85546875" style="530" bestFit="1" customWidth="1"/>
    <col min="9222" max="9223" width="13.28515625" style="530" customWidth="1"/>
    <col min="9224" max="9224" width="13.85546875" style="530" bestFit="1" customWidth="1"/>
    <col min="9225" max="9226" width="13.28515625" style="530" customWidth="1"/>
    <col min="9227" max="9227" width="13.85546875" style="530" bestFit="1" customWidth="1"/>
    <col min="9228" max="9229" width="13.28515625" style="530" customWidth="1"/>
    <col min="9230" max="9230" width="13.85546875" style="530" bestFit="1" customWidth="1"/>
    <col min="9231" max="9232" width="13.28515625" style="530" customWidth="1"/>
    <col min="9233" max="9233" width="13.85546875" style="530" bestFit="1" customWidth="1"/>
    <col min="9234" max="9235" width="13.28515625" style="530" customWidth="1"/>
    <col min="9236" max="9236" width="13.85546875" style="530" bestFit="1" customWidth="1"/>
    <col min="9237" max="9238" width="13.28515625" style="530" customWidth="1"/>
    <col min="9239" max="9239" width="13.85546875" style="530" bestFit="1" customWidth="1"/>
    <col min="9240" max="9241" width="13.28515625" style="530" customWidth="1"/>
    <col min="9242" max="9242" width="13.85546875" style="530" bestFit="1" customWidth="1"/>
    <col min="9243" max="9244" width="13.28515625" style="530" customWidth="1"/>
    <col min="9245" max="9245" width="13.85546875" style="530" bestFit="1" customWidth="1"/>
    <col min="9246" max="9247" width="13.28515625" style="530" customWidth="1"/>
    <col min="9248" max="9248" width="13.85546875" style="530" bestFit="1" customWidth="1"/>
    <col min="9249" max="9250" width="13.28515625" style="530" customWidth="1"/>
    <col min="9251" max="9251" width="13.85546875" style="530" bestFit="1" customWidth="1"/>
    <col min="9252" max="9253" width="13.28515625" style="530" customWidth="1"/>
    <col min="9254" max="9254" width="13.85546875" style="530" bestFit="1" customWidth="1"/>
    <col min="9255" max="9256" width="13.28515625" style="530" customWidth="1"/>
    <col min="9257" max="9257" width="13.85546875" style="530" bestFit="1" customWidth="1"/>
    <col min="9258" max="9259" width="13.28515625" style="530" customWidth="1"/>
    <col min="9260" max="9261" width="15.5703125" style="530" customWidth="1"/>
    <col min="9262" max="9472" width="9.140625" style="530"/>
    <col min="9473" max="9473" width="8.140625" style="530" customWidth="1"/>
    <col min="9474" max="9474" width="41" style="530" customWidth="1"/>
    <col min="9475" max="9476" width="13.28515625" style="530" customWidth="1"/>
    <col min="9477" max="9477" width="13.85546875" style="530" bestFit="1" customWidth="1"/>
    <col min="9478" max="9479" width="13.28515625" style="530" customWidth="1"/>
    <col min="9480" max="9480" width="13.85546875" style="530" bestFit="1" customWidth="1"/>
    <col min="9481" max="9482" width="13.28515625" style="530" customWidth="1"/>
    <col min="9483" max="9483" width="13.85546875" style="530" bestFit="1" customWidth="1"/>
    <col min="9484" max="9485" width="13.28515625" style="530" customWidth="1"/>
    <col min="9486" max="9486" width="13.85546875" style="530" bestFit="1" customWidth="1"/>
    <col min="9487" max="9488" width="13.28515625" style="530" customWidth="1"/>
    <col min="9489" max="9489" width="13.85546875" style="530" bestFit="1" customWidth="1"/>
    <col min="9490" max="9491" width="13.28515625" style="530" customWidth="1"/>
    <col min="9492" max="9492" width="13.85546875" style="530" bestFit="1" customWidth="1"/>
    <col min="9493" max="9494" width="13.28515625" style="530" customWidth="1"/>
    <col min="9495" max="9495" width="13.85546875" style="530" bestFit="1" customWidth="1"/>
    <col min="9496" max="9497" width="13.28515625" style="530" customWidth="1"/>
    <col min="9498" max="9498" width="13.85546875" style="530" bestFit="1" customWidth="1"/>
    <col min="9499" max="9500" width="13.28515625" style="530" customWidth="1"/>
    <col min="9501" max="9501" width="13.85546875" style="530" bestFit="1" customWidth="1"/>
    <col min="9502" max="9503" width="13.28515625" style="530" customWidth="1"/>
    <col min="9504" max="9504" width="13.85546875" style="530" bestFit="1" customWidth="1"/>
    <col min="9505" max="9506" width="13.28515625" style="530" customWidth="1"/>
    <col min="9507" max="9507" width="13.85546875" style="530" bestFit="1" customWidth="1"/>
    <col min="9508" max="9509" width="13.28515625" style="530" customWidth="1"/>
    <col min="9510" max="9510" width="13.85546875" style="530" bestFit="1" customWidth="1"/>
    <col min="9511" max="9512" width="13.28515625" style="530" customWidth="1"/>
    <col min="9513" max="9513" width="13.85546875" style="530" bestFit="1" customWidth="1"/>
    <col min="9514" max="9515" width="13.28515625" style="530" customWidth="1"/>
    <col min="9516" max="9517" width="15.5703125" style="530" customWidth="1"/>
    <col min="9518" max="9728" width="9.140625" style="530"/>
    <col min="9729" max="9729" width="8.140625" style="530" customWidth="1"/>
    <col min="9730" max="9730" width="41" style="530" customWidth="1"/>
    <col min="9731" max="9732" width="13.28515625" style="530" customWidth="1"/>
    <col min="9733" max="9733" width="13.85546875" style="530" bestFit="1" customWidth="1"/>
    <col min="9734" max="9735" width="13.28515625" style="530" customWidth="1"/>
    <col min="9736" max="9736" width="13.85546875" style="530" bestFit="1" customWidth="1"/>
    <col min="9737" max="9738" width="13.28515625" style="530" customWidth="1"/>
    <col min="9739" max="9739" width="13.85546875" style="530" bestFit="1" customWidth="1"/>
    <col min="9740" max="9741" width="13.28515625" style="530" customWidth="1"/>
    <col min="9742" max="9742" width="13.85546875" style="530" bestFit="1" customWidth="1"/>
    <col min="9743" max="9744" width="13.28515625" style="530" customWidth="1"/>
    <col min="9745" max="9745" width="13.85546875" style="530" bestFit="1" customWidth="1"/>
    <col min="9746" max="9747" width="13.28515625" style="530" customWidth="1"/>
    <col min="9748" max="9748" width="13.85546875" style="530" bestFit="1" customWidth="1"/>
    <col min="9749" max="9750" width="13.28515625" style="530" customWidth="1"/>
    <col min="9751" max="9751" width="13.85546875" style="530" bestFit="1" customWidth="1"/>
    <col min="9752" max="9753" width="13.28515625" style="530" customWidth="1"/>
    <col min="9754" max="9754" width="13.85546875" style="530" bestFit="1" customWidth="1"/>
    <col min="9755" max="9756" width="13.28515625" style="530" customWidth="1"/>
    <col min="9757" max="9757" width="13.85546875" style="530" bestFit="1" customWidth="1"/>
    <col min="9758" max="9759" width="13.28515625" style="530" customWidth="1"/>
    <col min="9760" max="9760" width="13.85546875" style="530" bestFit="1" customWidth="1"/>
    <col min="9761" max="9762" width="13.28515625" style="530" customWidth="1"/>
    <col min="9763" max="9763" width="13.85546875" style="530" bestFit="1" customWidth="1"/>
    <col min="9764" max="9765" width="13.28515625" style="530" customWidth="1"/>
    <col min="9766" max="9766" width="13.85546875" style="530" bestFit="1" customWidth="1"/>
    <col min="9767" max="9768" width="13.28515625" style="530" customWidth="1"/>
    <col min="9769" max="9769" width="13.85546875" style="530" bestFit="1" customWidth="1"/>
    <col min="9770" max="9771" width="13.28515625" style="530" customWidth="1"/>
    <col min="9772" max="9773" width="15.5703125" style="530" customWidth="1"/>
    <col min="9774" max="9984" width="9.140625" style="530"/>
    <col min="9985" max="9985" width="8.140625" style="530" customWidth="1"/>
    <col min="9986" max="9986" width="41" style="530" customWidth="1"/>
    <col min="9987" max="9988" width="13.28515625" style="530" customWidth="1"/>
    <col min="9989" max="9989" width="13.85546875" style="530" bestFit="1" customWidth="1"/>
    <col min="9990" max="9991" width="13.28515625" style="530" customWidth="1"/>
    <col min="9992" max="9992" width="13.85546875" style="530" bestFit="1" customWidth="1"/>
    <col min="9993" max="9994" width="13.28515625" style="530" customWidth="1"/>
    <col min="9995" max="9995" width="13.85546875" style="530" bestFit="1" customWidth="1"/>
    <col min="9996" max="9997" width="13.28515625" style="530" customWidth="1"/>
    <col min="9998" max="9998" width="13.85546875" style="530" bestFit="1" customWidth="1"/>
    <col min="9999" max="10000" width="13.28515625" style="530" customWidth="1"/>
    <col min="10001" max="10001" width="13.85546875" style="530" bestFit="1" customWidth="1"/>
    <col min="10002" max="10003" width="13.28515625" style="530" customWidth="1"/>
    <col min="10004" max="10004" width="13.85546875" style="530" bestFit="1" customWidth="1"/>
    <col min="10005" max="10006" width="13.28515625" style="530" customWidth="1"/>
    <col min="10007" max="10007" width="13.85546875" style="530" bestFit="1" customWidth="1"/>
    <col min="10008" max="10009" width="13.28515625" style="530" customWidth="1"/>
    <col min="10010" max="10010" width="13.85546875" style="530" bestFit="1" customWidth="1"/>
    <col min="10011" max="10012" width="13.28515625" style="530" customWidth="1"/>
    <col min="10013" max="10013" width="13.85546875" style="530" bestFit="1" customWidth="1"/>
    <col min="10014" max="10015" width="13.28515625" style="530" customWidth="1"/>
    <col min="10016" max="10016" width="13.85546875" style="530" bestFit="1" customWidth="1"/>
    <col min="10017" max="10018" width="13.28515625" style="530" customWidth="1"/>
    <col min="10019" max="10019" width="13.85546875" style="530" bestFit="1" customWidth="1"/>
    <col min="10020" max="10021" width="13.28515625" style="530" customWidth="1"/>
    <col min="10022" max="10022" width="13.85546875" style="530" bestFit="1" customWidth="1"/>
    <col min="10023" max="10024" width="13.28515625" style="530" customWidth="1"/>
    <col min="10025" max="10025" width="13.85546875" style="530" bestFit="1" customWidth="1"/>
    <col min="10026" max="10027" width="13.28515625" style="530" customWidth="1"/>
    <col min="10028" max="10029" width="15.5703125" style="530" customWidth="1"/>
    <col min="10030" max="10240" width="9.140625" style="530"/>
    <col min="10241" max="10241" width="8.140625" style="530" customWidth="1"/>
    <col min="10242" max="10242" width="41" style="530" customWidth="1"/>
    <col min="10243" max="10244" width="13.28515625" style="530" customWidth="1"/>
    <col min="10245" max="10245" width="13.85546875" style="530" bestFit="1" customWidth="1"/>
    <col min="10246" max="10247" width="13.28515625" style="530" customWidth="1"/>
    <col min="10248" max="10248" width="13.85546875" style="530" bestFit="1" customWidth="1"/>
    <col min="10249" max="10250" width="13.28515625" style="530" customWidth="1"/>
    <col min="10251" max="10251" width="13.85546875" style="530" bestFit="1" customWidth="1"/>
    <col min="10252" max="10253" width="13.28515625" style="530" customWidth="1"/>
    <col min="10254" max="10254" width="13.85546875" style="530" bestFit="1" customWidth="1"/>
    <col min="10255" max="10256" width="13.28515625" style="530" customWidth="1"/>
    <col min="10257" max="10257" width="13.85546875" style="530" bestFit="1" customWidth="1"/>
    <col min="10258" max="10259" width="13.28515625" style="530" customWidth="1"/>
    <col min="10260" max="10260" width="13.85546875" style="530" bestFit="1" customWidth="1"/>
    <col min="10261" max="10262" width="13.28515625" style="530" customWidth="1"/>
    <col min="10263" max="10263" width="13.85546875" style="530" bestFit="1" customWidth="1"/>
    <col min="10264" max="10265" width="13.28515625" style="530" customWidth="1"/>
    <col min="10266" max="10266" width="13.85546875" style="530" bestFit="1" customWidth="1"/>
    <col min="10267" max="10268" width="13.28515625" style="530" customWidth="1"/>
    <col min="10269" max="10269" width="13.85546875" style="530" bestFit="1" customWidth="1"/>
    <col min="10270" max="10271" width="13.28515625" style="530" customWidth="1"/>
    <col min="10272" max="10272" width="13.85546875" style="530" bestFit="1" customWidth="1"/>
    <col min="10273" max="10274" width="13.28515625" style="530" customWidth="1"/>
    <col min="10275" max="10275" width="13.85546875" style="530" bestFit="1" customWidth="1"/>
    <col min="10276" max="10277" width="13.28515625" style="530" customWidth="1"/>
    <col min="10278" max="10278" width="13.85546875" style="530" bestFit="1" customWidth="1"/>
    <col min="10279" max="10280" width="13.28515625" style="530" customWidth="1"/>
    <col min="10281" max="10281" width="13.85546875" style="530" bestFit="1" customWidth="1"/>
    <col min="10282" max="10283" width="13.28515625" style="530" customWidth="1"/>
    <col min="10284" max="10285" width="15.5703125" style="530" customWidth="1"/>
    <col min="10286" max="10496" width="9.140625" style="530"/>
    <col min="10497" max="10497" width="8.140625" style="530" customWidth="1"/>
    <col min="10498" max="10498" width="41" style="530" customWidth="1"/>
    <col min="10499" max="10500" width="13.28515625" style="530" customWidth="1"/>
    <col min="10501" max="10501" width="13.85546875" style="530" bestFit="1" customWidth="1"/>
    <col min="10502" max="10503" width="13.28515625" style="530" customWidth="1"/>
    <col min="10504" max="10504" width="13.85546875" style="530" bestFit="1" customWidth="1"/>
    <col min="10505" max="10506" width="13.28515625" style="530" customWidth="1"/>
    <col min="10507" max="10507" width="13.85546875" style="530" bestFit="1" customWidth="1"/>
    <col min="10508" max="10509" width="13.28515625" style="530" customWidth="1"/>
    <col min="10510" max="10510" width="13.85546875" style="530" bestFit="1" customWidth="1"/>
    <col min="10511" max="10512" width="13.28515625" style="530" customWidth="1"/>
    <col min="10513" max="10513" width="13.85546875" style="530" bestFit="1" customWidth="1"/>
    <col min="10514" max="10515" width="13.28515625" style="530" customWidth="1"/>
    <col min="10516" max="10516" width="13.85546875" style="530" bestFit="1" customWidth="1"/>
    <col min="10517" max="10518" width="13.28515625" style="530" customWidth="1"/>
    <col min="10519" max="10519" width="13.85546875" style="530" bestFit="1" customWidth="1"/>
    <col min="10520" max="10521" width="13.28515625" style="530" customWidth="1"/>
    <col min="10522" max="10522" width="13.85546875" style="530" bestFit="1" customWidth="1"/>
    <col min="10523" max="10524" width="13.28515625" style="530" customWidth="1"/>
    <col min="10525" max="10525" width="13.85546875" style="530" bestFit="1" customWidth="1"/>
    <col min="10526" max="10527" width="13.28515625" style="530" customWidth="1"/>
    <col min="10528" max="10528" width="13.85546875" style="530" bestFit="1" customWidth="1"/>
    <col min="10529" max="10530" width="13.28515625" style="530" customWidth="1"/>
    <col min="10531" max="10531" width="13.85546875" style="530" bestFit="1" customWidth="1"/>
    <col min="10532" max="10533" width="13.28515625" style="530" customWidth="1"/>
    <col min="10534" max="10534" width="13.85546875" style="530" bestFit="1" customWidth="1"/>
    <col min="10535" max="10536" width="13.28515625" style="530" customWidth="1"/>
    <col min="10537" max="10537" width="13.85546875" style="530" bestFit="1" customWidth="1"/>
    <col min="10538" max="10539" width="13.28515625" style="530" customWidth="1"/>
    <col min="10540" max="10541" width="15.5703125" style="530" customWidth="1"/>
    <col min="10542" max="10752" width="9.140625" style="530"/>
    <col min="10753" max="10753" width="8.140625" style="530" customWidth="1"/>
    <col min="10754" max="10754" width="41" style="530" customWidth="1"/>
    <col min="10755" max="10756" width="13.28515625" style="530" customWidth="1"/>
    <col min="10757" max="10757" width="13.85546875" style="530" bestFit="1" customWidth="1"/>
    <col min="10758" max="10759" width="13.28515625" style="530" customWidth="1"/>
    <col min="10760" max="10760" width="13.85546875" style="530" bestFit="1" customWidth="1"/>
    <col min="10761" max="10762" width="13.28515625" style="530" customWidth="1"/>
    <col min="10763" max="10763" width="13.85546875" style="530" bestFit="1" customWidth="1"/>
    <col min="10764" max="10765" width="13.28515625" style="530" customWidth="1"/>
    <col min="10766" max="10766" width="13.85546875" style="530" bestFit="1" customWidth="1"/>
    <col min="10767" max="10768" width="13.28515625" style="530" customWidth="1"/>
    <col min="10769" max="10769" width="13.85546875" style="530" bestFit="1" customWidth="1"/>
    <col min="10770" max="10771" width="13.28515625" style="530" customWidth="1"/>
    <col min="10772" max="10772" width="13.85546875" style="530" bestFit="1" customWidth="1"/>
    <col min="10773" max="10774" width="13.28515625" style="530" customWidth="1"/>
    <col min="10775" max="10775" width="13.85546875" style="530" bestFit="1" customWidth="1"/>
    <col min="10776" max="10777" width="13.28515625" style="530" customWidth="1"/>
    <col min="10778" max="10778" width="13.85546875" style="530" bestFit="1" customWidth="1"/>
    <col min="10779" max="10780" width="13.28515625" style="530" customWidth="1"/>
    <col min="10781" max="10781" width="13.85546875" style="530" bestFit="1" customWidth="1"/>
    <col min="10782" max="10783" width="13.28515625" style="530" customWidth="1"/>
    <col min="10784" max="10784" width="13.85546875" style="530" bestFit="1" customWidth="1"/>
    <col min="10785" max="10786" width="13.28515625" style="530" customWidth="1"/>
    <col min="10787" max="10787" width="13.85546875" style="530" bestFit="1" customWidth="1"/>
    <col min="10788" max="10789" width="13.28515625" style="530" customWidth="1"/>
    <col min="10790" max="10790" width="13.85546875" style="530" bestFit="1" customWidth="1"/>
    <col min="10791" max="10792" width="13.28515625" style="530" customWidth="1"/>
    <col min="10793" max="10793" width="13.85546875" style="530" bestFit="1" customWidth="1"/>
    <col min="10794" max="10795" width="13.28515625" style="530" customWidth="1"/>
    <col min="10796" max="10797" width="15.5703125" style="530" customWidth="1"/>
    <col min="10798" max="11008" width="9.140625" style="530"/>
    <col min="11009" max="11009" width="8.140625" style="530" customWidth="1"/>
    <col min="11010" max="11010" width="41" style="530" customWidth="1"/>
    <col min="11011" max="11012" width="13.28515625" style="530" customWidth="1"/>
    <col min="11013" max="11013" width="13.85546875" style="530" bestFit="1" customWidth="1"/>
    <col min="11014" max="11015" width="13.28515625" style="530" customWidth="1"/>
    <col min="11016" max="11016" width="13.85546875" style="530" bestFit="1" customWidth="1"/>
    <col min="11017" max="11018" width="13.28515625" style="530" customWidth="1"/>
    <col min="11019" max="11019" width="13.85546875" style="530" bestFit="1" customWidth="1"/>
    <col min="11020" max="11021" width="13.28515625" style="530" customWidth="1"/>
    <col min="11022" max="11022" width="13.85546875" style="530" bestFit="1" customWidth="1"/>
    <col min="11023" max="11024" width="13.28515625" style="530" customWidth="1"/>
    <col min="11025" max="11025" width="13.85546875" style="530" bestFit="1" customWidth="1"/>
    <col min="11026" max="11027" width="13.28515625" style="530" customWidth="1"/>
    <col min="11028" max="11028" width="13.85546875" style="530" bestFit="1" customWidth="1"/>
    <col min="11029" max="11030" width="13.28515625" style="530" customWidth="1"/>
    <col min="11031" max="11031" width="13.85546875" style="530" bestFit="1" customWidth="1"/>
    <col min="11032" max="11033" width="13.28515625" style="530" customWidth="1"/>
    <col min="11034" max="11034" width="13.85546875" style="530" bestFit="1" customWidth="1"/>
    <col min="11035" max="11036" width="13.28515625" style="530" customWidth="1"/>
    <col min="11037" max="11037" width="13.85546875" style="530" bestFit="1" customWidth="1"/>
    <col min="11038" max="11039" width="13.28515625" style="530" customWidth="1"/>
    <col min="11040" max="11040" width="13.85546875" style="530" bestFit="1" customWidth="1"/>
    <col min="11041" max="11042" width="13.28515625" style="530" customWidth="1"/>
    <col min="11043" max="11043" width="13.85546875" style="530" bestFit="1" customWidth="1"/>
    <col min="11044" max="11045" width="13.28515625" style="530" customWidth="1"/>
    <col min="11046" max="11046" width="13.85546875" style="530" bestFit="1" customWidth="1"/>
    <col min="11047" max="11048" width="13.28515625" style="530" customWidth="1"/>
    <col min="11049" max="11049" width="13.85546875" style="530" bestFit="1" customWidth="1"/>
    <col min="11050" max="11051" width="13.28515625" style="530" customWidth="1"/>
    <col min="11052" max="11053" width="15.5703125" style="530" customWidth="1"/>
    <col min="11054" max="11264" width="9.140625" style="530"/>
    <col min="11265" max="11265" width="8.140625" style="530" customWidth="1"/>
    <col min="11266" max="11266" width="41" style="530" customWidth="1"/>
    <col min="11267" max="11268" width="13.28515625" style="530" customWidth="1"/>
    <col min="11269" max="11269" width="13.85546875" style="530" bestFit="1" customWidth="1"/>
    <col min="11270" max="11271" width="13.28515625" style="530" customWidth="1"/>
    <col min="11272" max="11272" width="13.85546875" style="530" bestFit="1" customWidth="1"/>
    <col min="11273" max="11274" width="13.28515625" style="530" customWidth="1"/>
    <col min="11275" max="11275" width="13.85546875" style="530" bestFit="1" customWidth="1"/>
    <col min="11276" max="11277" width="13.28515625" style="530" customWidth="1"/>
    <col min="11278" max="11278" width="13.85546875" style="530" bestFit="1" customWidth="1"/>
    <col min="11279" max="11280" width="13.28515625" style="530" customWidth="1"/>
    <col min="11281" max="11281" width="13.85546875" style="530" bestFit="1" customWidth="1"/>
    <col min="11282" max="11283" width="13.28515625" style="530" customWidth="1"/>
    <col min="11284" max="11284" width="13.85546875" style="530" bestFit="1" customWidth="1"/>
    <col min="11285" max="11286" width="13.28515625" style="530" customWidth="1"/>
    <col min="11287" max="11287" width="13.85546875" style="530" bestFit="1" customWidth="1"/>
    <col min="11288" max="11289" width="13.28515625" style="530" customWidth="1"/>
    <col min="11290" max="11290" width="13.85546875" style="530" bestFit="1" customWidth="1"/>
    <col min="11291" max="11292" width="13.28515625" style="530" customWidth="1"/>
    <col min="11293" max="11293" width="13.85546875" style="530" bestFit="1" customWidth="1"/>
    <col min="11294" max="11295" width="13.28515625" style="530" customWidth="1"/>
    <col min="11296" max="11296" width="13.85546875" style="530" bestFit="1" customWidth="1"/>
    <col min="11297" max="11298" width="13.28515625" style="530" customWidth="1"/>
    <col min="11299" max="11299" width="13.85546875" style="530" bestFit="1" customWidth="1"/>
    <col min="11300" max="11301" width="13.28515625" style="530" customWidth="1"/>
    <col min="11302" max="11302" width="13.85546875" style="530" bestFit="1" customWidth="1"/>
    <col min="11303" max="11304" width="13.28515625" style="530" customWidth="1"/>
    <col min="11305" max="11305" width="13.85546875" style="530" bestFit="1" customWidth="1"/>
    <col min="11306" max="11307" width="13.28515625" style="530" customWidth="1"/>
    <col min="11308" max="11309" width="15.5703125" style="530" customWidth="1"/>
    <col min="11310" max="11520" width="9.140625" style="530"/>
    <col min="11521" max="11521" width="8.140625" style="530" customWidth="1"/>
    <col min="11522" max="11522" width="41" style="530" customWidth="1"/>
    <col min="11523" max="11524" width="13.28515625" style="530" customWidth="1"/>
    <col min="11525" max="11525" width="13.85546875" style="530" bestFit="1" customWidth="1"/>
    <col min="11526" max="11527" width="13.28515625" style="530" customWidth="1"/>
    <col min="11528" max="11528" width="13.85546875" style="530" bestFit="1" customWidth="1"/>
    <col min="11529" max="11530" width="13.28515625" style="530" customWidth="1"/>
    <col min="11531" max="11531" width="13.85546875" style="530" bestFit="1" customWidth="1"/>
    <col min="11532" max="11533" width="13.28515625" style="530" customWidth="1"/>
    <col min="11534" max="11534" width="13.85546875" style="530" bestFit="1" customWidth="1"/>
    <col min="11535" max="11536" width="13.28515625" style="530" customWidth="1"/>
    <col min="11537" max="11537" width="13.85546875" style="530" bestFit="1" customWidth="1"/>
    <col min="11538" max="11539" width="13.28515625" style="530" customWidth="1"/>
    <col min="11540" max="11540" width="13.85546875" style="530" bestFit="1" customWidth="1"/>
    <col min="11541" max="11542" width="13.28515625" style="530" customWidth="1"/>
    <col min="11543" max="11543" width="13.85546875" style="530" bestFit="1" customWidth="1"/>
    <col min="11544" max="11545" width="13.28515625" style="530" customWidth="1"/>
    <col min="11546" max="11546" width="13.85546875" style="530" bestFit="1" customWidth="1"/>
    <col min="11547" max="11548" width="13.28515625" style="530" customWidth="1"/>
    <col min="11549" max="11549" width="13.85546875" style="530" bestFit="1" customWidth="1"/>
    <col min="11550" max="11551" width="13.28515625" style="530" customWidth="1"/>
    <col min="11552" max="11552" width="13.85546875" style="530" bestFit="1" customWidth="1"/>
    <col min="11553" max="11554" width="13.28515625" style="530" customWidth="1"/>
    <col min="11555" max="11555" width="13.85546875" style="530" bestFit="1" customWidth="1"/>
    <col min="11556" max="11557" width="13.28515625" style="530" customWidth="1"/>
    <col min="11558" max="11558" width="13.85546875" style="530" bestFit="1" customWidth="1"/>
    <col min="11559" max="11560" width="13.28515625" style="530" customWidth="1"/>
    <col min="11561" max="11561" width="13.85546875" style="530" bestFit="1" customWidth="1"/>
    <col min="11562" max="11563" width="13.28515625" style="530" customWidth="1"/>
    <col min="11564" max="11565" width="15.5703125" style="530" customWidth="1"/>
    <col min="11566" max="11776" width="9.140625" style="530"/>
    <col min="11777" max="11777" width="8.140625" style="530" customWidth="1"/>
    <col min="11778" max="11778" width="41" style="530" customWidth="1"/>
    <col min="11779" max="11780" width="13.28515625" style="530" customWidth="1"/>
    <col min="11781" max="11781" width="13.85546875" style="530" bestFit="1" customWidth="1"/>
    <col min="11782" max="11783" width="13.28515625" style="530" customWidth="1"/>
    <col min="11784" max="11784" width="13.85546875" style="530" bestFit="1" customWidth="1"/>
    <col min="11785" max="11786" width="13.28515625" style="530" customWidth="1"/>
    <col min="11787" max="11787" width="13.85546875" style="530" bestFit="1" customWidth="1"/>
    <col min="11788" max="11789" width="13.28515625" style="530" customWidth="1"/>
    <col min="11790" max="11790" width="13.85546875" style="530" bestFit="1" customWidth="1"/>
    <col min="11791" max="11792" width="13.28515625" style="530" customWidth="1"/>
    <col min="11793" max="11793" width="13.85546875" style="530" bestFit="1" customWidth="1"/>
    <col min="11794" max="11795" width="13.28515625" style="530" customWidth="1"/>
    <col min="11796" max="11796" width="13.85546875" style="530" bestFit="1" customWidth="1"/>
    <col min="11797" max="11798" width="13.28515625" style="530" customWidth="1"/>
    <col min="11799" max="11799" width="13.85546875" style="530" bestFit="1" customWidth="1"/>
    <col min="11800" max="11801" width="13.28515625" style="530" customWidth="1"/>
    <col min="11802" max="11802" width="13.85546875" style="530" bestFit="1" customWidth="1"/>
    <col min="11803" max="11804" width="13.28515625" style="530" customWidth="1"/>
    <col min="11805" max="11805" width="13.85546875" style="530" bestFit="1" customWidth="1"/>
    <col min="11806" max="11807" width="13.28515625" style="530" customWidth="1"/>
    <col min="11808" max="11808" width="13.85546875" style="530" bestFit="1" customWidth="1"/>
    <col min="11809" max="11810" width="13.28515625" style="530" customWidth="1"/>
    <col min="11811" max="11811" width="13.85546875" style="530" bestFit="1" customWidth="1"/>
    <col min="11812" max="11813" width="13.28515625" style="530" customWidth="1"/>
    <col min="11814" max="11814" width="13.85546875" style="530" bestFit="1" customWidth="1"/>
    <col min="11815" max="11816" width="13.28515625" style="530" customWidth="1"/>
    <col min="11817" max="11817" width="13.85546875" style="530" bestFit="1" customWidth="1"/>
    <col min="11818" max="11819" width="13.28515625" style="530" customWidth="1"/>
    <col min="11820" max="11821" width="15.5703125" style="530" customWidth="1"/>
    <col min="11822" max="12032" width="9.140625" style="530"/>
    <col min="12033" max="12033" width="8.140625" style="530" customWidth="1"/>
    <col min="12034" max="12034" width="41" style="530" customWidth="1"/>
    <col min="12035" max="12036" width="13.28515625" style="530" customWidth="1"/>
    <col min="12037" max="12037" width="13.85546875" style="530" bestFit="1" customWidth="1"/>
    <col min="12038" max="12039" width="13.28515625" style="530" customWidth="1"/>
    <col min="12040" max="12040" width="13.85546875" style="530" bestFit="1" customWidth="1"/>
    <col min="12041" max="12042" width="13.28515625" style="530" customWidth="1"/>
    <col min="12043" max="12043" width="13.85546875" style="530" bestFit="1" customWidth="1"/>
    <col min="12044" max="12045" width="13.28515625" style="530" customWidth="1"/>
    <col min="12046" max="12046" width="13.85546875" style="530" bestFit="1" customWidth="1"/>
    <col min="12047" max="12048" width="13.28515625" style="530" customWidth="1"/>
    <col min="12049" max="12049" width="13.85546875" style="530" bestFit="1" customWidth="1"/>
    <col min="12050" max="12051" width="13.28515625" style="530" customWidth="1"/>
    <col min="12052" max="12052" width="13.85546875" style="530" bestFit="1" customWidth="1"/>
    <col min="12053" max="12054" width="13.28515625" style="530" customWidth="1"/>
    <col min="12055" max="12055" width="13.85546875" style="530" bestFit="1" customWidth="1"/>
    <col min="12056" max="12057" width="13.28515625" style="530" customWidth="1"/>
    <col min="12058" max="12058" width="13.85546875" style="530" bestFit="1" customWidth="1"/>
    <col min="12059" max="12060" width="13.28515625" style="530" customWidth="1"/>
    <col min="12061" max="12061" width="13.85546875" style="530" bestFit="1" customWidth="1"/>
    <col min="12062" max="12063" width="13.28515625" style="530" customWidth="1"/>
    <col min="12064" max="12064" width="13.85546875" style="530" bestFit="1" customWidth="1"/>
    <col min="12065" max="12066" width="13.28515625" style="530" customWidth="1"/>
    <col min="12067" max="12067" width="13.85546875" style="530" bestFit="1" customWidth="1"/>
    <col min="12068" max="12069" width="13.28515625" style="530" customWidth="1"/>
    <col min="12070" max="12070" width="13.85546875" style="530" bestFit="1" customWidth="1"/>
    <col min="12071" max="12072" width="13.28515625" style="530" customWidth="1"/>
    <col min="12073" max="12073" width="13.85546875" style="530" bestFit="1" customWidth="1"/>
    <col min="12074" max="12075" width="13.28515625" style="530" customWidth="1"/>
    <col min="12076" max="12077" width="15.5703125" style="530" customWidth="1"/>
    <col min="12078" max="12288" width="9.140625" style="530"/>
    <col min="12289" max="12289" width="8.140625" style="530" customWidth="1"/>
    <col min="12290" max="12290" width="41" style="530" customWidth="1"/>
    <col min="12291" max="12292" width="13.28515625" style="530" customWidth="1"/>
    <col min="12293" max="12293" width="13.85546875" style="530" bestFit="1" customWidth="1"/>
    <col min="12294" max="12295" width="13.28515625" style="530" customWidth="1"/>
    <col min="12296" max="12296" width="13.85546875" style="530" bestFit="1" customWidth="1"/>
    <col min="12297" max="12298" width="13.28515625" style="530" customWidth="1"/>
    <col min="12299" max="12299" width="13.85546875" style="530" bestFit="1" customWidth="1"/>
    <col min="12300" max="12301" width="13.28515625" style="530" customWidth="1"/>
    <col min="12302" max="12302" width="13.85546875" style="530" bestFit="1" customWidth="1"/>
    <col min="12303" max="12304" width="13.28515625" style="530" customWidth="1"/>
    <col min="12305" max="12305" width="13.85546875" style="530" bestFit="1" customWidth="1"/>
    <col min="12306" max="12307" width="13.28515625" style="530" customWidth="1"/>
    <col min="12308" max="12308" width="13.85546875" style="530" bestFit="1" customWidth="1"/>
    <col min="12309" max="12310" width="13.28515625" style="530" customWidth="1"/>
    <col min="12311" max="12311" width="13.85546875" style="530" bestFit="1" customWidth="1"/>
    <col min="12312" max="12313" width="13.28515625" style="530" customWidth="1"/>
    <col min="12314" max="12314" width="13.85546875" style="530" bestFit="1" customWidth="1"/>
    <col min="12315" max="12316" width="13.28515625" style="530" customWidth="1"/>
    <col min="12317" max="12317" width="13.85546875" style="530" bestFit="1" customWidth="1"/>
    <col min="12318" max="12319" width="13.28515625" style="530" customWidth="1"/>
    <col min="12320" max="12320" width="13.85546875" style="530" bestFit="1" customWidth="1"/>
    <col min="12321" max="12322" width="13.28515625" style="530" customWidth="1"/>
    <col min="12323" max="12323" width="13.85546875" style="530" bestFit="1" customWidth="1"/>
    <col min="12324" max="12325" width="13.28515625" style="530" customWidth="1"/>
    <col min="12326" max="12326" width="13.85546875" style="530" bestFit="1" customWidth="1"/>
    <col min="12327" max="12328" width="13.28515625" style="530" customWidth="1"/>
    <col min="12329" max="12329" width="13.85546875" style="530" bestFit="1" customWidth="1"/>
    <col min="12330" max="12331" width="13.28515625" style="530" customWidth="1"/>
    <col min="12332" max="12333" width="15.5703125" style="530" customWidth="1"/>
    <col min="12334" max="12544" width="9.140625" style="530"/>
    <col min="12545" max="12545" width="8.140625" style="530" customWidth="1"/>
    <col min="12546" max="12546" width="41" style="530" customWidth="1"/>
    <col min="12547" max="12548" width="13.28515625" style="530" customWidth="1"/>
    <col min="12549" max="12549" width="13.85546875" style="530" bestFit="1" customWidth="1"/>
    <col min="12550" max="12551" width="13.28515625" style="530" customWidth="1"/>
    <col min="12552" max="12552" width="13.85546875" style="530" bestFit="1" customWidth="1"/>
    <col min="12553" max="12554" width="13.28515625" style="530" customWidth="1"/>
    <col min="12555" max="12555" width="13.85546875" style="530" bestFit="1" customWidth="1"/>
    <col min="12556" max="12557" width="13.28515625" style="530" customWidth="1"/>
    <col min="12558" max="12558" width="13.85546875" style="530" bestFit="1" customWidth="1"/>
    <col min="12559" max="12560" width="13.28515625" style="530" customWidth="1"/>
    <col min="12561" max="12561" width="13.85546875" style="530" bestFit="1" customWidth="1"/>
    <col min="12562" max="12563" width="13.28515625" style="530" customWidth="1"/>
    <col min="12564" max="12564" width="13.85546875" style="530" bestFit="1" customWidth="1"/>
    <col min="12565" max="12566" width="13.28515625" style="530" customWidth="1"/>
    <col min="12567" max="12567" width="13.85546875" style="530" bestFit="1" customWidth="1"/>
    <col min="12568" max="12569" width="13.28515625" style="530" customWidth="1"/>
    <col min="12570" max="12570" width="13.85546875" style="530" bestFit="1" customWidth="1"/>
    <col min="12571" max="12572" width="13.28515625" style="530" customWidth="1"/>
    <col min="12573" max="12573" width="13.85546875" style="530" bestFit="1" customWidth="1"/>
    <col min="12574" max="12575" width="13.28515625" style="530" customWidth="1"/>
    <col min="12576" max="12576" width="13.85546875" style="530" bestFit="1" customWidth="1"/>
    <col min="12577" max="12578" width="13.28515625" style="530" customWidth="1"/>
    <col min="12579" max="12579" width="13.85546875" style="530" bestFit="1" customWidth="1"/>
    <col min="12580" max="12581" width="13.28515625" style="530" customWidth="1"/>
    <col min="12582" max="12582" width="13.85546875" style="530" bestFit="1" customWidth="1"/>
    <col min="12583" max="12584" width="13.28515625" style="530" customWidth="1"/>
    <col min="12585" max="12585" width="13.85546875" style="530" bestFit="1" customWidth="1"/>
    <col min="12586" max="12587" width="13.28515625" style="530" customWidth="1"/>
    <col min="12588" max="12589" width="15.5703125" style="530" customWidth="1"/>
    <col min="12590" max="12800" width="9.140625" style="530"/>
    <col min="12801" max="12801" width="8.140625" style="530" customWidth="1"/>
    <col min="12802" max="12802" width="41" style="530" customWidth="1"/>
    <col min="12803" max="12804" width="13.28515625" style="530" customWidth="1"/>
    <col min="12805" max="12805" width="13.85546875" style="530" bestFit="1" customWidth="1"/>
    <col min="12806" max="12807" width="13.28515625" style="530" customWidth="1"/>
    <col min="12808" max="12808" width="13.85546875" style="530" bestFit="1" customWidth="1"/>
    <col min="12809" max="12810" width="13.28515625" style="530" customWidth="1"/>
    <col min="12811" max="12811" width="13.85546875" style="530" bestFit="1" customWidth="1"/>
    <col min="12812" max="12813" width="13.28515625" style="530" customWidth="1"/>
    <col min="12814" max="12814" width="13.85546875" style="530" bestFit="1" customWidth="1"/>
    <col min="12815" max="12816" width="13.28515625" style="530" customWidth="1"/>
    <col min="12817" max="12817" width="13.85546875" style="530" bestFit="1" customWidth="1"/>
    <col min="12818" max="12819" width="13.28515625" style="530" customWidth="1"/>
    <col min="12820" max="12820" width="13.85546875" style="530" bestFit="1" customWidth="1"/>
    <col min="12821" max="12822" width="13.28515625" style="530" customWidth="1"/>
    <col min="12823" max="12823" width="13.85546875" style="530" bestFit="1" customWidth="1"/>
    <col min="12824" max="12825" width="13.28515625" style="530" customWidth="1"/>
    <col min="12826" max="12826" width="13.85546875" style="530" bestFit="1" customWidth="1"/>
    <col min="12827" max="12828" width="13.28515625" style="530" customWidth="1"/>
    <col min="12829" max="12829" width="13.85546875" style="530" bestFit="1" customWidth="1"/>
    <col min="12830" max="12831" width="13.28515625" style="530" customWidth="1"/>
    <col min="12832" max="12832" width="13.85546875" style="530" bestFit="1" customWidth="1"/>
    <col min="12833" max="12834" width="13.28515625" style="530" customWidth="1"/>
    <col min="12835" max="12835" width="13.85546875" style="530" bestFit="1" customWidth="1"/>
    <col min="12836" max="12837" width="13.28515625" style="530" customWidth="1"/>
    <col min="12838" max="12838" width="13.85546875" style="530" bestFit="1" customWidth="1"/>
    <col min="12839" max="12840" width="13.28515625" style="530" customWidth="1"/>
    <col min="12841" max="12841" width="13.85546875" style="530" bestFit="1" customWidth="1"/>
    <col min="12842" max="12843" width="13.28515625" style="530" customWidth="1"/>
    <col min="12844" max="12845" width="15.5703125" style="530" customWidth="1"/>
    <col min="12846" max="13056" width="9.140625" style="530"/>
    <col min="13057" max="13057" width="8.140625" style="530" customWidth="1"/>
    <col min="13058" max="13058" width="41" style="530" customWidth="1"/>
    <col min="13059" max="13060" width="13.28515625" style="530" customWidth="1"/>
    <col min="13061" max="13061" width="13.85546875" style="530" bestFit="1" customWidth="1"/>
    <col min="13062" max="13063" width="13.28515625" style="530" customWidth="1"/>
    <col min="13064" max="13064" width="13.85546875" style="530" bestFit="1" customWidth="1"/>
    <col min="13065" max="13066" width="13.28515625" style="530" customWidth="1"/>
    <col min="13067" max="13067" width="13.85546875" style="530" bestFit="1" customWidth="1"/>
    <col min="13068" max="13069" width="13.28515625" style="530" customWidth="1"/>
    <col min="13070" max="13070" width="13.85546875" style="530" bestFit="1" customWidth="1"/>
    <col min="13071" max="13072" width="13.28515625" style="530" customWidth="1"/>
    <col min="13073" max="13073" width="13.85546875" style="530" bestFit="1" customWidth="1"/>
    <col min="13074" max="13075" width="13.28515625" style="530" customWidth="1"/>
    <col min="13076" max="13076" width="13.85546875" style="530" bestFit="1" customWidth="1"/>
    <col min="13077" max="13078" width="13.28515625" style="530" customWidth="1"/>
    <col min="13079" max="13079" width="13.85546875" style="530" bestFit="1" customWidth="1"/>
    <col min="13080" max="13081" width="13.28515625" style="530" customWidth="1"/>
    <col min="13082" max="13082" width="13.85546875" style="530" bestFit="1" customWidth="1"/>
    <col min="13083" max="13084" width="13.28515625" style="530" customWidth="1"/>
    <col min="13085" max="13085" width="13.85546875" style="530" bestFit="1" customWidth="1"/>
    <col min="13086" max="13087" width="13.28515625" style="530" customWidth="1"/>
    <col min="13088" max="13088" width="13.85546875" style="530" bestFit="1" customWidth="1"/>
    <col min="13089" max="13090" width="13.28515625" style="530" customWidth="1"/>
    <col min="13091" max="13091" width="13.85546875" style="530" bestFit="1" customWidth="1"/>
    <col min="13092" max="13093" width="13.28515625" style="530" customWidth="1"/>
    <col min="13094" max="13094" width="13.85546875" style="530" bestFit="1" customWidth="1"/>
    <col min="13095" max="13096" width="13.28515625" style="530" customWidth="1"/>
    <col min="13097" max="13097" width="13.85546875" style="530" bestFit="1" customWidth="1"/>
    <col min="13098" max="13099" width="13.28515625" style="530" customWidth="1"/>
    <col min="13100" max="13101" width="15.5703125" style="530" customWidth="1"/>
    <col min="13102" max="13312" width="9.140625" style="530"/>
    <col min="13313" max="13313" width="8.140625" style="530" customWidth="1"/>
    <col min="13314" max="13314" width="41" style="530" customWidth="1"/>
    <col min="13315" max="13316" width="13.28515625" style="530" customWidth="1"/>
    <col min="13317" max="13317" width="13.85546875" style="530" bestFit="1" customWidth="1"/>
    <col min="13318" max="13319" width="13.28515625" style="530" customWidth="1"/>
    <col min="13320" max="13320" width="13.85546875" style="530" bestFit="1" customWidth="1"/>
    <col min="13321" max="13322" width="13.28515625" style="530" customWidth="1"/>
    <col min="13323" max="13323" width="13.85546875" style="530" bestFit="1" customWidth="1"/>
    <col min="13324" max="13325" width="13.28515625" style="530" customWidth="1"/>
    <col min="13326" max="13326" width="13.85546875" style="530" bestFit="1" customWidth="1"/>
    <col min="13327" max="13328" width="13.28515625" style="530" customWidth="1"/>
    <col min="13329" max="13329" width="13.85546875" style="530" bestFit="1" customWidth="1"/>
    <col min="13330" max="13331" width="13.28515625" style="530" customWidth="1"/>
    <col min="13332" max="13332" width="13.85546875" style="530" bestFit="1" customWidth="1"/>
    <col min="13333" max="13334" width="13.28515625" style="530" customWidth="1"/>
    <col min="13335" max="13335" width="13.85546875" style="530" bestFit="1" customWidth="1"/>
    <col min="13336" max="13337" width="13.28515625" style="530" customWidth="1"/>
    <col min="13338" max="13338" width="13.85546875" style="530" bestFit="1" customWidth="1"/>
    <col min="13339" max="13340" width="13.28515625" style="530" customWidth="1"/>
    <col min="13341" max="13341" width="13.85546875" style="530" bestFit="1" customWidth="1"/>
    <col min="13342" max="13343" width="13.28515625" style="530" customWidth="1"/>
    <col min="13344" max="13344" width="13.85546875" style="530" bestFit="1" customWidth="1"/>
    <col min="13345" max="13346" width="13.28515625" style="530" customWidth="1"/>
    <col min="13347" max="13347" width="13.85546875" style="530" bestFit="1" customWidth="1"/>
    <col min="13348" max="13349" width="13.28515625" style="530" customWidth="1"/>
    <col min="13350" max="13350" width="13.85546875" style="530" bestFit="1" customWidth="1"/>
    <col min="13351" max="13352" width="13.28515625" style="530" customWidth="1"/>
    <col min="13353" max="13353" width="13.85546875" style="530" bestFit="1" customWidth="1"/>
    <col min="13354" max="13355" width="13.28515625" style="530" customWidth="1"/>
    <col min="13356" max="13357" width="15.5703125" style="530" customWidth="1"/>
    <col min="13358" max="13568" width="9.140625" style="530"/>
    <col min="13569" max="13569" width="8.140625" style="530" customWidth="1"/>
    <col min="13570" max="13570" width="41" style="530" customWidth="1"/>
    <col min="13571" max="13572" width="13.28515625" style="530" customWidth="1"/>
    <col min="13573" max="13573" width="13.85546875" style="530" bestFit="1" customWidth="1"/>
    <col min="13574" max="13575" width="13.28515625" style="530" customWidth="1"/>
    <col min="13576" max="13576" width="13.85546875" style="530" bestFit="1" customWidth="1"/>
    <col min="13577" max="13578" width="13.28515625" style="530" customWidth="1"/>
    <col min="13579" max="13579" width="13.85546875" style="530" bestFit="1" customWidth="1"/>
    <col min="13580" max="13581" width="13.28515625" style="530" customWidth="1"/>
    <col min="13582" max="13582" width="13.85546875" style="530" bestFit="1" customWidth="1"/>
    <col min="13583" max="13584" width="13.28515625" style="530" customWidth="1"/>
    <col min="13585" max="13585" width="13.85546875" style="530" bestFit="1" customWidth="1"/>
    <col min="13586" max="13587" width="13.28515625" style="530" customWidth="1"/>
    <col min="13588" max="13588" width="13.85546875" style="530" bestFit="1" customWidth="1"/>
    <col min="13589" max="13590" width="13.28515625" style="530" customWidth="1"/>
    <col min="13591" max="13591" width="13.85546875" style="530" bestFit="1" customWidth="1"/>
    <col min="13592" max="13593" width="13.28515625" style="530" customWidth="1"/>
    <col min="13594" max="13594" width="13.85546875" style="530" bestFit="1" customWidth="1"/>
    <col min="13595" max="13596" width="13.28515625" style="530" customWidth="1"/>
    <col min="13597" max="13597" width="13.85546875" style="530" bestFit="1" customWidth="1"/>
    <col min="13598" max="13599" width="13.28515625" style="530" customWidth="1"/>
    <col min="13600" max="13600" width="13.85546875" style="530" bestFit="1" customWidth="1"/>
    <col min="13601" max="13602" width="13.28515625" style="530" customWidth="1"/>
    <col min="13603" max="13603" width="13.85546875" style="530" bestFit="1" customWidth="1"/>
    <col min="13604" max="13605" width="13.28515625" style="530" customWidth="1"/>
    <col min="13606" max="13606" width="13.85546875" style="530" bestFit="1" customWidth="1"/>
    <col min="13607" max="13608" width="13.28515625" style="530" customWidth="1"/>
    <col min="13609" max="13609" width="13.85546875" style="530" bestFit="1" customWidth="1"/>
    <col min="13610" max="13611" width="13.28515625" style="530" customWidth="1"/>
    <col min="13612" max="13613" width="15.5703125" style="530" customWidth="1"/>
    <col min="13614" max="13824" width="9.140625" style="530"/>
    <col min="13825" max="13825" width="8.140625" style="530" customWidth="1"/>
    <col min="13826" max="13826" width="41" style="530" customWidth="1"/>
    <col min="13827" max="13828" width="13.28515625" style="530" customWidth="1"/>
    <col min="13829" max="13829" width="13.85546875" style="530" bestFit="1" customWidth="1"/>
    <col min="13830" max="13831" width="13.28515625" style="530" customWidth="1"/>
    <col min="13832" max="13832" width="13.85546875" style="530" bestFit="1" customWidth="1"/>
    <col min="13833" max="13834" width="13.28515625" style="530" customWidth="1"/>
    <col min="13835" max="13835" width="13.85546875" style="530" bestFit="1" customWidth="1"/>
    <col min="13836" max="13837" width="13.28515625" style="530" customWidth="1"/>
    <col min="13838" max="13838" width="13.85546875" style="530" bestFit="1" customWidth="1"/>
    <col min="13839" max="13840" width="13.28515625" style="530" customWidth="1"/>
    <col min="13841" max="13841" width="13.85546875" style="530" bestFit="1" customWidth="1"/>
    <col min="13842" max="13843" width="13.28515625" style="530" customWidth="1"/>
    <col min="13844" max="13844" width="13.85546875" style="530" bestFit="1" customWidth="1"/>
    <col min="13845" max="13846" width="13.28515625" style="530" customWidth="1"/>
    <col min="13847" max="13847" width="13.85546875" style="530" bestFit="1" customWidth="1"/>
    <col min="13848" max="13849" width="13.28515625" style="530" customWidth="1"/>
    <col min="13850" max="13850" width="13.85546875" style="530" bestFit="1" customWidth="1"/>
    <col min="13851" max="13852" width="13.28515625" style="530" customWidth="1"/>
    <col min="13853" max="13853" width="13.85546875" style="530" bestFit="1" customWidth="1"/>
    <col min="13854" max="13855" width="13.28515625" style="530" customWidth="1"/>
    <col min="13856" max="13856" width="13.85546875" style="530" bestFit="1" customWidth="1"/>
    <col min="13857" max="13858" width="13.28515625" style="530" customWidth="1"/>
    <col min="13859" max="13859" width="13.85546875" style="530" bestFit="1" customWidth="1"/>
    <col min="13860" max="13861" width="13.28515625" style="530" customWidth="1"/>
    <col min="13862" max="13862" width="13.85546875" style="530" bestFit="1" customWidth="1"/>
    <col min="13863" max="13864" width="13.28515625" style="530" customWidth="1"/>
    <col min="13865" max="13865" width="13.85546875" style="530" bestFit="1" customWidth="1"/>
    <col min="13866" max="13867" width="13.28515625" style="530" customWidth="1"/>
    <col min="13868" max="13869" width="15.5703125" style="530" customWidth="1"/>
    <col min="13870" max="14080" width="9.140625" style="530"/>
    <col min="14081" max="14081" width="8.140625" style="530" customWidth="1"/>
    <col min="14082" max="14082" width="41" style="530" customWidth="1"/>
    <col min="14083" max="14084" width="13.28515625" style="530" customWidth="1"/>
    <col min="14085" max="14085" width="13.85546875" style="530" bestFit="1" customWidth="1"/>
    <col min="14086" max="14087" width="13.28515625" style="530" customWidth="1"/>
    <col min="14088" max="14088" width="13.85546875" style="530" bestFit="1" customWidth="1"/>
    <col min="14089" max="14090" width="13.28515625" style="530" customWidth="1"/>
    <col min="14091" max="14091" width="13.85546875" style="530" bestFit="1" customWidth="1"/>
    <col min="14092" max="14093" width="13.28515625" style="530" customWidth="1"/>
    <col min="14094" max="14094" width="13.85546875" style="530" bestFit="1" customWidth="1"/>
    <col min="14095" max="14096" width="13.28515625" style="530" customWidth="1"/>
    <col min="14097" max="14097" width="13.85546875" style="530" bestFit="1" customWidth="1"/>
    <col min="14098" max="14099" width="13.28515625" style="530" customWidth="1"/>
    <col min="14100" max="14100" width="13.85546875" style="530" bestFit="1" customWidth="1"/>
    <col min="14101" max="14102" width="13.28515625" style="530" customWidth="1"/>
    <col min="14103" max="14103" width="13.85546875" style="530" bestFit="1" customWidth="1"/>
    <col min="14104" max="14105" width="13.28515625" style="530" customWidth="1"/>
    <col min="14106" max="14106" width="13.85546875" style="530" bestFit="1" customWidth="1"/>
    <col min="14107" max="14108" width="13.28515625" style="530" customWidth="1"/>
    <col min="14109" max="14109" width="13.85546875" style="530" bestFit="1" customWidth="1"/>
    <col min="14110" max="14111" width="13.28515625" style="530" customWidth="1"/>
    <col min="14112" max="14112" width="13.85546875" style="530" bestFit="1" customWidth="1"/>
    <col min="14113" max="14114" width="13.28515625" style="530" customWidth="1"/>
    <col min="14115" max="14115" width="13.85546875" style="530" bestFit="1" customWidth="1"/>
    <col min="14116" max="14117" width="13.28515625" style="530" customWidth="1"/>
    <col min="14118" max="14118" width="13.85546875" style="530" bestFit="1" customWidth="1"/>
    <col min="14119" max="14120" width="13.28515625" style="530" customWidth="1"/>
    <col min="14121" max="14121" width="13.85546875" style="530" bestFit="1" customWidth="1"/>
    <col min="14122" max="14123" width="13.28515625" style="530" customWidth="1"/>
    <col min="14124" max="14125" width="15.5703125" style="530" customWidth="1"/>
    <col min="14126" max="14336" width="9.140625" style="530"/>
    <col min="14337" max="14337" width="8.140625" style="530" customWidth="1"/>
    <col min="14338" max="14338" width="41" style="530" customWidth="1"/>
    <col min="14339" max="14340" width="13.28515625" style="530" customWidth="1"/>
    <col min="14341" max="14341" width="13.85546875" style="530" bestFit="1" customWidth="1"/>
    <col min="14342" max="14343" width="13.28515625" style="530" customWidth="1"/>
    <col min="14344" max="14344" width="13.85546875" style="530" bestFit="1" customWidth="1"/>
    <col min="14345" max="14346" width="13.28515625" style="530" customWidth="1"/>
    <col min="14347" max="14347" width="13.85546875" style="530" bestFit="1" customWidth="1"/>
    <col min="14348" max="14349" width="13.28515625" style="530" customWidth="1"/>
    <col min="14350" max="14350" width="13.85546875" style="530" bestFit="1" customWidth="1"/>
    <col min="14351" max="14352" width="13.28515625" style="530" customWidth="1"/>
    <col min="14353" max="14353" width="13.85546875" style="530" bestFit="1" customWidth="1"/>
    <col min="14354" max="14355" width="13.28515625" style="530" customWidth="1"/>
    <col min="14356" max="14356" width="13.85546875" style="530" bestFit="1" customWidth="1"/>
    <col min="14357" max="14358" width="13.28515625" style="530" customWidth="1"/>
    <col min="14359" max="14359" width="13.85546875" style="530" bestFit="1" customWidth="1"/>
    <col min="14360" max="14361" width="13.28515625" style="530" customWidth="1"/>
    <col min="14362" max="14362" width="13.85546875" style="530" bestFit="1" customWidth="1"/>
    <col min="14363" max="14364" width="13.28515625" style="530" customWidth="1"/>
    <col min="14365" max="14365" width="13.85546875" style="530" bestFit="1" customWidth="1"/>
    <col min="14366" max="14367" width="13.28515625" style="530" customWidth="1"/>
    <col min="14368" max="14368" width="13.85546875" style="530" bestFit="1" customWidth="1"/>
    <col min="14369" max="14370" width="13.28515625" style="530" customWidth="1"/>
    <col min="14371" max="14371" width="13.85546875" style="530" bestFit="1" customWidth="1"/>
    <col min="14372" max="14373" width="13.28515625" style="530" customWidth="1"/>
    <col min="14374" max="14374" width="13.85546875" style="530" bestFit="1" customWidth="1"/>
    <col min="14375" max="14376" width="13.28515625" style="530" customWidth="1"/>
    <col min="14377" max="14377" width="13.85546875" style="530" bestFit="1" customWidth="1"/>
    <col min="14378" max="14379" width="13.28515625" style="530" customWidth="1"/>
    <col min="14380" max="14381" width="15.5703125" style="530" customWidth="1"/>
    <col min="14382" max="14592" width="9.140625" style="530"/>
    <col min="14593" max="14593" width="8.140625" style="530" customWidth="1"/>
    <col min="14594" max="14594" width="41" style="530" customWidth="1"/>
    <col min="14595" max="14596" width="13.28515625" style="530" customWidth="1"/>
    <col min="14597" max="14597" width="13.85546875" style="530" bestFit="1" customWidth="1"/>
    <col min="14598" max="14599" width="13.28515625" style="530" customWidth="1"/>
    <col min="14600" max="14600" width="13.85546875" style="530" bestFit="1" customWidth="1"/>
    <col min="14601" max="14602" width="13.28515625" style="530" customWidth="1"/>
    <col min="14603" max="14603" width="13.85546875" style="530" bestFit="1" customWidth="1"/>
    <col min="14604" max="14605" width="13.28515625" style="530" customWidth="1"/>
    <col min="14606" max="14606" width="13.85546875" style="530" bestFit="1" customWidth="1"/>
    <col min="14607" max="14608" width="13.28515625" style="530" customWidth="1"/>
    <col min="14609" max="14609" width="13.85546875" style="530" bestFit="1" customWidth="1"/>
    <col min="14610" max="14611" width="13.28515625" style="530" customWidth="1"/>
    <col min="14612" max="14612" width="13.85546875" style="530" bestFit="1" customWidth="1"/>
    <col min="14613" max="14614" width="13.28515625" style="530" customWidth="1"/>
    <col min="14615" max="14615" width="13.85546875" style="530" bestFit="1" customWidth="1"/>
    <col min="14616" max="14617" width="13.28515625" style="530" customWidth="1"/>
    <col min="14618" max="14618" width="13.85546875" style="530" bestFit="1" customWidth="1"/>
    <col min="14619" max="14620" width="13.28515625" style="530" customWidth="1"/>
    <col min="14621" max="14621" width="13.85546875" style="530" bestFit="1" customWidth="1"/>
    <col min="14622" max="14623" width="13.28515625" style="530" customWidth="1"/>
    <col min="14624" max="14624" width="13.85546875" style="530" bestFit="1" customWidth="1"/>
    <col min="14625" max="14626" width="13.28515625" style="530" customWidth="1"/>
    <col min="14627" max="14627" width="13.85546875" style="530" bestFit="1" customWidth="1"/>
    <col min="14628" max="14629" width="13.28515625" style="530" customWidth="1"/>
    <col min="14630" max="14630" width="13.85546875" style="530" bestFit="1" customWidth="1"/>
    <col min="14631" max="14632" width="13.28515625" style="530" customWidth="1"/>
    <col min="14633" max="14633" width="13.85546875" style="530" bestFit="1" customWidth="1"/>
    <col min="14634" max="14635" width="13.28515625" style="530" customWidth="1"/>
    <col min="14636" max="14637" width="15.5703125" style="530" customWidth="1"/>
    <col min="14638" max="14848" width="9.140625" style="530"/>
    <col min="14849" max="14849" width="8.140625" style="530" customWidth="1"/>
    <col min="14850" max="14850" width="41" style="530" customWidth="1"/>
    <col min="14851" max="14852" width="13.28515625" style="530" customWidth="1"/>
    <col min="14853" max="14853" width="13.85546875" style="530" bestFit="1" customWidth="1"/>
    <col min="14854" max="14855" width="13.28515625" style="530" customWidth="1"/>
    <col min="14856" max="14856" width="13.85546875" style="530" bestFit="1" customWidth="1"/>
    <col min="14857" max="14858" width="13.28515625" style="530" customWidth="1"/>
    <col min="14859" max="14859" width="13.85546875" style="530" bestFit="1" customWidth="1"/>
    <col min="14860" max="14861" width="13.28515625" style="530" customWidth="1"/>
    <col min="14862" max="14862" width="13.85546875" style="530" bestFit="1" customWidth="1"/>
    <col min="14863" max="14864" width="13.28515625" style="530" customWidth="1"/>
    <col min="14865" max="14865" width="13.85546875" style="530" bestFit="1" customWidth="1"/>
    <col min="14866" max="14867" width="13.28515625" style="530" customWidth="1"/>
    <col min="14868" max="14868" width="13.85546875" style="530" bestFit="1" customWidth="1"/>
    <col min="14869" max="14870" width="13.28515625" style="530" customWidth="1"/>
    <col min="14871" max="14871" width="13.85546875" style="530" bestFit="1" customWidth="1"/>
    <col min="14872" max="14873" width="13.28515625" style="530" customWidth="1"/>
    <col min="14874" max="14874" width="13.85546875" style="530" bestFit="1" customWidth="1"/>
    <col min="14875" max="14876" width="13.28515625" style="530" customWidth="1"/>
    <col min="14877" max="14877" width="13.85546875" style="530" bestFit="1" customWidth="1"/>
    <col min="14878" max="14879" width="13.28515625" style="530" customWidth="1"/>
    <col min="14880" max="14880" width="13.85546875" style="530" bestFit="1" customWidth="1"/>
    <col min="14881" max="14882" width="13.28515625" style="530" customWidth="1"/>
    <col min="14883" max="14883" width="13.85546875" style="530" bestFit="1" customWidth="1"/>
    <col min="14884" max="14885" width="13.28515625" style="530" customWidth="1"/>
    <col min="14886" max="14886" width="13.85546875" style="530" bestFit="1" customWidth="1"/>
    <col min="14887" max="14888" width="13.28515625" style="530" customWidth="1"/>
    <col min="14889" max="14889" width="13.85546875" style="530" bestFit="1" customWidth="1"/>
    <col min="14890" max="14891" width="13.28515625" style="530" customWidth="1"/>
    <col min="14892" max="14893" width="15.5703125" style="530" customWidth="1"/>
    <col min="14894" max="15104" width="9.140625" style="530"/>
    <col min="15105" max="15105" width="8.140625" style="530" customWidth="1"/>
    <col min="15106" max="15106" width="41" style="530" customWidth="1"/>
    <col min="15107" max="15108" width="13.28515625" style="530" customWidth="1"/>
    <col min="15109" max="15109" width="13.85546875" style="530" bestFit="1" customWidth="1"/>
    <col min="15110" max="15111" width="13.28515625" style="530" customWidth="1"/>
    <col min="15112" max="15112" width="13.85546875" style="530" bestFit="1" customWidth="1"/>
    <col min="15113" max="15114" width="13.28515625" style="530" customWidth="1"/>
    <col min="15115" max="15115" width="13.85546875" style="530" bestFit="1" customWidth="1"/>
    <col min="15116" max="15117" width="13.28515625" style="530" customWidth="1"/>
    <col min="15118" max="15118" width="13.85546875" style="530" bestFit="1" customWidth="1"/>
    <col min="15119" max="15120" width="13.28515625" style="530" customWidth="1"/>
    <col min="15121" max="15121" width="13.85546875" style="530" bestFit="1" customWidth="1"/>
    <col min="15122" max="15123" width="13.28515625" style="530" customWidth="1"/>
    <col min="15124" max="15124" width="13.85546875" style="530" bestFit="1" customWidth="1"/>
    <col min="15125" max="15126" width="13.28515625" style="530" customWidth="1"/>
    <col min="15127" max="15127" width="13.85546875" style="530" bestFit="1" customWidth="1"/>
    <col min="15128" max="15129" width="13.28515625" style="530" customWidth="1"/>
    <col min="15130" max="15130" width="13.85546875" style="530" bestFit="1" customWidth="1"/>
    <col min="15131" max="15132" width="13.28515625" style="530" customWidth="1"/>
    <col min="15133" max="15133" width="13.85546875" style="530" bestFit="1" customWidth="1"/>
    <col min="15134" max="15135" width="13.28515625" style="530" customWidth="1"/>
    <col min="15136" max="15136" width="13.85546875" style="530" bestFit="1" customWidth="1"/>
    <col min="15137" max="15138" width="13.28515625" style="530" customWidth="1"/>
    <col min="15139" max="15139" width="13.85546875" style="530" bestFit="1" customWidth="1"/>
    <col min="15140" max="15141" width="13.28515625" style="530" customWidth="1"/>
    <col min="15142" max="15142" width="13.85546875" style="530" bestFit="1" customWidth="1"/>
    <col min="15143" max="15144" width="13.28515625" style="530" customWidth="1"/>
    <col min="15145" max="15145" width="13.85546875" style="530" bestFit="1" customWidth="1"/>
    <col min="15146" max="15147" width="13.28515625" style="530" customWidth="1"/>
    <col min="15148" max="15149" width="15.5703125" style="530" customWidth="1"/>
    <col min="15150" max="15360" width="9.140625" style="530"/>
    <col min="15361" max="15361" width="8.140625" style="530" customWidth="1"/>
    <col min="15362" max="15362" width="41" style="530" customWidth="1"/>
    <col min="15363" max="15364" width="13.28515625" style="530" customWidth="1"/>
    <col min="15365" max="15365" width="13.85546875" style="530" bestFit="1" customWidth="1"/>
    <col min="15366" max="15367" width="13.28515625" style="530" customWidth="1"/>
    <col min="15368" max="15368" width="13.85546875" style="530" bestFit="1" customWidth="1"/>
    <col min="15369" max="15370" width="13.28515625" style="530" customWidth="1"/>
    <col min="15371" max="15371" width="13.85546875" style="530" bestFit="1" customWidth="1"/>
    <col min="15372" max="15373" width="13.28515625" style="530" customWidth="1"/>
    <col min="15374" max="15374" width="13.85546875" style="530" bestFit="1" customWidth="1"/>
    <col min="15375" max="15376" width="13.28515625" style="530" customWidth="1"/>
    <col min="15377" max="15377" width="13.85546875" style="530" bestFit="1" customWidth="1"/>
    <col min="15378" max="15379" width="13.28515625" style="530" customWidth="1"/>
    <col min="15380" max="15380" width="13.85546875" style="530" bestFit="1" customWidth="1"/>
    <col min="15381" max="15382" width="13.28515625" style="530" customWidth="1"/>
    <col min="15383" max="15383" width="13.85546875" style="530" bestFit="1" customWidth="1"/>
    <col min="15384" max="15385" width="13.28515625" style="530" customWidth="1"/>
    <col min="15386" max="15386" width="13.85546875" style="530" bestFit="1" customWidth="1"/>
    <col min="15387" max="15388" width="13.28515625" style="530" customWidth="1"/>
    <col min="15389" max="15389" width="13.85546875" style="530" bestFit="1" customWidth="1"/>
    <col min="15390" max="15391" width="13.28515625" style="530" customWidth="1"/>
    <col min="15392" max="15392" width="13.85546875" style="530" bestFit="1" customWidth="1"/>
    <col min="15393" max="15394" width="13.28515625" style="530" customWidth="1"/>
    <col min="15395" max="15395" width="13.85546875" style="530" bestFit="1" customWidth="1"/>
    <col min="15396" max="15397" width="13.28515625" style="530" customWidth="1"/>
    <col min="15398" max="15398" width="13.85546875" style="530" bestFit="1" customWidth="1"/>
    <col min="15399" max="15400" width="13.28515625" style="530" customWidth="1"/>
    <col min="15401" max="15401" width="13.85546875" style="530" bestFit="1" customWidth="1"/>
    <col min="15402" max="15403" width="13.28515625" style="530" customWidth="1"/>
    <col min="15404" max="15405" width="15.5703125" style="530" customWidth="1"/>
    <col min="15406" max="15616" width="9.140625" style="530"/>
    <col min="15617" max="15617" width="8.140625" style="530" customWidth="1"/>
    <col min="15618" max="15618" width="41" style="530" customWidth="1"/>
    <col min="15619" max="15620" width="13.28515625" style="530" customWidth="1"/>
    <col min="15621" max="15621" width="13.85546875" style="530" bestFit="1" customWidth="1"/>
    <col min="15622" max="15623" width="13.28515625" style="530" customWidth="1"/>
    <col min="15624" max="15624" width="13.85546875" style="530" bestFit="1" customWidth="1"/>
    <col min="15625" max="15626" width="13.28515625" style="530" customWidth="1"/>
    <col min="15627" max="15627" width="13.85546875" style="530" bestFit="1" customWidth="1"/>
    <col min="15628" max="15629" width="13.28515625" style="530" customWidth="1"/>
    <col min="15630" max="15630" width="13.85546875" style="530" bestFit="1" customWidth="1"/>
    <col min="15631" max="15632" width="13.28515625" style="530" customWidth="1"/>
    <col min="15633" max="15633" width="13.85546875" style="530" bestFit="1" customWidth="1"/>
    <col min="15634" max="15635" width="13.28515625" style="530" customWidth="1"/>
    <col min="15636" max="15636" width="13.85546875" style="530" bestFit="1" customWidth="1"/>
    <col min="15637" max="15638" width="13.28515625" style="530" customWidth="1"/>
    <col min="15639" max="15639" width="13.85546875" style="530" bestFit="1" customWidth="1"/>
    <col min="15640" max="15641" width="13.28515625" style="530" customWidth="1"/>
    <col min="15642" max="15642" width="13.85546875" style="530" bestFit="1" customWidth="1"/>
    <col min="15643" max="15644" width="13.28515625" style="530" customWidth="1"/>
    <col min="15645" max="15645" width="13.85546875" style="530" bestFit="1" customWidth="1"/>
    <col min="15646" max="15647" width="13.28515625" style="530" customWidth="1"/>
    <col min="15648" max="15648" width="13.85546875" style="530" bestFit="1" customWidth="1"/>
    <col min="15649" max="15650" width="13.28515625" style="530" customWidth="1"/>
    <col min="15651" max="15651" width="13.85546875" style="530" bestFit="1" customWidth="1"/>
    <col min="15652" max="15653" width="13.28515625" style="530" customWidth="1"/>
    <col min="15654" max="15654" width="13.85546875" style="530" bestFit="1" customWidth="1"/>
    <col min="15655" max="15656" width="13.28515625" style="530" customWidth="1"/>
    <col min="15657" max="15657" width="13.85546875" style="530" bestFit="1" customWidth="1"/>
    <col min="15658" max="15659" width="13.28515625" style="530" customWidth="1"/>
    <col min="15660" max="15661" width="15.5703125" style="530" customWidth="1"/>
    <col min="15662" max="15872" width="9.140625" style="530"/>
    <col min="15873" max="15873" width="8.140625" style="530" customWidth="1"/>
    <col min="15874" max="15874" width="41" style="530" customWidth="1"/>
    <col min="15875" max="15876" width="13.28515625" style="530" customWidth="1"/>
    <col min="15877" max="15877" width="13.85546875" style="530" bestFit="1" customWidth="1"/>
    <col min="15878" max="15879" width="13.28515625" style="530" customWidth="1"/>
    <col min="15880" max="15880" width="13.85546875" style="530" bestFit="1" customWidth="1"/>
    <col min="15881" max="15882" width="13.28515625" style="530" customWidth="1"/>
    <col min="15883" max="15883" width="13.85546875" style="530" bestFit="1" customWidth="1"/>
    <col min="15884" max="15885" width="13.28515625" style="530" customWidth="1"/>
    <col min="15886" max="15886" width="13.85546875" style="530" bestFit="1" customWidth="1"/>
    <col min="15887" max="15888" width="13.28515625" style="530" customWidth="1"/>
    <col min="15889" max="15889" width="13.85546875" style="530" bestFit="1" customWidth="1"/>
    <col min="15890" max="15891" width="13.28515625" style="530" customWidth="1"/>
    <col min="15892" max="15892" width="13.85546875" style="530" bestFit="1" customWidth="1"/>
    <col min="15893" max="15894" width="13.28515625" style="530" customWidth="1"/>
    <col min="15895" max="15895" width="13.85546875" style="530" bestFit="1" customWidth="1"/>
    <col min="15896" max="15897" width="13.28515625" style="530" customWidth="1"/>
    <col min="15898" max="15898" width="13.85546875" style="530" bestFit="1" customWidth="1"/>
    <col min="15899" max="15900" width="13.28515625" style="530" customWidth="1"/>
    <col min="15901" max="15901" width="13.85546875" style="530" bestFit="1" customWidth="1"/>
    <col min="15902" max="15903" width="13.28515625" style="530" customWidth="1"/>
    <col min="15904" max="15904" width="13.85546875" style="530" bestFit="1" customWidth="1"/>
    <col min="15905" max="15906" width="13.28515625" style="530" customWidth="1"/>
    <col min="15907" max="15907" width="13.85546875" style="530" bestFit="1" customWidth="1"/>
    <col min="15908" max="15909" width="13.28515625" style="530" customWidth="1"/>
    <col min="15910" max="15910" width="13.85546875" style="530" bestFit="1" customWidth="1"/>
    <col min="15911" max="15912" width="13.28515625" style="530" customWidth="1"/>
    <col min="15913" max="15913" width="13.85546875" style="530" bestFit="1" customWidth="1"/>
    <col min="15914" max="15915" width="13.28515625" style="530" customWidth="1"/>
    <col min="15916" max="15917" width="15.5703125" style="530" customWidth="1"/>
    <col min="15918" max="16128" width="9.140625" style="530"/>
    <col min="16129" max="16129" width="8.140625" style="530" customWidth="1"/>
    <col min="16130" max="16130" width="41" style="530" customWidth="1"/>
    <col min="16131" max="16132" width="13.28515625" style="530" customWidth="1"/>
    <col min="16133" max="16133" width="13.85546875" style="530" bestFit="1" customWidth="1"/>
    <col min="16134" max="16135" width="13.28515625" style="530" customWidth="1"/>
    <col min="16136" max="16136" width="13.85546875" style="530" bestFit="1" customWidth="1"/>
    <col min="16137" max="16138" width="13.28515625" style="530" customWidth="1"/>
    <col min="16139" max="16139" width="13.85546875" style="530" bestFit="1" customWidth="1"/>
    <col min="16140" max="16141" width="13.28515625" style="530" customWidth="1"/>
    <col min="16142" max="16142" width="13.85546875" style="530" bestFit="1" customWidth="1"/>
    <col min="16143" max="16144" width="13.28515625" style="530" customWidth="1"/>
    <col min="16145" max="16145" width="13.85546875" style="530" bestFit="1" customWidth="1"/>
    <col min="16146" max="16147" width="13.28515625" style="530" customWidth="1"/>
    <col min="16148" max="16148" width="13.85546875" style="530" bestFit="1" customWidth="1"/>
    <col min="16149" max="16150" width="13.28515625" style="530" customWidth="1"/>
    <col min="16151" max="16151" width="13.85546875" style="530" bestFit="1" customWidth="1"/>
    <col min="16152" max="16153" width="13.28515625" style="530" customWidth="1"/>
    <col min="16154" max="16154" width="13.85546875" style="530" bestFit="1" customWidth="1"/>
    <col min="16155" max="16156" width="13.28515625" style="530" customWidth="1"/>
    <col min="16157" max="16157" width="13.85546875" style="530" bestFit="1" customWidth="1"/>
    <col min="16158" max="16159" width="13.28515625" style="530" customWidth="1"/>
    <col min="16160" max="16160" width="13.85546875" style="530" bestFit="1" customWidth="1"/>
    <col min="16161" max="16162" width="13.28515625" style="530" customWidth="1"/>
    <col min="16163" max="16163" width="13.85546875" style="530" bestFit="1" customWidth="1"/>
    <col min="16164" max="16165" width="13.28515625" style="530" customWidth="1"/>
    <col min="16166" max="16166" width="13.85546875" style="530" bestFit="1" customWidth="1"/>
    <col min="16167" max="16168" width="13.28515625" style="530" customWidth="1"/>
    <col min="16169" max="16169" width="13.85546875" style="530" bestFit="1" customWidth="1"/>
    <col min="16170" max="16171" width="13.28515625" style="530" customWidth="1"/>
    <col min="16172" max="16173" width="15.5703125" style="530" customWidth="1"/>
    <col min="16174" max="16384" width="9.140625" style="530"/>
  </cols>
  <sheetData>
    <row r="1" spans="1:255" ht="15.75" thickBot="1">
      <c r="B1" s="617"/>
      <c r="C1" s="1254">
        <v>5003</v>
      </c>
      <c r="D1" s="1254"/>
      <c r="E1" s="1254"/>
      <c r="F1" s="1259">
        <v>5011</v>
      </c>
      <c r="G1" s="1259"/>
      <c r="H1" s="1259"/>
      <c r="I1" s="1279">
        <v>5012</v>
      </c>
      <c r="J1" s="1279"/>
      <c r="K1" s="1279"/>
      <c r="L1" s="1258">
        <v>5013</v>
      </c>
      <c r="M1" s="1259"/>
      <c r="N1" s="1259"/>
      <c r="O1" s="1270">
        <v>5015</v>
      </c>
      <c r="P1" s="1270"/>
      <c r="Q1" s="1270"/>
      <c r="R1" s="1259">
        <v>5016</v>
      </c>
      <c r="S1" s="1259"/>
      <c r="T1" s="1259"/>
      <c r="U1" s="1254">
        <v>5017</v>
      </c>
      <c r="V1" s="1254"/>
      <c r="W1" s="1254"/>
      <c r="X1" s="1259">
        <v>5018</v>
      </c>
      <c r="Y1" s="1259"/>
      <c r="Z1" s="1259"/>
      <c r="AA1" s="1259">
        <v>5021</v>
      </c>
      <c r="AB1" s="1259"/>
      <c r="AC1" s="1259"/>
      <c r="AD1" s="1259">
        <v>5022</v>
      </c>
      <c r="AE1" s="1259"/>
      <c r="AF1" s="1259"/>
      <c r="AG1" s="1270">
        <v>5023</v>
      </c>
      <c r="AH1" s="1270"/>
      <c r="AI1" s="1270"/>
      <c r="AJ1" s="1254">
        <v>5024</v>
      </c>
      <c r="AK1" s="1254"/>
      <c r="AL1" s="1254"/>
      <c r="AM1" s="1259">
        <v>5025</v>
      </c>
      <c r="AN1" s="1259"/>
      <c r="AO1" s="1259"/>
    </row>
    <row r="2" spans="1:255" s="499" customFormat="1" ht="69" customHeight="1">
      <c r="A2" s="618"/>
      <c r="B2" s="619" t="s">
        <v>945</v>
      </c>
      <c r="C2" s="1264" t="s">
        <v>949</v>
      </c>
      <c r="D2" s="1265"/>
      <c r="E2" s="1266"/>
      <c r="F2" s="1262" t="s">
        <v>951</v>
      </c>
      <c r="G2" s="1262"/>
      <c r="H2" s="1263"/>
      <c r="I2" s="1267" t="s">
        <v>1009</v>
      </c>
      <c r="J2" s="1268"/>
      <c r="K2" s="1269"/>
      <c r="L2" s="1275" t="s">
        <v>946</v>
      </c>
      <c r="M2" s="1276"/>
      <c r="N2" s="1277"/>
      <c r="O2" s="1264" t="s">
        <v>956</v>
      </c>
      <c r="P2" s="1265"/>
      <c r="Q2" s="1272"/>
      <c r="R2" s="1274" t="s">
        <v>954</v>
      </c>
      <c r="S2" s="1262"/>
      <c r="T2" s="1263"/>
      <c r="U2" s="1264" t="s">
        <v>955</v>
      </c>
      <c r="V2" s="1265"/>
      <c r="W2" s="1272"/>
      <c r="X2" s="1274" t="s">
        <v>947</v>
      </c>
      <c r="Y2" s="1262"/>
      <c r="Z2" s="1263"/>
      <c r="AA2" s="1274" t="s">
        <v>948</v>
      </c>
      <c r="AB2" s="1262"/>
      <c r="AC2" s="1263"/>
      <c r="AD2" s="1274" t="s">
        <v>953</v>
      </c>
      <c r="AE2" s="1262"/>
      <c r="AF2" s="1263"/>
      <c r="AG2" s="1264" t="s">
        <v>957</v>
      </c>
      <c r="AH2" s="1265"/>
      <c r="AI2" s="1272"/>
      <c r="AJ2" s="1278" t="s">
        <v>950</v>
      </c>
      <c r="AK2" s="1265"/>
      <c r="AL2" s="1265"/>
      <c r="AM2" s="1274" t="s">
        <v>952</v>
      </c>
      <c r="AN2" s="1262"/>
      <c r="AO2" s="1263"/>
      <c r="AP2" s="1273" t="s">
        <v>321</v>
      </c>
      <c r="AQ2" s="1273"/>
      <c r="AR2" s="1273"/>
      <c r="AS2" s="620"/>
      <c r="AT2" s="620"/>
      <c r="AU2" s="620"/>
      <c r="AV2" s="720"/>
      <c r="AW2" s="620"/>
      <c r="AX2" s="620"/>
      <c r="AY2" s="620"/>
      <c r="AZ2" s="620"/>
      <c r="BA2" s="620"/>
      <c r="BB2" s="620"/>
      <c r="BC2" s="620"/>
      <c r="BD2" s="620"/>
      <c r="BE2" s="620"/>
      <c r="BF2" s="620"/>
      <c r="BG2" s="620"/>
      <c r="BH2" s="620"/>
      <c r="BI2" s="620"/>
      <c r="BJ2" s="620"/>
      <c r="BK2" s="620"/>
      <c r="BL2" s="620"/>
      <c r="BM2" s="620"/>
      <c r="BN2" s="620"/>
      <c r="BO2" s="620"/>
      <c r="BP2" s="620"/>
      <c r="BQ2" s="620"/>
      <c r="BR2" s="620"/>
      <c r="BS2" s="620"/>
      <c r="BT2" s="620"/>
      <c r="BU2" s="620"/>
      <c r="BV2" s="620"/>
      <c r="BW2" s="620"/>
      <c r="BX2" s="620"/>
      <c r="BY2" s="620"/>
      <c r="BZ2" s="620"/>
      <c r="CA2" s="620"/>
      <c r="CB2" s="620"/>
      <c r="CC2" s="620"/>
      <c r="CD2" s="620"/>
      <c r="CE2" s="620"/>
      <c r="CF2" s="620"/>
      <c r="CG2" s="620"/>
      <c r="CH2" s="620"/>
      <c r="CI2" s="620"/>
      <c r="CJ2" s="620"/>
      <c r="CK2" s="620"/>
      <c r="CL2" s="620"/>
      <c r="CM2" s="620"/>
      <c r="CN2" s="620"/>
      <c r="CO2" s="620"/>
      <c r="CP2" s="620"/>
      <c r="CQ2" s="620"/>
      <c r="CR2" s="620"/>
      <c r="CS2" s="620"/>
      <c r="CT2" s="620"/>
      <c r="CU2" s="620"/>
      <c r="CV2" s="620"/>
      <c r="CW2" s="620"/>
      <c r="CX2" s="620"/>
      <c r="CY2" s="620"/>
      <c r="CZ2" s="620"/>
      <c r="DA2" s="620"/>
      <c r="DB2" s="620"/>
      <c r="DC2" s="620"/>
      <c r="DD2" s="620"/>
      <c r="DE2" s="620"/>
      <c r="DF2" s="620"/>
      <c r="DG2" s="620"/>
      <c r="DH2" s="620"/>
      <c r="DI2" s="620"/>
      <c r="DJ2" s="620"/>
      <c r="DK2" s="620"/>
      <c r="DL2" s="620"/>
      <c r="DM2" s="620"/>
      <c r="DN2" s="620"/>
      <c r="DO2" s="620"/>
      <c r="DP2" s="620"/>
      <c r="DQ2" s="620"/>
      <c r="DR2" s="620"/>
      <c r="DS2" s="620"/>
      <c r="DT2" s="620"/>
      <c r="DU2" s="620"/>
      <c r="DV2" s="620"/>
      <c r="DW2" s="620"/>
      <c r="DX2" s="620"/>
      <c r="DY2" s="620"/>
      <c r="DZ2" s="620"/>
      <c r="EA2" s="620"/>
      <c r="EB2" s="620"/>
      <c r="EC2" s="620"/>
      <c r="ED2" s="620"/>
      <c r="EE2" s="620"/>
      <c r="EF2" s="620"/>
      <c r="EG2" s="620"/>
      <c r="EH2" s="620"/>
      <c r="EI2" s="620"/>
      <c r="EJ2" s="620"/>
      <c r="EK2" s="620"/>
      <c r="EL2" s="620"/>
      <c r="EM2" s="620"/>
      <c r="EN2" s="620"/>
      <c r="EO2" s="620"/>
      <c r="EP2" s="620"/>
      <c r="EQ2" s="620"/>
      <c r="ER2" s="620"/>
      <c r="ES2" s="620"/>
      <c r="ET2" s="620"/>
      <c r="EU2" s="620"/>
      <c r="EV2" s="620"/>
      <c r="EW2" s="620"/>
      <c r="EX2" s="620"/>
      <c r="EY2" s="620"/>
      <c r="EZ2" s="620"/>
      <c r="FA2" s="620"/>
      <c r="FB2" s="620"/>
      <c r="FC2" s="620"/>
      <c r="FD2" s="620"/>
      <c r="FE2" s="620"/>
      <c r="FF2" s="620"/>
      <c r="FG2" s="620"/>
      <c r="FH2" s="620"/>
      <c r="FI2" s="620"/>
      <c r="FJ2" s="620"/>
      <c r="FK2" s="620"/>
      <c r="FL2" s="620"/>
      <c r="FM2" s="620"/>
      <c r="FN2" s="620"/>
      <c r="FO2" s="620"/>
      <c r="FP2" s="620"/>
      <c r="FQ2" s="620"/>
      <c r="FR2" s="620"/>
      <c r="FS2" s="620"/>
      <c r="FT2" s="620"/>
      <c r="FU2" s="620"/>
      <c r="FV2" s="620"/>
      <c r="FW2" s="620"/>
      <c r="FX2" s="620"/>
      <c r="FY2" s="620"/>
      <c r="FZ2" s="620"/>
      <c r="GA2" s="620"/>
      <c r="GB2" s="620"/>
      <c r="GC2" s="620"/>
      <c r="GD2" s="620"/>
      <c r="GE2" s="620"/>
      <c r="GF2" s="620"/>
      <c r="GG2" s="620"/>
      <c r="GH2" s="620"/>
      <c r="GI2" s="620"/>
      <c r="GJ2" s="620"/>
      <c r="GK2" s="620"/>
      <c r="GL2" s="620"/>
      <c r="GM2" s="620"/>
      <c r="GN2" s="620"/>
      <c r="GO2" s="620"/>
      <c r="GP2" s="620"/>
      <c r="GQ2" s="620"/>
      <c r="GR2" s="620"/>
      <c r="GS2" s="620"/>
      <c r="GT2" s="620"/>
      <c r="GU2" s="620"/>
      <c r="GV2" s="620"/>
      <c r="GW2" s="620"/>
      <c r="GX2" s="620"/>
      <c r="GY2" s="620"/>
      <c r="GZ2" s="620"/>
      <c r="HA2" s="620"/>
      <c r="HB2" s="620"/>
      <c r="HC2" s="620"/>
      <c r="HD2" s="620"/>
      <c r="HE2" s="620"/>
      <c r="HF2" s="620"/>
      <c r="HG2" s="620"/>
      <c r="HH2" s="620"/>
      <c r="HI2" s="620"/>
      <c r="HJ2" s="620"/>
      <c r="HK2" s="620"/>
      <c r="HL2" s="620"/>
      <c r="HM2" s="620"/>
      <c r="HN2" s="620"/>
      <c r="HO2" s="620"/>
      <c r="HP2" s="620"/>
      <c r="HQ2" s="620"/>
      <c r="HR2" s="620"/>
      <c r="HS2" s="620"/>
      <c r="HT2" s="620"/>
      <c r="HU2" s="620"/>
      <c r="HV2" s="620"/>
      <c r="HW2" s="620"/>
      <c r="HX2" s="620"/>
      <c r="HY2" s="620"/>
      <c r="HZ2" s="620"/>
      <c r="IA2" s="620"/>
      <c r="IB2" s="620"/>
      <c r="IC2" s="620"/>
      <c r="ID2" s="620"/>
      <c r="IE2" s="620"/>
      <c r="IF2" s="620"/>
      <c r="IG2" s="620"/>
      <c r="IH2" s="620"/>
      <c r="II2" s="620"/>
      <c r="IJ2" s="620"/>
      <c r="IK2" s="620"/>
      <c r="IL2" s="620"/>
      <c r="IM2" s="620"/>
      <c r="IN2" s="620"/>
      <c r="IO2" s="620"/>
      <c r="IP2" s="620"/>
      <c r="IQ2" s="620"/>
      <c r="IR2" s="620"/>
      <c r="IS2" s="620"/>
      <c r="IT2" s="620"/>
      <c r="IU2" s="620"/>
    </row>
    <row r="3" spans="1:255">
      <c r="A3" s="621" t="s">
        <v>958</v>
      </c>
      <c r="B3" s="621" t="s">
        <v>215</v>
      </c>
      <c r="C3" s="1255">
        <v>2018</v>
      </c>
      <c r="D3" s="1256"/>
      <c r="E3" s="1260"/>
      <c r="F3" s="1256">
        <v>2018</v>
      </c>
      <c r="G3" s="1256"/>
      <c r="H3" s="1257"/>
      <c r="I3" s="1261">
        <v>2018</v>
      </c>
      <c r="J3" s="1256"/>
      <c r="K3" s="1260"/>
      <c r="L3" s="1255">
        <v>2018</v>
      </c>
      <c r="M3" s="1256"/>
      <c r="N3" s="1257"/>
      <c r="O3" s="1255">
        <v>2018</v>
      </c>
      <c r="P3" s="1256"/>
      <c r="Q3" s="1257"/>
      <c r="R3" s="1255">
        <v>2018</v>
      </c>
      <c r="S3" s="1256"/>
      <c r="T3" s="1257"/>
      <c r="U3" s="1255">
        <v>2018</v>
      </c>
      <c r="V3" s="1256"/>
      <c r="W3" s="1257"/>
      <c r="X3" s="1255">
        <v>2018</v>
      </c>
      <c r="Y3" s="1256"/>
      <c r="Z3" s="1257"/>
      <c r="AA3" s="1255">
        <v>2018</v>
      </c>
      <c r="AB3" s="1256"/>
      <c r="AC3" s="1257"/>
      <c r="AD3" s="1255">
        <v>2018</v>
      </c>
      <c r="AE3" s="1256"/>
      <c r="AF3" s="1257"/>
      <c r="AG3" s="1255">
        <v>2018</v>
      </c>
      <c r="AH3" s="1256"/>
      <c r="AI3" s="1257"/>
      <c r="AJ3" s="1261">
        <v>2018</v>
      </c>
      <c r="AK3" s="1256"/>
      <c r="AL3" s="1256"/>
      <c r="AM3" s="1255">
        <v>2018</v>
      </c>
      <c r="AN3" s="1256"/>
      <c r="AO3" s="1257"/>
      <c r="AP3" s="1271">
        <v>2018</v>
      </c>
      <c r="AQ3" s="1271"/>
      <c r="AR3" s="1271"/>
    </row>
    <row r="4" spans="1:255">
      <c r="A4" s="621"/>
      <c r="B4" s="621"/>
      <c r="C4" s="622" t="s">
        <v>959</v>
      </c>
      <c r="D4" s="622" t="s">
        <v>960</v>
      </c>
      <c r="E4" s="622" t="s">
        <v>324</v>
      </c>
      <c r="F4" s="622" t="s">
        <v>959</v>
      </c>
      <c r="G4" s="622" t="s">
        <v>960</v>
      </c>
      <c r="H4" s="622" t="s">
        <v>324</v>
      </c>
      <c r="I4" s="622" t="s">
        <v>959</v>
      </c>
      <c r="J4" s="622" t="s">
        <v>960</v>
      </c>
      <c r="K4" s="622" t="s">
        <v>324</v>
      </c>
      <c r="L4" s="622" t="s">
        <v>959</v>
      </c>
      <c r="M4" s="622" t="s">
        <v>960</v>
      </c>
      <c r="N4" s="622" t="s">
        <v>324</v>
      </c>
      <c r="O4" s="622" t="s">
        <v>959</v>
      </c>
      <c r="P4" s="622" t="s">
        <v>960</v>
      </c>
      <c r="Q4" s="622" t="s">
        <v>324</v>
      </c>
      <c r="R4" s="622" t="s">
        <v>959</v>
      </c>
      <c r="S4" s="622" t="s">
        <v>960</v>
      </c>
      <c r="T4" s="622" t="s">
        <v>324</v>
      </c>
      <c r="U4" s="622" t="s">
        <v>959</v>
      </c>
      <c r="V4" s="622" t="s">
        <v>960</v>
      </c>
      <c r="W4" s="622" t="s">
        <v>324</v>
      </c>
      <c r="X4" s="622" t="s">
        <v>959</v>
      </c>
      <c r="Y4" s="622" t="s">
        <v>960</v>
      </c>
      <c r="Z4" s="622" t="s">
        <v>324</v>
      </c>
      <c r="AA4" s="622" t="s">
        <v>959</v>
      </c>
      <c r="AB4" s="622" t="s">
        <v>960</v>
      </c>
      <c r="AC4" s="622" t="s">
        <v>324</v>
      </c>
      <c r="AD4" s="622" t="s">
        <v>959</v>
      </c>
      <c r="AE4" s="622" t="s">
        <v>960</v>
      </c>
      <c r="AF4" s="622" t="s">
        <v>324</v>
      </c>
      <c r="AG4" s="622" t="s">
        <v>959</v>
      </c>
      <c r="AH4" s="622" t="s">
        <v>960</v>
      </c>
      <c r="AI4" s="622" t="s">
        <v>324</v>
      </c>
      <c r="AJ4" s="622" t="s">
        <v>959</v>
      </c>
      <c r="AK4" s="622" t="s">
        <v>960</v>
      </c>
      <c r="AL4" s="622" t="s">
        <v>324</v>
      </c>
      <c r="AM4" s="622" t="s">
        <v>959</v>
      </c>
      <c r="AN4" s="622" t="s">
        <v>960</v>
      </c>
      <c r="AO4" s="622" t="s">
        <v>324</v>
      </c>
      <c r="AP4" s="622" t="s">
        <v>959</v>
      </c>
      <c r="AQ4" s="622" t="s">
        <v>960</v>
      </c>
      <c r="AR4" s="622" t="s">
        <v>324</v>
      </c>
    </row>
    <row r="5" spans="1:255" ht="25.5">
      <c r="A5" s="623" t="s">
        <v>357</v>
      </c>
      <c r="B5" s="624" t="s">
        <v>747</v>
      </c>
      <c r="C5" s="625">
        <v>0</v>
      </c>
      <c r="D5" s="625"/>
      <c r="E5" s="625"/>
      <c r="F5" s="627"/>
      <c r="G5" s="627">
        <v>34380553</v>
      </c>
      <c r="H5" s="627">
        <v>10260000</v>
      </c>
      <c r="I5" s="626"/>
      <c r="J5" s="625"/>
      <c r="K5" s="625"/>
      <c r="L5" s="625">
        <v>0</v>
      </c>
      <c r="M5" s="625"/>
      <c r="N5" s="625"/>
      <c r="O5" s="625"/>
      <c r="P5" s="625"/>
      <c r="Q5" s="625"/>
      <c r="R5" s="625"/>
      <c r="S5" s="625"/>
      <c r="T5" s="625"/>
      <c r="U5" s="625"/>
      <c r="V5" s="625"/>
      <c r="W5" s="625"/>
      <c r="X5" s="625">
        <v>0</v>
      </c>
      <c r="Y5" s="625"/>
      <c r="Z5" s="625"/>
      <c r="AA5" s="625">
        <v>0</v>
      </c>
      <c r="AB5" s="625"/>
      <c r="AC5" s="625"/>
      <c r="AD5" s="625"/>
      <c r="AE5" s="625">
        <v>5652197</v>
      </c>
      <c r="AF5" s="625">
        <v>616440</v>
      </c>
      <c r="AG5" s="625"/>
      <c r="AH5" s="625"/>
      <c r="AI5" s="625">
        <v>1839396</v>
      </c>
      <c r="AJ5" s="626"/>
      <c r="AK5" s="625">
        <v>39276458</v>
      </c>
      <c r="AL5" s="625">
        <v>10095031</v>
      </c>
      <c r="AM5" s="625"/>
      <c r="AN5" s="625">
        <v>61449648</v>
      </c>
      <c r="AO5" s="625">
        <v>23961228</v>
      </c>
      <c r="AP5" s="625">
        <f t="shared" ref="AP5:AP36" si="0">O5+U5+R5+AD5+AM5+F5+AJ5+I5+C5+AA5+X5+L5</f>
        <v>0</v>
      </c>
      <c r="AQ5" s="625">
        <f t="shared" ref="AQ5:AQ36" si="1">P5+V5+S5+AE5+AN5+G5+AK5+J5+D5+AB5+Y5+M5</f>
        <v>140758856</v>
      </c>
      <c r="AR5" s="625">
        <f t="shared" ref="AR5:AR18" si="2">Q5+W5+T5+AF5+AO5+H5+AL5+K5+E5+AC5+Z5+N5+AI5</f>
        <v>46772095</v>
      </c>
    </row>
    <row r="6" spans="1:255">
      <c r="A6" s="623" t="s">
        <v>359</v>
      </c>
      <c r="B6" s="624" t="s">
        <v>748</v>
      </c>
      <c r="C6" s="625">
        <v>0</v>
      </c>
      <c r="D6" s="625"/>
      <c r="E6" s="625"/>
      <c r="F6" s="627">
        <v>0</v>
      </c>
      <c r="G6" s="627"/>
      <c r="H6" s="627"/>
      <c r="I6" s="626">
        <v>0</v>
      </c>
      <c r="J6" s="625"/>
      <c r="K6" s="625"/>
      <c r="L6" s="625">
        <v>0</v>
      </c>
      <c r="M6" s="625"/>
      <c r="N6" s="625"/>
      <c r="O6" s="625">
        <v>0</v>
      </c>
      <c r="P6" s="625"/>
      <c r="Q6" s="625"/>
      <c r="R6" s="625">
        <v>0</v>
      </c>
      <c r="S6" s="625"/>
      <c r="T6" s="625"/>
      <c r="U6" s="625">
        <v>0</v>
      </c>
      <c r="V6" s="625"/>
      <c r="W6" s="625"/>
      <c r="X6" s="625">
        <v>0</v>
      </c>
      <c r="Y6" s="625"/>
      <c r="Z6" s="625"/>
      <c r="AA6" s="625">
        <v>0</v>
      </c>
      <c r="AB6" s="625"/>
      <c r="AC6" s="625"/>
      <c r="AD6" s="625">
        <v>0</v>
      </c>
      <c r="AE6" s="625"/>
      <c r="AF6" s="625"/>
      <c r="AG6" s="625"/>
      <c r="AH6" s="625"/>
      <c r="AI6" s="625"/>
      <c r="AJ6" s="626">
        <v>0</v>
      </c>
      <c r="AK6" s="625"/>
      <c r="AL6" s="625"/>
      <c r="AM6" s="625">
        <v>0</v>
      </c>
      <c r="AN6" s="625"/>
      <c r="AO6" s="625"/>
      <c r="AP6" s="625">
        <f t="shared" si="0"/>
        <v>0</v>
      </c>
      <c r="AQ6" s="625">
        <f t="shared" si="1"/>
        <v>0</v>
      </c>
      <c r="AR6" s="625">
        <f t="shared" si="2"/>
        <v>0</v>
      </c>
    </row>
    <row r="7" spans="1:255">
      <c r="A7" s="623" t="s">
        <v>361</v>
      </c>
      <c r="B7" s="624" t="s">
        <v>749</v>
      </c>
      <c r="C7" s="625">
        <v>0</v>
      </c>
      <c r="D7" s="625"/>
      <c r="E7" s="625"/>
      <c r="F7" s="627">
        <v>0</v>
      </c>
      <c r="G7" s="627"/>
      <c r="H7" s="627"/>
      <c r="I7" s="626">
        <v>0</v>
      </c>
      <c r="J7" s="625"/>
      <c r="K7" s="625"/>
      <c r="L7" s="625">
        <v>0</v>
      </c>
      <c r="M7" s="625"/>
      <c r="N7" s="625"/>
      <c r="O7" s="625">
        <v>0</v>
      </c>
      <c r="P7" s="625"/>
      <c r="Q7" s="625"/>
      <c r="R7" s="625">
        <v>0</v>
      </c>
      <c r="S7" s="625"/>
      <c r="T7" s="625"/>
      <c r="U7" s="625">
        <v>0</v>
      </c>
      <c r="V7" s="625"/>
      <c r="W7" s="625"/>
      <c r="X7" s="625">
        <v>0</v>
      </c>
      <c r="Y7" s="625"/>
      <c r="Z7" s="625"/>
      <c r="AA7" s="625">
        <v>0</v>
      </c>
      <c r="AB7" s="625"/>
      <c r="AC7" s="625"/>
      <c r="AD7" s="625">
        <v>0</v>
      </c>
      <c r="AE7" s="625"/>
      <c r="AF7" s="625"/>
      <c r="AG7" s="625"/>
      <c r="AH7" s="625"/>
      <c r="AI7" s="625"/>
      <c r="AJ7" s="626">
        <v>0</v>
      </c>
      <c r="AK7" s="625"/>
      <c r="AL7" s="625"/>
      <c r="AM7" s="625">
        <v>0</v>
      </c>
      <c r="AN7" s="625"/>
      <c r="AO7" s="625"/>
      <c r="AP7" s="625">
        <f t="shared" si="0"/>
        <v>0</v>
      </c>
      <c r="AQ7" s="625">
        <f t="shared" si="1"/>
        <v>0</v>
      </c>
      <c r="AR7" s="625">
        <f t="shared" si="2"/>
        <v>0</v>
      </c>
    </row>
    <row r="8" spans="1:255" ht="25.5">
      <c r="A8" s="623" t="s">
        <v>363</v>
      </c>
      <c r="B8" s="624" t="s">
        <v>750</v>
      </c>
      <c r="C8" s="625">
        <v>0</v>
      </c>
      <c r="D8" s="625"/>
      <c r="E8" s="625"/>
      <c r="F8" s="627">
        <v>0</v>
      </c>
      <c r="G8" s="627"/>
      <c r="H8" s="627"/>
      <c r="I8" s="626">
        <v>0</v>
      </c>
      <c r="J8" s="625"/>
      <c r="K8" s="625"/>
      <c r="L8" s="625">
        <v>0</v>
      </c>
      <c r="M8" s="625"/>
      <c r="N8" s="625"/>
      <c r="O8" s="625">
        <v>0</v>
      </c>
      <c r="P8" s="625"/>
      <c r="Q8" s="625"/>
      <c r="R8" s="625">
        <v>0</v>
      </c>
      <c r="S8" s="625"/>
      <c r="T8" s="625"/>
      <c r="U8" s="625">
        <v>0</v>
      </c>
      <c r="V8" s="625"/>
      <c r="W8" s="625"/>
      <c r="X8" s="625">
        <v>0</v>
      </c>
      <c r="Y8" s="625"/>
      <c r="Z8" s="625"/>
      <c r="AA8" s="625">
        <v>0</v>
      </c>
      <c r="AB8" s="625"/>
      <c r="AC8" s="625"/>
      <c r="AD8" s="625">
        <v>0</v>
      </c>
      <c r="AE8" s="625"/>
      <c r="AF8" s="625"/>
      <c r="AG8" s="625"/>
      <c r="AH8" s="625"/>
      <c r="AI8" s="625"/>
      <c r="AJ8" s="626">
        <v>0</v>
      </c>
      <c r="AK8" s="625"/>
      <c r="AL8" s="625"/>
      <c r="AM8" s="625">
        <v>0</v>
      </c>
      <c r="AN8" s="625"/>
      <c r="AO8" s="625"/>
      <c r="AP8" s="625">
        <f t="shared" si="0"/>
        <v>0</v>
      </c>
      <c r="AQ8" s="625">
        <f t="shared" si="1"/>
        <v>0</v>
      </c>
      <c r="AR8" s="625">
        <f t="shared" si="2"/>
        <v>0</v>
      </c>
    </row>
    <row r="9" spans="1:255">
      <c r="A9" s="623" t="s">
        <v>365</v>
      </c>
      <c r="B9" s="624" t="s">
        <v>751</v>
      </c>
      <c r="C9" s="625">
        <v>0</v>
      </c>
      <c r="D9" s="625"/>
      <c r="E9" s="625"/>
      <c r="F9" s="627">
        <v>0</v>
      </c>
      <c r="G9" s="627"/>
      <c r="H9" s="627"/>
      <c r="I9" s="626">
        <v>0</v>
      </c>
      <c r="J9" s="625"/>
      <c r="K9" s="625"/>
      <c r="L9" s="625">
        <v>0</v>
      </c>
      <c r="M9" s="625"/>
      <c r="N9" s="625"/>
      <c r="O9" s="625">
        <v>0</v>
      </c>
      <c r="P9" s="625"/>
      <c r="Q9" s="625"/>
      <c r="R9" s="625">
        <v>0</v>
      </c>
      <c r="S9" s="625"/>
      <c r="T9" s="625"/>
      <c r="U9" s="625">
        <v>0</v>
      </c>
      <c r="V9" s="625"/>
      <c r="W9" s="625"/>
      <c r="X9" s="625">
        <v>0</v>
      </c>
      <c r="Y9" s="625"/>
      <c r="Z9" s="625"/>
      <c r="AA9" s="625">
        <v>0</v>
      </c>
      <c r="AB9" s="625"/>
      <c r="AC9" s="625"/>
      <c r="AD9" s="625">
        <v>0</v>
      </c>
      <c r="AE9" s="625"/>
      <c r="AF9" s="625"/>
      <c r="AG9" s="625"/>
      <c r="AH9" s="625"/>
      <c r="AI9" s="625"/>
      <c r="AJ9" s="626">
        <v>0</v>
      </c>
      <c r="AK9" s="625"/>
      <c r="AL9" s="625"/>
      <c r="AM9" s="625">
        <v>0</v>
      </c>
      <c r="AN9" s="625"/>
      <c r="AO9" s="625"/>
      <c r="AP9" s="625">
        <f t="shared" si="0"/>
        <v>0</v>
      </c>
      <c r="AQ9" s="625">
        <f t="shared" si="1"/>
        <v>0</v>
      </c>
      <c r="AR9" s="625">
        <f t="shared" si="2"/>
        <v>0</v>
      </c>
    </row>
    <row r="10" spans="1:255">
      <c r="A10" s="623" t="s">
        <v>367</v>
      </c>
      <c r="B10" s="624" t="s">
        <v>752</v>
      </c>
      <c r="C10" s="625">
        <v>0</v>
      </c>
      <c r="D10" s="625"/>
      <c r="E10" s="625"/>
      <c r="F10" s="627">
        <v>0</v>
      </c>
      <c r="G10" s="627"/>
      <c r="H10" s="627"/>
      <c r="I10" s="626">
        <v>0</v>
      </c>
      <c r="J10" s="625"/>
      <c r="K10" s="625"/>
      <c r="L10" s="625">
        <v>0</v>
      </c>
      <c r="M10" s="625"/>
      <c r="N10" s="625"/>
      <c r="O10" s="625">
        <v>0</v>
      </c>
      <c r="P10" s="625"/>
      <c r="Q10" s="625"/>
      <c r="R10" s="625">
        <v>0</v>
      </c>
      <c r="S10" s="625"/>
      <c r="T10" s="625"/>
      <c r="U10" s="625">
        <v>0</v>
      </c>
      <c r="V10" s="625"/>
      <c r="W10" s="625"/>
      <c r="X10" s="625">
        <v>0</v>
      </c>
      <c r="Y10" s="625"/>
      <c r="Z10" s="625"/>
      <c r="AA10" s="625">
        <v>0</v>
      </c>
      <c r="AB10" s="625"/>
      <c r="AC10" s="625"/>
      <c r="AD10" s="625">
        <v>0</v>
      </c>
      <c r="AE10" s="625"/>
      <c r="AF10" s="625"/>
      <c r="AG10" s="625"/>
      <c r="AH10" s="625"/>
      <c r="AI10" s="625"/>
      <c r="AJ10" s="626">
        <v>0</v>
      </c>
      <c r="AK10" s="625"/>
      <c r="AL10" s="625"/>
      <c r="AM10" s="625">
        <v>0</v>
      </c>
      <c r="AN10" s="625"/>
      <c r="AO10" s="625"/>
      <c r="AP10" s="625">
        <f t="shared" si="0"/>
        <v>0</v>
      </c>
      <c r="AQ10" s="625">
        <f t="shared" si="1"/>
        <v>0</v>
      </c>
      <c r="AR10" s="625">
        <f t="shared" si="2"/>
        <v>0</v>
      </c>
    </row>
    <row r="11" spans="1:255">
      <c r="A11" s="623" t="s">
        <v>369</v>
      </c>
      <c r="B11" s="624" t="s">
        <v>753</v>
      </c>
      <c r="C11" s="625">
        <v>0</v>
      </c>
      <c r="D11" s="625"/>
      <c r="E11" s="625"/>
      <c r="F11" s="627">
        <v>0</v>
      </c>
      <c r="G11" s="627"/>
      <c r="H11" s="627"/>
      <c r="I11" s="626">
        <v>0</v>
      </c>
      <c r="J11" s="625"/>
      <c r="K11" s="625"/>
      <c r="L11" s="625">
        <v>0</v>
      </c>
      <c r="M11" s="625"/>
      <c r="N11" s="625"/>
      <c r="O11" s="625">
        <v>0</v>
      </c>
      <c r="P11" s="625"/>
      <c r="Q11" s="625"/>
      <c r="R11" s="625">
        <v>0</v>
      </c>
      <c r="S11" s="625"/>
      <c r="T11" s="625"/>
      <c r="U11" s="625">
        <v>0</v>
      </c>
      <c r="V11" s="625"/>
      <c r="W11" s="625"/>
      <c r="X11" s="625">
        <v>0</v>
      </c>
      <c r="Y11" s="625"/>
      <c r="Z11" s="625"/>
      <c r="AA11" s="625">
        <v>0</v>
      </c>
      <c r="AB11" s="625"/>
      <c r="AC11" s="625"/>
      <c r="AD11" s="625">
        <v>0</v>
      </c>
      <c r="AE11" s="625"/>
      <c r="AF11" s="625"/>
      <c r="AG11" s="625"/>
      <c r="AH11" s="625"/>
      <c r="AI11" s="625"/>
      <c r="AJ11" s="626">
        <v>0</v>
      </c>
      <c r="AK11" s="625"/>
      <c r="AL11" s="625"/>
      <c r="AM11" s="625">
        <v>0</v>
      </c>
      <c r="AN11" s="625"/>
      <c r="AO11" s="625"/>
      <c r="AP11" s="625">
        <f t="shared" si="0"/>
        <v>0</v>
      </c>
      <c r="AQ11" s="625">
        <f t="shared" si="1"/>
        <v>0</v>
      </c>
      <c r="AR11" s="625">
        <f t="shared" si="2"/>
        <v>0</v>
      </c>
    </row>
    <row r="12" spans="1:255">
      <c r="A12" s="623" t="s">
        <v>371</v>
      </c>
      <c r="B12" s="624" t="s">
        <v>754</v>
      </c>
      <c r="C12" s="625">
        <v>0</v>
      </c>
      <c r="D12" s="625"/>
      <c r="E12" s="625"/>
      <c r="F12" s="627">
        <v>0</v>
      </c>
      <c r="G12" s="627"/>
      <c r="H12" s="627"/>
      <c r="I12" s="626">
        <v>0</v>
      </c>
      <c r="J12" s="625"/>
      <c r="K12" s="625"/>
      <c r="L12" s="625">
        <v>0</v>
      </c>
      <c r="M12" s="625"/>
      <c r="N12" s="625"/>
      <c r="O12" s="625">
        <v>0</v>
      </c>
      <c r="P12" s="625"/>
      <c r="Q12" s="625"/>
      <c r="R12" s="625">
        <v>0</v>
      </c>
      <c r="S12" s="625"/>
      <c r="T12" s="625"/>
      <c r="U12" s="625">
        <v>0</v>
      </c>
      <c r="V12" s="625"/>
      <c r="W12" s="625"/>
      <c r="X12" s="625">
        <v>0</v>
      </c>
      <c r="Y12" s="625"/>
      <c r="Z12" s="625"/>
      <c r="AA12" s="625">
        <v>0</v>
      </c>
      <c r="AB12" s="625"/>
      <c r="AC12" s="625"/>
      <c r="AD12" s="625">
        <v>0</v>
      </c>
      <c r="AE12" s="625"/>
      <c r="AF12" s="625"/>
      <c r="AG12" s="625"/>
      <c r="AH12" s="625"/>
      <c r="AI12" s="625"/>
      <c r="AJ12" s="626">
        <v>0</v>
      </c>
      <c r="AK12" s="625"/>
      <c r="AL12" s="625"/>
      <c r="AM12" s="625">
        <v>0</v>
      </c>
      <c r="AN12" s="625"/>
      <c r="AO12" s="625"/>
      <c r="AP12" s="625">
        <f t="shared" si="0"/>
        <v>0</v>
      </c>
      <c r="AQ12" s="625">
        <f t="shared" si="1"/>
        <v>0</v>
      </c>
      <c r="AR12" s="625">
        <f t="shared" si="2"/>
        <v>0</v>
      </c>
    </row>
    <row r="13" spans="1:255">
      <c r="A13" s="623" t="s">
        <v>373</v>
      </c>
      <c r="B13" s="624" t="s">
        <v>755</v>
      </c>
      <c r="C13" s="625">
        <v>0</v>
      </c>
      <c r="D13" s="625"/>
      <c r="E13" s="625"/>
      <c r="F13" s="627">
        <v>0</v>
      </c>
      <c r="G13" s="627"/>
      <c r="H13" s="627"/>
      <c r="I13" s="626">
        <v>0</v>
      </c>
      <c r="J13" s="625"/>
      <c r="K13" s="625"/>
      <c r="L13" s="625"/>
      <c r="M13" s="625"/>
      <c r="N13" s="625"/>
      <c r="O13" s="625">
        <v>0</v>
      </c>
      <c r="P13" s="625"/>
      <c r="Q13" s="625"/>
      <c r="R13" s="625">
        <v>0</v>
      </c>
      <c r="S13" s="625"/>
      <c r="T13" s="625"/>
      <c r="U13" s="625">
        <v>0</v>
      </c>
      <c r="V13" s="625"/>
      <c r="W13" s="625"/>
      <c r="X13" s="625">
        <v>0</v>
      </c>
      <c r="Y13" s="625"/>
      <c r="Z13" s="625"/>
      <c r="AA13" s="625">
        <v>0</v>
      </c>
      <c r="AB13" s="625"/>
      <c r="AC13" s="625"/>
      <c r="AD13" s="625"/>
      <c r="AE13" s="625">
        <v>25941</v>
      </c>
      <c r="AF13" s="625"/>
      <c r="AG13" s="625"/>
      <c r="AH13" s="625"/>
      <c r="AI13" s="625"/>
      <c r="AJ13" s="626">
        <v>0</v>
      </c>
      <c r="AK13" s="625"/>
      <c r="AL13" s="625"/>
      <c r="AM13" s="625">
        <v>0</v>
      </c>
      <c r="AN13" s="625"/>
      <c r="AO13" s="625"/>
      <c r="AP13" s="625">
        <f t="shared" si="0"/>
        <v>0</v>
      </c>
      <c r="AQ13" s="625">
        <f t="shared" si="1"/>
        <v>25941</v>
      </c>
      <c r="AR13" s="625">
        <f t="shared" si="2"/>
        <v>0</v>
      </c>
    </row>
    <row r="14" spans="1:255">
      <c r="A14" s="623" t="s">
        <v>375</v>
      </c>
      <c r="B14" s="624" t="s">
        <v>756</v>
      </c>
      <c r="C14" s="625">
        <v>0</v>
      </c>
      <c r="D14" s="625"/>
      <c r="E14" s="625"/>
      <c r="F14" s="627">
        <v>0</v>
      </c>
      <c r="G14" s="627"/>
      <c r="H14" s="627"/>
      <c r="I14" s="626">
        <v>0</v>
      </c>
      <c r="J14" s="625"/>
      <c r="K14" s="625"/>
      <c r="L14" s="625">
        <v>0</v>
      </c>
      <c r="M14" s="625"/>
      <c r="N14" s="625"/>
      <c r="O14" s="625">
        <v>0</v>
      </c>
      <c r="P14" s="625"/>
      <c r="Q14" s="625"/>
      <c r="R14" s="625">
        <v>0</v>
      </c>
      <c r="S14" s="625"/>
      <c r="T14" s="625"/>
      <c r="U14" s="625">
        <v>0</v>
      </c>
      <c r="V14" s="625"/>
      <c r="W14" s="625"/>
      <c r="X14" s="625">
        <v>0</v>
      </c>
      <c r="Y14" s="625"/>
      <c r="Z14" s="625"/>
      <c r="AA14" s="625">
        <v>0</v>
      </c>
      <c r="AB14" s="625"/>
      <c r="AC14" s="625"/>
      <c r="AD14" s="625">
        <v>0</v>
      </c>
      <c r="AE14" s="625"/>
      <c r="AF14" s="625"/>
      <c r="AG14" s="625"/>
      <c r="AH14" s="625"/>
      <c r="AI14" s="625"/>
      <c r="AJ14" s="626">
        <v>0</v>
      </c>
      <c r="AK14" s="625"/>
      <c r="AL14" s="625"/>
      <c r="AM14" s="625">
        <v>0</v>
      </c>
      <c r="AN14" s="625"/>
      <c r="AO14" s="625"/>
      <c r="AP14" s="625">
        <f t="shared" si="0"/>
        <v>0</v>
      </c>
      <c r="AQ14" s="625">
        <f t="shared" si="1"/>
        <v>0</v>
      </c>
      <c r="AR14" s="625">
        <f t="shared" si="2"/>
        <v>0</v>
      </c>
    </row>
    <row r="15" spans="1:255">
      <c r="A15" s="623" t="s">
        <v>377</v>
      </c>
      <c r="B15" s="624" t="s">
        <v>757</v>
      </c>
      <c r="C15" s="625">
        <v>0</v>
      </c>
      <c r="D15" s="625"/>
      <c r="E15" s="625"/>
      <c r="F15" s="627">
        <v>0</v>
      </c>
      <c r="G15" s="627"/>
      <c r="H15" s="627"/>
      <c r="I15" s="626">
        <v>0</v>
      </c>
      <c r="J15" s="625"/>
      <c r="K15" s="625"/>
      <c r="L15" s="625">
        <v>0</v>
      </c>
      <c r="M15" s="625"/>
      <c r="N15" s="625"/>
      <c r="O15" s="625">
        <v>0</v>
      </c>
      <c r="P15" s="625"/>
      <c r="Q15" s="625"/>
      <c r="R15" s="625">
        <v>0</v>
      </c>
      <c r="S15" s="625"/>
      <c r="T15" s="625"/>
      <c r="U15" s="625">
        <v>0</v>
      </c>
      <c r="V15" s="625"/>
      <c r="W15" s="625"/>
      <c r="X15" s="625">
        <v>0</v>
      </c>
      <c r="Y15" s="625"/>
      <c r="Z15" s="625"/>
      <c r="AA15" s="625">
        <v>0</v>
      </c>
      <c r="AB15" s="625"/>
      <c r="AC15" s="625"/>
      <c r="AD15" s="625">
        <v>0</v>
      </c>
      <c r="AE15" s="625"/>
      <c r="AF15" s="625"/>
      <c r="AG15" s="625"/>
      <c r="AH15" s="625"/>
      <c r="AI15" s="625"/>
      <c r="AJ15" s="626">
        <v>0</v>
      </c>
      <c r="AK15" s="625"/>
      <c r="AL15" s="625"/>
      <c r="AM15" s="625">
        <v>0</v>
      </c>
      <c r="AN15" s="625"/>
      <c r="AO15" s="625"/>
      <c r="AP15" s="625">
        <f t="shared" si="0"/>
        <v>0</v>
      </c>
      <c r="AQ15" s="625">
        <f t="shared" si="1"/>
        <v>0</v>
      </c>
      <c r="AR15" s="625">
        <f t="shared" si="2"/>
        <v>0</v>
      </c>
    </row>
    <row r="16" spans="1:255">
      <c r="A16" s="623" t="s">
        <v>379</v>
      </c>
      <c r="B16" s="624" t="s">
        <v>758</v>
      </c>
      <c r="C16" s="625">
        <v>0</v>
      </c>
      <c r="D16" s="625"/>
      <c r="E16" s="625"/>
      <c r="F16" s="627">
        <v>0</v>
      </c>
      <c r="G16" s="627"/>
      <c r="H16" s="627"/>
      <c r="I16" s="626">
        <v>0</v>
      </c>
      <c r="J16" s="625"/>
      <c r="K16" s="625"/>
      <c r="L16" s="625">
        <v>0</v>
      </c>
      <c r="M16" s="625"/>
      <c r="N16" s="625"/>
      <c r="O16" s="625">
        <v>0</v>
      </c>
      <c r="P16" s="625"/>
      <c r="Q16" s="625"/>
      <c r="R16" s="625">
        <v>0</v>
      </c>
      <c r="S16" s="625"/>
      <c r="T16" s="625"/>
      <c r="U16" s="625">
        <v>0</v>
      </c>
      <c r="V16" s="625"/>
      <c r="W16" s="625"/>
      <c r="X16" s="625">
        <v>0</v>
      </c>
      <c r="Y16" s="625"/>
      <c r="Z16" s="625"/>
      <c r="AA16" s="625">
        <v>0</v>
      </c>
      <c r="AB16" s="625"/>
      <c r="AC16" s="625"/>
      <c r="AD16" s="625">
        <v>0</v>
      </c>
      <c r="AE16" s="625"/>
      <c r="AF16" s="625"/>
      <c r="AG16" s="625"/>
      <c r="AH16" s="625"/>
      <c r="AI16" s="625"/>
      <c r="AJ16" s="626">
        <v>0</v>
      </c>
      <c r="AK16" s="625"/>
      <c r="AL16" s="625"/>
      <c r="AM16" s="625">
        <v>0</v>
      </c>
      <c r="AN16" s="625"/>
      <c r="AO16" s="625"/>
      <c r="AP16" s="625">
        <f t="shared" si="0"/>
        <v>0</v>
      </c>
      <c r="AQ16" s="625">
        <f t="shared" si="1"/>
        <v>0</v>
      </c>
      <c r="AR16" s="625">
        <f t="shared" si="2"/>
        <v>0</v>
      </c>
    </row>
    <row r="17" spans="1:44" ht="25.5">
      <c r="A17" s="623" t="s">
        <v>381</v>
      </c>
      <c r="B17" s="624" t="s">
        <v>961</v>
      </c>
      <c r="C17" s="625"/>
      <c r="D17" s="625"/>
      <c r="E17" s="625"/>
      <c r="F17" s="627">
        <v>0</v>
      </c>
      <c r="G17" s="627">
        <v>930000</v>
      </c>
      <c r="H17" s="627">
        <v>930000</v>
      </c>
      <c r="I17" s="626">
        <v>0</v>
      </c>
      <c r="J17" s="625"/>
      <c r="K17" s="625"/>
      <c r="L17" s="625"/>
      <c r="M17" s="625"/>
      <c r="N17" s="625"/>
      <c r="O17" s="625">
        <v>0</v>
      </c>
      <c r="P17" s="625"/>
      <c r="Q17" s="625"/>
      <c r="R17" s="625">
        <v>0</v>
      </c>
      <c r="S17" s="625"/>
      <c r="T17" s="625"/>
      <c r="U17" s="625">
        <v>0</v>
      </c>
      <c r="V17" s="625"/>
      <c r="W17" s="625"/>
      <c r="X17" s="625">
        <v>0</v>
      </c>
      <c r="Y17" s="625"/>
      <c r="Z17" s="625"/>
      <c r="AA17" s="625">
        <v>0</v>
      </c>
      <c r="AB17" s="625"/>
      <c r="AC17" s="625"/>
      <c r="AD17" s="625">
        <v>0</v>
      </c>
      <c r="AE17" s="625"/>
      <c r="AF17" s="625"/>
      <c r="AG17" s="625"/>
      <c r="AH17" s="625"/>
      <c r="AI17" s="625">
        <v>29925</v>
      </c>
      <c r="AJ17" s="626">
        <v>0</v>
      </c>
      <c r="AK17" s="625">
        <v>142513</v>
      </c>
      <c r="AL17" s="625">
        <v>142513</v>
      </c>
      <c r="AM17" s="625">
        <v>0</v>
      </c>
      <c r="AN17" s="625">
        <v>54600</v>
      </c>
      <c r="AO17" s="625">
        <v>54600</v>
      </c>
      <c r="AP17" s="625">
        <f t="shared" si="0"/>
        <v>0</v>
      </c>
      <c r="AQ17" s="625">
        <f t="shared" si="1"/>
        <v>1127113</v>
      </c>
      <c r="AR17" s="625">
        <f t="shared" si="2"/>
        <v>1157038</v>
      </c>
    </row>
    <row r="18" spans="1:44" ht="25.5">
      <c r="A18" s="628" t="s">
        <v>385</v>
      </c>
      <c r="B18" s="629" t="s">
        <v>760</v>
      </c>
      <c r="C18" s="630">
        <f t="shared" ref="C18:K18" si="3">SUM(C5:C17)</f>
        <v>0</v>
      </c>
      <c r="D18" s="630">
        <f t="shared" si="3"/>
        <v>0</v>
      </c>
      <c r="E18" s="630">
        <f t="shared" si="3"/>
        <v>0</v>
      </c>
      <c r="F18" s="630">
        <f t="shared" si="3"/>
        <v>0</v>
      </c>
      <c r="G18" s="630">
        <f t="shared" si="3"/>
        <v>35310553</v>
      </c>
      <c r="H18" s="630">
        <f t="shared" si="3"/>
        <v>11190000</v>
      </c>
      <c r="I18" s="630">
        <f t="shared" si="3"/>
        <v>0</v>
      </c>
      <c r="J18" s="630">
        <f t="shared" si="3"/>
        <v>0</v>
      </c>
      <c r="K18" s="630">
        <f t="shared" si="3"/>
        <v>0</v>
      </c>
      <c r="L18" s="630">
        <f t="shared" ref="L18:AN18" si="4">SUM(L5:L17)</f>
        <v>0</v>
      </c>
      <c r="M18" s="630">
        <f t="shared" si="4"/>
        <v>0</v>
      </c>
      <c r="N18" s="630">
        <f t="shared" ref="N18:W18" si="5">SUM(N5:N17)</f>
        <v>0</v>
      </c>
      <c r="O18" s="630">
        <f t="shared" si="5"/>
        <v>0</v>
      </c>
      <c r="P18" s="630">
        <f t="shared" si="5"/>
        <v>0</v>
      </c>
      <c r="Q18" s="630">
        <f t="shared" si="5"/>
        <v>0</v>
      </c>
      <c r="R18" s="630">
        <f t="shared" si="5"/>
        <v>0</v>
      </c>
      <c r="S18" s="630">
        <f t="shared" si="5"/>
        <v>0</v>
      </c>
      <c r="T18" s="630">
        <f t="shared" si="5"/>
        <v>0</v>
      </c>
      <c r="U18" s="630">
        <f t="shared" si="5"/>
        <v>0</v>
      </c>
      <c r="V18" s="630">
        <f t="shared" si="5"/>
        <v>0</v>
      </c>
      <c r="W18" s="630">
        <f t="shared" si="5"/>
        <v>0</v>
      </c>
      <c r="X18" s="630">
        <f t="shared" si="4"/>
        <v>0</v>
      </c>
      <c r="Y18" s="630">
        <f t="shared" si="4"/>
        <v>0</v>
      </c>
      <c r="Z18" s="630">
        <f>SUM(Z5:Z17)</f>
        <v>0</v>
      </c>
      <c r="AA18" s="630">
        <f t="shared" si="4"/>
        <v>0</v>
      </c>
      <c r="AB18" s="630">
        <f t="shared" si="4"/>
        <v>0</v>
      </c>
      <c r="AC18" s="630">
        <f>SUM(AC5:AC17)</f>
        <v>0</v>
      </c>
      <c r="AD18" s="630">
        <f>SUM(AD5:AD17)</f>
        <v>0</v>
      </c>
      <c r="AE18" s="630">
        <f>SUM(AE5:AE17)</f>
        <v>5678138</v>
      </c>
      <c r="AF18" s="630">
        <f>SUM(AF5:AF17)</f>
        <v>616440</v>
      </c>
      <c r="AG18" s="630">
        <f>SUM(AG5:AG17)</f>
        <v>0</v>
      </c>
      <c r="AH18" s="630">
        <f t="shared" ref="AH18:AI18" si="6">SUM(AH5:AH17)</f>
        <v>0</v>
      </c>
      <c r="AI18" s="630">
        <f t="shared" si="6"/>
        <v>1869321</v>
      </c>
      <c r="AJ18" s="630">
        <f t="shared" si="4"/>
        <v>0</v>
      </c>
      <c r="AK18" s="630">
        <f t="shared" si="4"/>
        <v>39418971</v>
      </c>
      <c r="AL18" s="630">
        <f>SUM(AL5:AL17)</f>
        <v>10237544</v>
      </c>
      <c r="AM18" s="630">
        <f t="shared" si="4"/>
        <v>0</v>
      </c>
      <c r="AN18" s="630">
        <f t="shared" si="4"/>
        <v>61504248</v>
      </c>
      <c r="AO18" s="630">
        <f>SUM(AO5:AO17)</f>
        <v>24015828</v>
      </c>
      <c r="AP18" s="631">
        <f t="shared" si="0"/>
        <v>0</v>
      </c>
      <c r="AQ18" s="631">
        <f t="shared" si="1"/>
        <v>141911910</v>
      </c>
      <c r="AR18" s="631">
        <f t="shared" si="2"/>
        <v>47929133</v>
      </c>
    </row>
    <row r="19" spans="1:44">
      <c r="A19" s="623" t="s">
        <v>387</v>
      </c>
      <c r="B19" s="624" t="s">
        <v>761</v>
      </c>
      <c r="C19" s="625">
        <v>0</v>
      </c>
      <c r="D19" s="625"/>
      <c r="E19" s="625"/>
      <c r="F19" s="627">
        <v>0</v>
      </c>
      <c r="G19" s="627"/>
      <c r="H19" s="627"/>
      <c r="I19" s="626">
        <v>0</v>
      </c>
      <c r="J19" s="625"/>
      <c r="K19" s="625"/>
      <c r="L19" s="625">
        <v>0</v>
      </c>
      <c r="M19" s="625"/>
      <c r="N19" s="625"/>
      <c r="O19" s="625">
        <v>0</v>
      </c>
      <c r="P19" s="625"/>
      <c r="Q19" s="625"/>
      <c r="R19" s="625">
        <v>0</v>
      </c>
      <c r="S19" s="625"/>
      <c r="T19" s="625"/>
      <c r="U19" s="625">
        <v>0</v>
      </c>
      <c r="V19" s="625"/>
      <c r="W19" s="625"/>
      <c r="X19" s="625">
        <v>0</v>
      </c>
      <c r="Y19" s="625"/>
      <c r="Z19" s="625"/>
      <c r="AA19" s="625">
        <v>0</v>
      </c>
      <c r="AB19" s="625"/>
      <c r="AC19" s="625"/>
      <c r="AD19" s="625">
        <v>0</v>
      </c>
      <c r="AE19" s="625"/>
      <c r="AF19" s="625"/>
      <c r="AG19" s="625"/>
      <c r="AH19" s="625"/>
      <c r="AI19" s="625"/>
      <c r="AJ19" s="626">
        <v>0</v>
      </c>
      <c r="AK19" s="625"/>
      <c r="AL19" s="625"/>
      <c r="AM19" s="625">
        <v>0</v>
      </c>
      <c r="AN19" s="625"/>
      <c r="AO19" s="625"/>
      <c r="AP19" s="625">
        <f t="shared" si="0"/>
        <v>0</v>
      </c>
      <c r="AQ19" s="625">
        <f t="shared" si="1"/>
        <v>0</v>
      </c>
      <c r="AR19" s="625">
        <f>Q19+W19+T19+AF19+AO19+H19+AL19+K19+E19+AC19+Z19+N19</f>
        <v>0</v>
      </c>
    </row>
    <row r="20" spans="1:44" ht="38.25">
      <c r="A20" s="623" t="s">
        <v>389</v>
      </c>
      <c r="B20" s="624" t="s">
        <v>762</v>
      </c>
      <c r="C20" s="625">
        <v>541356</v>
      </c>
      <c r="D20" s="625">
        <v>541356</v>
      </c>
      <c r="E20" s="625"/>
      <c r="F20" s="627">
        <v>58512553</v>
      </c>
      <c r="G20" s="627">
        <f>15732000</f>
        <v>15732000</v>
      </c>
      <c r="H20" s="627">
        <v>6936000</v>
      </c>
      <c r="I20" s="626">
        <v>0</v>
      </c>
      <c r="J20" s="625"/>
      <c r="K20" s="625"/>
      <c r="L20" s="625">
        <v>1500000</v>
      </c>
      <c r="M20" s="625">
        <v>1500000</v>
      </c>
      <c r="N20" s="625">
        <v>1435856</v>
      </c>
      <c r="O20" s="625">
        <v>0</v>
      </c>
      <c r="P20" s="625"/>
      <c r="Q20" s="625"/>
      <c r="R20" s="625">
        <v>0</v>
      </c>
      <c r="S20" s="625"/>
      <c r="T20" s="625"/>
      <c r="U20" s="625">
        <v>0</v>
      </c>
      <c r="V20" s="625"/>
      <c r="W20" s="625"/>
      <c r="X20" s="625">
        <v>0</v>
      </c>
      <c r="Y20" s="625"/>
      <c r="Z20" s="625"/>
      <c r="AA20" s="625">
        <v>0</v>
      </c>
      <c r="AB20" s="625"/>
      <c r="AC20" s="625"/>
      <c r="AD20" s="625">
        <v>5678138</v>
      </c>
      <c r="AE20" s="625"/>
      <c r="AF20" s="625"/>
      <c r="AG20" s="625"/>
      <c r="AH20" s="625"/>
      <c r="AI20" s="625"/>
      <c r="AJ20" s="626">
        <v>40648971</v>
      </c>
      <c r="AK20" s="625">
        <v>230000</v>
      </c>
      <c r="AL20" s="625">
        <v>230000</v>
      </c>
      <c r="AM20" s="625">
        <v>61504248</v>
      </c>
      <c r="AN20" s="625"/>
      <c r="AO20" s="625"/>
      <c r="AP20" s="625">
        <f t="shared" si="0"/>
        <v>168385266</v>
      </c>
      <c r="AQ20" s="625">
        <f t="shared" si="1"/>
        <v>18003356</v>
      </c>
      <c r="AR20" s="625">
        <f>Q20+W20+T20+AF20+AO20+H20+AL20+K20+E20+AC20+Z20+N20</f>
        <v>8601856</v>
      </c>
    </row>
    <row r="21" spans="1:44">
      <c r="A21" s="623" t="s">
        <v>391</v>
      </c>
      <c r="B21" s="624" t="s">
        <v>763</v>
      </c>
      <c r="C21" s="625">
        <v>0</v>
      </c>
      <c r="D21" s="625"/>
      <c r="E21" s="625"/>
      <c r="F21" s="627">
        <v>0</v>
      </c>
      <c r="G21" s="627"/>
      <c r="H21" s="627"/>
      <c r="I21" s="626">
        <v>0</v>
      </c>
      <c r="J21" s="625"/>
      <c r="K21" s="625"/>
      <c r="L21" s="625">
        <v>0</v>
      </c>
      <c r="M21" s="625"/>
      <c r="N21" s="625"/>
      <c r="O21" s="625">
        <v>0</v>
      </c>
      <c r="P21" s="625"/>
      <c r="Q21" s="625"/>
      <c r="R21" s="625">
        <v>0</v>
      </c>
      <c r="S21" s="625"/>
      <c r="T21" s="625"/>
      <c r="U21" s="625">
        <v>0</v>
      </c>
      <c r="V21" s="625"/>
      <c r="W21" s="625"/>
      <c r="X21" s="625">
        <v>0</v>
      </c>
      <c r="Y21" s="625"/>
      <c r="Z21" s="625"/>
      <c r="AA21" s="625">
        <v>0</v>
      </c>
      <c r="AB21" s="625"/>
      <c r="AC21" s="625"/>
      <c r="AD21" s="625">
        <v>0</v>
      </c>
      <c r="AE21" s="625"/>
      <c r="AF21" s="625"/>
      <c r="AG21" s="625"/>
      <c r="AH21" s="625"/>
      <c r="AI21" s="625"/>
      <c r="AJ21" s="626">
        <v>0</v>
      </c>
      <c r="AK21" s="625"/>
      <c r="AL21" s="625"/>
      <c r="AM21" s="625">
        <v>0</v>
      </c>
      <c r="AN21" s="625"/>
      <c r="AO21" s="625"/>
      <c r="AP21" s="625">
        <f t="shared" si="0"/>
        <v>0</v>
      </c>
      <c r="AQ21" s="625">
        <f t="shared" si="1"/>
        <v>0</v>
      </c>
      <c r="AR21" s="625">
        <f>Q21+W21+T21+AF21+AO21+H21+AL21+K21+E21+AC21+Z21+N21</f>
        <v>0</v>
      </c>
    </row>
    <row r="22" spans="1:44">
      <c r="A22" s="628" t="s">
        <v>392</v>
      </c>
      <c r="B22" s="629" t="s">
        <v>962</v>
      </c>
      <c r="C22" s="630">
        <f t="shared" ref="C22:W22" si="7">SUM(C19:C21)</f>
        <v>541356</v>
      </c>
      <c r="D22" s="630">
        <f t="shared" si="7"/>
        <v>541356</v>
      </c>
      <c r="E22" s="630">
        <f t="shared" si="7"/>
        <v>0</v>
      </c>
      <c r="F22" s="630">
        <f t="shared" si="7"/>
        <v>58512553</v>
      </c>
      <c r="G22" s="630">
        <f t="shared" si="7"/>
        <v>15732000</v>
      </c>
      <c r="H22" s="630">
        <f t="shared" si="7"/>
        <v>6936000</v>
      </c>
      <c r="I22" s="630">
        <f t="shared" si="7"/>
        <v>0</v>
      </c>
      <c r="J22" s="630">
        <f t="shared" si="7"/>
        <v>0</v>
      </c>
      <c r="K22" s="630">
        <f t="shared" si="7"/>
        <v>0</v>
      </c>
      <c r="L22" s="630">
        <f t="shared" si="7"/>
        <v>1500000</v>
      </c>
      <c r="M22" s="630">
        <f t="shared" si="7"/>
        <v>1500000</v>
      </c>
      <c r="N22" s="630">
        <f t="shared" si="7"/>
        <v>1435856</v>
      </c>
      <c r="O22" s="630">
        <f t="shared" si="7"/>
        <v>0</v>
      </c>
      <c r="P22" s="630">
        <f t="shared" si="7"/>
        <v>0</v>
      </c>
      <c r="Q22" s="630">
        <f t="shared" si="7"/>
        <v>0</v>
      </c>
      <c r="R22" s="630">
        <f t="shared" si="7"/>
        <v>0</v>
      </c>
      <c r="S22" s="630">
        <f t="shared" si="7"/>
        <v>0</v>
      </c>
      <c r="T22" s="630">
        <f t="shared" si="7"/>
        <v>0</v>
      </c>
      <c r="U22" s="630">
        <f t="shared" si="7"/>
        <v>0</v>
      </c>
      <c r="V22" s="630">
        <f t="shared" si="7"/>
        <v>0</v>
      </c>
      <c r="W22" s="630">
        <f t="shared" si="7"/>
        <v>0</v>
      </c>
      <c r="X22" s="630">
        <f t="shared" ref="X22:AN22" si="8">SUM(X19:X21)</f>
        <v>0</v>
      </c>
      <c r="Y22" s="630">
        <f t="shared" si="8"/>
        <v>0</v>
      </c>
      <c r="Z22" s="630">
        <f>SUM(Z19:Z21)</f>
        <v>0</v>
      </c>
      <c r="AA22" s="630">
        <f t="shared" si="8"/>
        <v>0</v>
      </c>
      <c r="AB22" s="630">
        <f t="shared" si="8"/>
        <v>0</v>
      </c>
      <c r="AC22" s="630">
        <f>SUM(AC19:AC21)</f>
        <v>0</v>
      </c>
      <c r="AD22" s="630">
        <f>SUM(AD19:AD21)</f>
        <v>5678138</v>
      </c>
      <c r="AE22" s="630">
        <f>SUM(AE19:AE21)</f>
        <v>0</v>
      </c>
      <c r="AF22" s="630">
        <f>SUM(AF19:AF21)</f>
        <v>0</v>
      </c>
      <c r="AG22" s="630">
        <f>SUM(AG19:AG21)</f>
        <v>0</v>
      </c>
      <c r="AH22" s="630">
        <f t="shared" ref="AH22:AI22" si="9">SUM(AH19:AH21)</f>
        <v>0</v>
      </c>
      <c r="AI22" s="630">
        <f t="shared" si="9"/>
        <v>0</v>
      </c>
      <c r="AJ22" s="630">
        <f t="shared" si="8"/>
        <v>40648971</v>
      </c>
      <c r="AK22" s="630">
        <f t="shared" si="8"/>
        <v>230000</v>
      </c>
      <c r="AL22" s="630">
        <f>SUM(AL19:AL21)</f>
        <v>230000</v>
      </c>
      <c r="AM22" s="630">
        <f t="shared" si="8"/>
        <v>61504248</v>
      </c>
      <c r="AN22" s="630">
        <f t="shared" si="8"/>
        <v>0</v>
      </c>
      <c r="AO22" s="630">
        <f>SUM(AO19:AO21)</f>
        <v>0</v>
      </c>
      <c r="AP22" s="631">
        <f t="shared" si="0"/>
        <v>168385266</v>
      </c>
      <c r="AQ22" s="631">
        <f t="shared" si="1"/>
        <v>18003356</v>
      </c>
      <c r="AR22" s="631">
        <f>Q22+W22+T22+AF22+AO22+H22+AL22+K22+E22+AC22+Z22+N22</f>
        <v>8601856</v>
      </c>
    </row>
    <row r="23" spans="1:44">
      <c r="A23" s="632" t="s">
        <v>399</v>
      </c>
      <c r="B23" s="633" t="s">
        <v>963</v>
      </c>
      <c r="C23" s="634">
        <f t="shared" ref="C23:K23" si="10">C18+C22</f>
        <v>541356</v>
      </c>
      <c r="D23" s="634">
        <f t="shared" si="10"/>
        <v>541356</v>
      </c>
      <c r="E23" s="634">
        <f t="shared" si="10"/>
        <v>0</v>
      </c>
      <c r="F23" s="634">
        <f t="shared" si="10"/>
        <v>58512553</v>
      </c>
      <c r="G23" s="634">
        <f t="shared" si="10"/>
        <v>51042553</v>
      </c>
      <c r="H23" s="634">
        <f t="shared" si="10"/>
        <v>18126000</v>
      </c>
      <c r="I23" s="634">
        <f t="shared" si="10"/>
        <v>0</v>
      </c>
      <c r="J23" s="634">
        <f t="shared" si="10"/>
        <v>0</v>
      </c>
      <c r="K23" s="634">
        <f t="shared" si="10"/>
        <v>0</v>
      </c>
      <c r="L23" s="634">
        <f t="shared" ref="L23:AN23" si="11">L18+L22</f>
        <v>1500000</v>
      </c>
      <c r="M23" s="634">
        <f t="shared" ref="M23:W23" si="12">M18+M22</f>
        <v>1500000</v>
      </c>
      <c r="N23" s="634">
        <f t="shared" si="12"/>
        <v>1435856</v>
      </c>
      <c r="O23" s="634">
        <f t="shared" si="12"/>
        <v>0</v>
      </c>
      <c r="P23" s="634">
        <f t="shared" si="12"/>
        <v>0</v>
      </c>
      <c r="Q23" s="634">
        <f t="shared" si="12"/>
        <v>0</v>
      </c>
      <c r="R23" s="634">
        <f t="shared" si="12"/>
        <v>0</v>
      </c>
      <c r="S23" s="634">
        <f t="shared" si="12"/>
        <v>0</v>
      </c>
      <c r="T23" s="634">
        <f t="shared" si="12"/>
        <v>0</v>
      </c>
      <c r="U23" s="634">
        <f t="shared" si="12"/>
        <v>0</v>
      </c>
      <c r="V23" s="634">
        <f t="shared" si="12"/>
        <v>0</v>
      </c>
      <c r="W23" s="634">
        <f t="shared" si="12"/>
        <v>0</v>
      </c>
      <c r="X23" s="634">
        <f t="shared" si="11"/>
        <v>0</v>
      </c>
      <c r="Y23" s="634">
        <f t="shared" si="11"/>
        <v>0</v>
      </c>
      <c r="Z23" s="634">
        <f>Z18+Z22</f>
        <v>0</v>
      </c>
      <c r="AA23" s="634">
        <f t="shared" si="11"/>
        <v>0</v>
      </c>
      <c r="AB23" s="634">
        <f t="shared" si="11"/>
        <v>0</v>
      </c>
      <c r="AC23" s="634">
        <f>AC18+AC22</f>
        <v>0</v>
      </c>
      <c r="AD23" s="634">
        <f>AD18+AD22</f>
        <v>5678138</v>
      </c>
      <c r="AE23" s="634">
        <f>AE18+AE22</f>
        <v>5678138</v>
      </c>
      <c r="AF23" s="634">
        <f>AF18+AF22</f>
        <v>616440</v>
      </c>
      <c r="AG23" s="634">
        <f>AG18+AG22</f>
        <v>0</v>
      </c>
      <c r="AH23" s="634">
        <f t="shared" ref="AH23:AI23" si="13">AH18+AH22</f>
        <v>0</v>
      </c>
      <c r="AI23" s="634">
        <f t="shared" si="13"/>
        <v>1869321</v>
      </c>
      <c r="AJ23" s="634">
        <f t="shared" si="11"/>
        <v>40648971</v>
      </c>
      <c r="AK23" s="634">
        <f t="shared" si="11"/>
        <v>39648971</v>
      </c>
      <c r="AL23" s="634">
        <f>AL18+AL22</f>
        <v>10467544</v>
      </c>
      <c r="AM23" s="634">
        <f t="shared" si="11"/>
        <v>61504248</v>
      </c>
      <c r="AN23" s="634">
        <f t="shared" si="11"/>
        <v>61504248</v>
      </c>
      <c r="AO23" s="634">
        <f>AO18+AO22</f>
        <v>24015828</v>
      </c>
      <c r="AP23" s="635">
        <f t="shared" si="0"/>
        <v>168385266</v>
      </c>
      <c r="AQ23" s="635">
        <f t="shared" si="1"/>
        <v>159915266</v>
      </c>
      <c r="AR23" s="635">
        <f t="shared" ref="AR23:AR48" si="14">Q23+W23+T23+AF23+AO23+H23+AL23+K23+E23+AC23+Z23+N23+AI23</f>
        <v>56530989</v>
      </c>
    </row>
    <row r="24" spans="1:44" ht="25.5">
      <c r="A24" s="632" t="s">
        <v>400</v>
      </c>
      <c r="B24" s="633" t="s">
        <v>964</v>
      </c>
      <c r="C24" s="634">
        <f t="shared" ref="C24:L24" si="15">SUM(C25:C31)</f>
        <v>105564.35146443514</v>
      </c>
      <c r="D24" s="634">
        <f t="shared" si="15"/>
        <v>105564</v>
      </c>
      <c r="E24" s="634">
        <f t="shared" si="15"/>
        <v>0</v>
      </c>
      <c r="F24" s="634">
        <f t="shared" si="15"/>
        <v>11409948</v>
      </c>
      <c r="G24" s="634">
        <f t="shared" si="15"/>
        <v>9937730</v>
      </c>
      <c r="H24" s="634">
        <f t="shared" si="15"/>
        <v>3404179</v>
      </c>
      <c r="I24" s="634">
        <f t="shared" si="15"/>
        <v>0</v>
      </c>
      <c r="J24" s="634">
        <f t="shared" si="15"/>
        <v>0</v>
      </c>
      <c r="K24" s="634">
        <f t="shared" si="15"/>
        <v>0</v>
      </c>
      <c r="L24" s="634">
        <f t="shared" si="15"/>
        <v>375000</v>
      </c>
      <c r="M24" s="634">
        <f t="shared" ref="M24:AN24" si="16">SUM(M25:M31)</f>
        <v>375000</v>
      </c>
      <c r="N24" s="634">
        <f t="shared" ref="N24:W24" si="17">SUM(N25:N31)</f>
        <v>251993</v>
      </c>
      <c r="O24" s="634">
        <f t="shared" si="17"/>
        <v>0</v>
      </c>
      <c r="P24" s="634">
        <f t="shared" si="17"/>
        <v>0</v>
      </c>
      <c r="Q24" s="634">
        <f t="shared" si="17"/>
        <v>0</v>
      </c>
      <c r="R24" s="634">
        <f t="shared" si="17"/>
        <v>0</v>
      </c>
      <c r="S24" s="634">
        <f t="shared" si="17"/>
        <v>0</v>
      </c>
      <c r="T24" s="634">
        <f t="shared" si="17"/>
        <v>0</v>
      </c>
      <c r="U24" s="634">
        <f t="shared" si="17"/>
        <v>0</v>
      </c>
      <c r="V24" s="634">
        <f t="shared" si="17"/>
        <v>0</v>
      </c>
      <c r="W24" s="634">
        <f t="shared" si="17"/>
        <v>0</v>
      </c>
      <c r="X24" s="634">
        <f t="shared" si="16"/>
        <v>0</v>
      </c>
      <c r="Y24" s="634">
        <f t="shared" si="16"/>
        <v>0</v>
      </c>
      <c r="Z24" s="634">
        <f>SUM(Z25:Z31)</f>
        <v>0</v>
      </c>
      <c r="AA24" s="634">
        <f t="shared" si="16"/>
        <v>0</v>
      </c>
      <c r="AB24" s="634">
        <f t="shared" si="16"/>
        <v>0</v>
      </c>
      <c r="AC24" s="634">
        <f>SUM(AC25:AC31)</f>
        <v>0</v>
      </c>
      <c r="AD24" s="634">
        <f>SUM(AD25:AD31)</f>
        <v>1102178</v>
      </c>
      <c r="AE24" s="634">
        <f>SUM(AE25:AE31)</f>
        <v>1102178</v>
      </c>
      <c r="AF24" s="634">
        <f>SUM(AF25:AF31)</f>
        <v>120207</v>
      </c>
      <c r="AG24" s="634">
        <f>SUM(AG25:AG31)</f>
        <v>0</v>
      </c>
      <c r="AH24" s="634">
        <f t="shared" ref="AH24:AI24" si="18">SUM(AH25:AH31)</f>
        <v>0</v>
      </c>
      <c r="AI24" s="634">
        <f t="shared" si="18"/>
        <v>364517</v>
      </c>
      <c r="AJ24" s="634">
        <f t="shared" si="16"/>
        <v>7926549</v>
      </c>
      <c r="AK24" s="634">
        <f t="shared" si="16"/>
        <v>7926549</v>
      </c>
      <c r="AL24" s="634">
        <f>SUM(AL25:AL31)</f>
        <v>2036691</v>
      </c>
      <c r="AM24" s="634">
        <f t="shared" si="16"/>
        <v>11993328</v>
      </c>
      <c r="AN24" s="634">
        <f t="shared" si="16"/>
        <v>11993328</v>
      </c>
      <c r="AO24" s="634">
        <f>SUM(AO25:AO31)</f>
        <v>4683088</v>
      </c>
      <c r="AP24" s="635">
        <f t="shared" si="0"/>
        <v>32912567.351464435</v>
      </c>
      <c r="AQ24" s="635">
        <f t="shared" si="1"/>
        <v>31440349</v>
      </c>
      <c r="AR24" s="635">
        <f t="shared" si="14"/>
        <v>10860675</v>
      </c>
    </row>
    <row r="25" spans="1:44">
      <c r="A25" s="623" t="s">
        <v>401</v>
      </c>
      <c r="B25" s="624" t="s">
        <v>965</v>
      </c>
      <c r="C25" s="625">
        <f>'[8]2018'!C16</f>
        <v>105564.35146443514</v>
      </c>
      <c r="D25" s="625">
        <v>105564</v>
      </c>
      <c r="E25" s="625"/>
      <c r="F25" s="627">
        <v>11409948</v>
      </c>
      <c r="G25" s="627">
        <v>9937730</v>
      </c>
      <c r="H25" s="627">
        <v>3404179</v>
      </c>
      <c r="I25" s="626">
        <f>I5*0.195</f>
        <v>0</v>
      </c>
      <c r="J25" s="625"/>
      <c r="K25" s="625"/>
      <c r="L25" s="625">
        <v>375000</v>
      </c>
      <c r="M25" s="625">
        <v>375000</v>
      </c>
      <c r="N25" s="625">
        <v>251993</v>
      </c>
      <c r="O25" s="625"/>
      <c r="P25" s="625"/>
      <c r="Q25" s="625"/>
      <c r="R25" s="625"/>
      <c r="S25" s="625"/>
      <c r="T25" s="625"/>
      <c r="U25" s="625"/>
      <c r="V25" s="625"/>
      <c r="W25" s="625"/>
      <c r="X25" s="625">
        <v>0</v>
      </c>
      <c r="Y25" s="625"/>
      <c r="Z25" s="625"/>
      <c r="AA25" s="625">
        <v>0</v>
      </c>
      <c r="AB25" s="625"/>
      <c r="AC25" s="625"/>
      <c r="AD25" s="625">
        <v>1102178</v>
      </c>
      <c r="AE25" s="625">
        <v>1102178</v>
      </c>
      <c r="AF25" s="625">
        <v>120207</v>
      </c>
      <c r="AG25" s="625"/>
      <c r="AH25" s="625"/>
      <c r="AI25" s="625">
        <v>364517</v>
      </c>
      <c r="AJ25" s="626">
        <v>7926549</v>
      </c>
      <c r="AK25" s="625">
        <v>7926549</v>
      </c>
      <c r="AL25" s="625">
        <v>2036691</v>
      </c>
      <c r="AM25" s="625">
        <v>11993328</v>
      </c>
      <c r="AN25" s="625">
        <v>11993328</v>
      </c>
      <c r="AO25" s="625">
        <v>4683088</v>
      </c>
      <c r="AP25" s="625">
        <f t="shared" si="0"/>
        <v>32912567.351464435</v>
      </c>
      <c r="AQ25" s="625">
        <f t="shared" si="1"/>
        <v>31440349</v>
      </c>
      <c r="AR25" s="625">
        <f t="shared" si="14"/>
        <v>10860675</v>
      </c>
    </row>
    <row r="26" spans="1:44">
      <c r="A26" s="623" t="s">
        <v>402</v>
      </c>
      <c r="B26" s="624" t="s">
        <v>966</v>
      </c>
      <c r="C26" s="625">
        <v>0</v>
      </c>
      <c r="D26" s="625"/>
      <c r="E26" s="625"/>
      <c r="F26" s="627">
        <v>0</v>
      </c>
      <c r="G26" s="627"/>
      <c r="H26" s="627"/>
      <c r="I26" s="626">
        <v>0</v>
      </c>
      <c r="J26" s="625"/>
      <c r="K26" s="625"/>
      <c r="L26" s="625">
        <v>0</v>
      </c>
      <c r="M26" s="625"/>
      <c r="N26" s="625"/>
      <c r="O26" s="625">
        <v>0</v>
      </c>
      <c r="P26" s="625"/>
      <c r="Q26" s="625"/>
      <c r="R26" s="625">
        <v>0</v>
      </c>
      <c r="S26" s="625"/>
      <c r="T26" s="625"/>
      <c r="U26" s="625">
        <v>0</v>
      </c>
      <c r="V26" s="625"/>
      <c r="W26" s="625"/>
      <c r="X26" s="625">
        <v>0</v>
      </c>
      <c r="Y26" s="625"/>
      <c r="Z26" s="625"/>
      <c r="AA26" s="625">
        <v>0</v>
      </c>
      <c r="AB26" s="625"/>
      <c r="AC26" s="625"/>
      <c r="AD26" s="625">
        <v>0</v>
      </c>
      <c r="AE26" s="625"/>
      <c r="AF26" s="625"/>
      <c r="AG26" s="625"/>
      <c r="AH26" s="625"/>
      <c r="AI26" s="625"/>
      <c r="AJ26" s="626">
        <v>0</v>
      </c>
      <c r="AK26" s="625"/>
      <c r="AL26" s="625"/>
      <c r="AM26" s="625">
        <v>0</v>
      </c>
      <c r="AN26" s="625"/>
      <c r="AO26" s="625"/>
      <c r="AP26" s="625">
        <f t="shared" si="0"/>
        <v>0</v>
      </c>
      <c r="AQ26" s="625">
        <f t="shared" si="1"/>
        <v>0</v>
      </c>
      <c r="AR26" s="625">
        <f t="shared" si="14"/>
        <v>0</v>
      </c>
    </row>
    <row r="27" spans="1:44">
      <c r="A27" s="623" t="s">
        <v>403</v>
      </c>
      <c r="B27" s="624" t="s">
        <v>967</v>
      </c>
      <c r="C27" s="625">
        <v>0</v>
      </c>
      <c r="D27" s="625"/>
      <c r="E27" s="625"/>
      <c r="F27" s="627">
        <v>0</v>
      </c>
      <c r="G27" s="627"/>
      <c r="H27" s="627"/>
      <c r="I27" s="626">
        <v>0</v>
      </c>
      <c r="J27" s="625"/>
      <c r="K27" s="625"/>
      <c r="L27" s="625">
        <v>0</v>
      </c>
      <c r="M27" s="625"/>
      <c r="N27" s="625"/>
      <c r="O27" s="625">
        <v>0</v>
      </c>
      <c r="P27" s="625"/>
      <c r="Q27" s="625"/>
      <c r="R27" s="625">
        <v>0</v>
      </c>
      <c r="S27" s="625"/>
      <c r="T27" s="625"/>
      <c r="U27" s="625">
        <v>0</v>
      </c>
      <c r="V27" s="625"/>
      <c r="W27" s="625"/>
      <c r="X27" s="625">
        <v>0</v>
      </c>
      <c r="Y27" s="625"/>
      <c r="Z27" s="625"/>
      <c r="AA27" s="625">
        <v>0</v>
      </c>
      <c r="AB27" s="625"/>
      <c r="AC27" s="625"/>
      <c r="AD27" s="625">
        <v>0</v>
      </c>
      <c r="AE27" s="625"/>
      <c r="AF27" s="625"/>
      <c r="AG27" s="625"/>
      <c r="AH27" s="625"/>
      <c r="AI27" s="625"/>
      <c r="AJ27" s="626">
        <v>0</v>
      </c>
      <c r="AK27" s="625"/>
      <c r="AL27" s="625"/>
      <c r="AM27" s="625">
        <v>0</v>
      </c>
      <c r="AN27" s="625"/>
      <c r="AO27" s="625"/>
      <c r="AP27" s="625">
        <f t="shared" si="0"/>
        <v>0</v>
      </c>
      <c r="AQ27" s="625">
        <f t="shared" si="1"/>
        <v>0</v>
      </c>
      <c r="AR27" s="625">
        <f t="shared" si="14"/>
        <v>0</v>
      </c>
    </row>
    <row r="28" spans="1:44">
      <c r="A28" s="623" t="s">
        <v>404</v>
      </c>
      <c r="B28" s="624" t="s">
        <v>968</v>
      </c>
      <c r="C28" s="625">
        <v>0</v>
      </c>
      <c r="D28" s="625"/>
      <c r="E28" s="625"/>
      <c r="F28" s="627">
        <v>0</v>
      </c>
      <c r="G28" s="627"/>
      <c r="H28" s="627"/>
      <c r="I28" s="626">
        <v>0</v>
      </c>
      <c r="J28" s="625"/>
      <c r="K28" s="625"/>
      <c r="L28" s="625">
        <v>0</v>
      </c>
      <c r="M28" s="625"/>
      <c r="N28" s="625"/>
      <c r="O28" s="625">
        <v>0</v>
      </c>
      <c r="P28" s="625"/>
      <c r="Q28" s="625"/>
      <c r="R28" s="625">
        <v>0</v>
      </c>
      <c r="S28" s="625"/>
      <c r="T28" s="625"/>
      <c r="U28" s="625">
        <v>0</v>
      </c>
      <c r="V28" s="625"/>
      <c r="W28" s="625"/>
      <c r="X28" s="625">
        <v>0</v>
      </c>
      <c r="Y28" s="625"/>
      <c r="Z28" s="625"/>
      <c r="AA28" s="625">
        <v>0</v>
      </c>
      <c r="AB28" s="625"/>
      <c r="AC28" s="625"/>
      <c r="AD28" s="625">
        <v>0</v>
      </c>
      <c r="AE28" s="625"/>
      <c r="AF28" s="625"/>
      <c r="AG28" s="625"/>
      <c r="AH28" s="625"/>
      <c r="AI28" s="625"/>
      <c r="AJ28" s="626">
        <v>0</v>
      </c>
      <c r="AK28" s="625"/>
      <c r="AL28" s="625"/>
      <c r="AM28" s="625">
        <v>0</v>
      </c>
      <c r="AN28" s="625"/>
      <c r="AO28" s="625"/>
      <c r="AP28" s="625">
        <f t="shared" si="0"/>
        <v>0</v>
      </c>
      <c r="AQ28" s="625">
        <f t="shared" si="1"/>
        <v>0</v>
      </c>
      <c r="AR28" s="625">
        <f t="shared" si="14"/>
        <v>0</v>
      </c>
    </row>
    <row r="29" spans="1:44">
      <c r="A29" s="623" t="s">
        <v>405</v>
      </c>
      <c r="B29" s="624" t="s">
        <v>969</v>
      </c>
      <c r="C29" s="625">
        <v>0</v>
      </c>
      <c r="D29" s="625"/>
      <c r="E29" s="625"/>
      <c r="F29" s="627">
        <v>0</v>
      </c>
      <c r="G29" s="627"/>
      <c r="H29" s="627"/>
      <c r="I29" s="626">
        <v>0</v>
      </c>
      <c r="J29" s="625"/>
      <c r="K29" s="625"/>
      <c r="L29" s="625">
        <v>0</v>
      </c>
      <c r="M29" s="625"/>
      <c r="N29" s="625"/>
      <c r="O29" s="625">
        <v>0</v>
      </c>
      <c r="P29" s="625"/>
      <c r="Q29" s="625"/>
      <c r="R29" s="625">
        <v>0</v>
      </c>
      <c r="S29" s="625"/>
      <c r="T29" s="625"/>
      <c r="U29" s="625">
        <v>0</v>
      </c>
      <c r="V29" s="625"/>
      <c r="W29" s="625"/>
      <c r="X29" s="625">
        <v>0</v>
      </c>
      <c r="Y29" s="625"/>
      <c r="Z29" s="625"/>
      <c r="AA29" s="625">
        <v>0</v>
      </c>
      <c r="AB29" s="625"/>
      <c r="AC29" s="625"/>
      <c r="AD29" s="625">
        <v>0</v>
      </c>
      <c r="AE29" s="625"/>
      <c r="AF29" s="625"/>
      <c r="AG29" s="625"/>
      <c r="AH29" s="625"/>
      <c r="AI29" s="625"/>
      <c r="AJ29" s="626">
        <v>0</v>
      </c>
      <c r="AK29" s="625"/>
      <c r="AL29" s="625"/>
      <c r="AM29" s="625">
        <v>0</v>
      </c>
      <c r="AN29" s="625"/>
      <c r="AO29" s="625"/>
      <c r="AP29" s="625">
        <f t="shared" si="0"/>
        <v>0</v>
      </c>
      <c r="AQ29" s="625">
        <f t="shared" si="1"/>
        <v>0</v>
      </c>
      <c r="AR29" s="625">
        <f t="shared" si="14"/>
        <v>0</v>
      </c>
    </row>
    <row r="30" spans="1:44" ht="38.25">
      <c r="A30" s="623" t="s">
        <v>406</v>
      </c>
      <c r="B30" s="624" t="s">
        <v>970</v>
      </c>
      <c r="C30" s="625">
        <v>0</v>
      </c>
      <c r="D30" s="625"/>
      <c r="E30" s="625"/>
      <c r="F30" s="627">
        <v>0</v>
      </c>
      <c r="G30" s="627"/>
      <c r="H30" s="627"/>
      <c r="I30" s="626">
        <v>0</v>
      </c>
      <c r="J30" s="625"/>
      <c r="K30" s="625"/>
      <c r="L30" s="625">
        <v>0</v>
      </c>
      <c r="M30" s="625"/>
      <c r="N30" s="625"/>
      <c r="O30" s="625">
        <v>0</v>
      </c>
      <c r="P30" s="625"/>
      <c r="Q30" s="625"/>
      <c r="R30" s="625">
        <v>0</v>
      </c>
      <c r="S30" s="625"/>
      <c r="T30" s="625"/>
      <c r="U30" s="625">
        <v>0</v>
      </c>
      <c r="V30" s="625"/>
      <c r="W30" s="625"/>
      <c r="X30" s="625">
        <v>0</v>
      </c>
      <c r="Y30" s="625"/>
      <c r="Z30" s="625"/>
      <c r="AA30" s="625">
        <v>0</v>
      </c>
      <c r="AB30" s="625"/>
      <c r="AC30" s="625"/>
      <c r="AD30" s="625">
        <v>0</v>
      </c>
      <c r="AE30" s="625"/>
      <c r="AF30" s="625"/>
      <c r="AG30" s="625"/>
      <c r="AH30" s="625"/>
      <c r="AI30" s="625"/>
      <c r="AJ30" s="626">
        <v>0</v>
      </c>
      <c r="AK30" s="625"/>
      <c r="AL30" s="625"/>
      <c r="AM30" s="625">
        <v>0</v>
      </c>
      <c r="AN30" s="625"/>
      <c r="AO30" s="625"/>
      <c r="AP30" s="625">
        <f t="shared" si="0"/>
        <v>0</v>
      </c>
      <c r="AQ30" s="625">
        <f t="shared" si="1"/>
        <v>0</v>
      </c>
      <c r="AR30" s="625">
        <f t="shared" si="14"/>
        <v>0</v>
      </c>
    </row>
    <row r="31" spans="1:44" ht="25.5">
      <c r="A31" s="623" t="s">
        <v>407</v>
      </c>
      <c r="B31" s="624" t="s">
        <v>971</v>
      </c>
      <c r="C31" s="625">
        <v>0</v>
      </c>
      <c r="D31" s="625"/>
      <c r="E31" s="625"/>
      <c r="F31" s="627">
        <v>0</v>
      </c>
      <c r="G31" s="627"/>
      <c r="H31" s="627"/>
      <c r="I31" s="626">
        <v>0</v>
      </c>
      <c r="J31" s="625"/>
      <c r="K31" s="625"/>
      <c r="L31" s="625">
        <v>0</v>
      </c>
      <c r="M31" s="625"/>
      <c r="N31" s="625"/>
      <c r="O31" s="625">
        <v>0</v>
      </c>
      <c r="P31" s="625"/>
      <c r="Q31" s="625"/>
      <c r="R31" s="625">
        <v>0</v>
      </c>
      <c r="S31" s="625"/>
      <c r="T31" s="625"/>
      <c r="U31" s="625">
        <v>0</v>
      </c>
      <c r="V31" s="625"/>
      <c r="W31" s="625"/>
      <c r="X31" s="625">
        <v>0</v>
      </c>
      <c r="Y31" s="625"/>
      <c r="Z31" s="625"/>
      <c r="AA31" s="625">
        <v>0</v>
      </c>
      <c r="AB31" s="625"/>
      <c r="AC31" s="625"/>
      <c r="AD31" s="625">
        <v>0</v>
      </c>
      <c r="AE31" s="625"/>
      <c r="AF31" s="625"/>
      <c r="AG31" s="625"/>
      <c r="AH31" s="625"/>
      <c r="AI31" s="625"/>
      <c r="AJ31" s="626">
        <v>0</v>
      </c>
      <c r="AK31" s="625"/>
      <c r="AL31" s="625"/>
      <c r="AM31" s="625">
        <v>0</v>
      </c>
      <c r="AN31" s="625"/>
      <c r="AO31" s="625"/>
      <c r="AP31" s="625">
        <f t="shared" si="0"/>
        <v>0</v>
      </c>
      <c r="AQ31" s="625">
        <f t="shared" si="1"/>
        <v>0</v>
      </c>
      <c r="AR31" s="625">
        <f t="shared" si="14"/>
        <v>0</v>
      </c>
    </row>
    <row r="32" spans="1:44">
      <c r="A32" s="623" t="s">
        <v>408</v>
      </c>
      <c r="B32" s="624" t="s">
        <v>767</v>
      </c>
      <c r="C32" s="625">
        <v>0</v>
      </c>
      <c r="D32" s="625"/>
      <c r="E32" s="625"/>
      <c r="F32" s="627">
        <v>0</v>
      </c>
      <c r="G32" s="627"/>
      <c r="H32" s="627"/>
      <c r="I32" s="626">
        <v>0</v>
      </c>
      <c r="J32" s="625"/>
      <c r="K32" s="625"/>
      <c r="L32" s="625">
        <v>0</v>
      </c>
      <c r="M32" s="625"/>
      <c r="N32" s="625"/>
      <c r="O32" s="625">
        <v>0</v>
      </c>
      <c r="P32" s="625"/>
      <c r="Q32" s="625"/>
      <c r="R32" s="625">
        <v>0</v>
      </c>
      <c r="S32" s="625"/>
      <c r="T32" s="625"/>
      <c r="U32" s="625">
        <v>0</v>
      </c>
      <c r="V32" s="625"/>
      <c r="W32" s="625"/>
      <c r="X32" s="625">
        <v>0</v>
      </c>
      <c r="Y32" s="625"/>
      <c r="Z32" s="625"/>
      <c r="AA32" s="625">
        <v>0</v>
      </c>
      <c r="AB32" s="625"/>
      <c r="AC32" s="625"/>
      <c r="AD32" s="625">
        <v>0</v>
      </c>
      <c r="AE32" s="625"/>
      <c r="AF32" s="625"/>
      <c r="AG32" s="625"/>
      <c r="AH32" s="625"/>
      <c r="AI32" s="625">
        <v>625239</v>
      </c>
      <c r="AJ32" s="626">
        <v>0</v>
      </c>
      <c r="AK32" s="625"/>
      <c r="AL32" s="625"/>
      <c r="AM32" s="625">
        <v>0</v>
      </c>
      <c r="AN32" s="625"/>
      <c r="AO32" s="625">
        <v>26288</v>
      </c>
      <c r="AP32" s="625">
        <f t="shared" si="0"/>
        <v>0</v>
      </c>
      <c r="AQ32" s="625">
        <f t="shared" si="1"/>
        <v>0</v>
      </c>
      <c r="AR32" s="625">
        <f t="shared" si="14"/>
        <v>651527</v>
      </c>
    </row>
    <row r="33" spans="1:44">
      <c r="A33" s="623" t="s">
        <v>409</v>
      </c>
      <c r="B33" s="624" t="s">
        <v>768</v>
      </c>
      <c r="C33" s="625">
        <v>0</v>
      </c>
      <c r="D33" s="625"/>
      <c r="E33" s="625"/>
      <c r="F33" s="627">
        <v>0</v>
      </c>
      <c r="G33" s="627"/>
      <c r="H33" s="627"/>
      <c r="I33" s="626">
        <v>0</v>
      </c>
      <c r="J33" s="625"/>
      <c r="K33" s="625"/>
      <c r="L33" s="625">
        <v>0</v>
      </c>
      <c r="M33" s="625"/>
      <c r="N33" s="625"/>
      <c r="O33" s="625">
        <v>0</v>
      </c>
      <c r="P33" s="625"/>
      <c r="Q33" s="625"/>
      <c r="R33" s="625">
        <v>0</v>
      </c>
      <c r="S33" s="625"/>
      <c r="T33" s="625"/>
      <c r="U33" s="625">
        <v>0</v>
      </c>
      <c r="V33" s="625"/>
      <c r="W33" s="625"/>
      <c r="X33" s="625">
        <v>0</v>
      </c>
      <c r="Y33" s="625"/>
      <c r="Z33" s="625"/>
      <c r="AA33" s="625">
        <v>0</v>
      </c>
      <c r="AB33" s="625"/>
      <c r="AC33" s="625"/>
      <c r="AD33" s="625">
        <v>0</v>
      </c>
      <c r="AE33" s="625"/>
      <c r="AF33" s="625"/>
      <c r="AG33" s="625"/>
      <c r="AH33" s="625"/>
      <c r="AI33" s="625"/>
      <c r="AJ33" s="626">
        <v>0</v>
      </c>
      <c r="AK33" s="625"/>
      <c r="AL33" s="625"/>
      <c r="AM33" s="625">
        <v>0</v>
      </c>
      <c r="AN33" s="625"/>
      <c r="AO33" s="625">
        <v>503226</v>
      </c>
      <c r="AP33" s="625">
        <f t="shared" si="0"/>
        <v>0</v>
      </c>
      <c r="AQ33" s="625">
        <f t="shared" si="1"/>
        <v>0</v>
      </c>
      <c r="AR33" s="625">
        <f t="shared" si="14"/>
        <v>503226</v>
      </c>
    </row>
    <row r="34" spans="1:44">
      <c r="A34" s="623" t="s">
        <v>410</v>
      </c>
      <c r="B34" s="624" t="s">
        <v>769</v>
      </c>
      <c r="C34" s="625"/>
      <c r="D34" s="625"/>
      <c r="E34" s="625"/>
      <c r="F34" s="627"/>
      <c r="G34" s="627"/>
      <c r="H34" s="627"/>
      <c r="I34" s="626"/>
      <c r="J34" s="625"/>
      <c r="K34" s="625"/>
      <c r="L34" s="625"/>
      <c r="M34" s="625"/>
      <c r="N34" s="625"/>
      <c r="O34" s="625"/>
      <c r="P34" s="625"/>
      <c r="Q34" s="625"/>
      <c r="R34" s="625"/>
      <c r="S34" s="625"/>
      <c r="T34" s="625"/>
      <c r="U34" s="625"/>
      <c r="V34" s="625"/>
      <c r="W34" s="625"/>
      <c r="X34" s="625"/>
      <c r="Y34" s="625"/>
      <c r="Z34" s="625"/>
      <c r="AA34" s="625"/>
      <c r="AB34" s="625"/>
      <c r="AC34" s="625"/>
      <c r="AD34" s="625"/>
      <c r="AE34" s="625"/>
      <c r="AF34" s="625"/>
      <c r="AG34" s="625"/>
      <c r="AH34" s="625"/>
      <c r="AI34" s="625"/>
      <c r="AJ34" s="626"/>
      <c r="AK34" s="625"/>
      <c r="AL34" s="625"/>
      <c r="AM34" s="625"/>
      <c r="AN34" s="625"/>
      <c r="AO34" s="625"/>
      <c r="AP34" s="625">
        <f t="shared" si="0"/>
        <v>0</v>
      </c>
      <c r="AQ34" s="625">
        <f t="shared" si="1"/>
        <v>0</v>
      </c>
      <c r="AR34" s="625">
        <f t="shared" si="14"/>
        <v>0</v>
      </c>
    </row>
    <row r="35" spans="1:44">
      <c r="A35" s="636" t="s">
        <v>411</v>
      </c>
      <c r="B35" s="637" t="s">
        <v>972</v>
      </c>
      <c r="C35" s="638">
        <f t="shared" ref="C35:K35" si="19">SUM(C32:C34)</f>
        <v>0</v>
      </c>
      <c r="D35" s="638">
        <f t="shared" si="19"/>
        <v>0</v>
      </c>
      <c r="E35" s="638">
        <f t="shared" si="19"/>
        <v>0</v>
      </c>
      <c r="F35" s="638">
        <f t="shared" si="19"/>
        <v>0</v>
      </c>
      <c r="G35" s="638">
        <f t="shared" si="19"/>
        <v>0</v>
      </c>
      <c r="H35" s="638">
        <f t="shared" si="19"/>
        <v>0</v>
      </c>
      <c r="I35" s="638">
        <f t="shared" si="19"/>
        <v>0</v>
      </c>
      <c r="J35" s="638">
        <f t="shared" si="19"/>
        <v>0</v>
      </c>
      <c r="K35" s="638">
        <f t="shared" si="19"/>
        <v>0</v>
      </c>
      <c r="L35" s="638">
        <f t="shared" ref="L35:AN35" si="20">SUM(L32:L34)</f>
        <v>0</v>
      </c>
      <c r="M35" s="638">
        <f t="shared" si="20"/>
        <v>0</v>
      </c>
      <c r="N35" s="638">
        <f t="shared" ref="N35:W35" si="21">SUM(N32:N34)</f>
        <v>0</v>
      </c>
      <c r="O35" s="638">
        <f t="shared" si="21"/>
        <v>0</v>
      </c>
      <c r="P35" s="638">
        <f t="shared" si="21"/>
        <v>0</v>
      </c>
      <c r="Q35" s="638">
        <f t="shared" si="21"/>
        <v>0</v>
      </c>
      <c r="R35" s="638">
        <f t="shared" si="21"/>
        <v>0</v>
      </c>
      <c r="S35" s="638">
        <f t="shared" si="21"/>
        <v>0</v>
      </c>
      <c r="T35" s="638">
        <f t="shared" si="21"/>
        <v>0</v>
      </c>
      <c r="U35" s="638">
        <f t="shared" si="21"/>
        <v>0</v>
      </c>
      <c r="V35" s="638">
        <f t="shared" si="21"/>
        <v>0</v>
      </c>
      <c r="W35" s="638">
        <f t="shared" si="21"/>
        <v>0</v>
      </c>
      <c r="X35" s="638">
        <f t="shared" si="20"/>
        <v>0</v>
      </c>
      <c r="Y35" s="638">
        <f t="shared" si="20"/>
        <v>0</v>
      </c>
      <c r="Z35" s="638">
        <f>SUM(Z32:Z34)</f>
        <v>0</v>
      </c>
      <c r="AA35" s="638">
        <f t="shared" si="20"/>
        <v>0</v>
      </c>
      <c r="AB35" s="638">
        <f t="shared" si="20"/>
        <v>0</v>
      </c>
      <c r="AC35" s="638">
        <f t="shared" ref="AC35:AI35" si="22">SUM(AC32:AC34)</f>
        <v>0</v>
      </c>
      <c r="AD35" s="638">
        <f t="shared" si="22"/>
        <v>0</v>
      </c>
      <c r="AE35" s="638">
        <f t="shared" si="22"/>
        <v>0</v>
      </c>
      <c r="AF35" s="638">
        <f t="shared" si="22"/>
        <v>0</v>
      </c>
      <c r="AG35" s="638">
        <f t="shared" si="22"/>
        <v>0</v>
      </c>
      <c r="AH35" s="638">
        <f t="shared" si="22"/>
        <v>0</v>
      </c>
      <c r="AI35" s="638">
        <f t="shared" si="22"/>
        <v>625239</v>
      </c>
      <c r="AJ35" s="638">
        <f t="shared" si="20"/>
        <v>0</v>
      </c>
      <c r="AK35" s="638">
        <f t="shared" si="20"/>
        <v>0</v>
      </c>
      <c r="AL35" s="638">
        <f>SUM(AL32:AL34)</f>
        <v>0</v>
      </c>
      <c r="AM35" s="638">
        <f t="shared" si="20"/>
        <v>0</v>
      </c>
      <c r="AN35" s="638">
        <f t="shared" si="20"/>
        <v>0</v>
      </c>
      <c r="AO35" s="638">
        <f>SUM(AO32:AO34)</f>
        <v>529514</v>
      </c>
      <c r="AP35" s="631">
        <f t="shared" si="0"/>
        <v>0</v>
      </c>
      <c r="AQ35" s="631">
        <f t="shared" si="1"/>
        <v>0</v>
      </c>
      <c r="AR35" s="625">
        <f t="shared" si="14"/>
        <v>1154753</v>
      </c>
    </row>
    <row r="36" spans="1:44" ht="25.5">
      <c r="A36" s="623" t="s">
        <v>412</v>
      </c>
      <c r="B36" s="624" t="s">
        <v>771</v>
      </c>
      <c r="C36" s="625">
        <v>0</v>
      </c>
      <c r="D36" s="625"/>
      <c r="E36" s="625"/>
      <c r="F36" s="627">
        <v>0</v>
      </c>
      <c r="G36" s="627"/>
      <c r="H36" s="627"/>
      <c r="I36" s="626">
        <v>0</v>
      </c>
      <c r="J36" s="625"/>
      <c r="K36" s="625"/>
      <c r="L36" s="625"/>
      <c r="M36" s="625">
        <v>380000</v>
      </c>
      <c r="N36" s="625">
        <v>358268</v>
      </c>
      <c r="O36" s="625">
        <v>0</v>
      </c>
      <c r="P36" s="625"/>
      <c r="Q36" s="625"/>
      <c r="R36" s="625">
        <v>0</v>
      </c>
      <c r="S36" s="625"/>
      <c r="T36" s="625"/>
      <c r="U36" s="625">
        <v>0</v>
      </c>
      <c r="V36" s="625"/>
      <c r="W36" s="625"/>
      <c r="X36" s="625">
        <v>0</v>
      </c>
      <c r="Y36" s="625"/>
      <c r="Z36" s="625"/>
      <c r="AA36" s="625">
        <v>0</v>
      </c>
      <c r="AB36" s="625"/>
      <c r="AC36" s="625"/>
      <c r="AD36" s="625">
        <v>0</v>
      </c>
      <c r="AE36" s="625"/>
      <c r="AF36" s="625"/>
      <c r="AG36" s="625"/>
      <c r="AH36" s="625"/>
      <c r="AI36" s="625"/>
      <c r="AJ36" s="626">
        <v>0</v>
      </c>
      <c r="AK36" s="625"/>
      <c r="AL36" s="625"/>
      <c r="AM36" s="625">
        <v>0</v>
      </c>
      <c r="AN36" s="625"/>
      <c r="AO36" s="625"/>
      <c r="AP36" s="625">
        <f t="shared" si="0"/>
        <v>0</v>
      </c>
      <c r="AQ36" s="625">
        <f t="shared" si="1"/>
        <v>380000</v>
      </c>
      <c r="AR36" s="625">
        <f t="shared" si="14"/>
        <v>358268</v>
      </c>
    </row>
    <row r="37" spans="1:44">
      <c r="A37" s="623" t="s">
        <v>413</v>
      </c>
      <c r="B37" s="624" t="s">
        <v>772</v>
      </c>
      <c r="C37" s="625"/>
      <c r="D37" s="625"/>
      <c r="E37" s="625"/>
      <c r="F37" s="627"/>
      <c r="G37" s="627"/>
      <c r="H37" s="627"/>
      <c r="I37" s="626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625"/>
      <c r="U37" s="625"/>
      <c r="V37" s="625"/>
      <c r="W37" s="625"/>
      <c r="X37" s="625"/>
      <c r="Y37" s="625"/>
      <c r="Z37" s="625"/>
      <c r="AA37" s="625"/>
      <c r="AB37" s="625"/>
      <c r="AC37" s="625"/>
      <c r="AD37" s="625"/>
      <c r="AE37" s="625"/>
      <c r="AF37" s="625"/>
      <c r="AG37" s="625"/>
      <c r="AH37" s="625"/>
      <c r="AI37" s="625"/>
      <c r="AJ37" s="626"/>
      <c r="AK37" s="625"/>
      <c r="AL37" s="625"/>
      <c r="AM37" s="625"/>
      <c r="AN37" s="625"/>
      <c r="AO37" s="625"/>
      <c r="AP37" s="625">
        <f t="shared" ref="AP37:AP55" si="23">O37+U37+R37+AD37+AM37+F37+AJ37+I37+C37+AA37+X37+L37</f>
        <v>0</v>
      </c>
      <c r="AQ37" s="625">
        <f t="shared" ref="AQ37:AQ55" si="24">P37+V37+S37+AE37+AN37+G37+AK37+J37+D37+AB37+Y37+M37</f>
        <v>0</v>
      </c>
      <c r="AR37" s="625">
        <f t="shared" si="14"/>
        <v>0</v>
      </c>
    </row>
    <row r="38" spans="1:44" ht="25.5">
      <c r="A38" s="628" t="s">
        <v>414</v>
      </c>
      <c r="B38" s="637" t="s">
        <v>973</v>
      </c>
      <c r="C38" s="638">
        <f t="shared" ref="C38:K38" si="25">SUM(C36:C37)</f>
        <v>0</v>
      </c>
      <c r="D38" s="638">
        <f t="shared" si="25"/>
        <v>0</v>
      </c>
      <c r="E38" s="638">
        <f t="shared" si="25"/>
        <v>0</v>
      </c>
      <c r="F38" s="638">
        <f t="shared" si="25"/>
        <v>0</v>
      </c>
      <c r="G38" s="638">
        <f t="shared" si="25"/>
        <v>0</v>
      </c>
      <c r="H38" s="638">
        <f t="shared" si="25"/>
        <v>0</v>
      </c>
      <c r="I38" s="638">
        <f t="shared" si="25"/>
        <v>0</v>
      </c>
      <c r="J38" s="638">
        <f t="shared" si="25"/>
        <v>0</v>
      </c>
      <c r="K38" s="638">
        <f t="shared" si="25"/>
        <v>0</v>
      </c>
      <c r="L38" s="638">
        <f t="shared" ref="L38:AN38" si="26">SUM(L36:L37)</f>
        <v>0</v>
      </c>
      <c r="M38" s="638">
        <f t="shared" si="26"/>
        <v>380000</v>
      </c>
      <c r="N38" s="638">
        <f t="shared" ref="N38:W38" si="27">SUM(N36:N37)</f>
        <v>358268</v>
      </c>
      <c r="O38" s="638">
        <f t="shared" si="27"/>
        <v>0</v>
      </c>
      <c r="P38" s="638">
        <f t="shared" si="27"/>
        <v>0</v>
      </c>
      <c r="Q38" s="638">
        <f t="shared" si="27"/>
        <v>0</v>
      </c>
      <c r="R38" s="638">
        <f t="shared" si="27"/>
        <v>0</v>
      </c>
      <c r="S38" s="638">
        <f t="shared" si="27"/>
        <v>0</v>
      </c>
      <c r="T38" s="638">
        <f t="shared" si="27"/>
        <v>0</v>
      </c>
      <c r="U38" s="638">
        <f t="shared" si="27"/>
        <v>0</v>
      </c>
      <c r="V38" s="638">
        <f t="shared" si="27"/>
        <v>0</v>
      </c>
      <c r="W38" s="638">
        <f t="shared" si="27"/>
        <v>0</v>
      </c>
      <c r="X38" s="638">
        <f t="shared" si="26"/>
        <v>0</v>
      </c>
      <c r="Y38" s="638">
        <f t="shared" si="26"/>
        <v>0</v>
      </c>
      <c r="Z38" s="638">
        <f>SUM(Z36:Z37)</f>
        <v>0</v>
      </c>
      <c r="AA38" s="638">
        <f t="shared" si="26"/>
        <v>0</v>
      </c>
      <c r="AB38" s="638">
        <f t="shared" si="26"/>
        <v>0</v>
      </c>
      <c r="AC38" s="638">
        <f t="shared" ref="AC38:AI38" si="28">SUM(AC36:AC37)</f>
        <v>0</v>
      </c>
      <c r="AD38" s="638">
        <f t="shared" si="28"/>
        <v>0</v>
      </c>
      <c r="AE38" s="638">
        <f t="shared" si="28"/>
        <v>0</v>
      </c>
      <c r="AF38" s="638">
        <f t="shared" si="28"/>
        <v>0</v>
      </c>
      <c r="AG38" s="638">
        <f t="shared" si="28"/>
        <v>0</v>
      </c>
      <c r="AH38" s="638">
        <f t="shared" si="28"/>
        <v>0</v>
      </c>
      <c r="AI38" s="638">
        <f t="shared" si="28"/>
        <v>0</v>
      </c>
      <c r="AJ38" s="638">
        <f t="shared" si="26"/>
        <v>0</v>
      </c>
      <c r="AK38" s="638">
        <f t="shared" si="26"/>
        <v>0</v>
      </c>
      <c r="AL38" s="638">
        <f>SUM(AL36:AL37)</f>
        <v>0</v>
      </c>
      <c r="AM38" s="638">
        <f t="shared" si="26"/>
        <v>0</v>
      </c>
      <c r="AN38" s="638">
        <f t="shared" si="26"/>
        <v>0</v>
      </c>
      <c r="AO38" s="638">
        <f>SUM(AO36:AO37)</f>
        <v>0</v>
      </c>
      <c r="AP38" s="631">
        <f t="shared" si="23"/>
        <v>0</v>
      </c>
      <c r="AQ38" s="631">
        <f t="shared" si="24"/>
        <v>380000</v>
      </c>
      <c r="AR38" s="625">
        <f t="shared" si="14"/>
        <v>358268</v>
      </c>
    </row>
    <row r="39" spans="1:44">
      <c r="A39" s="623" t="s">
        <v>415</v>
      </c>
      <c r="B39" s="624" t="s">
        <v>774</v>
      </c>
      <c r="C39" s="625">
        <v>0</v>
      </c>
      <c r="D39" s="625"/>
      <c r="E39" s="625"/>
      <c r="F39" s="627"/>
      <c r="G39" s="627">
        <v>240000</v>
      </c>
      <c r="H39" s="627"/>
      <c r="I39" s="626">
        <v>0</v>
      </c>
      <c r="J39" s="625"/>
      <c r="K39" s="625"/>
      <c r="L39" s="625">
        <v>0</v>
      </c>
      <c r="M39" s="625"/>
      <c r="N39" s="625"/>
      <c r="O39" s="625">
        <v>0</v>
      </c>
      <c r="P39" s="625"/>
      <c r="Q39" s="625"/>
      <c r="R39" s="625">
        <v>0</v>
      </c>
      <c r="S39" s="625"/>
      <c r="T39" s="625"/>
      <c r="U39" s="625">
        <v>0</v>
      </c>
      <c r="V39" s="625"/>
      <c r="W39" s="625"/>
      <c r="X39" s="625"/>
      <c r="Y39" s="625"/>
      <c r="Z39" s="625"/>
      <c r="AA39" s="625">
        <v>0</v>
      </c>
      <c r="AB39" s="625"/>
      <c r="AC39" s="625"/>
      <c r="AD39" s="625"/>
      <c r="AE39" s="625">
        <v>325000</v>
      </c>
      <c r="AF39" s="625"/>
      <c r="AG39" s="625"/>
      <c r="AH39" s="625"/>
      <c r="AI39" s="625"/>
      <c r="AJ39" s="626">
        <v>0</v>
      </c>
      <c r="AK39" s="625"/>
      <c r="AL39" s="625"/>
      <c r="AM39" s="625">
        <v>0</v>
      </c>
      <c r="AN39" s="625"/>
      <c r="AO39" s="625"/>
      <c r="AP39" s="625">
        <f t="shared" si="23"/>
        <v>0</v>
      </c>
      <c r="AQ39" s="625">
        <f t="shared" si="24"/>
        <v>565000</v>
      </c>
      <c r="AR39" s="625">
        <f t="shared" si="14"/>
        <v>0</v>
      </c>
    </row>
    <row r="40" spans="1:44">
      <c r="A40" s="623" t="s">
        <v>416</v>
      </c>
      <c r="B40" s="624" t="s">
        <v>775</v>
      </c>
      <c r="C40" s="625">
        <v>0</v>
      </c>
      <c r="D40" s="625"/>
      <c r="E40" s="625"/>
      <c r="F40" s="627">
        <v>0</v>
      </c>
      <c r="G40" s="627"/>
      <c r="H40" s="627"/>
      <c r="I40" s="626">
        <v>0</v>
      </c>
      <c r="J40" s="625"/>
      <c r="K40" s="625"/>
      <c r="L40" s="625">
        <v>0</v>
      </c>
      <c r="M40" s="625"/>
      <c r="N40" s="625"/>
      <c r="O40" s="625">
        <v>0</v>
      </c>
      <c r="P40" s="625"/>
      <c r="Q40" s="625"/>
      <c r="R40" s="625">
        <v>0</v>
      </c>
      <c r="S40" s="625"/>
      <c r="T40" s="625"/>
      <c r="U40" s="625">
        <v>0</v>
      </c>
      <c r="V40" s="625"/>
      <c r="W40" s="625"/>
      <c r="X40" s="625">
        <v>0</v>
      </c>
      <c r="Y40" s="625"/>
      <c r="Z40" s="625"/>
      <c r="AA40" s="625">
        <v>0</v>
      </c>
      <c r="AB40" s="625"/>
      <c r="AC40" s="625"/>
      <c r="AD40" s="625">
        <v>0</v>
      </c>
      <c r="AE40" s="625"/>
      <c r="AF40" s="625"/>
      <c r="AG40" s="625"/>
      <c r="AH40" s="625"/>
      <c r="AI40" s="625"/>
      <c r="AJ40" s="626">
        <v>0</v>
      </c>
      <c r="AK40" s="625"/>
      <c r="AL40" s="625"/>
      <c r="AM40" s="625">
        <v>0</v>
      </c>
      <c r="AN40" s="625"/>
      <c r="AO40" s="625"/>
      <c r="AP40" s="625">
        <f t="shared" si="23"/>
        <v>0</v>
      </c>
      <c r="AQ40" s="625">
        <f t="shared" si="24"/>
        <v>0</v>
      </c>
      <c r="AR40" s="625">
        <f t="shared" si="14"/>
        <v>0</v>
      </c>
    </row>
    <row r="41" spans="1:44">
      <c r="A41" s="623" t="s">
        <v>417</v>
      </c>
      <c r="B41" s="624" t="s">
        <v>974</v>
      </c>
      <c r="C41" s="625">
        <v>0</v>
      </c>
      <c r="D41" s="625"/>
      <c r="E41" s="625"/>
      <c r="F41" s="627">
        <v>0</v>
      </c>
      <c r="G41" s="627"/>
      <c r="H41" s="627"/>
      <c r="I41" s="626">
        <v>0</v>
      </c>
      <c r="J41" s="625"/>
      <c r="K41" s="625"/>
      <c r="L41" s="625">
        <v>0</v>
      </c>
      <c r="M41" s="625"/>
      <c r="N41" s="625"/>
      <c r="O41" s="625">
        <v>0</v>
      </c>
      <c r="P41" s="625"/>
      <c r="Q41" s="625"/>
      <c r="R41" s="625">
        <v>0</v>
      </c>
      <c r="S41" s="625"/>
      <c r="T41" s="625"/>
      <c r="U41" s="625">
        <v>0</v>
      </c>
      <c r="V41" s="625"/>
      <c r="W41" s="625"/>
      <c r="X41" s="625">
        <v>0</v>
      </c>
      <c r="Y41" s="625"/>
      <c r="Z41" s="625"/>
      <c r="AA41" s="625">
        <v>0</v>
      </c>
      <c r="AB41" s="625"/>
      <c r="AC41" s="625"/>
      <c r="AD41" s="625">
        <v>0</v>
      </c>
      <c r="AE41" s="625"/>
      <c r="AF41" s="625"/>
      <c r="AG41" s="625"/>
      <c r="AH41" s="625"/>
      <c r="AI41" s="625"/>
      <c r="AJ41" s="626">
        <v>0</v>
      </c>
      <c r="AK41" s="625"/>
      <c r="AL41" s="625"/>
      <c r="AM41" s="625">
        <v>0</v>
      </c>
      <c r="AN41" s="625"/>
      <c r="AO41" s="625"/>
      <c r="AP41" s="625">
        <f t="shared" si="23"/>
        <v>0</v>
      </c>
      <c r="AQ41" s="625">
        <f t="shared" si="24"/>
        <v>0</v>
      </c>
      <c r="AR41" s="625">
        <f t="shared" si="14"/>
        <v>0</v>
      </c>
    </row>
    <row r="42" spans="1:44" ht="38.25">
      <c r="A42" s="623" t="s">
        <v>418</v>
      </c>
      <c r="B42" s="624" t="s">
        <v>975</v>
      </c>
      <c r="C42" s="625">
        <v>0</v>
      </c>
      <c r="D42" s="625"/>
      <c r="E42" s="625"/>
      <c r="F42" s="627">
        <v>0</v>
      </c>
      <c r="G42" s="627"/>
      <c r="H42" s="627"/>
      <c r="I42" s="626">
        <v>0</v>
      </c>
      <c r="J42" s="625"/>
      <c r="K42" s="625"/>
      <c r="L42" s="625">
        <v>0</v>
      </c>
      <c r="M42" s="625"/>
      <c r="N42" s="625"/>
      <c r="O42" s="625">
        <v>0</v>
      </c>
      <c r="P42" s="625"/>
      <c r="Q42" s="625"/>
      <c r="R42" s="625">
        <v>0</v>
      </c>
      <c r="S42" s="625"/>
      <c r="T42" s="625"/>
      <c r="U42" s="625">
        <v>0</v>
      </c>
      <c r="V42" s="625"/>
      <c r="W42" s="625"/>
      <c r="X42" s="625">
        <v>0</v>
      </c>
      <c r="Y42" s="625"/>
      <c r="Z42" s="625"/>
      <c r="AA42" s="625">
        <v>0</v>
      </c>
      <c r="AB42" s="625"/>
      <c r="AC42" s="625"/>
      <c r="AD42" s="625">
        <v>0</v>
      </c>
      <c r="AE42" s="625"/>
      <c r="AF42" s="625"/>
      <c r="AG42" s="625"/>
      <c r="AH42" s="625"/>
      <c r="AI42" s="625"/>
      <c r="AJ42" s="626">
        <v>0</v>
      </c>
      <c r="AK42" s="625"/>
      <c r="AL42" s="625"/>
      <c r="AM42" s="625">
        <v>0</v>
      </c>
      <c r="AN42" s="625"/>
      <c r="AO42" s="625"/>
      <c r="AP42" s="625">
        <f t="shared" si="23"/>
        <v>0</v>
      </c>
      <c r="AQ42" s="625">
        <f t="shared" si="24"/>
        <v>0</v>
      </c>
      <c r="AR42" s="625">
        <f t="shared" si="14"/>
        <v>0</v>
      </c>
    </row>
    <row r="43" spans="1:44">
      <c r="A43" s="623" t="s">
        <v>419</v>
      </c>
      <c r="B43" s="624" t="s">
        <v>777</v>
      </c>
      <c r="C43" s="625">
        <v>0</v>
      </c>
      <c r="D43" s="625"/>
      <c r="E43" s="625"/>
      <c r="F43" s="627">
        <v>0</v>
      </c>
      <c r="G43" s="627"/>
      <c r="H43" s="627"/>
      <c r="I43" s="626">
        <v>0</v>
      </c>
      <c r="J43" s="625"/>
      <c r="K43" s="625"/>
      <c r="L43" s="625">
        <v>0</v>
      </c>
      <c r="M43" s="625"/>
      <c r="N43" s="625"/>
      <c r="O43" s="625">
        <v>0</v>
      </c>
      <c r="P43" s="625"/>
      <c r="Q43" s="625"/>
      <c r="R43" s="625">
        <v>0</v>
      </c>
      <c r="S43" s="625"/>
      <c r="T43" s="625"/>
      <c r="U43" s="625">
        <v>0</v>
      </c>
      <c r="V43" s="625"/>
      <c r="W43" s="625"/>
      <c r="X43" s="625">
        <v>0</v>
      </c>
      <c r="Y43" s="625"/>
      <c r="Z43" s="625"/>
      <c r="AA43" s="625">
        <v>0</v>
      </c>
      <c r="AB43" s="625"/>
      <c r="AC43" s="625"/>
      <c r="AD43" s="625">
        <v>0</v>
      </c>
      <c r="AE43" s="625"/>
      <c r="AF43" s="625"/>
      <c r="AG43" s="625"/>
      <c r="AH43" s="625"/>
      <c r="AI43" s="625"/>
      <c r="AJ43" s="626">
        <v>0</v>
      </c>
      <c r="AK43" s="625"/>
      <c r="AL43" s="625"/>
      <c r="AM43" s="625">
        <v>0</v>
      </c>
      <c r="AN43" s="625"/>
      <c r="AO43" s="625"/>
      <c r="AP43" s="625">
        <f t="shared" si="23"/>
        <v>0</v>
      </c>
      <c r="AQ43" s="625">
        <f t="shared" si="24"/>
        <v>0</v>
      </c>
      <c r="AR43" s="625">
        <f t="shared" si="14"/>
        <v>0</v>
      </c>
    </row>
    <row r="44" spans="1:44">
      <c r="A44" s="623" t="s">
        <v>420</v>
      </c>
      <c r="B44" s="624" t="s">
        <v>976</v>
      </c>
      <c r="C44" s="625">
        <v>0</v>
      </c>
      <c r="D44" s="625"/>
      <c r="E44" s="625"/>
      <c r="F44" s="627">
        <v>0</v>
      </c>
      <c r="G44" s="627"/>
      <c r="H44" s="627"/>
      <c r="I44" s="626">
        <v>0</v>
      </c>
      <c r="J44" s="625"/>
      <c r="K44" s="625"/>
      <c r="L44" s="625">
        <v>0</v>
      </c>
      <c r="M44" s="625"/>
      <c r="N44" s="625"/>
      <c r="O44" s="625">
        <v>0</v>
      </c>
      <c r="P44" s="625"/>
      <c r="Q44" s="625"/>
      <c r="R44" s="625">
        <v>0</v>
      </c>
      <c r="S44" s="625"/>
      <c r="T44" s="625"/>
      <c r="U44" s="625">
        <v>0</v>
      </c>
      <c r="V44" s="625"/>
      <c r="W44" s="625"/>
      <c r="X44" s="625">
        <v>0</v>
      </c>
      <c r="Y44" s="625"/>
      <c r="Z44" s="625"/>
      <c r="AA44" s="625">
        <v>0</v>
      </c>
      <c r="AB44" s="625"/>
      <c r="AC44" s="625"/>
      <c r="AD44" s="625">
        <v>0</v>
      </c>
      <c r="AE44" s="625"/>
      <c r="AF44" s="625"/>
      <c r="AG44" s="625"/>
      <c r="AH44" s="625"/>
      <c r="AI44" s="625"/>
      <c r="AJ44" s="626">
        <v>0</v>
      </c>
      <c r="AK44" s="625"/>
      <c r="AL44" s="625"/>
      <c r="AM44" s="625">
        <v>0</v>
      </c>
      <c r="AN44" s="625"/>
      <c r="AO44" s="625"/>
      <c r="AP44" s="625">
        <f t="shared" si="23"/>
        <v>0</v>
      </c>
      <c r="AQ44" s="625">
        <f t="shared" si="24"/>
        <v>0</v>
      </c>
      <c r="AR44" s="625">
        <f t="shared" si="14"/>
        <v>0</v>
      </c>
    </row>
    <row r="45" spans="1:44" ht="25.5">
      <c r="A45" s="623" t="s">
        <v>421</v>
      </c>
      <c r="B45" s="624" t="s">
        <v>779</v>
      </c>
      <c r="C45" s="625">
        <v>0</v>
      </c>
      <c r="D45" s="625"/>
      <c r="E45" s="625"/>
      <c r="F45" s="627">
        <v>0</v>
      </c>
      <c r="G45" s="627">
        <v>9013098</v>
      </c>
      <c r="H45" s="627">
        <v>232000</v>
      </c>
      <c r="I45" s="626"/>
      <c r="J45" s="625">
        <v>15645000</v>
      </c>
      <c r="K45" s="625">
        <v>14745000</v>
      </c>
      <c r="L45" s="625">
        <v>0</v>
      </c>
      <c r="M45" s="625">
        <v>1185000</v>
      </c>
      <c r="N45" s="625">
        <v>1151299</v>
      </c>
      <c r="O45" s="625">
        <v>0</v>
      </c>
      <c r="P45" s="625"/>
      <c r="Q45" s="625"/>
      <c r="R45" s="625">
        <v>0</v>
      </c>
      <c r="S45" s="625"/>
      <c r="T45" s="625"/>
      <c r="U45" s="625">
        <v>0</v>
      </c>
      <c r="V45" s="625"/>
      <c r="W45" s="625"/>
      <c r="X45" s="625">
        <v>0</v>
      </c>
      <c r="Y45" s="625"/>
      <c r="Z45" s="625"/>
      <c r="AA45" s="625">
        <v>0</v>
      </c>
      <c r="AB45" s="625"/>
      <c r="AC45" s="625"/>
      <c r="AD45" s="625">
        <v>0</v>
      </c>
      <c r="AE45" s="625"/>
      <c r="AF45" s="625"/>
      <c r="AG45" s="625"/>
      <c r="AH45" s="625"/>
      <c r="AI45" s="625"/>
      <c r="AJ45" s="626">
        <v>0</v>
      </c>
      <c r="AK45" s="625"/>
      <c r="AL45" s="625"/>
      <c r="AM45" s="625">
        <v>0</v>
      </c>
      <c r="AN45" s="625"/>
      <c r="AO45" s="625"/>
      <c r="AP45" s="625">
        <f t="shared" si="23"/>
        <v>0</v>
      </c>
      <c r="AQ45" s="625">
        <f t="shared" si="24"/>
        <v>25843098</v>
      </c>
      <c r="AR45" s="625">
        <f t="shared" si="14"/>
        <v>16128299</v>
      </c>
    </row>
    <row r="46" spans="1:44">
      <c r="A46" s="623" t="s">
        <v>791</v>
      </c>
      <c r="B46" s="624" t="s">
        <v>977</v>
      </c>
      <c r="C46" s="625"/>
      <c r="D46" s="625">
        <v>85418</v>
      </c>
      <c r="E46" s="625">
        <v>104</v>
      </c>
      <c r="F46" s="627"/>
      <c r="G46" s="627">
        <f>90818017-8942218</f>
        <v>81875799</v>
      </c>
      <c r="H46" s="627">
        <v>15884022</v>
      </c>
      <c r="I46" s="626"/>
      <c r="J46" s="625">
        <v>505000</v>
      </c>
      <c r="K46" s="625">
        <v>1492110</v>
      </c>
      <c r="L46" s="625"/>
      <c r="M46" s="625"/>
      <c r="N46" s="625"/>
      <c r="O46" s="625"/>
      <c r="P46" s="625">
        <v>393701</v>
      </c>
      <c r="Q46" s="625"/>
      <c r="R46" s="625"/>
      <c r="S46" s="625">
        <v>2868900</v>
      </c>
      <c r="T46" s="625"/>
      <c r="U46" s="625"/>
      <c r="V46" s="625">
        <v>1000000</v>
      </c>
      <c r="W46" s="625">
        <v>8700</v>
      </c>
      <c r="X46" s="625"/>
      <c r="Y46" s="625">
        <v>21459000</v>
      </c>
      <c r="Z46" s="625">
        <v>671100</v>
      </c>
      <c r="AA46" s="625"/>
      <c r="AB46" s="625">
        <v>571500</v>
      </c>
      <c r="AC46" s="625">
        <v>431694</v>
      </c>
      <c r="AD46" s="625"/>
      <c r="AE46" s="625">
        <v>9340591</v>
      </c>
      <c r="AF46" s="625">
        <v>23622</v>
      </c>
      <c r="AG46" s="625"/>
      <c r="AH46" s="625"/>
      <c r="AI46" s="625">
        <v>150440</v>
      </c>
      <c r="AJ46" s="626"/>
      <c r="AK46" s="625">
        <v>38428942</v>
      </c>
      <c r="AL46" s="625"/>
      <c r="AM46" s="625"/>
      <c r="AN46" s="625">
        <v>21298228</v>
      </c>
      <c r="AO46" s="625">
        <v>118110</v>
      </c>
      <c r="AP46" s="625">
        <f t="shared" si="23"/>
        <v>0</v>
      </c>
      <c r="AQ46" s="625">
        <f t="shared" si="24"/>
        <v>177827079</v>
      </c>
      <c r="AR46" s="625">
        <f t="shared" si="14"/>
        <v>18779902</v>
      </c>
    </row>
    <row r="47" spans="1:44">
      <c r="A47" s="623" t="s">
        <v>793</v>
      </c>
      <c r="B47" s="624" t="s">
        <v>978</v>
      </c>
      <c r="C47" s="625">
        <v>0</v>
      </c>
      <c r="D47" s="625"/>
      <c r="E47" s="625"/>
      <c r="F47" s="627">
        <v>0</v>
      </c>
      <c r="G47" s="627"/>
      <c r="H47" s="627"/>
      <c r="I47" s="626">
        <v>0</v>
      </c>
      <c r="J47" s="625"/>
      <c r="K47" s="625"/>
      <c r="L47" s="625">
        <v>0</v>
      </c>
      <c r="M47" s="625"/>
      <c r="N47" s="625"/>
      <c r="O47" s="625">
        <v>0</v>
      </c>
      <c r="P47" s="625"/>
      <c r="Q47" s="625"/>
      <c r="R47" s="625">
        <v>0</v>
      </c>
      <c r="S47" s="625"/>
      <c r="T47" s="625"/>
      <c r="U47" s="625">
        <v>0</v>
      </c>
      <c r="V47" s="625"/>
      <c r="W47" s="625"/>
      <c r="X47" s="625">
        <v>0</v>
      </c>
      <c r="Y47" s="625"/>
      <c r="Z47" s="625"/>
      <c r="AA47" s="625">
        <v>0</v>
      </c>
      <c r="AB47" s="625"/>
      <c r="AC47" s="625"/>
      <c r="AD47" s="625">
        <v>0</v>
      </c>
      <c r="AE47" s="625"/>
      <c r="AF47" s="625"/>
      <c r="AG47" s="625"/>
      <c r="AH47" s="625"/>
      <c r="AI47" s="625"/>
      <c r="AJ47" s="626">
        <v>0</v>
      </c>
      <c r="AK47" s="625"/>
      <c r="AL47" s="625"/>
      <c r="AM47" s="625">
        <v>0</v>
      </c>
      <c r="AN47" s="625"/>
      <c r="AO47" s="625"/>
      <c r="AP47" s="625">
        <f t="shared" si="23"/>
        <v>0</v>
      </c>
      <c r="AQ47" s="625">
        <f t="shared" si="24"/>
        <v>0</v>
      </c>
      <c r="AR47" s="625">
        <f t="shared" si="14"/>
        <v>0</v>
      </c>
    </row>
    <row r="48" spans="1:44" ht="25.5">
      <c r="A48" s="628" t="s">
        <v>795</v>
      </c>
      <c r="B48" s="629" t="s">
        <v>979</v>
      </c>
      <c r="C48" s="630">
        <f t="shared" ref="C48:K48" si="29">C39+C40+C41+C43+C44+C45+C46</f>
        <v>0</v>
      </c>
      <c r="D48" s="630">
        <f t="shared" si="29"/>
        <v>85418</v>
      </c>
      <c r="E48" s="630">
        <f t="shared" si="29"/>
        <v>104</v>
      </c>
      <c r="F48" s="630">
        <f t="shared" si="29"/>
        <v>0</v>
      </c>
      <c r="G48" s="630">
        <f t="shared" si="29"/>
        <v>91128897</v>
      </c>
      <c r="H48" s="630">
        <f t="shared" si="29"/>
        <v>16116022</v>
      </c>
      <c r="I48" s="625">
        <f t="shared" si="29"/>
        <v>0</v>
      </c>
      <c r="J48" s="625">
        <f t="shared" si="29"/>
        <v>16150000</v>
      </c>
      <c r="K48" s="625">
        <f t="shared" si="29"/>
        <v>16237110</v>
      </c>
      <c r="L48" s="630">
        <f t="shared" ref="L48:AN48" si="30">L39+L40+L41+L43+L44+L45+L46</f>
        <v>0</v>
      </c>
      <c r="M48" s="625">
        <f t="shared" si="30"/>
        <v>1185000</v>
      </c>
      <c r="N48" s="625">
        <f t="shared" ref="N48:W48" si="31">N39+N40+N41+N43+N44+N45+N46</f>
        <v>1151299</v>
      </c>
      <c r="O48" s="630">
        <f t="shared" si="31"/>
        <v>0</v>
      </c>
      <c r="P48" s="630">
        <f t="shared" si="31"/>
        <v>393701</v>
      </c>
      <c r="Q48" s="630">
        <f t="shared" si="31"/>
        <v>0</v>
      </c>
      <c r="R48" s="630">
        <f t="shared" si="31"/>
        <v>0</v>
      </c>
      <c r="S48" s="630">
        <f t="shared" si="31"/>
        <v>2868900</v>
      </c>
      <c r="T48" s="630">
        <f t="shared" si="31"/>
        <v>0</v>
      </c>
      <c r="U48" s="630">
        <f t="shared" si="31"/>
        <v>0</v>
      </c>
      <c r="V48" s="630">
        <f t="shared" si="31"/>
        <v>1000000</v>
      </c>
      <c r="W48" s="630">
        <f t="shared" si="31"/>
        <v>8700</v>
      </c>
      <c r="X48" s="630">
        <f t="shared" si="30"/>
        <v>0</v>
      </c>
      <c r="Y48" s="630">
        <f t="shared" si="30"/>
        <v>21459000</v>
      </c>
      <c r="Z48" s="630">
        <f>Z39+Z40+Z41+Z43+Z44+Z45+Z46</f>
        <v>671100</v>
      </c>
      <c r="AA48" s="630">
        <f t="shared" si="30"/>
        <v>0</v>
      </c>
      <c r="AB48" s="630">
        <f t="shared" si="30"/>
        <v>571500</v>
      </c>
      <c r="AC48" s="630">
        <f>AC39+AC40+AC41+AC43+AC44+AC45+AC46</f>
        <v>431694</v>
      </c>
      <c r="AD48" s="630">
        <f>AD39+AD40+AD41+AD43+AD44+AD45+AD46</f>
        <v>0</v>
      </c>
      <c r="AE48" s="630">
        <f>AE39+AE40+AE41+AE43+AE44+AE45+AE46</f>
        <v>9665591</v>
      </c>
      <c r="AF48" s="630">
        <f>AF39+AF40+AF41+AF43+AF44+AF45+AF46</f>
        <v>23622</v>
      </c>
      <c r="AG48" s="630">
        <f>AG39+AG40+AG41+AG43+AG44+AG45+AG46</f>
        <v>0</v>
      </c>
      <c r="AH48" s="630">
        <f t="shared" ref="AH48:AI48" si="32">AH39+AH40+AH41+AH43+AH44+AH45+AH46</f>
        <v>0</v>
      </c>
      <c r="AI48" s="630">
        <f t="shared" si="32"/>
        <v>150440</v>
      </c>
      <c r="AJ48" s="630">
        <f t="shared" si="30"/>
        <v>0</v>
      </c>
      <c r="AK48" s="630">
        <f t="shared" si="30"/>
        <v>38428942</v>
      </c>
      <c r="AL48" s="630">
        <f>AL39+AL40+AL41+AL43+AL44+AL45+AL46</f>
        <v>0</v>
      </c>
      <c r="AM48" s="630">
        <f t="shared" si="30"/>
        <v>0</v>
      </c>
      <c r="AN48" s="630">
        <f t="shared" si="30"/>
        <v>21298228</v>
      </c>
      <c r="AO48" s="630">
        <f>AO39+AO40+AO41+AO43+AO44+AO45+AO46</f>
        <v>118110</v>
      </c>
      <c r="AP48" s="631">
        <f t="shared" si="23"/>
        <v>0</v>
      </c>
      <c r="AQ48" s="631">
        <f t="shared" si="24"/>
        <v>204235177</v>
      </c>
      <c r="AR48" s="631">
        <f t="shared" si="14"/>
        <v>34908201</v>
      </c>
    </row>
    <row r="49" spans="1:44">
      <c r="A49" s="623" t="s">
        <v>797</v>
      </c>
      <c r="B49" s="624" t="s">
        <v>782</v>
      </c>
      <c r="C49" s="625">
        <v>0</v>
      </c>
      <c r="D49" s="625"/>
      <c r="E49" s="625"/>
      <c r="F49" s="627">
        <v>0</v>
      </c>
      <c r="G49" s="627">
        <v>1120</v>
      </c>
      <c r="H49" s="627">
        <v>1120</v>
      </c>
      <c r="I49" s="626">
        <v>0</v>
      </c>
      <c r="J49" s="625"/>
      <c r="K49" s="625"/>
      <c r="L49" s="625">
        <v>0</v>
      </c>
      <c r="M49" s="625"/>
      <c r="N49" s="625"/>
      <c r="O49" s="625">
        <v>0</v>
      </c>
      <c r="P49" s="625"/>
      <c r="Q49" s="625"/>
      <c r="R49" s="625">
        <v>0</v>
      </c>
      <c r="S49" s="625"/>
      <c r="T49" s="625"/>
      <c r="U49" s="625">
        <v>0</v>
      </c>
      <c r="V49" s="625"/>
      <c r="W49" s="625"/>
      <c r="X49" s="625">
        <v>0</v>
      </c>
      <c r="Y49" s="625"/>
      <c r="Z49" s="625"/>
      <c r="AA49" s="625">
        <v>0</v>
      </c>
      <c r="AB49" s="625"/>
      <c r="AC49" s="625"/>
      <c r="AD49" s="625">
        <v>0</v>
      </c>
      <c r="AE49" s="625">
        <v>1680</v>
      </c>
      <c r="AF49" s="625">
        <v>1680</v>
      </c>
      <c r="AG49" s="625"/>
      <c r="AH49" s="625"/>
      <c r="AI49" s="625"/>
      <c r="AJ49" s="626">
        <v>0</v>
      </c>
      <c r="AK49" s="625"/>
      <c r="AL49" s="625"/>
      <c r="AM49" s="625">
        <v>0</v>
      </c>
      <c r="AN49" s="625"/>
      <c r="AO49" s="625"/>
      <c r="AP49" s="625">
        <f t="shared" si="23"/>
        <v>0</v>
      </c>
      <c r="AQ49" s="625">
        <f t="shared" si="24"/>
        <v>2800</v>
      </c>
      <c r="AR49" s="625">
        <f>Q49+W49+T49+AF49+AO49+H49+AL49+K49+E49+AC49+Z49+N49</f>
        <v>2800</v>
      </c>
    </row>
    <row r="50" spans="1:44">
      <c r="A50" s="623" t="s">
        <v>799</v>
      </c>
      <c r="B50" s="624" t="s">
        <v>783</v>
      </c>
      <c r="C50" s="625">
        <v>0</v>
      </c>
      <c r="D50" s="625"/>
      <c r="E50" s="625"/>
      <c r="F50" s="627">
        <v>0</v>
      </c>
      <c r="G50" s="627"/>
      <c r="H50" s="627"/>
      <c r="I50" s="626">
        <v>0</v>
      </c>
      <c r="J50" s="625"/>
      <c r="K50" s="625"/>
      <c r="L50" s="625">
        <v>0</v>
      </c>
      <c r="M50" s="625"/>
      <c r="N50" s="625"/>
      <c r="O50" s="625">
        <v>0</v>
      </c>
      <c r="P50" s="625"/>
      <c r="Q50" s="625"/>
      <c r="R50" s="625">
        <v>0</v>
      </c>
      <c r="S50" s="625"/>
      <c r="T50" s="625"/>
      <c r="U50" s="625">
        <v>0</v>
      </c>
      <c r="V50" s="625"/>
      <c r="W50" s="625"/>
      <c r="X50" s="625">
        <v>0</v>
      </c>
      <c r="Y50" s="625"/>
      <c r="Z50" s="625"/>
      <c r="AA50" s="625">
        <v>0</v>
      </c>
      <c r="AB50" s="625"/>
      <c r="AC50" s="625"/>
      <c r="AD50" s="625">
        <v>0</v>
      </c>
      <c r="AE50" s="625"/>
      <c r="AF50" s="625"/>
      <c r="AG50" s="625"/>
      <c r="AH50" s="625"/>
      <c r="AI50" s="625"/>
      <c r="AJ50" s="626">
        <v>0</v>
      </c>
      <c r="AK50" s="625"/>
      <c r="AL50" s="625"/>
      <c r="AM50" s="625">
        <v>0</v>
      </c>
      <c r="AN50" s="625">
        <v>100000</v>
      </c>
      <c r="AO50" s="625">
        <v>56000</v>
      </c>
      <c r="AP50" s="625">
        <f t="shared" si="23"/>
        <v>0</v>
      </c>
      <c r="AQ50" s="625">
        <f t="shared" si="24"/>
        <v>100000</v>
      </c>
      <c r="AR50" s="625">
        <f>Q50+W50+T50+AF50+AO50+H50+AL50+K50+E50+AC50+Z50+N50+AI50</f>
        <v>56000</v>
      </c>
    </row>
    <row r="51" spans="1:44" ht="25.5">
      <c r="A51" s="628" t="s">
        <v>801</v>
      </c>
      <c r="B51" s="629" t="s">
        <v>980</v>
      </c>
      <c r="C51" s="630">
        <f t="shared" ref="C51:L51" si="33">SUM(C49:C50)</f>
        <v>0</v>
      </c>
      <c r="D51" s="630">
        <f t="shared" si="33"/>
        <v>0</v>
      </c>
      <c r="E51" s="630">
        <f t="shared" si="33"/>
        <v>0</v>
      </c>
      <c r="F51" s="630">
        <f t="shared" si="33"/>
        <v>0</v>
      </c>
      <c r="G51" s="630">
        <f t="shared" si="33"/>
        <v>1120</v>
      </c>
      <c r="H51" s="630">
        <f t="shared" si="33"/>
        <v>1120</v>
      </c>
      <c r="I51" s="625">
        <f t="shared" si="33"/>
        <v>0</v>
      </c>
      <c r="J51" s="625">
        <f t="shared" si="33"/>
        <v>0</v>
      </c>
      <c r="K51" s="625">
        <f t="shared" si="33"/>
        <v>0</v>
      </c>
      <c r="L51" s="630">
        <f t="shared" si="33"/>
        <v>0</v>
      </c>
      <c r="M51" s="630">
        <f t="shared" ref="M51:AN51" si="34">SUM(M49:M50)</f>
        <v>0</v>
      </c>
      <c r="N51" s="630">
        <f t="shared" ref="N51:W51" si="35">SUM(N49:N50)</f>
        <v>0</v>
      </c>
      <c r="O51" s="630">
        <f t="shared" si="35"/>
        <v>0</v>
      </c>
      <c r="P51" s="630">
        <f t="shared" si="35"/>
        <v>0</v>
      </c>
      <c r="Q51" s="630">
        <f t="shared" si="35"/>
        <v>0</v>
      </c>
      <c r="R51" s="630">
        <f t="shared" si="35"/>
        <v>0</v>
      </c>
      <c r="S51" s="630">
        <f t="shared" si="35"/>
        <v>0</v>
      </c>
      <c r="T51" s="630">
        <f t="shared" si="35"/>
        <v>0</v>
      </c>
      <c r="U51" s="630">
        <f t="shared" si="35"/>
        <v>0</v>
      </c>
      <c r="V51" s="630">
        <f t="shared" si="35"/>
        <v>0</v>
      </c>
      <c r="W51" s="630">
        <f t="shared" si="35"/>
        <v>0</v>
      </c>
      <c r="X51" s="630">
        <f t="shared" si="34"/>
        <v>0</v>
      </c>
      <c r="Y51" s="630">
        <f t="shared" si="34"/>
        <v>0</v>
      </c>
      <c r="Z51" s="630">
        <f>SUM(Z49:Z50)</f>
        <v>0</v>
      </c>
      <c r="AA51" s="630">
        <f t="shared" si="34"/>
        <v>0</v>
      </c>
      <c r="AB51" s="630">
        <f t="shared" si="34"/>
        <v>0</v>
      </c>
      <c r="AC51" s="630">
        <f>SUM(AC49:AC50)</f>
        <v>0</v>
      </c>
      <c r="AD51" s="630">
        <f>SUM(AD49:AD50)</f>
        <v>0</v>
      </c>
      <c r="AE51" s="630">
        <f>SUM(AE49:AE50)</f>
        <v>1680</v>
      </c>
      <c r="AF51" s="630">
        <f>SUM(AF49:AF50)</f>
        <v>1680</v>
      </c>
      <c r="AG51" s="630">
        <f>SUM(AG49:AG50)</f>
        <v>0</v>
      </c>
      <c r="AH51" s="630">
        <f t="shared" ref="AH51:AI51" si="36">SUM(AH49:AH50)</f>
        <v>0</v>
      </c>
      <c r="AI51" s="630">
        <f t="shared" si="36"/>
        <v>0</v>
      </c>
      <c r="AJ51" s="630">
        <f t="shared" si="34"/>
        <v>0</v>
      </c>
      <c r="AK51" s="630">
        <f t="shared" si="34"/>
        <v>0</v>
      </c>
      <c r="AL51" s="630">
        <f>SUM(AL49:AL50)</f>
        <v>0</v>
      </c>
      <c r="AM51" s="630">
        <f t="shared" si="34"/>
        <v>0</v>
      </c>
      <c r="AN51" s="630">
        <f t="shared" si="34"/>
        <v>100000</v>
      </c>
      <c r="AO51" s="630">
        <f>SUM(AO49:AO50)</f>
        <v>56000</v>
      </c>
      <c r="AP51" s="631">
        <f t="shared" si="23"/>
        <v>0</v>
      </c>
      <c r="AQ51" s="631">
        <f t="shared" si="24"/>
        <v>102800</v>
      </c>
      <c r="AR51" s="631">
        <f>Q51+W51+T51+AF51+AO51+H51+AL51+K51+E51+AC51+Z51+N51+AI51</f>
        <v>58800</v>
      </c>
    </row>
    <row r="52" spans="1:44" ht="25.5">
      <c r="A52" s="623" t="s">
        <v>803</v>
      </c>
      <c r="B52" s="639" t="s">
        <v>785</v>
      </c>
      <c r="C52" s="625"/>
      <c r="D52" s="625">
        <v>19582</v>
      </c>
      <c r="E52" s="625">
        <v>3827</v>
      </c>
      <c r="F52" s="627"/>
      <c r="G52" s="627">
        <v>24540305</v>
      </c>
      <c r="H52" s="627">
        <v>4251968</v>
      </c>
      <c r="I52" s="626"/>
      <c r="J52" s="625">
        <v>4224150</v>
      </c>
      <c r="K52" s="625">
        <v>3954150</v>
      </c>
      <c r="L52" s="625"/>
      <c r="M52" s="625">
        <v>410000</v>
      </c>
      <c r="N52" s="625">
        <v>407583</v>
      </c>
      <c r="O52" s="625"/>
      <c r="P52" s="625">
        <v>106299</v>
      </c>
      <c r="Q52" s="625"/>
      <c r="R52" s="625"/>
      <c r="S52" s="625">
        <v>774603</v>
      </c>
      <c r="T52" s="625"/>
      <c r="U52" s="625"/>
      <c r="V52" s="625">
        <v>270000</v>
      </c>
      <c r="W52" s="625"/>
      <c r="X52" s="625"/>
      <c r="Y52" s="625">
        <v>5793930</v>
      </c>
      <c r="Z52" s="625">
        <v>78300</v>
      </c>
      <c r="AA52" s="625">
        <v>0</v>
      </c>
      <c r="AB52" s="625"/>
      <c r="AC52" s="625"/>
      <c r="AD52" s="625"/>
      <c r="AE52" s="625">
        <v>3804382</v>
      </c>
      <c r="AF52" s="625">
        <v>6378</v>
      </c>
      <c r="AG52" s="625"/>
      <c r="AH52" s="625"/>
      <c r="AI52" s="625">
        <v>68345</v>
      </c>
      <c r="AJ52" s="626"/>
      <c r="AK52" s="625">
        <v>13308326</v>
      </c>
      <c r="AL52" s="625">
        <v>2905512</v>
      </c>
      <c r="AM52" s="625"/>
      <c r="AN52" s="625">
        <v>6202719</v>
      </c>
      <c r="AO52" s="625">
        <v>184194</v>
      </c>
      <c r="AP52" s="625">
        <f t="shared" si="23"/>
        <v>0</v>
      </c>
      <c r="AQ52" s="625">
        <f t="shared" si="24"/>
        <v>59454296</v>
      </c>
      <c r="AR52" s="625">
        <f>Q52+W52+T52+AF52+AO52+H52+AL52+K52+E52+AC52+Z52+N52+AI52</f>
        <v>11860257</v>
      </c>
    </row>
    <row r="53" spans="1:44">
      <c r="A53" s="623" t="s">
        <v>804</v>
      </c>
      <c r="B53" s="639" t="s">
        <v>786</v>
      </c>
      <c r="C53" s="625">
        <v>0</v>
      </c>
      <c r="D53" s="625"/>
      <c r="E53" s="625"/>
      <c r="F53" s="627"/>
      <c r="G53" s="627"/>
      <c r="H53" s="627"/>
      <c r="I53" s="626"/>
      <c r="J53" s="625">
        <v>212677544</v>
      </c>
      <c r="K53" s="625">
        <v>121496448</v>
      </c>
      <c r="L53" s="625">
        <v>0</v>
      </c>
      <c r="M53" s="625"/>
      <c r="N53" s="625"/>
      <c r="O53" s="625"/>
      <c r="P53" s="625"/>
      <c r="Q53" s="625"/>
      <c r="R53" s="625"/>
      <c r="S53" s="625">
        <v>75198240</v>
      </c>
      <c r="T53" s="625"/>
      <c r="U53" s="625"/>
      <c r="V53" s="625">
        <v>12180572</v>
      </c>
      <c r="W53" s="625"/>
      <c r="X53" s="625"/>
      <c r="Y53" s="625">
        <v>159993225</v>
      </c>
      <c r="Z53" s="625"/>
      <c r="AA53" s="625">
        <v>0</v>
      </c>
      <c r="AB53" s="625"/>
      <c r="AC53" s="625"/>
      <c r="AD53" s="625">
        <v>0</v>
      </c>
      <c r="AE53" s="625"/>
      <c r="AF53" s="625"/>
      <c r="AG53" s="625"/>
      <c r="AH53" s="625"/>
      <c r="AI53" s="625"/>
      <c r="AJ53" s="626"/>
      <c r="AK53" s="625"/>
      <c r="AL53" s="625"/>
      <c r="AM53" s="625"/>
      <c r="AN53" s="625"/>
      <c r="AO53" s="625"/>
      <c r="AP53" s="625">
        <f t="shared" si="23"/>
        <v>0</v>
      </c>
      <c r="AQ53" s="625">
        <f t="shared" si="24"/>
        <v>460049581</v>
      </c>
      <c r="AR53" s="625">
        <f>Q53+W53+T53+AF53+AO53+H53+AL53+K53+E53+AC53+Z53+N53</f>
        <v>121496448</v>
      </c>
    </row>
    <row r="54" spans="1:44">
      <c r="A54" s="623" t="s">
        <v>818</v>
      </c>
      <c r="B54" s="624" t="s">
        <v>790</v>
      </c>
      <c r="C54" s="625">
        <v>120000</v>
      </c>
      <c r="D54" s="625">
        <v>15000</v>
      </c>
      <c r="E54" s="625">
        <v>14173</v>
      </c>
      <c r="F54" s="627">
        <v>115750322</v>
      </c>
      <c r="G54" s="627">
        <v>80000</v>
      </c>
      <c r="H54" s="627"/>
      <c r="I54" s="626">
        <v>204385385</v>
      </c>
      <c r="J54" s="625"/>
      <c r="K54" s="625"/>
      <c r="L54" s="625">
        <v>1975000</v>
      </c>
      <c r="M54" s="625"/>
      <c r="N54" s="625"/>
      <c r="O54" s="625">
        <v>600000</v>
      </c>
      <c r="P54" s="625">
        <v>100000</v>
      </c>
      <c r="Q54" s="625"/>
      <c r="R54" s="625">
        <v>80171743</v>
      </c>
      <c r="S54" s="625">
        <v>1330000</v>
      </c>
      <c r="T54" s="625"/>
      <c r="U54" s="625">
        <v>15682000</v>
      </c>
      <c r="V54" s="625">
        <v>912000</v>
      </c>
      <c r="W54" s="625"/>
      <c r="X54" s="625">
        <v>187646155</v>
      </c>
      <c r="Y54" s="625">
        <v>400000</v>
      </c>
      <c r="Z54" s="625">
        <v>120000</v>
      </c>
      <c r="AA54" s="625">
        <v>571500</v>
      </c>
      <c r="AB54" s="625"/>
      <c r="AC54" s="625"/>
      <c r="AD54" s="625">
        <v>18219684</v>
      </c>
      <c r="AE54" s="625">
        <v>4748031</v>
      </c>
      <c r="AF54" s="625"/>
      <c r="AG54" s="625"/>
      <c r="AH54" s="625"/>
      <c r="AI54" s="625"/>
      <c r="AJ54" s="626">
        <v>62598423</v>
      </c>
      <c r="AK54" s="625">
        <v>10861155</v>
      </c>
      <c r="AL54" s="625">
        <v>10861155</v>
      </c>
      <c r="AM54" s="625">
        <v>29175750</v>
      </c>
      <c r="AN54" s="625">
        <v>1574803</v>
      </c>
      <c r="AO54" s="625"/>
      <c r="AP54" s="625">
        <f t="shared" si="23"/>
        <v>716895962</v>
      </c>
      <c r="AQ54" s="625">
        <f t="shared" si="24"/>
        <v>20020989</v>
      </c>
      <c r="AR54" s="625">
        <f>Q54+W54+T54+AF54+AO54+H54+AL54+K54+E54+AC54+Z54+N54</f>
        <v>10995328</v>
      </c>
    </row>
    <row r="55" spans="1:44">
      <c r="A55" s="632" t="s">
        <v>822</v>
      </c>
      <c r="B55" s="633" t="s">
        <v>981</v>
      </c>
      <c r="C55" s="634">
        <f t="shared" ref="C55:K55" si="37">C35+C38+C48+C51+C52+C53+C54</f>
        <v>120000</v>
      </c>
      <c r="D55" s="634">
        <f t="shared" si="37"/>
        <v>120000</v>
      </c>
      <c r="E55" s="634">
        <f t="shared" si="37"/>
        <v>18104</v>
      </c>
      <c r="F55" s="634">
        <f t="shared" si="37"/>
        <v>115750322</v>
      </c>
      <c r="G55" s="634">
        <f t="shared" si="37"/>
        <v>115750322</v>
      </c>
      <c r="H55" s="634">
        <f t="shared" si="37"/>
        <v>20369110</v>
      </c>
      <c r="I55" s="634">
        <f t="shared" si="37"/>
        <v>204385385</v>
      </c>
      <c r="J55" s="634">
        <f t="shared" si="37"/>
        <v>233051694</v>
      </c>
      <c r="K55" s="634">
        <f t="shared" si="37"/>
        <v>141687708</v>
      </c>
      <c r="L55" s="634">
        <f t="shared" ref="L55:AN55" si="38">L35+L38+L48+L51+L52+L53+L54</f>
        <v>1975000</v>
      </c>
      <c r="M55" s="634">
        <f t="shared" si="38"/>
        <v>1975000</v>
      </c>
      <c r="N55" s="634">
        <f t="shared" ref="N55:W55" si="39">N35+N38+N48+N51+N52+N53+N54</f>
        <v>1917150</v>
      </c>
      <c r="O55" s="634">
        <f t="shared" si="39"/>
        <v>600000</v>
      </c>
      <c r="P55" s="634">
        <f t="shared" si="39"/>
        <v>600000</v>
      </c>
      <c r="Q55" s="634">
        <f t="shared" si="39"/>
        <v>0</v>
      </c>
      <c r="R55" s="634">
        <f t="shared" si="39"/>
        <v>80171743</v>
      </c>
      <c r="S55" s="634">
        <f t="shared" si="39"/>
        <v>80171743</v>
      </c>
      <c r="T55" s="634">
        <f t="shared" si="39"/>
        <v>0</v>
      </c>
      <c r="U55" s="634">
        <f t="shared" si="39"/>
        <v>15682000</v>
      </c>
      <c r="V55" s="634">
        <f t="shared" si="39"/>
        <v>14362572</v>
      </c>
      <c r="W55" s="634">
        <f t="shared" si="39"/>
        <v>8700</v>
      </c>
      <c r="X55" s="634">
        <f t="shared" si="38"/>
        <v>187646155</v>
      </c>
      <c r="Y55" s="634">
        <f t="shared" si="38"/>
        <v>187646155</v>
      </c>
      <c r="Z55" s="634">
        <f>Z35+Z38+Z48+Z51+Z52+Z53+Z54</f>
        <v>869400</v>
      </c>
      <c r="AA55" s="634">
        <f t="shared" si="38"/>
        <v>571500</v>
      </c>
      <c r="AB55" s="634">
        <f t="shared" si="38"/>
        <v>571500</v>
      </c>
      <c r="AC55" s="634">
        <f t="shared" ref="AC55:AI55" si="40">AC35+AC38+AC48+AC51+AC52+AC53+AC54</f>
        <v>431694</v>
      </c>
      <c r="AD55" s="634">
        <f t="shared" si="40"/>
        <v>18219684</v>
      </c>
      <c r="AE55" s="634">
        <f t="shared" si="40"/>
        <v>18219684</v>
      </c>
      <c r="AF55" s="634">
        <f t="shared" si="40"/>
        <v>31680</v>
      </c>
      <c r="AG55" s="634">
        <f t="shared" si="40"/>
        <v>0</v>
      </c>
      <c r="AH55" s="634">
        <f t="shared" si="40"/>
        <v>0</v>
      </c>
      <c r="AI55" s="634">
        <f t="shared" si="40"/>
        <v>844024</v>
      </c>
      <c r="AJ55" s="634">
        <f t="shared" si="38"/>
        <v>62598423</v>
      </c>
      <c r="AK55" s="634">
        <f t="shared" si="38"/>
        <v>62598423</v>
      </c>
      <c r="AL55" s="634">
        <f>AL35+AL38+AL48+AL51+AL52+AL53+AL54</f>
        <v>13766667</v>
      </c>
      <c r="AM55" s="634">
        <f t="shared" si="38"/>
        <v>29175750</v>
      </c>
      <c r="AN55" s="634">
        <f t="shared" si="38"/>
        <v>29175750</v>
      </c>
      <c r="AO55" s="634">
        <f>AO35+AO38+AO48+AO51+AO52+AO53+AO54</f>
        <v>887818</v>
      </c>
      <c r="AP55" s="635">
        <f t="shared" si="23"/>
        <v>716895962</v>
      </c>
      <c r="AQ55" s="635">
        <f t="shared" si="24"/>
        <v>744242843</v>
      </c>
      <c r="AR55" s="635">
        <f t="shared" ref="AR55:AR67" si="41">Q55+W55+T55+AF55+AO55+H55+AL55+K55+E55+AC55+Z55+N55+AI55</f>
        <v>180832055</v>
      </c>
    </row>
    <row r="56" spans="1:44" ht="38.25">
      <c r="A56" s="623" t="s">
        <v>982</v>
      </c>
      <c r="B56" s="624" t="s">
        <v>983</v>
      </c>
      <c r="C56" s="625">
        <v>0</v>
      </c>
      <c r="D56" s="625"/>
      <c r="E56" s="625"/>
      <c r="F56" s="627">
        <v>0</v>
      </c>
      <c r="G56" s="627">
        <f>12*622500+136950+11*121388</f>
        <v>8942218</v>
      </c>
      <c r="H56" s="627"/>
      <c r="I56" s="626">
        <v>0</v>
      </c>
      <c r="J56" s="625"/>
      <c r="K56" s="625"/>
      <c r="L56" s="625">
        <v>0</v>
      </c>
      <c r="M56" s="625"/>
      <c r="N56" s="625"/>
      <c r="O56" s="625">
        <v>0</v>
      </c>
      <c r="P56" s="625"/>
      <c r="Q56" s="625"/>
      <c r="R56" s="625">
        <v>0</v>
      </c>
      <c r="S56" s="625"/>
      <c r="T56" s="625"/>
      <c r="U56" s="625">
        <v>0</v>
      </c>
      <c r="V56" s="625"/>
      <c r="W56" s="625"/>
      <c r="X56" s="625">
        <v>0</v>
      </c>
      <c r="Y56" s="625"/>
      <c r="Z56" s="625"/>
      <c r="AA56" s="625">
        <v>0</v>
      </c>
      <c r="AB56" s="625"/>
      <c r="AC56" s="625"/>
      <c r="AD56" s="625">
        <v>0</v>
      </c>
      <c r="AE56" s="625"/>
      <c r="AF56" s="625"/>
      <c r="AG56" s="625"/>
      <c r="AH56" s="625">
        <v>2151000</v>
      </c>
      <c r="AI56" s="625"/>
      <c r="AJ56" s="626">
        <v>0</v>
      </c>
      <c r="AK56" s="625"/>
      <c r="AL56" s="625"/>
      <c r="AM56" s="625">
        <v>0</v>
      </c>
      <c r="AN56" s="625"/>
      <c r="AO56" s="625"/>
      <c r="AP56" s="625">
        <f t="shared" ref="AP56:AP74" si="42">O56+U56+R56+AD56+AM56+F56+AJ56+I56+C56+AA56+X56+L56</f>
        <v>0</v>
      </c>
      <c r="AQ56" s="625">
        <f>P56+V56+S56+AE56+AN56+G56+AK56+J56+D56+AB56+Y56+M56+AH56</f>
        <v>11093218</v>
      </c>
      <c r="AR56" s="625">
        <f t="shared" si="41"/>
        <v>0</v>
      </c>
    </row>
    <row r="57" spans="1:44" ht="25.5">
      <c r="A57" s="623" t="s">
        <v>984</v>
      </c>
      <c r="B57" s="624" t="s">
        <v>985</v>
      </c>
      <c r="C57" s="625">
        <v>0</v>
      </c>
      <c r="D57" s="625"/>
      <c r="E57" s="625"/>
      <c r="F57" s="627">
        <v>0</v>
      </c>
      <c r="G57" s="627"/>
      <c r="H57" s="627"/>
      <c r="I57" s="626">
        <v>0</v>
      </c>
      <c r="J57" s="625"/>
      <c r="K57" s="625"/>
      <c r="L57" s="625">
        <v>0</v>
      </c>
      <c r="M57" s="625"/>
      <c r="N57" s="625"/>
      <c r="O57" s="625">
        <v>0</v>
      </c>
      <c r="P57" s="625"/>
      <c r="Q57" s="625"/>
      <c r="R57" s="625">
        <v>0</v>
      </c>
      <c r="S57" s="625"/>
      <c r="T57" s="625"/>
      <c r="U57" s="625">
        <v>0</v>
      </c>
      <c r="V57" s="625"/>
      <c r="W57" s="625"/>
      <c r="X57" s="625">
        <v>0</v>
      </c>
      <c r="Y57" s="625"/>
      <c r="Z57" s="625"/>
      <c r="AA57" s="625">
        <v>0</v>
      </c>
      <c r="AB57" s="625"/>
      <c r="AC57" s="625"/>
      <c r="AD57" s="625">
        <v>0</v>
      </c>
      <c r="AE57" s="625"/>
      <c r="AF57" s="625"/>
      <c r="AG57" s="625"/>
      <c r="AH57" s="625"/>
      <c r="AI57" s="625"/>
      <c r="AJ57" s="626">
        <v>0</v>
      </c>
      <c r="AK57" s="625">
        <v>1000000</v>
      </c>
      <c r="AL57" s="625">
        <v>470000</v>
      </c>
      <c r="AM57" s="625">
        <v>0</v>
      </c>
      <c r="AN57" s="625"/>
      <c r="AO57" s="625"/>
      <c r="AP57" s="625">
        <f t="shared" si="42"/>
        <v>0</v>
      </c>
      <c r="AQ57" s="625">
        <f>P57+V57+S57+AE57+AN57+G57+AK57+J57+D57+AB57+Y57+M57</f>
        <v>1000000</v>
      </c>
      <c r="AR57" s="625">
        <f t="shared" si="41"/>
        <v>470000</v>
      </c>
    </row>
    <row r="58" spans="1:44">
      <c r="A58" s="623" t="s">
        <v>986</v>
      </c>
      <c r="B58" s="624" t="s">
        <v>817</v>
      </c>
      <c r="C58" s="625">
        <v>0</v>
      </c>
      <c r="D58" s="625"/>
      <c r="E58" s="625"/>
      <c r="F58" s="627">
        <v>0</v>
      </c>
      <c r="G58" s="627"/>
      <c r="H58" s="627"/>
      <c r="I58" s="626">
        <v>0</v>
      </c>
      <c r="J58" s="625"/>
      <c r="K58" s="625"/>
      <c r="L58" s="625">
        <v>0</v>
      </c>
      <c r="M58" s="625"/>
      <c r="N58" s="625"/>
      <c r="O58" s="625">
        <v>0</v>
      </c>
      <c r="P58" s="625"/>
      <c r="Q58" s="625"/>
      <c r="R58" s="625">
        <v>0</v>
      </c>
      <c r="S58" s="625"/>
      <c r="T58" s="625"/>
      <c r="U58" s="625">
        <v>0</v>
      </c>
      <c r="V58" s="625"/>
      <c r="W58" s="625"/>
      <c r="X58" s="625">
        <v>0</v>
      </c>
      <c r="Y58" s="625"/>
      <c r="Z58" s="625"/>
      <c r="AA58" s="640"/>
      <c r="AB58" s="640"/>
      <c r="AC58" s="640"/>
      <c r="AD58" s="625">
        <v>0</v>
      </c>
      <c r="AE58" s="625"/>
      <c r="AF58" s="625"/>
      <c r="AG58" s="625"/>
      <c r="AH58" s="625"/>
      <c r="AI58" s="625"/>
      <c r="AJ58" s="626">
        <v>0</v>
      </c>
      <c r="AK58" s="625"/>
      <c r="AL58" s="625"/>
      <c r="AM58" s="625">
        <v>0</v>
      </c>
      <c r="AN58" s="625"/>
      <c r="AO58" s="625"/>
      <c r="AP58" s="625">
        <f t="shared" si="42"/>
        <v>0</v>
      </c>
      <c r="AQ58" s="625">
        <f>P58+V58+S58+AE58+AN58+G58+AK58+J58+D58+AB58+Y58+M58</f>
        <v>0</v>
      </c>
      <c r="AR58" s="625">
        <f t="shared" si="41"/>
        <v>0</v>
      </c>
    </row>
    <row r="59" spans="1:44" ht="38.25">
      <c r="A59" s="632" t="s">
        <v>987</v>
      </c>
      <c r="B59" s="633" t="s">
        <v>988</v>
      </c>
      <c r="C59" s="634">
        <f t="shared" ref="C59:K59" si="43">SUM(C56:C58)</f>
        <v>0</v>
      </c>
      <c r="D59" s="634">
        <f t="shared" si="43"/>
        <v>0</v>
      </c>
      <c r="E59" s="634">
        <f t="shared" si="43"/>
        <v>0</v>
      </c>
      <c r="F59" s="634">
        <f t="shared" si="43"/>
        <v>0</v>
      </c>
      <c r="G59" s="634">
        <f t="shared" si="43"/>
        <v>8942218</v>
      </c>
      <c r="H59" s="634">
        <f t="shared" si="43"/>
        <v>0</v>
      </c>
      <c r="I59" s="634">
        <f t="shared" si="43"/>
        <v>0</v>
      </c>
      <c r="J59" s="634">
        <f t="shared" si="43"/>
        <v>0</v>
      </c>
      <c r="K59" s="634">
        <f t="shared" si="43"/>
        <v>0</v>
      </c>
      <c r="L59" s="634">
        <f t="shared" ref="L59:AN59" si="44">SUM(L56:L58)</f>
        <v>0</v>
      </c>
      <c r="M59" s="634">
        <f t="shared" si="44"/>
        <v>0</v>
      </c>
      <c r="N59" s="634">
        <f t="shared" ref="N59:W59" si="45">SUM(N56:N58)</f>
        <v>0</v>
      </c>
      <c r="O59" s="634">
        <f t="shared" si="45"/>
        <v>0</v>
      </c>
      <c r="P59" s="634">
        <f t="shared" si="45"/>
        <v>0</v>
      </c>
      <c r="Q59" s="634">
        <f t="shared" si="45"/>
        <v>0</v>
      </c>
      <c r="R59" s="634">
        <f t="shared" si="45"/>
        <v>0</v>
      </c>
      <c r="S59" s="634">
        <f t="shared" si="45"/>
        <v>0</v>
      </c>
      <c r="T59" s="634">
        <f t="shared" si="45"/>
        <v>0</v>
      </c>
      <c r="U59" s="634">
        <f t="shared" si="45"/>
        <v>0</v>
      </c>
      <c r="V59" s="634">
        <f t="shared" si="45"/>
        <v>0</v>
      </c>
      <c r="W59" s="634">
        <f t="shared" si="45"/>
        <v>0</v>
      </c>
      <c r="X59" s="634">
        <f t="shared" si="44"/>
        <v>0</v>
      </c>
      <c r="Y59" s="634">
        <f t="shared" si="44"/>
        <v>0</v>
      </c>
      <c r="Z59" s="634">
        <f>SUM(Z56:Z58)</f>
        <v>0</v>
      </c>
      <c r="AA59" s="634">
        <f t="shared" si="44"/>
        <v>0</v>
      </c>
      <c r="AB59" s="634">
        <f t="shared" si="44"/>
        <v>0</v>
      </c>
      <c r="AC59" s="634">
        <f t="shared" ref="AC59:AI59" si="46">SUM(AC56:AC58)</f>
        <v>0</v>
      </c>
      <c r="AD59" s="634">
        <f t="shared" si="46"/>
        <v>0</v>
      </c>
      <c r="AE59" s="634">
        <f t="shared" si="46"/>
        <v>0</v>
      </c>
      <c r="AF59" s="634">
        <f t="shared" si="46"/>
        <v>0</v>
      </c>
      <c r="AG59" s="634">
        <f t="shared" si="46"/>
        <v>0</v>
      </c>
      <c r="AH59" s="634">
        <f t="shared" si="46"/>
        <v>2151000</v>
      </c>
      <c r="AI59" s="634">
        <f t="shared" si="46"/>
        <v>0</v>
      </c>
      <c r="AJ59" s="634">
        <f t="shared" si="44"/>
        <v>0</v>
      </c>
      <c r="AK59" s="634">
        <f t="shared" si="44"/>
        <v>1000000</v>
      </c>
      <c r="AL59" s="634">
        <f>SUM(AL56:AL58)</f>
        <v>470000</v>
      </c>
      <c r="AM59" s="634">
        <f t="shared" si="44"/>
        <v>0</v>
      </c>
      <c r="AN59" s="634">
        <f t="shared" si="44"/>
        <v>0</v>
      </c>
      <c r="AO59" s="634">
        <f>SUM(AO56:AO58)</f>
        <v>0</v>
      </c>
      <c r="AP59" s="635">
        <f t="shared" si="42"/>
        <v>0</v>
      </c>
      <c r="AQ59" s="635">
        <f>P59+V59+S59+AE59+AN59+G59+AK59+J59+D59+AB59+Y59+M59+AH59</f>
        <v>12093218</v>
      </c>
      <c r="AR59" s="635">
        <f t="shared" si="41"/>
        <v>470000</v>
      </c>
    </row>
    <row r="60" spans="1:44">
      <c r="A60" s="623" t="s">
        <v>989</v>
      </c>
      <c r="B60" s="624" t="s">
        <v>821</v>
      </c>
      <c r="C60" s="625"/>
      <c r="D60" s="625"/>
      <c r="E60" s="625"/>
      <c r="F60" s="627">
        <v>10894550</v>
      </c>
      <c r="G60" s="627">
        <v>1951328</v>
      </c>
      <c r="H60" s="627"/>
      <c r="I60" s="626"/>
      <c r="J60" s="625"/>
      <c r="K60" s="625"/>
      <c r="L60" s="625">
        <v>0</v>
      </c>
      <c r="M60" s="625"/>
      <c r="N60" s="625"/>
      <c r="O60" s="625"/>
      <c r="P60" s="625"/>
      <c r="Q60" s="625"/>
      <c r="R60" s="625"/>
      <c r="S60" s="625"/>
      <c r="T60" s="625"/>
      <c r="U60" s="625"/>
      <c r="V60" s="625"/>
      <c r="W60" s="625"/>
      <c r="X60" s="625">
        <v>0</v>
      </c>
      <c r="Y60" s="625"/>
      <c r="Z60" s="625"/>
      <c r="AA60" s="625">
        <v>0</v>
      </c>
      <c r="AB60" s="625"/>
      <c r="AC60" s="625"/>
      <c r="AD60" s="625">
        <v>0</v>
      </c>
      <c r="AE60" s="625"/>
      <c r="AF60" s="625"/>
      <c r="AG60" s="625"/>
      <c r="AH60" s="625"/>
      <c r="AI60" s="625"/>
      <c r="AJ60" s="626"/>
      <c r="AK60" s="625"/>
      <c r="AL60" s="625"/>
      <c r="AM60" s="625">
        <v>7323400</v>
      </c>
      <c r="AN60" s="625">
        <v>1023622</v>
      </c>
      <c r="AO60" s="625"/>
      <c r="AP60" s="625">
        <f t="shared" si="42"/>
        <v>18217950</v>
      </c>
      <c r="AQ60" s="625">
        <f t="shared" ref="AQ60:AQ73" si="47">P60+V60+S60+AE60+AN60+G60+AK60+J60+D60+AB60+Y60+M60</f>
        <v>2974950</v>
      </c>
      <c r="AR60" s="625">
        <f t="shared" si="41"/>
        <v>0</v>
      </c>
    </row>
    <row r="61" spans="1:44" ht="25.5">
      <c r="A61" s="623" t="s">
        <v>990</v>
      </c>
      <c r="B61" s="624" t="s">
        <v>991</v>
      </c>
      <c r="C61" s="625">
        <v>10048107</v>
      </c>
      <c r="D61" s="625"/>
      <c r="E61" s="625"/>
      <c r="F61" s="627">
        <v>0</v>
      </c>
      <c r="G61" s="627">
        <v>3970000</v>
      </c>
      <c r="H61" s="627">
        <v>3970000</v>
      </c>
      <c r="I61" s="626">
        <v>789994865</v>
      </c>
      <c r="J61" s="625">
        <v>845384605</v>
      </c>
      <c r="K61" s="625">
        <v>500111842</v>
      </c>
      <c r="L61" s="625">
        <v>0</v>
      </c>
      <c r="M61" s="625"/>
      <c r="N61" s="625"/>
      <c r="O61" s="625">
        <v>45478697</v>
      </c>
      <c r="P61" s="625"/>
      <c r="Q61" s="625"/>
      <c r="R61" s="625">
        <v>297440970</v>
      </c>
      <c r="S61" s="625">
        <v>291416701</v>
      </c>
      <c r="T61" s="625">
        <v>8491200</v>
      </c>
      <c r="U61" s="625">
        <v>50778801</v>
      </c>
      <c r="V61" s="625">
        <v>50000000</v>
      </c>
      <c r="W61" s="625">
        <v>5500000</v>
      </c>
      <c r="X61" s="625">
        <v>681200800</v>
      </c>
      <c r="Y61" s="625">
        <v>632647500</v>
      </c>
      <c r="Z61" s="625">
        <v>36300000</v>
      </c>
      <c r="AA61" s="625">
        <v>14478000</v>
      </c>
      <c r="AB61" s="625">
        <v>600000</v>
      </c>
      <c r="AC61" s="625">
        <v>600000</v>
      </c>
      <c r="AD61" s="625">
        <v>0</v>
      </c>
      <c r="AE61" s="625"/>
      <c r="AF61" s="625"/>
      <c r="AG61" s="625"/>
      <c r="AH61" s="625"/>
      <c r="AI61" s="625"/>
      <c r="AJ61" s="626">
        <v>6834000</v>
      </c>
      <c r="AK61" s="625"/>
      <c r="AL61" s="625"/>
      <c r="AM61" s="625">
        <v>0</v>
      </c>
      <c r="AN61" s="625"/>
      <c r="AO61" s="625"/>
      <c r="AP61" s="625">
        <f t="shared" si="42"/>
        <v>1896254240</v>
      </c>
      <c r="AQ61" s="625">
        <f t="shared" si="47"/>
        <v>1824018806</v>
      </c>
      <c r="AR61" s="625">
        <f t="shared" si="41"/>
        <v>554973042</v>
      </c>
    </row>
    <row r="62" spans="1:44">
      <c r="A62" s="623" t="s">
        <v>992</v>
      </c>
      <c r="B62" s="624" t="s">
        <v>993</v>
      </c>
      <c r="C62" s="625">
        <v>0</v>
      </c>
      <c r="D62" s="625"/>
      <c r="E62" s="625"/>
      <c r="F62" s="627">
        <v>0</v>
      </c>
      <c r="G62" s="627"/>
      <c r="H62" s="627"/>
      <c r="I62" s="626">
        <v>0</v>
      </c>
      <c r="J62" s="625"/>
      <c r="K62" s="625"/>
      <c r="L62" s="625">
        <v>0</v>
      </c>
      <c r="M62" s="625"/>
      <c r="N62" s="625"/>
      <c r="O62" s="625">
        <v>0</v>
      </c>
      <c r="P62" s="625"/>
      <c r="Q62" s="625"/>
      <c r="R62" s="625">
        <v>0</v>
      </c>
      <c r="S62" s="625"/>
      <c r="T62" s="625"/>
      <c r="U62" s="625">
        <v>0</v>
      </c>
      <c r="V62" s="625"/>
      <c r="W62" s="625"/>
      <c r="X62" s="625">
        <v>0</v>
      </c>
      <c r="Y62" s="625"/>
      <c r="Z62" s="625"/>
      <c r="AA62" s="625">
        <v>0</v>
      </c>
      <c r="AB62" s="625"/>
      <c r="AC62" s="625"/>
      <c r="AD62" s="625">
        <v>0</v>
      </c>
      <c r="AE62" s="625"/>
      <c r="AF62" s="625"/>
      <c r="AG62" s="625"/>
      <c r="AH62" s="625"/>
      <c r="AI62" s="625"/>
      <c r="AJ62" s="626">
        <v>0</v>
      </c>
      <c r="AK62" s="625"/>
      <c r="AL62" s="625"/>
      <c r="AM62" s="625">
        <v>0</v>
      </c>
      <c r="AN62" s="625"/>
      <c r="AO62" s="625"/>
      <c r="AP62" s="625">
        <f t="shared" si="42"/>
        <v>0</v>
      </c>
      <c r="AQ62" s="625">
        <f t="shared" si="47"/>
        <v>0</v>
      </c>
      <c r="AR62" s="625">
        <f t="shared" si="41"/>
        <v>0</v>
      </c>
    </row>
    <row r="63" spans="1:44" ht="25.5">
      <c r="A63" s="623" t="s">
        <v>994</v>
      </c>
      <c r="B63" s="624" t="s">
        <v>825</v>
      </c>
      <c r="C63" s="625">
        <v>0</v>
      </c>
      <c r="D63" s="625"/>
      <c r="E63" s="625"/>
      <c r="F63" s="627"/>
      <c r="G63" s="627">
        <v>2657058</v>
      </c>
      <c r="H63" s="627"/>
      <c r="I63" s="626">
        <v>0</v>
      </c>
      <c r="J63" s="625"/>
      <c r="K63" s="625"/>
      <c r="L63" s="625">
        <v>0</v>
      </c>
      <c r="M63" s="625"/>
      <c r="N63" s="625"/>
      <c r="O63" s="625">
        <v>0</v>
      </c>
      <c r="P63" s="625"/>
      <c r="Q63" s="625"/>
      <c r="R63" s="625">
        <v>0</v>
      </c>
      <c r="S63" s="625"/>
      <c r="T63" s="625"/>
      <c r="U63" s="625"/>
      <c r="V63" s="625">
        <v>613229</v>
      </c>
      <c r="W63" s="625"/>
      <c r="X63" s="625">
        <v>0</v>
      </c>
      <c r="Y63" s="625"/>
      <c r="Z63" s="625"/>
      <c r="AA63" s="625">
        <v>0</v>
      </c>
      <c r="AB63" s="625"/>
      <c r="AC63" s="625"/>
      <c r="AD63" s="625">
        <v>0</v>
      </c>
      <c r="AE63" s="625"/>
      <c r="AF63" s="625"/>
      <c r="AG63" s="625"/>
      <c r="AH63" s="625"/>
      <c r="AI63" s="625"/>
      <c r="AJ63" s="626">
        <v>0</v>
      </c>
      <c r="AK63" s="625"/>
      <c r="AL63" s="625"/>
      <c r="AM63" s="625">
        <v>0</v>
      </c>
      <c r="AN63" s="625"/>
      <c r="AO63" s="625"/>
      <c r="AP63" s="625">
        <f t="shared" si="42"/>
        <v>0</v>
      </c>
      <c r="AQ63" s="625">
        <f t="shared" si="47"/>
        <v>3270287</v>
      </c>
      <c r="AR63" s="625">
        <f t="shared" si="41"/>
        <v>0</v>
      </c>
    </row>
    <row r="64" spans="1:44" ht="25.5">
      <c r="A64" s="623" t="s">
        <v>995</v>
      </c>
      <c r="B64" s="624" t="s">
        <v>827</v>
      </c>
      <c r="C64" s="625"/>
      <c r="D64" s="625">
        <v>7789510</v>
      </c>
      <c r="E64" s="625"/>
      <c r="F64" s="627"/>
      <c r="G64" s="627"/>
      <c r="H64" s="627"/>
      <c r="I64" s="626"/>
      <c r="J64" s="626">
        <v>616063</v>
      </c>
      <c r="K64" s="626"/>
      <c r="L64" s="625">
        <v>0</v>
      </c>
      <c r="M64" s="625"/>
      <c r="N64" s="625"/>
      <c r="O64" s="625"/>
      <c r="P64" s="625">
        <v>35809998</v>
      </c>
      <c r="Q64" s="625"/>
      <c r="R64" s="625"/>
      <c r="S64" s="625">
        <v>2000000</v>
      </c>
      <c r="T64" s="625"/>
      <c r="U64" s="625"/>
      <c r="V64" s="625"/>
      <c r="W64" s="625"/>
      <c r="X64" s="625"/>
      <c r="Y64" s="625">
        <v>29710000</v>
      </c>
      <c r="Z64" s="625"/>
      <c r="AA64" s="641"/>
      <c r="AB64" s="641">
        <v>10800000</v>
      </c>
      <c r="AC64" s="641"/>
      <c r="AD64" s="625">
        <v>0</v>
      </c>
      <c r="AE64" s="625"/>
      <c r="AF64" s="625"/>
      <c r="AG64" s="625"/>
      <c r="AH64" s="625"/>
      <c r="AI64" s="625"/>
      <c r="AJ64" s="626"/>
      <c r="AK64" s="625">
        <v>5381102</v>
      </c>
      <c r="AL64" s="625"/>
      <c r="AM64" s="625"/>
      <c r="AN64" s="625">
        <v>4742835</v>
      </c>
      <c r="AO64" s="625"/>
      <c r="AP64" s="625">
        <f t="shared" si="42"/>
        <v>0</v>
      </c>
      <c r="AQ64" s="625">
        <f t="shared" si="47"/>
        <v>96849508</v>
      </c>
      <c r="AR64" s="625">
        <f t="shared" si="41"/>
        <v>0</v>
      </c>
    </row>
    <row r="65" spans="1:255">
      <c r="A65" s="623" t="s">
        <v>996</v>
      </c>
      <c r="B65" s="624" t="s">
        <v>829</v>
      </c>
      <c r="C65" s="625">
        <v>0</v>
      </c>
      <c r="D65" s="625"/>
      <c r="E65" s="625"/>
      <c r="F65" s="627">
        <v>0</v>
      </c>
      <c r="G65" s="627"/>
      <c r="H65" s="627"/>
      <c r="I65" s="626">
        <v>0</v>
      </c>
      <c r="J65" s="626">
        <v>0</v>
      </c>
      <c r="K65" s="626">
        <v>0</v>
      </c>
      <c r="L65" s="625">
        <v>0</v>
      </c>
      <c r="M65" s="625"/>
      <c r="N65" s="625"/>
      <c r="O65" s="625">
        <v>0</v>
      </c>
      <c r="P65" s="625"/>
      <c r="Q65" s="625"/>
      <c r="R65" s="625">
        <v>0</v>
      </c>
      <c r="S65" s="625"/>
      <c r="T65" s="625"/>
      <c r="U65" s="625">
        <v>0</v>
      </c>
      <c r="V65" s="625"/>
      <c r="W65" s="625"/>
      <c r="X65" s="625">
        <v>0</v>
      </c>
      <c r="Y65" s="625"/>
      <c r="Z65" s="625"/>
      <c r="AA65" s="625">
        <v>0</v>
      </c>
      <c r="AB65" s="625"/>
      <c r="AC65" s="625"/>
      <c r="AD65" s="625">
        <v>0</v>
      </c>
      <c r="AE65" s="625"/>
      <c r="AF65" s="625"/>
      <c r="AG65" s="625"/>
      <c r="AH65" s="625"/>
      <c r="AI65" s="625"/>
      <c r="AJ65" s="626">
        <v>0</v>
      </c>
      <c r="AK65" s="625"/>
      <c r="AL65" s="625"/>
      <c r="AM65" s="625">
        <v>0</v>
      </c>
      <c r="AN65" s="625"/>
      <c r="AO65" s="625"/>
      <c r="AP65" s="625">
        <f t="shared" si="42"/>
        <v>0</v>
      </c>
      <c r="AQ65" s="625">
        <f t="shared" si="47"/>
        <v>0</v>
      </c>
      <c r="AR65" s="625">
        <f t="shared" si="41"/>
        <v>0</v>
      </c>
    </row>
    <row r="66" spans="1:255" ht="25.5">
      <c r="A66" s="623" t="s">
        <v>997</v>
      </c>
      <c r="B66" s="624" t="s">
        <v>831</v>
      </c>
      <c r="C66" s="625">
        <v>0</v>
      </c>
      <c r="D66" s="625"/>
      <c r="E66" s="625"/>
      <c r="F66" s="627">
        <v>0</v>
      </c>
      <c r="G66" s="627"/>
      <c r="H66" s="627"/>
      <c r="I66" s="626">
        <v>0</v>
      </c>
      <c r="J66" s="626">
        <v>0</v>
      </c>
      <c r="K66" s="626">
        <v>0</v>
      </c>
      <c r="L66" s="625">
        <v>0</v>
      </c>
      <c r="M66" s="625"/>
      <c r="N66" s="625"/>
      <c r="O66" s="625">
        <v>0</v>
      </c>
      <c r="P66" s="625"/>
      <c r="Q66" s="625"/>
      <c r="R66" s="625">
        <v>0</v>
      </c>
      <c r="S66" s="625"/>
      <c r="T66" s="625"/>
      <c r="U66" s="625">
        <v>0</v>
      </c>
      <c r="V66" s="625"/>
      <c r="W66" s="625"/>
      <c r="X66" s="625">
        <v>0</v>
      </c>
      <c r="Y66" s="625"/>
      <c r="Z66" s="625"/>
      <c r="AA66" s="625">
        <v>0</v>
      </c>
      <c r="AB66" s="625"/>
      <c r="AC66" s="625"/>
      <c r="AD66" s="625">
        <v>0</v>
      </c>
      <c r="AE66" s="625"/>
      <c r="AF66" s="625"/>
      <c r="AG66" s="625"/>
      <c r="AH66" s="625"/>
      <c r="AI66" s="625"/>
      <c r="AJ66" s="626">
        <v>0</v>
      </c>
      <c r="AK66" s="625"/>
      <c r="AL66" s="625"/>
      <c r="AM66" s="625">
        <v>0</v>
      </c>
      <c r="AN66" s="625"/>
      <c r="AO66" s="625"/>
      <c r="AP66" s="625">
        <f t="shared" si="42"/>
        <v>0</v>
      </c>
      <c r="AQ66" s="625">
        <f t="shared" si="47"/>
        <v>0</v>
      </c>
      <c r="AR66" s="625">
        <f t="shared" si="41"/>
        <v>0</v>
      </c>
    </row>
    <row r="67" spans="1:255" ht="25.5">
      <c r="A67" s="623" t="s">
        <v>998</v>
      </c>
      <c r="B67" s="624" t="s">
        <v>833</v>
      </c>
      <c r="C67" s="625"/>
      <c r="D67" s="625">
        <v>2258597</v>
      </c>
      <c r="E67" s="625"/>
      <c r="F67" s="627"/>
      <c r="G67" s="627">
        <v>2316164</v>
      </c>
      <c r="H67" s="627">
        <v>1071900</v>
      </c>
      <c r="I67" s="626"/>
      <c r="J67" s="626">
        <v>15742637</v>
      </c>
      <c r="K67" s="626">
        <v>13533750</v>
      </c>
      <c r="L67" s="625">
        <v>0</v>
      </c>
      <c r="M67" s="625"/>
      <c r="N67" s="625"/>
      <c r="O67" s="625">
        <f>O64*0.27</f>
        <v>0</v>
      </c>
      <c r="P67" s="625">
        <v>9668699</v>
      </c>
      <c r="Q67" s="625"/>
      <c r="R67" s="625"/>
      <c r="S67" s="625">
        <v>4024269</v>
      </c>
      <c r="T67" s="625">
        <v>2292624</v>
      </c>
      <c r="U67" s="625"/>
      <c r="V67" s="625">
        <v>1485000</v>
      </c>
      <c r="W67" s="625">
        <v>1485000</v>
      </c>
      <c r="X67" s="625"/>
      <c r="Y67" s="625">
        <v>18843300</v>
      </c>
      <c r="Z67" s="625">
        <v>9801000</v>
      </c>
      <c r="AA67" s="625">
        <f>AA64*0.27</f>
        <v>0</v>
      </c>
      <c r="AB67" s="625">
        <v>3078000</v>
      </c>
      <c r="AC67" s="625">
        <v>108000</v>
      </c>
      <c r="AD67" s="625">
        <v>0</v>
      </c>
      <c r="AE67" s="625"/>
      <c r="AF67" s="625"/>
      <c r="AG67" s="625"/>
      <c r="AH67" s="625"/>
      <c r="AI67" s="625"/>
      <c r="AJ67" s="626"/>
      <c r="AK67" s="625">
        <v>1452898</v>
      </c>
      <c r="AL67" s="625"/>
      <c r="AM67" s="625"/>
      <c r="AN67" s="625">
        <v>1556943</v>
      </c>
      <c r="AO67" s="625"/>
      <c r="AP67" s="625">
        <f t="shared" si="42"/>
        <v>0</v>
      </c>
      <c r="AQ67" s="625">
        <f t="shared" si="47"/>
        <v>60426507</v>
      </c>
      <c r="AR67" s="625">
        <f t="shared" si="41"/>
        <v>28292274</v>
      </c>
    </row>
    <row r="68" spans="1:255">
      <c r="A68" s="632" t="s">
        <v>999</v>
      </c>
      <c r="B68" s="633" t="s">
        <v>1000</v>
      </c>
      <c r="C68" s="635">
        <f t="shared" ref="C68:K68" si="48">C60+C61+C63+C64+C65+C66+C67</f>
        <v>10048107</v>
      </c>
      <c r="D68" s="635">
        <f t="shared" si="48"/>
        <v>10048107</v>
      </c>
      <c r="E68" s="635">
        <f t="shared" si="48"/>
        <v>0</v>
      </c>
      <c r="F68" s="635">
        <f t="shared" si="48"/>
        <v>10894550</v>
      </c>
      <c r="G68" s="635">
        <f t="shared" si="48"/>
        <v>10894550</v>
      </c>
      <c r="H68" s="635">
        <f t="shared" si="48"/>
        <v>5041900</v>
      </c>
      <c r="I68" s="635">
        <f t="shared" si="48"/>
        <v>789994865</v>
      </c>
      <c r="J68" s="635">
        <f t="shared" si="48"/>
        <v>861743305</v>
      </c>
      <c r="K68" s="635">
        <f t="shared" si="48"/>
        <v>513645592</v>
      </c>
      <c r="L68" s="634">
        <f t="shared" ref="L68:AN68" si="49">L60+L61+L63+L64+L65+L66+L67</f>
        <v>0</v>
      </c>
      <c r="M68" s="634">
        <f t="shared" si="49"/>
        <v>0</v>
      </c>
      <c r="N68" s="634">
        <f t="shared" ref="N68:W68" si="50">N60+N61+N63+N64+N65+N66+N67</f>
        <v>0</v>
      </c>
      <c r="O68" s="635">
        <f t="shared" si="50"/>
        <v>45478697</v>
      </c>
      <c r="P68" s="635">
        <f t="shared" si="50"/>
        <v>45478697</v>
      </c>
      <c r="Q68" s="635">
        <f t="shared" si="50"/>
        <v>0</v>
      </c>
      <c r="R68" s="635">
        <f t="shared" si="50"/>
        <v>297440970</v>
      </c>
      <c r="S68" s="635">
        <f t="shared" si="50"/>
        <v>297440970</v>
      </c>
      <c r="T68" s="635">
        <f t="shared" si="50"/>
        <v>10783824</v>
      </c>
      <c r="U68" s="635">
        <f t="shared" si="50"/>
        <v>50778801</v>
      </c>
      <c r="V68" s="635">
        <f t="shared" si="50"/>
        <v>52098229</v>
      </c>
      <c r="W68" s="635">
        <f t="shared" si="50"/>
        <v>6985000</v>
      </c>
      <c r="X68" s="634">
        <f t="shared" si="49"/>
        <v>681200800</v>
      </c>
      <c r="Y68" s="634">
        <f t="shared" si="49"/>
        <v>681200800</v>
      </c>
      <c r="Z68" s="634">
        <f>Z60+Z61+Z63+Z64+Z65+Z66+Z67</f>
        <v>46101000</v>
      </c>
      <c r="AA68" s="634">
        <f t="shared" si="49"/>
        <v>14478000</v>
      </c>
      <c r="AB68" s="634">
        <f t="shared" si="49"/>
        <v>14478000</v>
      </c>
      <c r="AC68" s="634">
        <f t="shared" ref="AC68:AI68" si="51">AC60+AC61+AC63+AC64+AC65+AC66+AC67</f>
        <v>708000</v>
      </c>
      <c r="AD68" s="635">
        <f t="shared" si="51"/>
        <v>0</v>
      </c>
      <c r="AE68" s="635">
        <f t="shared" si="51"/>
        <v>0</v>
      </c>
      <c r="AF68" s="635">
        <f t="shared" si="51"/>
        <v>0</v>
      </c>
      <c r="AG68" s="635">
        <f t="shared" si="51"/>
        <v>0</v>
      </c>
      <c r="AH68" s="635">
        <f t="shared" si="51"/>
        <v>0</v>
      </c>
      <c r="AI68" s="635">
        <f t="shared" si="51"/>
        <v>0</v>
      </c>
      <c r="AJ68" s="635">
        <f t="shared" si="49"/>
        <v>6834000</v>
      </c>
      <c r="AK68" s="635">
        <f t="shared" si="49"/>
        <v>6834000</v>
      </c>
      <c r="AL68" s="635">
        <f>AL60+AL61+AL63+AL64+AL65+AL66+AL67</f>
        <v>0</v>
      </c>
      <c r="AM68" s="635">
        <f t="shared" si="49"/>
        <v>7323400</v>
      </c>
      <c r="AN68" s="635">
        <f t="shared" si="49"/>
        <v>7323400</v>
      </c>
      <c r="AO68" s="635">
        <f>AO60+AO61+AO63+AO64+AO65+AO66+AO67</f>
        <v>0</v>
      </c>
      <c r="AP68" s="635">
        <f t="shared" si="42"/>
        <v>1914472190</v>
      </c>
      <c r="AQ68" s="635">
        <f t="shared" si="47"/>
        <v>1987540058</v>
      </c>
      <c r="AR68" s="635">
        <f>Q68+W68+T68+AF68+AO68+H68+AL68+K68+E68+AC68+Z68+N68</f>
        <v>583265316</v>
      </c>
    </row>
    <row r="69" spans="1:255">
      <c r="A69" s="623" t="s">
        <v>1001</v>
      </c>
      <c r="B69" s="624" t="s">
        <v>837</v>
      </c>
      <c r="C69" s="625">
        <v>7963538</v>
      </c>
      <c r="D69" s="625">
        <f>7963538-1508544</f>
        <v>6454994</v>
      </c>
      <c r="E69" s="625">
        <v>5587200</v>
      </c>
      <c r="F69" s="627">
        <v>10498978</v>
      </c>
      <c r="G69" s="627">
        <v>10498978</v>
      </c>
      <c r="H69" s="627"/>
      <c r="I69" s="626">
        <v>0</v>
      </c>
      <c r="J69" s="625"/>
      <c r="K69" s="625"/>
      <c r="L69" s="625">
        <v>0</v>
      </c>
      <c r="M69" s="625"/>
      <c r="N69" s="625"/>
      <c r="O69" s="625">
        <v>52865250</v>
      </c>
      <c r="P69" s="625">
        <f>52865250-10913215</f>
        <v>41952035</v>
      </c>
      <c r="Q69" s="625">
        <v>40659314</v>
      </c>
      <c r="R69" s="625"/>
      <c r="S69" s="625"/>
      <c r="T69" s="625"/>
      <c r="U69" s="625">
        <v>225298000</v>
      </c>
      <c r="V69" s="625">
        <v>225298000</v>
      </c>
      <c r="W69" s="625"/>
      <c r="X69" s="625">
        <v>97472500</v>
      </c>
      <c r="Y69" s="625">
        <v>97472500</v>
      </c>
      <c r="Z69" s="625"/>
      <c r="AA69" s="625">
        <v>0</v>
      </c>
      <c r="AB69" s="625"/>
      <c r="AC69" s="625"/>
      <c r="AD69" s="625">
        <v>0</v>
      </c>
      <c r="AE69" s="625"/>
      <c r="AF69" s="625"/>
      <c r="AG69" s="625"/>
      <c r="AH69" s="625"/>
      <c r="AI69" s="625"/>
      <c r="AJ69" s="626">
        <v>38154400</v>
      </c>
      <c r="AK69" s="625">
        <f>38154400-321300</f>
        <v>37833100</v>
      </c>
      <c r="AL69" s="625">
        <v>1190000</v>
      </c>
      <c r="AM69" s="625"/>
      <c r="AN69" s="625"/>
      <c r="AO69" s="625"/>
      <c r="AP69" s="625">
        <f t="shared" si="42"/>
        <v>432252666</v>
      </c>
      <c r="AQ69" s="625">
        <f t="shared" si="47"/>
        <v>419509607</v>
      </c>
      <c r="AR69" s="625">
        <f>Q69+W69+T69+AF69+AO69+H69+AL69+K69+E69+AC69+Z69+N69+AI69</f>
        <v>47436514</v>
      </c>
    </row>
    <row r="70" spans="1:255">
      <c r="A70" s="623" t="s">
        <v>1002</v>
      </c>
      <c r="B70" s="624" t="s">
        <v>839</v>
      </c>
      <c r="C70" s="625">
        <v>0</v>
      </c>
      <c r="D70" s="625"/>
      <c r="E70" s="625"/>
      <c r="F70" s="627">
        <v>0</v>
      </c>
      <c r="G70" s="627"/>
      <c r="H70" s="627"/>
      <c r="I70" s="626">
        <v>0</v>
      </c>
      <c r="J70" s="625"/>
      <c r="K70" s="625"/>
      <c r="L70" s="625">
        <v>0</v>
      </c>
      <c r="M70" s="625"/>
      <c r="N70" s="625"/>
      <c r="O70" s="625">
        <v>0</v>
      </c>
      <c r="P70" s="625"/>
      <c r="Q70" s="625"/>
      <c r="R70" s="625">
        <v>0</v>
      </c>
      <c r="S70" s="625"/>
      <c r="T70" s="625"/>
      <c r="U70" s="625">
        <v>0</v>
      </c>
      <c r="V70" s="625"/>
      <c r="W70" s="625"/>
      <c r="X70" s="625">
        <v>0</v>
      </c>
      <c r="Y70" s="625"/>
      <c r="Z70" s="625"/>
      <c r="AA70" s="625">
        <v>0</v>
      </c>
      <c r="AB70" s="625"/>
      <c r="AC70" s="625"/>
      <c r="AD70" s="625">
        <v>0</v>
      </c>
      <c r="AE70" s="625"/>
      <c r="AF70" s="625"/>
      <c r="AG70" s="625"/>
      <c r="AH70" s="625"/>
      <c r="AI70" s="625"/>
      <c r="AJ70" s="626">
        <v>0</v>
      </c>
      <c r="AK70" s="625"/>
      <c r="AL70" s="625"/>
      <c r="AM70" s="625">
        <v>0</v>
      </c>
      <c r="AN70" s="625"/>
      <c r="AO70" s="625"/>
      <c r="AP70" s="625">
        <f t="shared" si="42"/>
        <v>0</v>
      </c>
      <c r="AQ70" s="625">
        <f t="shared" si="47"/>
        <v>0</v>
      </c>
      <c r="AR70" s="625">
        <f>Q70+W70+T70+AF70+AO70+H70+AL70+K70+E70+AC70+Z70+N70+AI70</f>
        <v>0</v>
      </c>
    </row>
    <row r="71" spans="1:255">
      <c r="A71" s="623" t="s">
        <v>1003</v>
      </c>
      <c r="B71" s="624" t="s">
        <v>841</v>
      </c>
      <c r="C71" s="625">
        <v>0</v>
      </c>
      <c r="D71" s="625"/>
      <c r="E71" s="625"/>
      <c r="F71" s="627">
        <v>0</v>
      </c>
      <c r="G71" s="627"/>
      <c r="H71" s="627"/>
      <c r="I71" s="626">
        <v>0</v>
      </c>
      <c r="J71" s="625"/>
      <c r="K71" s="625"/>
      <c r="L71" s="625">
        <v>0</v>
      </c>
      <c r="M71" s="625"/>
      <c r="N71" s="625"/>
      <c r="O71" s="625">
        <v>0</v>
      </c>
      <c r="P71" s="625"/>
      <c r="Q71" s="625"/>
      <c r="R71" s="625">
        <v>0</v>
      </c>
      <c r="S71" s="625"/>
      <c r="T71" s="625"/>
      <c r="U71" s="625">
        <v>0</v>
      </c>
      <c r="V71" s="625"/>
      <c r="W71" s="625"/>
      <c r="X71" s="625">
        <v>0</v>
      </c>
      <c r="Y71" s="625"/>
      <c r="Z71" s="625"/>
      <c r="AA71" s="625">
        <v>0</v>
      </c>
      <c r="AB71" s="625"/>
      <c r="AC71" s="625"/>
      <c r="AD71" s="625">
        <v>0</v>
      </c>
      <c r="AE71" s="625"/>
      <c r="AF71" s="625"/>
      <c r="AG71" s="625"/>
      <c r="AH71" s="625"/>
      <c r="AI71" s="625"/>
      <c r="AJ71" s="626">
        <v>0</v>
      </c>
      <c r="AK71" s="625"/>
      <c r="AL71" s="625"/>
      <c r="AM71" s="625">
        <v>0</v>
      </c>
      <c r="AN71" s="625"/>
      <c r="AO71" s="625"/>
      <c r="AP71" s="625">
        <f t="shared" si="42"/>
        <v>0</v>
      </c>
      <c r="AQ71" s="625">
        <f t="shared" si="47"/>
        <v>0</v>
      </c>
      <c r="AR71" s="625">
        <f>Q71+W71+T71+AF71+AO71+H71+AL71+K71+E71+AC71+Z71+N71+AI71</f>
        <v>0</v>
      </c>
    </row>
    <row r="72" spans="1:255" ht="25.5">
      <c r="A72" s="623" t="s">
        <v>1004</v>
      </c>
      <c r="B72" s="624" t="s">
        <v>842</v>
      </c>
      <c r="C72" s="625"/>
      <c r="D72" s="625">
        <v>1508544</v>
      </c>
      <c r="E72" s="625">
        <v>1508544</v>
      </c>
      <c r="F72" s="627"/>
      <c r="G72" s="627">
        <v>0</v>
      </c>
      <c r="H72" s="627"/>
      <c r="I72" s="626">
        <v>0</v>
      </c>
      <c r="J72" s="625"/>
      <c r="K72" s="625"/>
      <c r="L72" s="625">
        <v>0</v>
      </c>
      <c r="M72" s="625"/>
      <c r="N72" s="625"/>
      <c r="O72" s="625"/>
      <c r="P72" s="625">
        <v>10913215</v>
      </c>
      <c r="Q72" s="625">
        <v>10913215</v>
      </c>
      <c r="R72" s="625">
        <v>0</v>
      </c>
      <c r="S72" s="625"/>
      <c r="T72" s="625"/>
      <c r="U72" s="625"/>
      <c r="V72" s="625"/>
      <c r="W72" s="625"/>
      <c r="X72" s="625"/>
      <c r="Y72" s="625">
        <v>0</v>
      </c>
      <c r="Z72" s="625"/>
      <c r="AA72" s="625">
        <v>0</v>
      </c>
      <c r="AB72" s="625"/>
      <c r="AC72" s="625"/>
      <c r="AD72" s="625">
        <v>0</v>
      </c>
      <c r="AE72" s="625"/>
      <c r="AF72" s="625"/>
      <c r="AG72" s="625"/>
      <c r="AH72" s="625"/>
      <c r="AI72" s="625"/>
      <c r="AJ72" s="626"/>
      <c r="AK72" s="625">
        <v>321300</v>
      </c>
      <c r="AL72" s="625">
        <v>321300</v>
      </c>
      <c r="AM72" s="625">
        <v>0</v>
      </c>
      <c r="AN72" s="625"/>
      <c r="AO72" s="625"/>
      <c r="AP72" s="625">
        <f t="shared" si="42"/>
        <v>0</v>
      </c>
      <c r="AQ72" s="625">
        <f t="shared" si="47"/>
        <v>12743059</v>
      </c>
      <c r="AR72" s="625">
        <f>Q72+W72+T72+AF72+AO72+H72+AL72+K72+E72+AC72+Z72+N72+AI72</f>
        <v>12743059</v>
      </c>
    </row>
    <row r="73" spans="1:255">
      <c r="A73" s="632" t="s">
        <v>1005</v>
      </c>
      <c r="B73" s="633" t="s">
        <v>1006</v>
      </c>
      <c r="C73" s="634">
        <f t="shared" ref="C73:I73" si="52">SUM(C69:C72)</f>
        <v>7963538</v>
      </c>
      <c r="D73" s="634">
        <f t="shared" si="52"/>
        <v>7963538</v>
      </c>
      <c r="E73" s="634">
        <f t="shared" si="52"/>
        <v>7095744</v>
      </c>
      <c r="F73" s="643">
        <f t="shared" si="52"/>
        <v>10498978</v>
      </c>
      <c r="G73" s="643">
        <f t="shared" si="52"/>
        <v>10498978</v>
      </c>
      <c r="H73" s="643">
        <f t="shared" si="52"/>
        <v>0</v>
      </c>
      <c r="I73" s="642">
        <f t="shared" si="52"/>
        <v>0</v>
      </c>
      <c r="J73" s="634"/>
      <c r="K73" s="634"/>
      <c r="L73" s="634">
        <f>SUM(L69:L72)</f>
        <v>0</v>
      </c>
      <c r="M73" s="634"/>
      <c r="N73" s="634"/>
      <c r="O73" s="643">
        <f t="shared" ref="O73:W73" si="53">SUM(O69:O72)</f>
        <v>52865250</v>
      </c>
      <c r="P73" s="643">
        <f t="shared" si="53"/>
        <v>52865250</v>
      </c>
      <c r="Q73" s="643">
        <f t="shared" si="53"/>
        <v>51572529</v>
      </c>
      <c r="R73" s="643">
        <f t="shared" si="53"/>
        <v>0</v>
      </c>
      <c r="S73" s="643">
        <f t="shared" si="53"/>
        <v>0</v>
      </c>
      <c r="T73" s="643">
        <f t="shared" si="53"/>
        <v>0</v>
      </c>
      <c r="U73" s="643">
        <f t="shared" si="53"/>
        <v>225298000</v>
      </c>
      <c r="V73" s="643">
        <f t="shared" si="53"/>
        <v>225298000</v>
      </c>
      <c r="W73" s="643">
        <f t="shared" si="53"/>
        <v>0</v>
      </c>
      <c r="X73" s="634">
        <f t="shared" ref="X73:AN73" si="54">SUM(X69:X72)</f>
        <v>97472500</v>
      </c>
      <c r="Y73" s="634">
        <f t="shared" si="54"/>
        <v>97472500</v>
      </c>
      <c r="Z73" s="634">
        <f>SUM(Z69:Z72)</f>
        <v>0</v>
      </c>
      <c r="AA73" s="634">
        <f t="shared" si="54"/>
        <v>0</v>
      </c>
      <c r="AB73" s="634"/>
      <c r="AC73" s="634"/>
      <c r="AD73" s="643">
        <f t="shared" ref="AD73:AI73" si="55">SUM(AD69:AD72)</f>
        <v>0</v>
      </c>
      <c r="AE73" s="643">
        <f t="shared" si="55"/>
        <v>0</v>
      </c>
      <c r="AF73" s="643">
        <f t="shared" si="55"/>
        <v>0</v>
      </c>
      <c r="AG73" s="643">
        <f t="shared" si="55"/>
        <v>0</v>
      </c>
      <c r="AH73" s="643">
        <f t="shared" si="55"/>
        <v>0</v>
      </c>
      <c r="AI73" s="643">
        <f t="shared" si="55"/>
        <v>0</v>
      </c>
      <c r="AJ73" s="642">
        <f t="shared" si="54"/>
        <v>38154400</v>
      </c>
      <c r="AK73" s="642">
        <f t="shared" si="54"/>
        <v>38154400</v>
      </c>
      <c r="AL73" s="642">
        <f>SUM(AL69:AL72)</f>
        <v>1511300</v>
      </c>
      <c r="AM73" s="643">
        <f t="shared" si="54"/>
        <v>0</v>
      </c>
      <c r="AN73" s="643">
        <f t="shared" si="54"/>
        <v>0</v>
      </c>
      <c r="AO73" s="643">
        <f>SUM(AO69:AO72)</f>
        <v>0</v>
      </c>
      <c r="AP73" s="635">
        <f t="shared" si="42"/>
        <v>432252666</v>
      </c>
      <c r="AQ73" s="635">
        <f t="shared" si="47"/>
        <v>432252666</v>
      </c>
      <c r="AR73" s="635">
        <f>Q73+W73+T73+AF73+AO73+H73+AL73+K73+E73+AC73+Z73+N73</f>
        <v>60179573</v>
      </c>
    </row>
    <row r="74" spans="1:255" ht="25.5">
      <c r="A74" s="708" t="s">
        <v>1007</v>
      </c>
      <c r="B74" s="709" t="s">
        <v>1008</v>
      </c>
      <c r="C74" s="712">
        <f t="shared" ref="C74:K74" si="56">C23+C24+C55+C59+C68+C73</f>
        <v>18778565.351464435</v>
      </c>
      <c r="D74" s="712">
        <f t="shared" si="56"/>
        <v>18778565</v>
      </c>
      <c r="E74" s="711">
        <f t="shared" si="56"/>
        <v>7113848</v>
      </c>
      <c r="F74" s="716">
        <f t="shared" si="56"/>
        <v>207066351</v>
      </c>
      <c r="G74" s="716">
        <f t="shared" si="56"/>
        <v>207066351</v>
      </c>
      <c r="H74" s="717">
        <f t="shared" si="56"/>
        <v>46941189</v>
      </c>
      <c r="I74" s="713">
        <f t="shared" si="56"/>
        <v>994380250</v>
      </c>
      <c r="J74" s="713">
        <f t="shared" si="56"/>
        <v>1094794999</v>
      </c>
      <c r="K74" s="714">
        <f t="shared" si="56"/>
        <v>655333300</v>
      </c>
      <c r="L74" s="710">
        <f t="shared" ref="L74:AM74" si="57">L23+L24+L55+L59+L68+L73</f>
        <v>3850000</v>
      </c>
      <c r="M74" s="710">
        <f t="shared" si="57"/>
        <v>3850000</v>
      </c>
      <c r="N74" s="711">
        <f t="shared" ref="N74:W74" si="58">N23+N24+N55+N59+N68+N73</f>
        <v>3604999</v>
      </c>
      <c r="O74" s="712">
        <f t="shared" si="58"/>
        <v>98943947</v>
      </c>
      <c r="P74" s="712">
        <f t="shared" si="58"/>
        <v>98943947</v>
      </c>
      <c r="Q74" s="711">
        <f t="shared" si="58"/>
        <v>51572529</v>
      </c>
      <c r="R74" s="712">
        <f t="shared" si="58"/>
        <v>377612713</v>
      </c>
      <c r="S74" s="712">
        <f t="shared" si="58"/>
        <v>377612713</v>
      </c>
      <c r="T74" s="711">
        <f t="shared" si="58"/>
        <v>10783824</v>
      </c>
      <c r="U74" s="710">
        <f t="shared" si="58"/>
        <v>291758801</v>
      </c>
      <c r="V74" s="710">
        <f t="shared" si="58"/>
        <v>291758801</v>
      </c>
      <c r="W74" s="711">
        <f t="shared" si="58"/>
        <v>6993700</v>
      </c>
      <c r="X74" s="712">
        <f t="shared" si="57"/>
        <v>966319455</v>
      </c>
      <c r="Y74" s="712">
        <f t="shared" si="57"/>
        <v>966319455</v>
      </c>
      <c r="Z74" s="711">
        <f>Z23+Z24+Z55+Z59+Z68+Z73</f>
        <v>46970400</v>
      </c>
      <c r="AA74" s="710">
        <f t="shared" si="57"/>
        <v>15049500</v>
      </c>
      <c r="AB74" s="710">
        <f t="shared" si="57"/>
        <v>15049500</v>
      </c>
      <c r="AC74" s="711">
        <f t="shared" ref="AC74:AI74" si="59">AC23+AC24+AC55+AC59+AC68+AC73</f>
        <v>1139694</v>
      </c>
      <c r="AD74" s="710">
        <f t="shared" si="59"/>
        <v>25000000</v>
      </c>
      <c r="AE74" s="710">
        <f t="shared" si="59"/>
        <v>25000000</v>
      </c>
      <c r="AF74" s="711">
        <f t="shared" si="59"/>
        <v>768327</v>
      </c>
      <c r="AG74" s="712">
        <f t="shared" si="59"/>
        <v>0</v>
      </c>
      <c r="AH74" s="712">
        <f t="shared" si="59"/>
        <v>2151000</v>
      </c>
      <c r="AI74" s="711">
        <f t="shared" si="59"/>
        <v>3077862</v>
      </c>
      <c r="AJ74" s="715">
        <f t="shared" si="57"/>
        <v>156162343</v>
      </c>
      <c r="AK74" s="715">
        <f t="shared" si="57"/>
        <v>156162343</v>
      </c>
      <c r="AL74" s="714">
        <f>AL23+AL24+AL55+AL59+AL68+AL73</f>
        <v>28252202</v>
      </c>
      <c r="AM74" s="712">
        <f t="shared" si="57"/>
        <v>109996726</v>
      </c>
      <c r="AN74" s="712">
        <f>AN23+AN24+AN55+AN59+AN68+AN73</f>
        <v>109996726</v>
      </c>
      <c r="AO74" s="711">
        <f>AO23+AO24+AO55+AO59+AO68+AO73</f>
        <v>29586734</v>
      </c>
      <c r="AP74" s="712">
        <f t="shared" si="42"/>
        <v>3264918651.3514643</v>
      </c>
      <c r="AQ74" s="712">
        <f>P74+V74+S74+AE74+AN74+G74+AK74+J74+D74+AB74+Y74+M74+AH74</f>
        <v>3367484400</v>
      </c>
      <c r="AR74" s="712">
        <f>Q74+W74+T74+AF74+AO74+H74+AL74+K74+E74+AC74+Z74+N74+AI74</f>
        <v>892138608</v>
      </c>
    </row>
    <row r="75" spans="1:255" s="206" customFormat="1">
      <c r="A75" s="703"/>
      <c r="B75" s="704"/>
      <c r="C75" s="707"/>
      <c r="D75" s="707"/>
      <c r="E75" s="705"/>
      <c r="F75" s="706"/>
      <c r="G75" s="706"/>
      <c r="H75" s="705"/>
      <c r="I75" s="706"/>
      <c r="J75" s="706"/>
      <c r="K75" s="705"/>
      <c r="L75" s="706"/>
      <c r="M75" s="706"/>
      <c r="N75" s="705"/>
      <c r="O75" s="707"/>
      <c r="P75" s="707"/>
      <c r="Q75" s="705"/>
      <c r="R75" s="707"/>
      <c r="S75" s="707"/>
      <c r="T75" s="705"/>
      <c r="U75" s="706"/>
      <c r="V75" s="706"/>
      <c r="W75" s="705"/>
      <c r="X75" s="707"/>
      <c r="Y75" s="707"/>
      <c r="Z75" s="705"/>
      <c r="AA75" s="706"/>
      <c r="AB75" s="706"/>
      <c r="AC75" s="705"/>
      <c r="AD75" s="706"/>
      <c r="AE75" s="706"/>
      <c r="AF75" s="705"/>
      <c r="AG75" s="707"/>
      <c r="AH75" s="707"/>
      <c r="AI75" s="705"/>
      <c r="AJ75" s="707"/>
      <c r="AK75" s="707"/>
      <c r="AL75" s="705"/>
      <c r="AM75" s="707"/>
      <c r="AN75" s="707"/>
      <c r="AO75" s="705"/>
      <c r="AP75" s="707"/>
      <c r="AQ75" s="707"/>
      <c r="AR75" s="707"/>
      <c r="AS75" s="718"/>
      <c r="AT75" s="718"/>
      <c r="AU75" s="718"/>
      <c r="AV75" s="719"/>
      <c r="AW75" s="718"/>
      <c r="AX75" s="718"/>
      <c r="AY75" s="718"/>
      <c r="AZ75" s="718"/>
      <c r="BA75" s="718"/>
      <c r="BB75" s="718"/>
      <c r="BC75" s="718"/>
      <c r="BD75" s="718"/>
      <c r="BE75" s="718"/>
      <c r="BF75" s="718"/>
      <c r="BG75" s="718"/>
      <c r="BH75" s="718"/>
      <c r="BI75" s="718"/>
      <c r="BJ75" s="718"/>
      <c r="BK75" s="718"/>
      <c r="BL75" s="718"/>
      <c r="BM75" s="718"/>
      <c r="BN75" s="718"/>
      <c r="BO75" s="718"/>
      <c r="BP75" s="718"/>
      <c r="BQ75" s="718"/>
      <c r="BR75" s="718"/>
      <c r="BS75" s="718"/>
      <c r="BT75" s="718"/>
      <c r="BU75" s="718"/>
      <c r="BV75" s="718"/>
      <c r="BW75" s="718"/>
      <c r="BX75" s="718"/>
      <c r="BY75" s="718"/>
      <c r="BZ75" s="718"/>
      <c r="CA75" s="718"/>
      <c r="CB75" s="718"/>
      <c r="CC75" s="718"/>
      <c r="CD75" s="718"/>
      <c r="CE75" s="718"/>
      <c r="CF75" s="718"/>
      <c r="CG75" s="718"/>
      <c r="CH75" s="718"/>
      <c r="CI75" s="718"/>
      <c r="CJ75" s="718"/>
      <c r="CK75" s="718"/>
      <c r="CL75" s="718"/>
      <c r="CM75" s="718"/>
      <c r="CN75" s="718"/>
      <c r="CO75" s="718"/>
      <c r="CP75" s="718"/>
      <c r="CQ75" s="718"/>
      <c r="CR75" s="718"/>
      <c r="CS75" s="718"/>
      <c r="CT75" s="718"/>
      <c r="CU75" s="718"/>
      <c r="CV75" s="718"/>
      <c r="CW75" s="718"/>
      <c r="CX75" s="718"/>
      <c r="CY75" s="718"/>
      <c r="CZ75" s="718"/>
      <c r="DA75" s="718"/>
      <c r="DB75" s="718"/>
      <c r="DC75" s="718"/>
      <c r="DD75" s="718"/>
      <c r="DE75" s="718"/>
      <c r="DF75" s="718"/>
      <c r="DG75" s="718"/>
      <c r="DH75" s="718"/>
      <c r="DI75" s="718"/>
      <c r="DJ75" s="718"/>
      <c r="DK75" s="718"/>
      <c r="DL75" s="718"/>
      <c r="DM75" s="718"/>
      <c r="DN75" s="718"/>
      <c r="DO75" s="718"/>
      <c r="DP75" s="718"/>
      <c r="DQ75" s="718"/>
      <c r="DR75" s="718"/>
      <c r="DS75" s="718"/>
      <c r="DT75" s="718"/>
      <c r="DU75" s="718"/>
      <c r="DV75" s="718"/>
      <c r="DW75" s="718"/>
      <c r="DX75" s="718"/>
      <c r="DY75" s="718"/>
      <c r="DZ75" s="718"/>
      <c r="EA75" s="718"/>
      <c r="EB75" s="718"/>
      <c r="EC75" s="718"/>
      <c r="ED75" s="718"/>
      <c r="EE75" s="718"/>
      <c r="EF75" s="718"/>
      <c r="EG75" s="718"/>
      <c r="EH75" s="718"/>
      <c r="EI75" s="718"/>
      <c r="EJ75" s="718"/>
      <c r="EK75" s="718"/>
      <c r="EL75" s="718"/>
      <c r="EM75" s="718"/>
      <c r="EN75" s="718"/>
      <c r="EO75" s="718"/>
      <c r="EP75" s="718"/>
      <c r="EQ75" s="718"/>
      <c r="ER75" s="718"/>
      <c r="ES75" s="718"/>
      <c r="ET75" s="718"/>
      <c r="EU75" s="718"/>
      <c r="EV75" s="718"/>
      <c r="EW75" s="718"/>
      <c r="EX75" s="718"/>
      <c r="EY75" s="718"/>
      <c r="EZ75" s="718"/>
      <c r="FA75" s="718"/>
      <c r="FB75" s="718"/>
      <c r="FC75" s="718"/>
      <c r="FD75" s="718"/>
      <c r="FE75" s="718"/>
      <c r="FF75" s="718"/>
      <c r="FG75" s="718"/>
      <c r="FH75" s="718"/>
      <c r="FI75" s="718"/>
      <c r="FJ75" s="718"/>
      <c r="FK75" s="718"/>
      <c r="FL75" s="718"/>
      <c r="FM75" s="718"/>
      <c r="FN75" s="718"/>
      <c r="FO75" s="718"/>
      <c r="FP75" s="718"/>
      <c r="FQ75" s="718"/>
      <c r="FR75" s="718"/>
      <c r="FS75" s="718"/>
      <c r="FT75" s="718"/>
      <c r="FU75" s="718"/>
      <c r="FV75" s="718"/>
      <c r="FW75" s="718"/>
      <c r="FX75" s="718"/>
      <c r="FY75" s="718"/>
      <c r="FZ75" s="718"/>
      <c r="GA75" s="718"/>
      <c r="GB75" s="718"/>
      <c r="GC75" s="718"/>
      <c r="GD75" s="718"/>
      <c r="GE75" s="718"/>
      <c r="GF75" s="718"/>
      <c r="GG75" s="718"/>
      <c r="GH75" s="718"/>
      <c r="GI75" s="718"/>
      <c r="GJ75" s="718"/>
      <c r="GK75" s="718"/>
      <c r="GL75" s="718"/>
      <c r="GM75" s="718"/>
      <c r="GN75" s="718"/>
      <c r="GO75" s="718"/>
      <c r="GP75" s="718"/>
      <c r="GQ75" s="718"/>
      <c r="GR75" s="718"/>
      <c r="GS75" s="718"/>
      <c r="GT75" s="718"/>
      <c r="GU75" s="718"/>
      <c r="GV75" s="718"/>
      <c r="GW75" s="718"/>
      <c r="GX75" s="718"/>
      <c r="GY75" s="718"/>
      <c r="GZ75" s="718"/>
      <c r="HA75" s="718"/>
      <c r="HB75" s="718"/>
      <c r="HC75" s="718"/>
      <c r="HD75" s="718"/>
      <c r="HE75" s="718"/>
      <c r="HF75" s="718"/>
      <c r="HG75" s="718"/>
      <c r="HH75" s="718"/>
      <c r="HI75" s="718"/>
      <c r="HJ75" s="718"/>
      <c r="HK75" s="718"/>
      <c r="HL75" s="718"/>
      <c r="HM75" s="718"/>
      <c r="HN75" s="718"/>
      <c r="HO75" s="718"/>
      <c r="HP75" s="718"/>
      <c r="HQ75" s="718"/>
      <c r="HR75" s="718"/>
      <c r="HS75" s="718"/>
      <c r="HT75" s="718"/>
      <c r="HU75" s="718"/>
      <c r="HV75" s="718"/>
      <c r="HW75" s="718"/>
      <c r="HX75" s="718"/>
      <c r="HY75" s="718"/>
      <c r="HZ75" s="718"/>
      <c r="IA75" s="718"/>
      <c r="IB75" s="718"/>
      <c r="IC75" s="718"/>
      <c r="ID75" s="718"/>
      <c r="IE75" s="718"/>
      <c r="IF75" s="718"/>
      <c r="IG75" s="718"/>
      <c r="IH75" s="718"/>
      <c r="II75" s="718"/>
      <c r="IJ75" s="718"/>
      <c r="IK75" s="718"/>
      <c r="IL75" s="718"/>
      <c r="IM75" s="718"/>
      <c r="IN75" s="718"/>
      <c r="IO75" s="718"/>
      <c r="IP75" s="718"/>
      <c r="IQ75" s="718"/>
      <c r="IR75" s="718"/>
      <c r="IS75" s="718"/>
      <c r="IT75" s="718"/>
      <c r="IU75" s="718"/>
    </row>
    <row r="76" spans="1:255" s="206" customFormat="1">
      <c r="A76" s="703"/>
      <c r="B76" s="704"/>
      <c r="C76" s="707"/>
      <c r="D76" s="707"/>
      <c r="E76" s="705"/>
      <c r="F76" s="706"/>
      <c r="G76" s="706"/>
      <c r="H76" s="705"/>
      <c r="I76" s="706"/>
      <c r="J76" s="706"/>
      <c r="K76" s="705"/>
      <c r="L76" s="706"/>
      <c r="M76" s="706"/>
      <c r="N76" s="705"/>
      <c r="O76" s="707"/>
      <c r="P76" s="707"/>
      <c r="Q76" s="705"/>
      <c r="R76" s="707"/>
      <c r="S76" s="707"/>
      <c r="T76" s="705"/>
      <c r="U76" s="706"/>
      <c r="V76" s="706"/>
      <c r="W76" s="705"/>
      <c r="X76" s="707"/>
      <c r="Y76" s="707"/>
      <c r="Z76" s="705"/>
      <c r="AA76" s="706"/>
      <c r="AB76" s="706"/>
      <c r="AC76" s="705"/>
      <c r="AD76" s="706"/>
      <c r="AE76" s="706"/>
      <c r="AF76" s="705"/>
      <c r="AG76" s="707"/>
      <c r="AH76" s="707"/>
      <c r="AI76" s="705"/>
      <c r="AJ76" s="707"/>
      <c r="AK76" s="707"/>
      <c r="AL76" s="705"/>
      <c r="AM76" s="707"/>
      <c r="AN76" s="707"/>
      <c r="AO76" s="705"/>
      <c r="AP76" s="707"/>
      <c r="AQ76" s="707"/>
      <c r="AR76" s="707"/>
      <c r="AS76" s="718"/>
      <c r="AT76" s="718"/>
      <c r="AU76" s="718"/>
      <c r="AV76" s="719"/>
      <c r="AW76" s="718"/>
      <c r="AX76" s="718"/>
      <c r="AY76" s="718"/>
      <c r="AZ76" s="718"/>
      <c r="BA76" s="718"/>
      <c r="BB76" s="718"/>
      <c r="BC76" s="718"/>
      <c r="BD76" s="718"/>
      <c r="BE76" s="718"/>
      <c r="BF76" s="718"/>
      <c r="BG76" s="718"/>
      <c r="BH76" s="718"/>
      <c r="BI76" s="718"/>
      <c r="BJ76" s="718"/>
      <c r="BK76" s="718"/>
      <c r="BL76" s="718"/>
      <c r="BM76" s="718"/>
      <c r="BN76" s="718"/>
      <c r="BO76" s="718"/>
      <c r="BP76" s="718"/>
      <c r="BQ76" s="718"/>
      <c r="BR76" s="718"/>
      <c r="BS76" s="718"/>
      <c r="BT76" s="718"/>
      <c r="BU76" s="718"/>
      <c r="BV76" s="718"/>
      <c r="BW76" s="718"/>
      <c r="BX76" s="718"/>
      <c r="BY76" s="718"/>
      <c r="BZ76" s="718"/>
      <c r="CA76" s="718"/>
      <c r="CB76" s="718"/>
      <c r="CC76" s="718"/>
      <c r="CD76" s="718"/>
      <c r="CE76" s="718"/>
      <c r="CF76" s="718"/>
      <c r="CG76" s="718"/>
      <c r="CH76" s="718"/>
      <c r="CI76" s="718"/>
      <c r="CJ76" s="718"/>
      <c r="CK76" s="718"/>
      <c r="CL76" s="718"/>
      <c r="CM76" s="718"/>
      <c r="CN76" s="718"/>
      <c r="CO76" s="718"/>
      <c r="CP76" s="718"/>
      <c r="CQ76" s="718"/>
      <c r="CR76" s="718"/>
      <c r="CS76" s="718"/>
      <c r="CT76" s="718"/>
      <c r="CU76" s="718"/>
      <c r="CV76" s="718"/>
      <c r="CW76" s="718"/>
      <c r="CX76" s="718"/>
      <c r="CY76" s="718"/>
      <c r="CZ76" s="718"/>
      <c r="DA76" s="718"/>
      <c r="DB76" s="718"/>
      <c r="DC76" s="718"/>
      <c r="DD76" s="718"/>
      <c r="DE76" s="718"/>
      <c r="DF76" s="718"/>
      <c r="DG76" s="718"/>
      <c r="DH76" s="718"/>
      <c r="DI76" s="718"/>
      <c r="DJ76" s="718"/>
      <c r="DK76" s="718"/>
      <c r="DL76" s="718"/>
      <c r="DM76" s="718"/>
      <c r="DN76" s="718"/>
      <c r="DO76" s="718"/>
      <c r="DP76" s="718"/>
      <c r="DQ76" s="718"/>
      <c r="DR76" s="718"/>
      <c r="DS76" s="718"/>
      <c r="DT76" s="718"/>
      <c r="DU76" s="718"/>
      <c r="DV76" s="718"/>
      <c r="DW76" s="718"/>
      <c r="DX76" s="718"/>
      <c r="DY76" s="718"/>
      <c r="DZ76" s="718"/>
      <c r="EA76" s="718"/>
      <c r="EB76" s="718"/>
      <c r="EC76" s="718"/>
      <c r="ED76" s="718"/>
      <c r="EE76" s="718"/>
      <c r="EF76" s="718"/>
      <c r="EG76" s="718"/>
      <c r="EH76" s="718"/>
      <c r="EI76" s="718"/>
      <c r="EJ76" s="718"/>
      <c r="EK76" s="718"/>
      <c r="EL76" s="718"/>
      <c r="EM76" s="718"/>
      <c r="EN76" s="718"/>
      <c r="EO76" s="718"/>
      <c r="EP76" s="718"/>
      <c r="EQ76" s="718"/>
      <c r="ER76" s="718"/>
      <c r="ES76" s="718"/>
      <c r="ET76" s="718"/>
      <c r="EU76" s="718"/>
      <c r="EV76" s="718"/>
      <c r="EW76" s="718"/>
      <c r="EX76" s="718"/>
      <c r="EY76" s="718"/>
      <c r="EZ76" s="718"/>
      <c r="FA76" s="718"/>
      <c r="FB76" s="718"/>
      <c r="FC76" s="718"/>
      <c r="FD76" s="718"/>
      <c r="FE76" s="718"/>
      <c r="FF76" s="718"/>
      <c r="FG76" s="718"/>
      <c r="FH76" s="718"/>
      <c r="FI76" s="718"/>
      <c r="FJ76" s="718"/>
      <c r="FK76" s="718"/>
      <c r="FL76" s="718"/>
      <c r="FM76" s="718"/>
      <c r="FN76" s="718"/>
      <c r="FO76" s="718"/>
      <c r="FP76" s="718"/>
      <c r="FQ76" s="718"/>
      <c r="FR76" s="718"/>
      <c r="FS76" s="718"/>
      <c r="FT76" s="718"/>
      <c r="FU76" s="718"/>
      <c r="FV76" s="718"/>
      <c r="FW76" s="718"/>
      <c r="FX76" s="718"/>
      <c r="FY76" s="718"/>
      <c r="FZ76" s="718"/>
      <c r="GA76" s="718"/>
      <c r="GB76" s="718"/>
      <c r="GC76" s="718"/>
      <c r="GD76" s="718"/>
      <c r="GE76" s="718"/>
      <c r="GF76" s="718"/>
      <c r="GG76" s="718"/>
      <c r="GH76" s="718"/>
      <c r="GI76" s="718"/>
      <c r="GJ76" s="718"/>
      <c r="GK76" s="718"/>
      <c r="GL76" s="718"/>
      <c r="GM76" s="718"/>
      <c r="GN76" s="718"/>
      <c r="GO76" s="718"/>
      <c r="GP76" s="718"/>
      <c r="GQ76" s="718"/>
      <c r="GR76" s="718"/>
      <c r="GS76" s="718"/>
      <c r="GT76" s="718"/>
      <c r="GU76" s="718"/>
      <c r="GV76" s="718"/>
      <c r="GW76" s="718"/>
      <c r="GX76" s="718"/>
      <c r="GY76" s="718"/>
      <c r="GZ76" s="718"/>
      <c r="HA76" s="718"/>
      <c r="HB76" s="718"/>
      <c r="HC76" s="718"/>
      <c r="HD76" s="718"/>
      <c r="HE76" s="718"/>
      <c r="HF76" s="718"/>
      <c r="HG76" s="718"/>
      <c r="HH76" s="718"/>
      <c r="HI76" s="718"/>
      <c r="HJ76" s="718"/>
      <c r="HK76" s="718"/>
      <c r="HL76" s="718"/>
      <c r="HM76" s="718"/>
      <c r="HN76" s="718"/>
      <c r="HO76" s="718"/>
      <c r="HP76" s="718"/>
      <c r="HQ76" s="718"/>
      <c r="HR76" s="718"/>
      <c r="HS76" s="718"/>
      <c r="HT76" s="718"/>
      <c r="HU76" s="718"/>
      <c r="HV76" s="718"/>
      <c r="HW76" s="718"/>
      <c r="HX76" s="718"/>
      <c r="HY76" s="718"/>
      <c r="HZ76" s="718"/>
      <c r="IA76" s="718"/>
      <c r="IB76" s="718"/>
      <c r="IC76" s="718"/>
      <c r="ID76" s="718"/>
      <c r="IE76" s="718"/>
      <c r="IF76" s="718"/>
      <c r="IG76" s="718"/>
      <c r="IH76" s="718"/>
      <c r="II76" s="718"/>
      <c r="IJ76" s="718"/>
      <c r="IK76" s="718"/>
      <c r="IL76" s="718"/>
      <c r="IM76" s="718"/>
      <c r="IN76" s="718"/>
      <c r="IO76" s="718"/>
      <c r="IP76" s="718"/>
      <c r="IQ76" s="718"/>
      <c r="IR76" s="718"/>
      <c r="IS76" s="718"/>
      <c r="IT76" s="718"/>
      <c r="IU76" s="718"/>
    </row>
    <row r="77" spans="1:255" s="206" customFormat="1">
      <c r="A77" s="703"/>
      <c r="B77" s="704"/>
      <c r="C77" s="707"/>
      <c r="D77" s="707"/>
      <c r="E77" s="705"/>
      <c r="F77" s="706"/>
      <c r="G77" s="706"/>
      <c r="H77" s="705"/>
      <c r="I77" s="706"/>
      <c r="J77" s="706"/>
      <c r="K77" s="705"/>
      <c r="L77" s="706"/>
      <c r="M77" s="706"/>
      <c r="N77" s="705"/>
      <c r="O77" s="707"/>
      <c r="P77" s="707"/>
      <c r="Q77" s="705"/>
      <c r="R77" s="707"/>
      <c r="S77" s="707"/>
      <c r="T77" s="705"/>
      <c r="U77" s="706"/>
      <c r="V77" s="706"/>
      <c r="W77" s="705"/>
      <c r="X77" s="707"/>
      <c r="Y77" s="707"/>
      <c r="Z77" s="705"/>
      <c r="AA77" s="706"/>
      <c r="AB77" s="706"/>
      <c r="AC77" s="705"/>
      <c r="AD77" s="706"/>
      <c r="AE77" s="706"/>
      <c r="AF77" s="705"/>
      <c r="AG77" s="707"/>
      <c r="AH77" s="707"/>
      <c r="AI77" s="705"/>
      <c r="AJ77" s="707"/>
      <c r="AK77" s="707"/>
      <c r="AL77" s="705"/>
      <c r="AM77" s="707"/>
      <c r="AN77" s="707"/>
      <c r="AO77" s="705"/>
      <c r="AP77" s="707"/>
      <c r="AQ77" s="707"/>
      <c r="AR77" s="707"/>
      <c r="AS77" s="718"/>
      <c r="AT77" s="718"/>
      <c r="AU77" s="718"/>
      <c r="AV77" s="719"/>
      <c r="AW77" s="718"/>
      <c r="AX77" s="718"/>
      <c r="AY77" s="718"/>
      <c r="AZ77" s="718"/>
      <c r="BA77" s="718"/>
      <c r="BB77" s="718"/>
      <c r="BC77" s="718"/>
      <c r="BD77" s="718"/>
      <c r="BE77" s="718"/>
      <c r="BF77" s="718"/>
      <c r="BG77" s="718"/>
      <c r="BH77" s="718"/>
      <c r="BI77" s="718"/>
      <c r="BJ77" s="718"/>
      <c r="BK77" s="718"/>
      <c r="BL77" s="718"/>
      <c r="BM77" s="718"/>
      <c r="BN77" s="718"/>
      <c r="BO77" s="718"/>
      <c r="BP77" s="718"/>
      <c r="BQ77" s="718"/>
      <c r="BR77" s="718"/>
      <c r="BS77" s="718"/>
      <c r="BT77" s="718"/>
      <c r="BU77" s="718"/>
      <c r="BV77" s="718"/>
      <c r="BW77" s="718"/>
      <c r="BX77" s="718"/>
      <c r="BY77" s="718"/>
      <c r="BZ77" s="718"/>
      <c r="CA77" s="718"/>
      <c r="CB77" s="718"/>
      <c r="CC77" s="718"/>
      <c r="CD77" s="718"/>
      <c r="CE77" s="718"/>
      <c r="CF77" s="718"/>
      <c r="CG77" s="718"/>
      <c r="CH77" s="718"/>
      <c r="CI77" s="718"/>
      <c r="CJ77" s="718"/>
      <c r="CK77" s="718"/>
      <c r="CL77" s="718"/>
      <c r="CM77" s="718"/>
      <c r="CN77" s="718"/>
      <c r="CO77" s="718"/>
      <c r="CP77" s="718"/>
      <c r="CQ77" s="718"/>
      <c r="CR77" s="718"/>
      <c r="CS77" s="718"/>
      <c r="CT77" s="718"/>
      <c r="CU77" s="718"/>
      <c r="CV77" s="718"/>
      <c r="CW77" s="718"/>
      <c r="CX77" s="718"/>
      <c r="CY77" s="718"/>
      <c r="CZ77" s="718"/>
      <c r="DA77" s="718"/>
      <c r="DB77" s="718"/>
      <c r="DC77" s="718"/>
      <c r="DD77" s="718"/>
      <c r="DE77" s="718"/>
      <c r="DF77" s="718"/>
      <c r="DG77" s="718"/>
      <c r="DH77" s="718"/>
      <c r="DI77" s="718"/>
      <c r="DJ77" s="718"/>
      <c r="DK77" s="718"/>
      <c r="DL77" s="718"/>
      <c r="DM77" s="718"/>
      <c r="DN77" s="718"/>
      <c r="DO77" s="718"/>
      <c r="DP77" s="718"/>
      <c r="DQ77" s="718"/>
      <c r="DR77" s="718"/>
      <c r="DS77" s="718"/>
      <c r="DT77" s="718"/>
      <c r="DU77" s="718"/>
      <c r="DV77" s="718"/>
      <c r="DW77" s="718"/>
      <c r="DX77" s="718"/>
      <c r="DY77" s="718"/>
      <c r="DZ77" s="718"/>
      <c r="EA77" s="718"/>
      <c r="EB77" s="718"/>
      <c r="EC77" s="718"/>
      <c r="ED77" s="718"/>
      <c r="EE77" s="718"/>
      <c r="EF77" s="718"/>
      <c r="EG77" s="718"/>
      <c r="EH77" s="718"/>
      <c r="EI77" s="718"/>
      <c r="EJ77" s="718"/>
      <c r="EK77" s="718"/>
      <c r="EL77" s="718"/>
      <c r="EM77" s="718"/>
      <c r="EN77" s="718"/>
      <c r="EO77" s="718"/>
      <c r="EP77" s="718"/>
      <c r="EQ77" s="718"/>
      <c r="ER77" s="718"/>
      <c r="ES77" s="718"/>
      <c r="ET77" s="718"/>
      <c r="EU77" s="718"/>
      <c r="EV77" s="718"/>
      <c r="EW77" s="718"/>
      <c r="EX77" s="718"/>
      <c r="EY77" s="718"/>
      <c r="EZ77" s="718"/>
      <c r="FA77" s="718"/>
      <c r="FB77" s="718"/>
      <c r="FC77" s="718"/>
      <c r="FD77" s="718"/>
      <c r="FE77" s="718"/>
      <c r="FF77" s="718"/>
      <c r="FG77" s="718"/>
      <c r="FH77" s="718"/>
      <c r="FI77" s="718"/>
      <c r="FJ77" s="718"/>
      <c r="FK77" s="718"/>
      <c r="FL77" s="718"/>
      <c r="FM77" s="718"/>
      <c r="FN77" s="718"/>
      <c r="FO77" s="718"/>
      <c r="FP77" s="718"/>
      <c r="FQ77" s="718"/>
      <c r="FR77" s="718"/>
      <c r="FS77" s="718"/>
      <c r="FT77" s="718"/>
      <c r="FU77" s="718"/>
      <c r="FV77" s="718"/>
      <c r="FW77" s="718"/>
      <c r="FX77" s="718"/>
      <c r="FY77" s="718"/>
      <c r="FZ77" s="718"/>
      <c r="GA77" s="718"/>
      <c r="GB77" s="718"/>
      <c r="GC77" s="718"/>
      <c r="GD77" s="718"/>
      <c r="GE77" s="718"/>
      <c r="GF77" s="718"/>
      <c r="GG77" s="718"/>
      <c r="GH77" s="718"/>
      <c r="GI77" s="718"/>
      <c r="GJ77" s="718"/>
      <c r="GK77" s="718"/>
      <c r="GL77" s="718"/>
      <c r="GM77" s="718"/>
      <c r="GN77" s="718"/>
      <c r="GO77" s="718"/>
      <c r="GP77" s="718"/>
      <c r="GQ77" s="718"/>
      <c r="GR77" s="718"/>
      <c r="GS77" s="718"/>
      <c r="GT77" s="718"/>
      <c r="GU77" s="718"/>
      <c r="GV77" s="718"/>
      <c r="GW77" s="718"/>
      <c r="GX77" s="718"/>
      <c r="GY77" s="718"/>
      <c r="GZ77" s="718"/>
      <c r="HA77" s="718"/>
      <c r="HB77" s="718"/>
      <c r="HC77" s="718"/>
      <c r="HD77" s="718"/>
      <c r="HE77" s="718"/>
      <c r="HF77" s="718"/>
      <c r="HG77" s="718"/>
      <c r="HH77" s="718"/>
      <c r="HI77" s="718"/>
      <c r="HJ77" s="718"/>
      <c r="HK77" s="718"/>
      <c r="HL77" s="718"/>
      <c r="HM77" s="718"/>
      <c r="HN77" s="718"/>
      <c r="HO77" s="718"/>
      <c r="HP77" s="718"/>
      <c r="HQ77" s="718"/>
      <c r="HR77" s="718"/>
      <c r="HS77" s="718"/>
      <c r="HT77" s="718"/>
      <c r="HU77" s="718"/>
      <c r="HV77" s="718"/>
      <c r="HW77" s="718"/>
      <c r="HX77" s="718"/>
      <c r="HY77" s="718"/>
      <c r="HZ77" s="718"/>
      <c r="IA77" s="718"/>
      <c r="IB77" s="718"/>
      <c r="IC77" s="718"/>
      <c r="ID77" s="718"/>
      <c r="IE77" s="718"/>
      <c r="IF77" s="718"/>
      <c r="IG77" s="718"/>
      <c r="IH77" s="718"/>
      <c r="II77" s="718"/>
      <c r="IJ77" s="718"/>
      <c r="IK77" s="718"/>
      <c r="IL77" s="718"/>
      <c r="IM77" s="718"/>
      <c r="IN77" s="718"/>
      <c r="IO77" s="718"/>
      <c r="IP77" s="718"/>
      <c r="IQ77" s="718"/>
      <c r="IR77" s="718"/>
      <c r="IS77" s="718"/>
      <c r="IT77" s="718"/>
      <c r="IU77" s="718"/>
    </row>
    <row r="78" spans="1:255" s="206" customFormat="1">
      <c r="A78" s="718"/>
      <c r="B78" s="718"/>
      <c r="C78" s="1254"/>
      <c r="D78" s="1254"/>
      <c r="E78" s="699"/>
      <c r="F78" s="718"/>
      <c r="G78" s="719"/>
      <c r="H78" s="719"/>
      <c r="I78" s="718"/>
      <c r="J78" s="719"/>
      <c r="K78" s="719"/>
      <c r="L78" s="1254"/>
      <c r="M78" s="1254"/>
      <c r="N78" s="699"/>
      <c r="O78" s="718"/>
      <c r="P78" s="718"/>
      <c r="Q78" s="718"/>
      <c r="R78" s="718"/>
      <c r="S78" s="718"/>
      <c r="T78" s="718"/>
      <c r="U78" s="718"/>
      <c r="V78" s="718"/>
      <c r="W78" s="718"/>
      <c r="X78" s="1254"/>
      <c r="Y78" s="1254"/>
      <c r="Z78" s="699"/>
      <c r="AA78" s="1254"/>
      <c r="AB78" s="1254"/>
      <c r="AC78" s="699"/>
      <c r="AD78" s="718"/>
      <c r="AE78" s="718"/>
      <c r="AF78" s="718"/>
      <c r="AG78" s="718"/>
      <c r="AH78" s="718"/>
      <c r="AI78" s="718"/>
      <c r="AJ78" s="718"/>
      <c r="AK78" s="718"/>
      <c r="AL78" s="718"/>
      <c r="AM78" s="718"/>
      <c r="AN78" s="718"/>
      <c r="AO78" s="718"/>
      <c r="AP78" s="718"/>
      <c r="AQ78" s="719"/>
      <c r="AR78" s="718"/>
      <c r="AS78" s="718"/>
      <c r="AT78" s="718"/>
      <c r="AU78" s="718"/>
      <c r="AV78" s="719"/>
      <c r="AW78" s="718"/>
      <c r="AX78" s="718"/>
      <c r="AY78" s="718"/>
      <c r="AZ78" s="718"/>
      <c r="BA78" s="718"/>
      <c r="BB78" s="718"/>
      <c r="BC78" s="718"/>
      <c r="BD78" s="718"/>
      <c r="BE78" s="718"/>
      <c r="BF78" s="718"/>
      <c r="BG78" s="718"/>
      <c r="BH78" s="718"/>
      <c r="BI78" s="718"/>
      <c r="BJ78" s="718"/>
      <c r="BK78" s="718"/>
      <c r="BL78" s="718"/>
      <c r="BM78" s="718"/>
      <c r="BN78" s="718"/>
      <c r="BO78" s="718"/>
      <c r="BP78" s="718"/>
      <c r="BQ78" s="718"/>
      <c r="BR78" s="718"/>
      <c r="BS78" s="718"/>
      <c r="BT78" s="718"/>
      <c r="BU78" s="718"/>
      <c r="BV78" s="718"/>
      <c r="BW78" s="718"/>
      <c r="BX78" s="718"/>
      <c r="BY78" s="718"/>
      <c r="BZ78" s="718"/>
      <c r="CA78" s="718"/>
      <c r="CB78" s="718"/>
      <c r="CC78" s="718"/>
      <c r="CD78" s="718"/>
      <c r="CE78" s="718"/>
      <c r="CF78" s="718"/>
      <c r="CG78" s="718"/>
      <c r="CH78" s="718"/>
      <c r="CI78" s="718"/>
      <c r="CJ78" s="718"/>
      <c r="CK78" s="718"/>
      <c r="CL78" s="718"/>
      <c r="CM78" s="718"/>
      <c r="CN78" s="718"/>
      <c r="CO78" s="718"/>
      <c r="CP78" s="718"/>
      <c r="CQ78" s="718"/>
      <c r="CR78" s="718"/>
      <c r="CS78" s="718"/>
      <c r="CT78" s="718"/>
      <c r="CU78" s="718"/>
      <c r="CV78" s="718"/>
      <c r="CW78" s="718"/>
      <c r="CX78" s="718"/>
      <c r="CY78" s="718"/>
      <c r="CZ78" s="718"/>
      <c r="DA78" s="718"/>
      <c r="DB78" s="718"/>
      <c r="DC78" s="718"/>
      <c r="DD78" s="718"/>
      <c r="DE78" s="718"/>
      <c r="DF78" s="718"/>
      <c r="DG78" s="718"/>
      <c r="DH78" s="718"/>
      <c r="DI78" s="718"/>
      <c r="DJ78" s="718"/>
      <c r="DK78" s="718"/>
      <c r="DL78" s="718"/>
      <c r="DM78" s="718"/>
      <c r="DN78" s="718"/>
      <c r="DO78" s="718"/>
      <c r="DP78" s="718"/>
      <c r="DQ78" s="718"/>
      <c r="DR78" s="718"/>
      <c r="DS78" s="718"/>
      <c r="DT78" s="718"/>
      <c r="DU78" s="718"/>
      <c r="DV78" s="718"/>
      <c r="DW78" s="718"/>
      <c r="DX78" s="718"/>
      <c r="DY78" s="718"/>
      <c r="DZ78" s="718"/>
      <c r="EA78" s="718"/>
      <c r="EB78" s="718"/>
      <c r="EC78" s="718"/>
      <c r="ED78" s="718"/>
      <c r="EE78" s="718"/>
      <c r="EF78" s="718"/>
      <c r="EG78" s="718"/>
      <c r="EH78" s="718"/>
      <c r="EI78" s="718"/>
      <c r="EJ78" s="718"/>
      <c r="EK78" s="718"/>
      <c r="EL78" s="718"/>
      <c r="EM78" s="718"/>
      <c r="EN78" s="718"/>
      <c r="EO78" s="718"/>
      <c r="EP78" s="718"/>
      <c r="EQ78" s="718"/>
      <c r="ER78" s="718"/>
      <c r="ES78" s="718"/>
      <c r="ET78" s="718"/>
      <c r="EU78" s="718"/>
      <c r="EV78" s="718"/>
      <c r="EW78" s="718"/>
      <c r="EX78" s="718"/>
      <c r="EY78" s="718"/>
      <c r="EZ78" s="718"/>
      <c r="FA78" s="718"/>
      <c r="FB78" s="718"/>
      <c r="FC78" s="718"/>
      <c r="FD78" s="718"/>
      <c r="FE78" s="718"/>
      <c r="FF78" s="718"/>
      <c r="FG78" s="718"/>
      <c r="FH78" s="718"/>
      <c r="FI78" s="718"/>
      <c r="FJ78" s="718"/>
      <c r="FK78" s="718"/>
      <c r="FL78" s="718"/>
      <c r="FM78" s="718"/>
      <c r="FN78" s="718"/>
      <c r="FO78" s="718"/>
      <c r="FP78" s="718"/>
      <c r="FQ78" s="718"/>
      <c r="FR78" s="718"/>
      <c r="FS78" s="718"/>
      <c r="FT78" s="718"/>
      <c r="FU78" s="718"/>
      <c r="FV78" s="718"/>
      <c r="FW78" s="718"/>
      <c r="FX78" s="718"/>
      <c r="FY78" s="718"/>
      <c r="FZ78" s="718"/>
      <c r="GA78" s="718"/>
      <c r="GB78" s="718"/>
      <c r="GC78" s="718"/>
      <c r="GD78" s="718"/>
      <c r="GE78" s="718"/>
      <c r="GF78" s="718"/>
      <c r="GG78" s="718"/>
      <c r="GH78" s="718"/>
      <c r="GI78" s="718"/>
      <c r="GJ78" s="718"/>
      <c r="GK78" s="718"/>
      <c r="GL78" s="718"/>
      <c r="GM78" s="718"/>
      <c r="GN78" s="718"/>
      <c r="GO78" s="718"/>
      <c r="GP78" s="718"/>
      <c r="GQ78" s="718"/>
      <c r="GR78" s="718"/>
      <c r="GS78" s="718"/>
      <c r="GT78" s="718"/>
      <c r="GU78" s="718"/>
      <c r="GV78" s="718"/>
      <c r="GW78" s="718"/>
      <c r="GX78" s="718"/>
      <c r="GY78" s="718"/>
      <c r="GZ78" s="718"/>
      <c r="HA78" s="718"/>
      <c r="HB78" s="718"/>
      <c r="HC78" s="718"/>
      <c r="HD78" s="718"/>
      <c r="HE78" s="718"/>
      <c r="HF78" s="718"/>
      <c r="HG78" s="718"/>
      <c r="HH78" s="718"/>
      <c r="HI78" s="718"/>
      <c r="HJ78" s="718"/>
      <c r="HK78" s="718"/>
      <c r="HL78" s="718"/>
      <c r="HM78" s="718"/>
      <c r="HN78" s="718"/>
      <c r="HO78" s="718"/>
      <c r="HP78" s="718"/>
      <c r="HQ78" s="718"/>
      <c r="HR78" s="718"/>
      <c r="HS78" s="718"/>
      <c r="HT78" s="718"/>
      <c r="HU78" s="718"/>
      <c r="HV78" s="718"/>
      <c r="HW78" s="718"/>
      <c r="HX78" s="718"/>
      <c r="HY78" s="718"/>
      <c r="HZ78" s="718"/>
      <c r="IA78" s="718"/>
      <c r="IB78" s="718"/>
      <c r="IC78" s="718"/>
      <c r="ID78" s="718"/>
      <c r="IE78" s="718"/>
      <c r="IF78" s="718"/>
      <c r="IG78" s="718"/>
      <c r="IH78" s="718"/>
      <c r="II78" s="718"/>
      <c r="IJ78" s="718"/>
      <c r="IK78" s="718"/>
      <c r="IL78" s="718"/>
      <c r="IM78" s="718"/>
      <c r="IN78" s="718"/>
      <c r="IO78" s="718"/>
      <c r="IP78" s="718"/>
      <c r="IQ78" s="718"/>
      <c r="IR78" s="718"/>
      <c r="IS78" s="718"/>
      <c r="IT78" s="718"/>
      <c r="IU78" s="718"/>
    </row>
    <row r="79" spans="1:255">
      <c r="AP79" s="916"/>
      <c r="AQ79" s="916"/>
    </row>
    <row r="80" spans="1:255">
      <c r="AO80" s="644"/>
      <c r="AP80" s="718"/>
      <c r="AQ80" s="718"/>
    </row>
    <row r="81" spans="5:44">
      <c r="E81" s="644"/>
      <c r="H81" s="644"/>
      <c r="K81" s="644"/>
      <c r="N81" s="644"/>
      <c r="Q81" s="644"/>
      <c r="T81" s="644"/>
      <c r="W81" s="644"/>
      <c r="Z81" s="644"/>
      <c r="AC81" s="644"/>
      <c r="AF81" s="644"/>
      <c r="AI81" s="644"/>
      <c r="AL81" s="644"/>
      <c r="AO81" s="644"/>
      <c r="AP81" s="719"/>
      <c r="AQ81" s="719"/>
      <c r="AR81" s="644"/>
    </row>
    <row r="82" spans="5:44">
      <c r="Q82" s="644"/>
    </row>
    <row r="85" spans="5:44">
      <c r="AR85" s="645"/>
    </row>
  </sheetData>
  <mergeCells count="45">
    <mergeCell ref="AJ2:AL2"/>
    <mergeCell ref="F1:H1"/>
    <mergeCell ref="AM1:AO1"/>
    <mergeCell ref="AD1:AF1"/>
    <mergeCell ref="R1:T1"/>
    <mergeCell ref="I1:K1"/>
    <mergeCell ref="AJ1:AL1"/>
    <mergeCell ref="AG1:AI1"/>
    <mergeCell ref="AP3:AR3"/>
    <mergeCell ref="AG2:AI2"/>
    <mergeCell ref="AP2:AR2"/>
    <mergeCell ref="L3:N3"/>
    <mergeCell ref="X3:Z3"/>
    <mergeCell ref="AA3:AC3"/>
    <mergeCell ref="AJ3:AL3"/>
    <mergeCell ref="AM3:AO3"/>
    <mergeCell ref="AM2:AO2"/>
    <mergeCell ref="AD2:AF2"/>
    <mergeCell ref="R2:T2"/>
    <mergeCell ref="U2:W2"/>
    <mergeCell ref="O2:Q2"/>
    <mergeCell ref="L2:N2"/>
    <mergeCell ref="X2:Z2"/>
    <mergeCell ref="AA2:AC2"/>
    <mergeCell ref="C78:D78"/>
    <mergeCell ref="L1:N1"/>
    <mergeCell ref="X1:Z1"/>
    <mergeCell ref="AA1:AC1"/>
    <mergeCell ref="C1:E1"/>
    <mergeCell ref="R3:T3"/>
    <mergeCell ref="U3:W3"/>
    <mergeCell ref="O3:Q3"/>
    <mergeCell ref="C3:E3"/>
    <mergeCell ref="I3:K3"/>
    <mergeCell ref="F3:H3"/>
    <mergeCell ref="F2:H2"/>
    <mergeCell ref="C2:E2"/>
    <mergeCell ref="I2:K2"/>
    <mergeCell ref="U1:W1"/>
    <mergeCell ref="O1:Q1"/>
    <mergeCell ref="L78:M78"/>
    <mergeCell ref="X78:Y78"/>
    <mergeCell ref="AA78:AB78"/>
    <mergeCell ref="AD3:AF3"/>
    <mergeCell ref="AG3:AI3"/>
  </mergeCells>
  <pageMargins left="0.39370078740157483" right="0.15748031496062992" top="0.6692913385826772" bottom="0.35433070866141736" header="0.31496062992125984" footer="0.31496062992125984"/>
  <pageSetup paperSize="8" scale="91" orientation="landscape" horizontalDpi="300" verticalDpi="300" r:id="rId1"/>
  <headerFooter>
    <oddHeader>&amp;L6 /2019. (V.30.) sz. rendelet&amp;R19. sz .melléklet</oddHeader>
  </headerFooter>
  <rowBreaks count="2" manualBreakCount="2">
    <brk id="40" max="43" man="1"/>
    <brk id="77" max="16383" man="1"/>
  </rowBreaks>
  <colBreaks count="3" manualBreakCount="3">
    <brk id="14" max="73" man="1"/>
    <brk id="26" max="73" man="1"/>
    <brk id="38" max="73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L81"/>
  <sheetViews>
    <sheetView workbookViewId="0">
      <selection activeCell="J13" sqref="J13"/>
    </sheetView>
  </sheetViews>
  <sheetFormatPr defaultColWidth="9.140625" defaultRowHeight="12.75"/>
  <cols>
    <col min="1" max="1" width="52.28515625" style="256" customWidth="1"/>
    <col min="2" max="2" width="16.140625" style="256" customWidth="1"/>
    <col min="3" max="3" width="16" style="256" bestFit="1" customWidth="1"/>
    <col min="4" max="4" width="16.7109375" style="256" bestFit="1" customWidth="1"/>
    <col min="5" max="5" width="49.28515625" style="256" customWidth="1"/>
    <col min="6" max="6" width="15.5703125" style="256" customWidth="1"/>
    <col min="7" max="7" width="16" style="256" bestFit="1" customWidth="1"/>
    <col min="8" max="8" width="15.85546875" style="256" customWidth="1"/>
    <col min="9" max="10" width="12.7109375" style="256" bestFit="1" customWidth="1"/>
    <col min="11" max="16384" width="9.140625" style="256"/>
  </cols>
  <sheetData>
    <row r="1" spans="1:12" ht="26.25" customHeight="1">
      <c r="A1" s="1021"/>
      <c r="B1" s="1021"/>
      <c r="C1" s="1021"/>
      <c r="D1" s="1021"/>
      <c r="E1" s="1021"/>
      <c r="F1" s="1021"/>
      <c r="G1" s="1021"/>
      <c r="H1" s="908" t="s">
        <v>1527</v>
      </c>
    </row>
    <row r="2" spans="1:12" ht="21.75" customHeight="1">
      <c r="A2" s="1022" t="s">
        <v>1066</v>
      </c>
      <c r="B2" s="1022"/>
      <c r="C2" s="1022"/>
      <c r="D2" s="1022"/>
      <c r="E2" s="1022"/>
      <c r="F2" s="1022"/>
      <c r="G2" s="1022"/>
      <c r="H2" s="1022"/>
    </row>
    <row r="3" spans="1:12" ht="16.5" thickBot="1">
      <c r="A3" s="119"/>
      <c r="B3" s="119"/>
      <c r="C3" s="119"/>
      <c r="D3" s="119"/>
      <c r="E3" s="119"/>
      <c r="F3" s="119"/>
      <c r="G3" s="119"/>
      <c r="H3" s="120" t="s">
        <v>326</v>
      </c>
    </row>
    <row r="4" spans="1:12" ht="16.5" thickBot="1">
      <c r="A4" s="1018" t="s">
        <v>327</v>
      </c>
      <c r="B4" s="1019"/>
      <c r="C4" s="1019"/>
      <c r="D4" s="1020"/>
      <c r="E4" s="1018" t="s">
        <v>328</v>
      </c>
      <c r="F4" s="1019"/>
      <c r="G4" s="1019"/>
      <c r="H4" s="1020"/>
    </row>
    <row r="5" spans="1:12" ht="37.5" customHeight="1" thickBot="1">
      <c r="A5" s="121" t="s">
        <v>215</v>
      </c>
      <c r="B5" s="121" t="s">
        <v>863</v>
      </c>
      <c r="C5" s="285" t="s">
        <v>864</v>
      </c>
      <c r="D5" s="121" t="s">
        <v>865</v>
      </c>
      <c r="E5" s="121" t="s">
        <v>215</v>
      </c>
      <c r="F5" s="121" t="s">
        <v>863</v>
      </c>
      <c r="G5" s="528" t="s">
        <v>864</v>
      </c>
      <c r="H5" s="121" t="s">
        <v>865</v>
      </c>
    </row>
    <row r="6" spans="1:12" ht="17.25" customHeight="1">
      <c r="A6" s="122" t="s">
        <v>243</v>
      </c>
      <c r="B6" s="123">
        <f>'bevételi főtábla 1.sz.'!AW20</f>
        <v>454000000</v>
      </c>
      <c r="C6" s="124">
        <f>'bevételi főtábla 1.sz.'!BA20</f>
        <v>454000000</v>
      </c>
      <c r="D6" s="123">
        <f>'bevételi főtábla 1.sz.'!BE20</f>
        <v>512292594</v>
      </c>
      <c r="E6" s="125" t="s">
        <v>329</v>
      </c>
      <c r="F6" s="123">
        <f>'kiadási tábla 5.sz'!K7+'kiadási tábla 5.sz'!K8+'kiadási tábla 5.sz'!K9</f>
        <v>1552288725</v>
      </c>
      <c r="G6" s="126">
        <f>'kiadási tábla 5.sz'!O7+'kiadási tábla 5.sz'!O8+'kiadási tábla 5.sz'!O9</f>
        <v>1599486542</v>
      </c>
      <c r="H6" s="127">
        <f>'kiadási tábla 5.sz'!S7+'kiadási tábla 5.sz'!S8+'kiadási tábla 5.sz'!S9</f>
        <v>791063311</v>
      </c>
    </row>
    <row r="7" spans="1:12" ht="17.25" customHeight="1">
      <c r="A7" s="122" t="s">
        <v>30</v>
      </c>
      <c r="B7" s="123">
        <f>'bevételi tábla 4.sz.'!M46</f>
        <v>142858500</v>
      </c>
      <c r="C7" s="124">
        <f>'bevételi főtábla 1.sz.'!BA46</f>
        <v>150314206</v>
      </c>
      <c r="D7" s="123">
        <f>'bevételi főtábla 1.sz.'!BE46</f>
        <v>169486135</v>
      </c>
      <c r="E7" s="125" t="s">
        <v>635</v>
      </c>
      <c r="F7" s="123">
        <f>'kiadási tábla 5.sz'!K18</f>
        <v>179050594</v>
      </c>
      <c r="G7" s="126">
        <f>'kiadási tábla 5.sz'!O18</f>
        <v>192656620</v>
      </c>
      <c r="H7" s="126">
        <f>'kiadási tábla 5.sz'!S18</f>
        <v>181333956</v>
      </c>
    </row>
    <row r="8" spans="1:12" ht="17.25" customHeight="1">
      <c r="A8" s="122" t="s">
        <v>330</v>
      </c>
      <c r="B8" s="123"/>
      <c r="C8" s="124"/>
      <c r="D8" s="123"/>
      <c r="E8" s="125" t="s">
        <v>145</v>
      </c>
      <c r="F8" s="123"/>
      <c r="G8" s="126">
        <f>'kiadási tábla 5.sz'!O14</f>
        <v>0</v>
      </c>
      <c r="H8" s="126">
        <f>'kiadási tábla 5.sz'!S14</f>
        <v>0</v>
      </c>
    </row>
    <row r="9" spans="1:12" ht="17.25" customHeight="1">
      <c r="A9" s="122" t="s">
        <v>332</v>
      </c>
      <c r="B9" s="123"/>
      <c r="C9" s="124">
        <f>'bevételi tábla 4.sz.'!Q62</f>
        <v>300000</v>
      </c>
      <c r="D9" s="123">
        <f>'bevételi tábla 4.sz.'!U65</f>
        <v>567500</v>
      </c>
      <c r="E9" s="128" t="s">
        <v>331</v>
      </c>
      <c r="F9" s="123">
        <f>'kiadási tábla 5.sz'!K21</f>
        <v>202236560</v>
      </c>
      <c r="G9" s="126">
        <f>'kiadási tábla 5.sz'!O21</f>
        <v>216336560</v>
      </c>
      <c r="H9" s="126">
        <f>'kiadási tábla 5.sz'!S21</f>
        <v>215921560</v>
      </c>
    </row>
    <row r="10" spans="1:12" ht="17.25" customHeight="1">
      <c r="A10" s="129" t="s">
        <v>334</v>
      </c>
      <c r="B10" s="123">
        <f>'bevételi főtábla 1.sz.'!AW8</f>
        <v>401517287</v>
      </c>
      <c r="C10" s="124">
        <f>'bevételi főtábla 1.sz.'!BA8</f>
        <v>420645618</v>
      </c>
      <c r="D10" s="123">
        <f>'bevételi főtábla 1.sz.'!AS8</f>
        <v>420645618</v>
      </c>
      <c r="E10" s="128" t="s">
        <v>333</v>
      </c>
      <c r="F10" s="123">
        <f>'kiadási tábla 5.sz'!K11</f>
        <v>8550000</v>
      </c>
      <c r="G10" s="126">
        <f>'kiadási tábla 5.sz'!O11</f>
        <v>8550000</v>
      </c>
      <c r="H10" s="126">
        <f>'kiadási tábla 5.sz'!S11</f>
        <v>4330000</v>
      </c>
    </row>
    <row r="11" spans="1:12" ht="17.25" customHeight="1">
      <c r="A11" s="129" t="s">
        <v>303</v>
      </c>
      <c r="B11" s="123"/>
      <c r="C11" s="124"/>
      <c r="D11" s="123"/>
      <c r="E11" s="128" t="s">
        <v>335</v>
      </c>
      <c r="F11" s="123">
        <f>'kiadási tábla 5.sz'!K22</f>
        <v>10000000</v>
      </c>
      <c r="G11" s="126">
        <f>'kiadási tábla 5.sz'!O22</f>
        <v>10000000</v>
      </c>
      <c r="H11" s="126">
        <f>'kiadási tábla 5.sz'!S22</f>
        <v>0</v>
      </c>
    </row>
    <row r="12" spans="1:12" ht="33" customHeight="1">
      <c r="A12" s="129" t="s">
        <v>307</v>
      </c>
      <c r="B12" s="123">
        <f>'bevételi tábla 4.sz.'!M17</f>
        <v>2000000</v>
      </c>
      <c r="C12" s="124">
        <f>'bevételi tábla 4.sz.'!Q17</f>
        <v>2000000</v>
      </c>
      <c r="D12" s="123">
        <f>'bevételi tábla 4.sz.'!U17</f>
        <v>2000000</v>
      </c>
      <c r="E12" s="128" t="s">
        <v>337</v>
      </c>
      <c r="F12" s="123">
        <f>'kiadási tábla 5.sz'!K16</f>
        <v>2000000</v>
      </c>
      <c r="G12" s="126">
        <f>'kiadási tábla 5.sz'!O16</f>
        <v>2000000</v>
      </c>
      <c r="H12" s="126">
        <f>'kiadási tábla 5.sz'!S16</f>
        <v>2000000</v>
      </c>
    </row>
    <row r="13" spans="1:12" ht="28.5" customHeight="1">
      <c r="A13" s="129" t="s">
        <v>493</v>
      </c>
      <c r="B13" s="123">
        <f>'bevételi tábla 4.sz.'!M19</f>
        <v>814936159</v>
      </c>
      <c r="C13" s="123">
        <f>'bevételi tábla 4.sz.'!Q19</f>
        <v>829568308</v>
      </c>
      <c r="D13" s="123">
        <f>'bevételi tábla 4.sz.'!U19</f>
        <v>311104084</v>
      </c>
      <c r="E13" s="128" t="s">
        <v>718</v>
      </c>
      <c r="F13" s="123">
        <f>'kiadási tábla 5.sz'!K20</f>
        <v>0</v>
      </c>
      <c r="G13" s="126"/>
      <c r="H13" s="126"/>
      <c r="L13" s="702"/>
    </row>
    <row r="14" spans="1:12" ht="32.25" customHeight="1" thickBot="1">
      <c r="A14" s="734" t="s">
        <v>336</v>
      </c>
      <c r="B14" s="735"/>
      <c r="C14" s="736">
        <f>'bevételi tábla 4.sz.'!Q16</f>
        <v>1000000</v>
      </c>
      <c r="D14" s="736">
        <f>'bevételi tábla 4.sz.'!U16</f>
        <v>1000000</v>
      </c>
      <c r="E14" s="267" t="s">
        <v>157</v>
      </c>
      <c r="F14" s="123"/>
      <c r="G14" s="126">
        <f>'kiadási tábla 5.sz'!O20</f>
        <v>1000000</v>
      </c>
      <c r="H14" s="126">
        <f>'kiadási tábla 5.sz'!S20</f>
        <v>1000000</v>
      </c>
      <c r="K14" s="702"/>
    </row>
    <row r="15" spans="1:12" s="286" customFormat="1" ht="38.25" customHeight="1" thickBot="1">
      <c r="A15" s="287" t="s">
        <v>557</v>
      </c>
      <c r="B15" s="288">
        <f>SUM(B6:B14)</f>
        <v>1815311946</v>
      </c>
      <c r="C15" s="288">
        <f>SUM(C6:C14)</f>
        <v>1857828132</v>
      </c>
      <c r="D15" s="288">
        <f>SUM(D6:D14)</f>
        <v>1417095931</v>
      </c>
      <c r="E15" s="287" t="s">
        <v>558</v>
      </c>
      <c r="F15" s="288">
        <f>SUM(F6:F14)</f>
        <v>1954125879</v>
      </c>
      <c r="G15" s="288">
        <f>SUM(G6:G14)</f>
        <v>2030029722</v>
      </c>
      <c r="H15" s="288">
        <f>SUM(H6:H14)</f>
        <v>1195648827</v>
      </c>
    </row>
    <row r="16" spans="1:12" s="286" customFormat="1" ht="15.75">
      <c r="A16" s="292" t="s">
        <v>518</v>
      </c>
      <c r="B16" s="293">
        <f>+B17+B18+B19+B20</f>
        <v>1160784359</v>
      </c>
      <c r="C16" s="293">
        <f>+C17+C18+C19+C20</f>
        <v>219777115</v>
      </c>
      <c r="D16" s="293">
        <f>+D17+D18+D19+D20</f>
        <v>219777115</v>
      </c>
      <c r="E16" s="294" t="s">
        <v>519</v>
      </c>
      <c r="F16" s="295"/>
      <c r="G16" s="296"/>
      <c r="H16" s="296"/>
    </row>
    <row r="17" spans="1:8" s="286" customFormat="1" ht="15.75">
      <c r="A17" s="294" t="s">
        <v>520</v>
      </c>
      <c r="B17" s="297">
        <f>'bevételi tábla 4.sz.'!M94</f>
        <v>1160784359</v>
      </c>
      <c r="C17" s="297">
        <f>'bevételi főtábla 1.sz.'!BA93-C43</f>
        <v>219777115</v>
      </c>
      <c r="D17" s="297">
        <f>'bevételi tábla 4.sz.'!U94-D43</f>
        <v>219777115</v>
      </c>
      <c r="E17" s="294" t="s">
        <v>521</v>
      </c>
      <c r="F17" s="297"/>
      <c r="G17" s="298"/>
      <c r="H17" s="298">
        <v>0</v>
      </c>
    </row>
    <row r="18" spans="1:8" s="286" customFormat="1" ht="15.75">
      <c r="A18" s="294" t="s">
        <v>522</v>
      </c>
      <c r="B18" s="297"/>
      <c r="C18" s="297"/>
      <c r="D18" s="297"/>
      <c r="E18" s="294" t="s">
        <v>523</v>
      </c>
      <c r="F18" s="297"/>
      <c r="G18" s="298"/>
      <c r="H18" s="298"/>
    </row>
    <row r="19" spans="1:8" s="286" customFormat="1" ht="15.75">
      <c r="A19" s="294" t="s">
        <v>524</v>
      </c>
      <c r="B19" s="297"/>
      <c r="C19" s="297"/>
      <c r="D19" s="297"/>
      <c r="E19" s="294" t="s">
        <v>525</v>
      </c>
      <c r="F19" s="297"/>
      <c r="G19" s="298"/>
      <c r="H19" s="298"/>
    </row>
    <row r="20" spans="1:8" ht="19.5" customHeight="1">
      <c r="A20" s="294" t="s">
        <v>526</v>
      </c>
      <c r="B20" s="297"/>
      <c r="C20" s="297"/>
      <c r="D20" s="297"/>
      <c r="E20" s="292" t="s">
        <v>527</v>
      </c>
      <c r="F20" s="297"/>
      <c r="G20" s="298"/>
      <c r="H20" s="298"/>
    </row>
    <row r="21" spans="1:8" ht="18" customHeight="1">
      <c r="A21" s="294" t="s">
        <v>528</v>
      </c>
      <c r="B21" s="299">
        <f>+B22</f>
        <v>0</v>
      </c>
      <c r="C21" s="299"/>
      <c r="D21" s="299"/>
      <c r="E21" s="294" t="s">
        <v>529</v>
      </c>
      <c r="F21" s="297"/>
      <c r="G21" s="298"/>
      <c r="H21" s="298"/>
    </row>
    <row r="22" spans="1:8" ht="15.75">
      <c r="A22" s="292" t="s">
        <v>530</v>
      </c>
      <c r="B22" s="295"/>
      <c r="C22" s="295"/>
      <c r="D22" s="295">
        <v>0</v>
      </c>
      <c r="E22" s="300" t="s">
        <v>531</v>
      </c>
      <c r="F22" s="295">
        <f>'kiadási tábla 5.sz'!K58</f>
        <v>0</v>
      </c>
      <c r="G22" s="296"/>
      <c r="H22" s="296"/>
    </row>
    <row r="23" spans="1:8" ht="15.75" customHeight="1" thickBot="1">
      <c r="A23" s="294" t="s">
        <v>532</v>
      </c>
      <c r="B23" s="297">
        <f>'bevételi tábla 4.sz.'!M96</f>
        <v>0</v>
      </c>
      <c r="C23" s="297">
        <f>'bevételi főtábla 1.sz.'!BA96</f>
        <v>0</v>
      </c>
      <c r="D23" s="297">
        <f>'bevételi tábla 4.sz.'!U96</f>
        <v>16920538</v>
      </c>
      <c r="E23" s="301" t="s">
        <v>488</v>
      </c>
      <c r="F23" s="297">
        <f>'kiadási tábla 5.sz'!K56</f>
        <v>14573857</v>
      </c>
      <c r="G23" s="298">
        <f>'kiadási tábla 5.sz'!O56</f>
        <v>14573857</v>
      </c>
      <c r="H23" s="298">
        <f>'kiadási tábla 5.sz'!S56</f>
        <v>14573857</v>
      </c>
    </row>
    <row r="24" spans="1:8" ht="32.25" thickBot="1">
      <c r="A24" s="287" t="s">
        <v>533</v>
      </c>
      <c r="B24" s="288">
        <f>+B16+B21+B23</f>
        <v>1160784359</v>
      </c>
      <c r="C24" s="288">
        <f>+C16+C21+C23</f>
        <v>219777115</v>
      </c>
      <c r="D24" s="288">
        <f>+D16+D21+D23</f>
        <v>236697653</v>
      </c>
      <c r="E24" s="287" t="s">
        <v>534</v>
      </c>
      <c r="F24" s="288">
        <f>SUM(F16:F23)</f>
        <v>14573857</v>
      </c>
      <c r="G24" s="291">
        <f>SUM(G16:G23)</f>
        <v>14573857</v>
      </c>
      <c r="H24" s="291">
        <f>SUM(H16:H23)</f>
        <v>14573857</v>
      </c>
    </row>
    <row r="25" spans="1:8" ht="17.25" customHeight="1" thickBot="1">
      <c r="A25" s="302" t="s">
        <v>338</v>
      </c>
      <c r="B25" s="303">
        <f>SUM(B6:B14)+B24</f>
        <v>2976096305</v>
      </c>
      <c r="C25" s="303">
        <f t="shared" ref="C25" si="0">SUM(C6:C14)+C24</f>
        <v>2077605247</v>
      </c>
      <c r="D25" s="303">
        <f>SUM(D6:D14)+D24</f>
        <v>1653793584</v>
      </c>
      <c r="E25" s="304" t="s">
        <v>339</v>
      </c>
      <c r="F25" s="303">
        <f>SUM(F6:F14)+F24</f>
        <v>1968699736</v>
      </c>
      <c r="G25" s="303">
        <f t="shared" ref="G25" si="1">SUM(G6:G14)+G24</f>
        <v>2044603579</v>
      </c>
      <c r="H25" s="303">
        <f>SUM(H6:H14)+H24</f>
        <v>1210222684</v>
      </c>
    </row>
    <row r="26" spans="1:8" ht="17.25" customHeight="1" thickBot="1">
      <c r="A26" s="287" t="s">
        <v>535</v>
      </c>
      <c r="B26" s="288" t="str">
        <f>IF(B14-F14&lt;0,B14-F14,"-")</f>
        <v>-</v>
      </c>
      <c r="C26" s="305"/>
      <c r="D26" s="290"/>
      <c r="E26" s="287" t="s">
        <v>536</v>
      </c>
      <c r="F26" s="288">
        <f>B25-F25</f>
        <v>1007396569</v>
      </c>
      <c r="G26" s="291">
        <f>C25-G25</f>
        <v>33001668</v>
      </c>
      <c r="H26" s="291">
        <f>D25-H25</f>
        <v>443570900</v>
      </c>
    </row>
    <row r="27" spans="1:8" ht="17.25" customHeight="1" thickBot="1">
      <c r="A27" s="287" t="s">
        <v>537</v>
      </c>
      <c r="B27" s="288" t="str">
        <f>IF(B15+B16-F15&lt;0,F15-(B14+B16),"-")</f>
        <v>-</v>
      </c>
      <c r="C27" s="289"/>
      <c r="D27" s="290"/>
      <c r="E27" s="287" t="s">
        <v>538</v>
      </c>
      <c r="F27" s="288" t="str">
        <f>IF(B14+B16-F15&gt;0,B14+B16-F15,"-")</f>
        <v>-</v>
      </c>
      <c r="G27" s="291" t="str">
        <f>IF(C14+C16-G15&gt;0,C14+C16-G15,"-")</f>
        <v>-</v>
      </c>
      <c r="H27" s="291" t="str">
        <f>IF(D14+D16-H15&gt;0,D14+D16-H15,"-")</f>
        <v>-</v>
      </c>
    </row>
    <row r="28" spans="1:8" ht="17.25" customHeight="1">
      <c r="A28" s="131"/>
      <c r="B28" s="132"/>
      <c r="C28" s="132"/>
      <c r="D28" s="132"/>
      <c r="E28" s="131"/>
      <c r="F28" s="132"/>
      <c r="G28" s="132"/>
      <c r="H28" s="132"/>
    </row>
    <row r="29" spans="1:8" ht="19.5" customHeight="1">
      <c r="A29" s="1022" t="s">
        <v>1067</v>
      </c>
      <c r="B29" s="1022"/>
      <c r="C29" s="1022"/>
      <c r="D29" s="1022"/>
      <c r="E29" s="1022"/>
      <c r="F29" s="1022"/>
      <c r="G29" s="1022"/>
      <c r="H29" s="1022"/>
    </row>
    <row r="30" spans="1:8" ht="16.5" customHeight="1" thickBot="1">
      <c r="A30" s="133"/>
      <c r="B30" s="133"/>
      <c r="C30" s="133"/>
      <c r="D30" s="133"/>
      <c r="E30" s="133"/>
      <c r="F30" s="133"/>
      <c r="G30" s="133"/>
      <c r="H30" s="120" t="s">
        <v>326</v>
      </c>
    </row>
    <row r="31" spans="1:8" ht="17.25" customHeight="1" thickBot="1">
      <c r="A31" s="1018" t="s">
        <v>327</v>
      </c>
      <c r="B31" s="1019"/>
      <c r="C31" s="1019"/>
      <c r="D31" s="1020"/>
      <c r="E31" s="1018" t="s">
        <v>328</v>
      </c>
      <c r="F31" s="1019"/>
      <c r="G31" s="1019"/>
      <c r="H31" s="1020"/>
    </row>
    <row r="32" spans="1:8" ht="36.75" customHeight="1" thickBot="1">
      <c r="A32" s="121" t="s">
        <v>215</v>
      </c>
      <c r="B32" s="121" t="s">
        <v>863</v>
      </c>
      <c r="C32" s="528" t="s">
        <v>864</v>
      </c>
      <c r="D32" s="121" t="s">
        <v>865</v>
      </c>
      <c r="E32" s="121" t="s">
        <v>215</v>
      </c>
      <c r="F32" s="121" t="s">
        <v>863</v>
      </c>
      <c r="G32" s="528" t="s">
        <v>864</v>
      </c>
      <c r="H32" s="121" t="s">
        <v>865</v>
      </c>
    </row>
    <row r="33" spans="1:8" ht="15.75">
      <c r="A33" s="264" t="s">
        <v>75</v>
      </c>
      <c r="B33" s="265">
        <f>'bevételi tábla 4.sz.'!M73</f>
        <v>104775000</v>
      </c>
      <c r="C33" s="123">
        <f>'bevételi tábla 4.sz.'!Q73</f>
        <v>4775000</v>
      </c>
      <c r="D33" s="123">
        <f>'bevételi tábla 4.sz.'!U73</f>
        <v>14717200</v>
      </c>
      <c r="E33" s="125" t="s">
        <v>340</v>
      </c>
      <c r="F33" s="123">
        <f>'kiadási tábla 5.sz'!K30</f>
        <v>507079666</v>
      </c>
      <c r="G33" s="126">
        <f>'kiadási tábla 5.sz'!O30</f>
        <v>503670812</v>
      </c>
      <c r="H33" s="127">
        <f>'kiadási tábla 5.sz'!S30</f>
        <v>111618700</v>
      </c>
    </row>
    <row r="34" spans="1:8" ht="15.75">
      <c r="A34" s="129" t="s">
        <v>517</v>
      </c>
      <c r="B34" s="265">
        <f>'bevételi tábla 4.sz.'!M67</f>
        <v>1549850287</v>
      </c>
      <c r="C34" s="124">
        <f>'bevételi tábla 4.sz.'!Q67</f>
        <v>1597750287</v>
      </c>
      <c r="D34" s="123">
        <f>'bevételi tábla 4.sz.'!U67</f>
        <v>1816215461</v>
      </c>
      <c r="E34" s="128" t="s">
        <v>341</v>
      </c>
      <c r="F34" s="123">
        <f>'kiadási tábla 5.sz'!K29</f>
        <v>2151882190</v>
      </c>
      <c r="G34" s="126">
        <f>'kiadási tábla 5.sz'!O29</f>
        <v>2053742098</v>
      </c>
      <c r="H34" s="126">
        <f>'kiadási tábla 5.sz'!S29</f>
        <v>609017661</v>
      </c>
    </row>
    <row r="35" spans="1:8" ht="15.75">
      <c r="A35" s="122" t="s">
        <v>342</v>
      </c>
      <c r="B35" s="265">
        <f>'bevételi tábla 4.sz.'!M83</f>
        <v>0</v>
      </c>
      <c r="C35" s="124">
        <f>'bevételi tábla 4.sz.'!Q83</f>
        <v>0</v>
      </c>
      <c r="D35" s="123">
        <f>'bevételi tábla 4.sz.'!U83</f>
        <v>527384</v>
      </c>
      <c r="E35" s="128" t="s">
        <v>343</v>
      </c>
      <c r="F35" s="123"/>
      <c r="G35" s="126"/>
      <c r="H35" s="126"/>
    </row>
    <row r="36" spans="1:8" ht="20.25" customHeight="1">
      <c r="A36" s="129" t="s">
        <v>344</v>
      </c>
      <c r="B36" s="265"/>
      <c r="C36" s="124"/>
      <c r="D36" s="123"/>
      <c r="E36" s="128" t="s">
        <v>345</v>
      </c>
      <c r="F36" s="123"/>
      <c r="G36" s="126"/>
      <c r="H36" s="126"/>
    </row>
    <row r="37" spans="1:8" ht="17.25" customHeight="1">
      <c r="A37" s="129" t="s">
        <v>346</v>
      </c>
      <c r="B37" s="265">
        <f>'bevételi tábla 4.sz.'!M82</f>
        <v>0</v>
      </c>
      <c r="C37" s="124">
        <f>'bevételi tábla 4.sz.'!Q82</f>
        <v>0</v>
      </c>
      <c r="D37" s="123">
        <f>'bevételi tábla 4.sz.'!U82</f>
        <v>0</v>
      </c>
      <c r="E37" s="128" t="s">
        <v>347</v>
      </c>
      <c r="F37" s="123"/>
      <c r="G37" s="126"/>
      <c r="H37" s="126"/>
    </row>
    <row r="38" spans="1:8" ht="17.25" customHeight="1">
      <c r="A38" s="130"/>
      <c r="B38" s="129"/>
      <c r="C38" s="268"/>
      <c r="D38" s="129"/>
      <c r="E38" s="128" t="s">
        <v>348</v>
      </c>
      <c r="F38" s="123">
        <f>'kiadási tábla 5.sz'!K39</f>
        <v>3060000</v>
      </c>
      <c r="G38" s="126">
        <f>'kiadási tábla 5.sz'!O39</f>
        <v>8810000</v>
      </c>
      <c r="H38" s="126">
        <f>'kiadási tábla 5.sz'!S31</f>
        <v>8810000</v>
      </c>
    </row>
    <row r="39" spans="1:8" ht="30.75" customHeight="1">
      <c r="A39" s="130"/>
      <c r="B39" s="130"/>
      <c r="C39" s="135"/>
      <c r="D39" s="130"/>
      <c r="E39" s="128" t="s">
        <v>349</v>
      </c>
      <c r="F39" s="123"/>
      <c r="G39" s="126"/>
      <c r="H39" s="126"/>
    </row>
    <row r="40" spans="1:8" ht="17.25" customHeight="1" thickBot="1">
      <c r="A40" s="266"/>
      <c r="B40" s="266"/>
      <c r="C40" s="135"/>
      <c r="D40" s="130"/>
      <c r="E40" s="134" t="s">
        <v>350</v>
      </c>
      <c r="F40" s="123"/>
      <c r="G40" s="126"/>
      <c r="H40" s="126"/>
    </row>
    <row r="41" spans="1:8" s="286" customFormat="1" ht="36" customHeight="1" thickBot="1">
      <c r="A41" s="306" t="s">
        <v>559</v>
      </c>
      <c r="B41" s="307">
        <f>SUM(B33:B40)</f>
        <v>1654625287</v>
      </c>
      <c r="C41" s="307">
        <f>SUM(C33:C40)</f>
        <v>1602525287</v>
      </c>
      <c r="D41" s="307">
        <f>SUM(D33:D40)</f>
        <v>1831460045</v>
      </c>
      <c r="E41" s="306" t="s">
        <v>560</v>
      </c>
      <c r="F41" s="307">
        <f>SUM(F33:F40)</f>
        <v>2662021856</v>
      </c>
      <c r="G41" s="307">
        <f>SUM(G33:G40)</f>
        <v>2566222910</v>
      </c>
      <c r="H41" s="307">
        <f>SUM(H33:H40)</f>
        <v>729446361</v>
      </c>
    </row>
    <row r="42" spans="1:8" s="286" customFormat="1" ht="17.25" customHeight="1">
      <c r="A42" s="308" t="s">
        <v>539</v>
      </c>
      <c r="B42" s="309">
        <f>+B43+B44+B45+B46+B47</f>
        <v>0</v>
      </c>
      <c r="C42" s="309">
        <f>+C43+C44+C45+C46+C47</f>
        <v>930695955</v>
      </c>
      <c r="D42" s="309">
        <f>+D43+D44+D45+D46+D47</f>
        <v>930695955</v>
      </c>
      <c r="E42" s="310" t="s">
        <v>519</v>
      </c>
      <c r="F42" s="311"/>
      <c r="G42" s="311"/>
      <c r="H42" s="312"/>
    </row>
    <row r="43" spans="1:8" s="286" customFormat="1" ht="17.25" customHeight="1">
      <c r="A43" s="313" t="s">
        <v>540</v>
      </c>
      <c r="B43" s="314"/>
      <c r="C43" s="314">
        <v>930695955</v>
      </c>
      <c r="D43" s="314">
        <v>930695955</v>
      </c>
      <c r="E43" s="310" t="s">
        <v>551</v>
      </c>
      <c r="F43" s="314"/>
      <c r="G43" s="314"/>
      <c r="H43" s="315"/>
    </row>
    <row r="44" spans="1:8" s="286" customFormat="1" ht="17.25" customHeight="1">
      <c r="A44" s="313" t="s">
        <v>541</v>
      </c>
      <c r="B44" s="314"/>
      <c r="C44" s="314"/>
      <c r="D44" s="314"/>
      <c r="E44" s="310" t="s">
        <v>523</v>
      </c>
      <c r="F44" s="314"/>
      <c r="G44" s="314"/>
      <c r="H44" s="315"/>
    </row>
    <row r="45" spans="1:8" s="286" customFormat="1" ht="17.25" customHeight="1">
      <c r="A45" s="313" t="s">
        <v>542</v>
      </c>
      <c r="B45" s="314"/>
      <c r="C45" s="314">
        <f>'bevételi tábla 4.sz.'!Q98</f>
        <v>0</v>
      </c>
      <c r="D45" s="314">
        <f>'bevételi tábla 4.sz.'!U98</f>
        <v>0</v>
      </c>
      <c r="E45" s="310" t="s">
        <v>525</v>
      </c>
      <c r="F45" s="314"/>
      <c r="G45" s="314"/>
      <c r="H45" s="315"/>
    </row>
    <row r="46" spans="1:8" s="286" customFormat="1" ht="17.25" customHeight="1">
      <c r="A46" s="313" t="s">
        <v>543</v>
      </c>
      <c r="B46" s="314">
        <f>'bevételi tábla 4.sz.'!M92</f>
        <v>0</v>
      </c>
      <c r="C46" s="314"/>
      <c r="D46" s="314"/>
      <c r="E46" s="316" t="s">
        <v>527</v>
      </c>
      <c r="F46" s="314"/>
      <c r="G46" s="314"/>
      <c r="H46" s="315"/>
    </row>
    <row r="47" spans="1:8" s="286" customFormat="1" ht="30" customHeight="1">
      <c r="A47" s="317" t="s">
        <v>544</v>
      </c>
      <c r="B47" s="314"/>
      <c r="C47" s="314"/>
      <c r="D47" s="314"/>
      <c r="E47" s="310" t="s">
        <v>552</v>
      </c>
      <c r="F47" s="314"/>
      <c r="G47" s="314"/>
      <c r="H47" s="315"/>
    </row>
    <row r="48" spans="1:8" s="286" customFormat="1" ht="18.75" customHeight="1">
      <c r="A48" s="318" t="s">
        <v>545</v>
      </c>
      <c r="B48" s="319">
        <f>+B49+B50+B51+B52+B53</f>
        <v>0</v>
      </c>
      <c r="C48" s="319">
        <f>+C49+C50+C51+C52+C53</f>
        <v>0</v>
      </c>
      <c r="D48" s="319">
        <f>+D49+D50+D51+D52+D53</f>
        <v>0</v>
      </c>
      <c r="E48" s="320" t="s">
        <v>531</v>
      </c>
      <c r="F48" s="314"/>
      <c r="G48" s="314"/>
      <c r="H48" s="315"/>
    </row>
    <row r="49" spans="1:10" s="286" customFormat="1" ht="17.25" customHeight="1">
      <c r="A49" s="317" t="s">
        <v>113</v>
      </c>
      <c r="B49" s="314"/>
      <c r="C49" s="314"/>
      <c r="D49" s="314"/>
      <c r="E49" s="320" t="s">
        <v>553</v>
      </c>
      <c r="F49" s="314"/>
      <c r="G49" s="314"/>
      <c r="H49" s="315"/>
    </row>
    <row r="50" spans="1:10" ht="17.25" customHeight="1">
      <c r="A50" s="317" t="s">
        <v>546</v>
      </c>
      <c r="B50" s="314"/>
      <c r="C50" s="314"/>
      <c r="D50" s="314"/>
      <c r="E50" s="321"/>
      <c r="F50" s="314"/>
      <c r="G50" s="314"/>
      <c r="H50" s="315"/>
    </row>
    <row r="51" spans="1:10" ht="16.5" customHeight="1">
      <c r="A51" s="313" t="s">
        <v>117</v>
      </c>
      <c r="B51" s="314"/>
      <c r="C51" s="314"/>
      <c r="D51" s="314"/>
      <c r="E51" s="321"/>
      <c r="F51" s="314"/>
      <c r="G51" s="314"/>
      <c r="H51" s="315"/>
    </row>
    <row r="52" spans="1:10" ht="19.5" customHeight="1">
      <c r="A52" s="322" t="s">
        <v>547</v>
      </c>
      <c r="B52" s="314"/>
      <c r="C52" s="314"/>
      <c r="D52" s="314"/>
      <c r="E52" s="323"/>
      <c r="F52" s="314"/>
      <c r="G52" s="314"/>
      <c r="H52" s="315"/>
    </row>
    <row r="53" spans="1:10" ht="16.5" thickBot="1">
      <c r="A53" s="324" t="s">
        <v>548</v>
      </c>
      <c r="B53" s="314"/>
      <c r="C53" s="314"/>
      <c r="D53" s="314"/>
      <c r="E53" s="321"/>
      <c r="F53" s="314"/>
      <c r="G53" s="314"/>
      <c r="H53" s="315"/>
    </row>
    <row r="54" spans="1:10" s="275" customFormat="1" ht="48" thickBot="1">
      <c r="A54" s="325" t="s">
        <v>549</v>
      </c>
      <c r="B54" s="326">
        <f>+B42+B48</f>
        <v>0</v>
      </c>
      <c r="C54" s="326">
        <f>+C42+C48</f>
        <v>930695955</v>
      </c>
      <c r="D54" s="326">
        <f>+D42+D48</f>
        <v>930695955</v>
      </c>
      <c r="E54" s="325" t="s">
        <v>554</v>
      </c>
      <c r="F54" s="326">
        <f>SUM(F42:F53)</f>
        <v>0</v>
      </c>
      <c r="G54" s="326">
        <f>SUM(G42:G53)</f>
        <v>0</v>
      </c>
      <c r="H54" s="327">
        <f>SUM(H42:H53)</f>
        <v>0</v>
      </c>
      <c r="J54" s="921"/>
    </row>
    <row r="55" spans="1:10" s="275" customFormat="1" ht="24" customHeight="1" thickBot="1">
      <c r="A55" s="325" t="s">
        <v>550</v>
      </c>
      <c r="B55" s="326">
        <f>+B41+B54</f>
        <v>1654625287</v>
      </c>
      <c r="C55" s="326">
        <f>+C41+C54</f>
        <v>2533221242</v>
      </c>
      <c r="D55" s="327">
        <f>+D41+D54</f>
        <v>2762156000</v>
      </c>
      <c r="E55" s="325" t="s">
        <v>555</v>
      </c>
      <c r="F55" s="326">
        <f>+F41+F54</f>
        <v>2662021856</v>
      </c>
      <c r="G55" s="326">
        <f>+G41+G54</f>
        <v>2566222910</v>
      </c>
      <c r="H55" s="327">
        <f>+H41+H54</f>
        <v>729446361</v>
      </c>
      <c r="I55" s="210"/>
    </row>
    <row r="56" spans="1:10" ht="20.25" customHeight="1">
      <c r="A56" s="328" t="s">
        <v>535</v>
      </c>
      <c r="B56" s="350">
        <f>IF(B41-F41&lt;0,F41-B41,"-")</f>
        <v>1007396569</v>
      </c>
      <c r="C56" s="350">
        <f>G55-C55</f>
        <v>33001668</v>
      </c>
      <c r="D56" s="350"/>
      <c r="E56" s="328" t="s">
        <v>536</v>
      </c>
      <c r="F56" s="350" t="str">
        <f>IF(B41-F41&gt;0,B41-F41,"-")</f>
        <v>-</v>
      </c>
      <c r="G56" s="350" t="str">
        <f>IF(C41-G41&gt;0,C41-G41,"-")</f>
        <v>-</v>
      </c>
      <c r="H56" s="923">
        <f>IF(D41+D42-H55&gt;0,D41+D42-H55,"-")</f>
        <v>2032709639</v>
      </c>
    </row>
    <row r="57" spans="1:10" ht="21" customHeight="1">
      <c r="A57" s="922" t="s">
        <v>537</v>
      </c>
      <c r="B57" s="923"/>
      <c r="C57" s="923"/>
      <c r="D57" s="923"/>
      <c r="E57" s="922" t="s">
        <v>1536</v>
      </c>
      <c r="F57" s="923" t="str">
        <f>IF(B41+B42-F55&gt;0,B41+B42-F55,"-")</f>
        <v>-</v>
      </c>
      <c r="G57" s="923" t="str">
        <f>IF(C41+C42-G55&gt;0,C41+C42-G55,"-")</f>
        <v>-</v>
      </c>
      <c r="H57" s="923">
        <f>H26+H56</f>
        <v>2476280539</v>
      </c>
      <c r="J57" s="921"/>
    </row>
    <row r="58" spans="1:10" s="286" customFormat="1" ht="21" customHeight="1">
      <c r="A58" s="332"/>
      <c r="B58" s="333"/>
      <c r="C58" s="333"/>
      <c r="D58" s="333"/>
      <c r="E58" s="332"/>
      <c r="F58" s="333"/>
      <c r="G58" s="333"/>
      <c r="H58" s="333"/>
    </row>
    <row r="59" spans="1:10" ht="15.75">
      <c r="A59" s="329" t="s">
        <v>556</v>
      </c>
      <c r="B59" s="330">
        <f>B25+B55</f>
        <v>4630721592</v>
      </c>
      <c r="C59" s="330">
        <f>C25+C55</f>
        <v>4610826489</v>
      </c>
      <c r="D59" s="330">
        <f>D25+D55</f>
        <v>4415949584</v>
      </c>
      <c r="E59" s="329"/>
      <c r="F59" s="330">
        <f>F25+F55</f>
        <v>4630721592</v>
      </c>
      <c r="G59" s="330">
        <f>G25+G55</f>
        <v>4610826489</v>
      </c>
      <c r="H59" s="330">
        <f>H25+H55</f>
        <v>1939669045</v>
      </c>
    </row>
    <row r="60" spans="1:10" s="115" customFormat="1" ht="15">
      <c r="A60" s="331"/>
      <c r="B60" s="331"/>
      <c r="C60" s="331"/>
      <c r="D60" s="331"/>
      <c r="E60" s="331"/>
      <c r="F60" s="331"/>
      <c r="G60" s="331"/>
      <c r="H60" s="331"/>
    </row>
    <row r="61" spans="1:10">
      <c r="A61" s="115"/>
      <c r="B61" s="115"/>
      <c r="C61" s="115"/>
      <c r="D61" s="115"/>
      <c r="E61" s="115"/>
      <c r="F61" s="115"/>
      <c r="G61" s="115"/>
      <c r="H61" s="115"/>
    </row>
    <row r="62" spans="1:10">
      <c r="B62" s="115"/>
      <c r="C62" s="115"/>
      <c r="D62" s="115"/>
      <c r="E62" s="115"/>
      <c r="F62" s="115"/>
      <c r="G62" s="115"/>
      <c r="H62" s="115"/>
    </row>
    <row r="63" spans="1:10">
      <c r="B63" s="115"/>
      <c r="C63" s="115"/>
      <c r="D63" s="115"/>
      <c r="E63" s="115"/>
      <c r="F63" s="115"/>
      <c r="G63" s="115"/>
      <c r="H63" s="115"/>
    </row>
    <row r="64" spans="1:10">
      <c r="B64" s="115"/>
      <c r="C64" s="115"/>
      <c r="D64" s="115"/>
      <c r="E64" s="115"/>
      <c r="F64" s="115"/>
      <c r="G64" s="115"/>
      <c r="H64" s="115"/>
    </row>
    <row r="65" spans="2:8">
      <c r="B65" s="115"/>
      <c r="C65" s="115"/>
      <c r="D65" s="115"/>
      <c r="E65" s="115"/>
      <c r="F65" s="115"/>
      <c r="G65" s="115"/>
      <c r="H65" s="115"/>
    </row>
    <row r="66" spans="2:8">
      <c r="B66" s="115"/>
      <c r="C66" s="115"/>
      <c r="D66" s="115"/>
      <c r="E66" s="115"/>
      <c r="F66" s="115"/>
      <c r="G66" s="115"/>
      <c r="H66" s="115"/>
    </row>
    <row r="67" spans="2:8">
      <c r="B67" s="115"/>
      <c r="C67" s="115"/>
      <c r="D67" s="115"/>
      <c r="E67" s="115"/>
      <c r="F67" s="115"/>
      <c r="G67" s="115"/>
      <c r="H67" s="115"/>
    </row>
    <row r="68" spans="2:8">
      <c r="B68" s="115"/>
      <c r="C68" s="115"/>
      <c r="D68" s="115"/>
      <c r="E68" s="115"/>
      <c r="F68" s="115"/>
      <c r="G68" s="115"/>
      <c r="H68" s="115"/>
    </row>
    <row r="69" spans="2:8">
      <c r="B69" s="115"/>
      <c r="C69" s="115"/>
      <c r="D69" s="115"/>
      <c r="E69" s="115"/>
      <c r="F69" s="115"/>
      <c r="G69" s="115"/>
      <c r="H69" s="115"/>
    </row>
    <row r="70" spans="2:8">
      <c r="B70" s="115"/>
      <c r="C70" s="115"/>
      <c r="D70" s="115"/>
      <c r="E70" s="115"/>
      <c r="F70" s="115"/>
      <c r="G70" s="115"/>
      <c r="H70" s="115"/>
    </row>
    <row r="71" spans="2:8">
      <c r="B71" s="115"/>
      <c r="C71" s="115"/>
      <c r="D71" s="115"/>
      <c r="E71" s="115"/>
      <c r="F71" s="115"/>
      <c r="G71" s="115"/>
      <c r="H71" s="115"/>
    </row>
    <row r="72" spans="2:8">
      <c r="B72" s="115"/>
      <c r="C72" s="115"/>
      <c r="D72" s="115"/>
      <c r="E72" s="115"/>
      <c r="F72" s="115"/>
      <c r="G72" s="115"/>
      <c r="H72" s="115"/>
    </row>
    <row r="73" spans="2:8">
      <c r="B73" s="115"/>
      <c r="C73" s="115"/>
      <c r="D73" s="115"/>
      <c r="E73" s="115"/>
      <c r="F73" s="115"/>
      <c r="G73" s="115"/>
      <c r="H73" s="115"/>
    </row>
    <row r="74" spans="2:8">
      <c r="B74" s="115"/>
      <c r="C74" s="115"/>
      <c r="D74" s="115"/>
      <c r="E74" s="115"/>
      <c r="F74" s="115"/>
      <c r="G74" s="115"/>
      <c r="H74" s="115"/>
    </row>
    <row r="75" spans="2:8">
      <c r="B75" s="115"/>
      <c r="C75" s="115"/>
      <c r="D75" s="115"/>
      <c r="E75" s="115"/>
      <c r="F75" s="115"/>
      <c r="G75" s="115"/>
      <c r="H75" s="115"/>
    </row>
    <row r="76" spans="2:8">
      <c r="B76" s="115"/>
      <c r="C76" s="115"/>
      <c r="D76" s="115"/>
      <c r="E76" s="115"/>
      <c r="F76" s="115"/>
      <c r="G76" s="115"/>
      <c r="H76" s="115"/>
    </row>
    <row r="77" spans="2:8">
      <c r="B77" s="115"/>
      <c r="C77" s="115"/>
      <c r="D77" s="115"/>
      <c r="E77" s="115"/>
      <c r="F77" s="115"/>
      <c r="G77" s="115"/>
      <c r="H77" s="115"/>
    </row>
    <row r="78" spans="2:8">
      <c r="B78" s="115"/>
      <c r="C78" s="115"/>
      <c r="D78" s="115"/>
      <c r="E78" s="115"/>
      <c r="F78" s="115"/>
      <c r="G78" s="115"/>
      <c r="H78" s="115"/>
    </row>
    <row r="79" spans="2:8">
      <c r="B79" s="115"/>
      <c r="C79" s="115"/>
      <c r="D79" s="115"/>
      <c r="E79" s="115"/>
      <c r="F79" s="115"/>
      <c r="G79" s="115"/>
      <c r="H79" s="115"/>
    </row>
    <row r="80" spans="2:8">
      <c r="B80" s="115"/>
      <c r="C80" s="115"/>
      <c r="D80" s="115"/>
      <c r="E80" s="115"/>
      <c r="F80" s="115"/>
      <c r="G80" s="115"/>
      <c r="H80" s="115"/>
    </row>
    <row r="81" spans="2:8">
      <c r="B81" s="115"/>
      <c r="C81" s="115"/>
      <c r="D81" s="115"/>
      <c r="E81" s="115"/>
      <c r="F81" s="115"/>
      <c r="G81" s="115"/>
      <c r="H81" s="115"/>
    </row>
  </sheetData>
  <mergeCells count="7">
    <mergeCell ref="A31:D31"/>
    <mergeCell ref="E31:H31"/>
    <mergeCell ref="A1:G1"/>
    <mergeCell ref="A2:H2"/>
    <mergeCell ref="A4:D4"/>
    <mergeCell ref="E4:H4"/>
    <mergeCell ref="A29:H29"/>
  </mergeCells>
  <pageMargins left="0.39370078740157483" right="0.15748031496062992" top="0.35433070866141736" bottom="0.15748031496062992" header="0.31496062992125984" footer="0.31496062992125984"/>
  <pageSetup paperSize="9" scale="50" orientation="portrait" horizontalDpi="300" verticalDpi="300" r:id="rId1"/>
  <headerFooter>
    <oddHeader>&amp;L6 /2019. (V.30.) sz. rendelet&amp;CKöltségvetési mérleg közgadasági tagolásban&amp;R3. a. sz.melléklet</oddHeader>
  </headerFooter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L74"/>
  <sheetViews>
    <sheetView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J11" sqref="J11"/>
    </sheetView>
  </sheetViews>
  <sheetFormatPr defaultRowHeight="12.75"/>
  <cols>
    <col min="6" max="6" width="7" customWidth="1"/>
    <col min="7" max="7" width="14.7109375" customWidth="1"/>
    <col min="8" max="8" width="14.7109375" style="206" customWidth="1"/>
    <col min="9" max="9" width="15.140625" customWidth="1"/>
    <col min="10" max="10" width="14.140625" customWidth="1"/>
    <col min="11" max="11" width="12.7109375" style="115" bestFit="1" customWidth="1"/>
    <col min="12" max="12" width="10.140625" bestFit="1" customWidth="1"/>
  </cols>
  <sheetData>
    <row r="1" spans="1:11" ht="14.25">
      <c r="A1" s="341"/>
      <c r="B1" s="342"/>
      <c r="C1" s="342"/>
      <c r="D1" s="342"/>
      <c r="E1" s="342"/>
      <c r="F1" s="342"/>
      <c r="G1" s="343"/>
      <c r="I1" s="349" t="s">
        <v>1526</v>
      </c>
    </row>
    <row r="2" spans="1:11" ht="18" customHeight="1">
      <c r="A2" s="1028" t="s">
        <v>574</v>
      </c>
      <c r="B2" s="1029"/>
      <c r="C2" s="1029"/>
      <c r="D2" s="1029"/>
      <c r="E2" s="1029"/>
      <c r="F2" s="1029"/>
      <c r="G2" s="1029"/>
      <c r="H2" s="1029"/>
      <c r="I2" s="1029"/>
    </row>
    <row r="3" spans="1:11" ht="18" customHeight="1">
      <c r="A3" s="1028" t="s">
        <v>1518</v>
      </c>
      <c r="B3" s="1029"/>
      <c r="C3" s="1029"/>
      <c r="D3" s="1029"/>
      <c r="E3" s="1029"/>
      <c r="F3" s="1029"/>
      <c r="G3" s="1029"/>
      <c r="H3" s="1029"/>
      <c r="I3" s="1029"/>
    </row>
    <row r="4" spans="1:11" ht="47.25" customHeight="1">
      <c r="A4" s="1028" t="s">
        <v>575</v>
      </c>
      <c r="B4" s="1029"/>
      <c r="C4" s="1029"/>
      <c r="D4" s="1029"/>
      <c r="E4" s="1029"/>
      <c r="F4" s="1029"/>
      <c r="G4" s="1029"/>
      <c r="H4" s="1029"/>
      <c r="I4" s="1029"/>
    </row>
    <row r="5" spans="1:11" ht="15.75">
      <c r="A5" s="344"/>
      <c r="B5" s="345"/>
      <c r="C5" s="345"/>
      <c r="D5" s="345"/>
      <c r="E5" s="345"/>
      <c r="F5" s="345"/>
      <c r="G5" s="346"/>
      <c r="H5" s="346"/>
      <c r="I5" s="346" t="s">
        <v>659</v>
      </c>
    </row>
    <row r="6" spans="1:11" ht="13.5" customHeight="1">
      <c r="A6" s="1030" t="s">
        <v>215</v>
      </c>
      <c r="B6" s="1030"/>
      <c r="C6" s="1030"/>
      <c r="D6" s="1030"/>
      <c r="E6" s="1030"/>
      <c r="F6" s="1030"/>
      <c r="G6" s="1030" t="s">
        <v>866</v>
      </c>
      <c r="H6" s="1036" t="s">
        <v>867</v>
      </c>
      <c r="I6" s="1030" t="s">
        <v>868</v>
      </c>
    </row>
    <row r="7" spans="1:11" ht="22.5" customHeight="1">
      <c r="A7" s="1030"/>
      <c r="B7" s="1030"/>
      <c r="C7" s="1030"/>
      <c r="D7" s="1030"/>
      <c r="E7" s="1030"/>
      <c r="F7" s="1030"/>
      <c r="G7" s="1030"/>
      <c r="H7" s="1036"/>
      <c r="I7" s="1030"/>
    </row>
    <row r="8" spans="1:11">
      <c r="A8" s="410" t="s">
        <v>435</v>
      </c>
      <c r="B8" s="1037" t="s">
        <v>437</v>
      </c>
      <c r="C8" s="1038"/>
      <c r="D8" s="1038"/>
      <c r="E8" s="1038"/>
      <c r="F8" s="1038"/>
      <c r="G8" s="410" t="s">
        <v>439</v>
      </c>
      <c r="H8" s="529" t="s">
        <v>441</v>
      </c>
      <c r="I8" s="529" t="s">
        <v>443</v>
      </c>
    </row>
    <row r="9" spans="1:11" ht="16.5" customHeight="1">
      <c r="A9" s="412" t="s">
        <v>576</v>
      </c>
      <c r="B9" s="1026" t="s">
        <v>577</v>
      </c>
      <c r="C9" s="1026"/>
      <c r="D9" s="1026"/>
      <c r="E9" s="1026"/>
      <c r="F9" s="1026"/>
      <c r="G9" s="413"/>
      <c r="H9" s="414"/>
      <c r="I9" s="413"/>
    </row>
    <row r="10" spans="1:11" ht="16.5" customHeight="1">
      <c r="A10" s="415" t="s">
        <v>578</v>
      </c>
      <c r="B10" s="1023" t="s">
        <v>30</v>
      </c>
      <c r="C10" s="1023"/>
      <c r="D10" s="1023"/>
      <c r="E10" s="1023"/>
      <c r="F10" s="1023"/>
      <c r="G10" s="347">
        <v>142858500</v>
      </c>
      <c r="H10" s="414">
        <v>150314206</v>
      </c>
      <c r="I10" s="347">
        <f>'bevételi tábla 4.sz.'!U46</f>
        <v>169486135</v>
      </c>
    </row>
    <row r="11" spans="1:11" ht="15.75" customHeight="1">
      <c r="A11" s="415" t="s">
        <v>579</v>
      </c>
      <c r="B11" s="1023" t="s">
        <v>243</v>
      </c>
      <c r="C11" s="1023"/>
      <c r="D11" s="1023"/>
      <c r="E11" s="1023"/>
      <c r="F11" s="1023"/>
      <c r="G11" s="347">
        <v>454000000</v>
      </c>
      <c r="H11" s="414">
        <v>454000000</v>
      </c>
      <c r="I11" s="347">
        <f>'bevételi tábla 4.sz.'!U20</f>
        <v>512292594</v>
      </c>
      <c r="J11" s="920"/>
    </row>
    <row r="12" spans="1:11" ht="15.75" customHeight="1">
      <c r="A12" s="415" t="s">
        <v>580</v>
      </c>
      <c r="B12" s="1023" t="s">
        <v>289</v>
      </c>
      <c r="C12" s="1023"/>
      <c r="D12" s="1023"/>
      <c r="E12" s="1023"/>
      <c r="F12" s="1023"/>
      <c r="G12" s="347">
        <v>401517287</v>
      </c>
      <c r="H12" s="500">
        <v>420645618</v>
      </c>
      <c r="I12" s="347">
        <f>'bevételi tábla 4.sz.'!U8</f>
        <v>420645618</v>
      </c>
    </row>
    <row r="13" spans="1:11" ht="30.75" customHeight="1">
      <c r="A13" s="415" t="s">
        <v>219</v>
      </c>
      <c r="B13" s="1023" t="s">
        <v>581</v>
      </c>
      <c r="C13" s="1023"/>
      <c r="D13" s="1023"/>
      <c r="E13" s="1023"/>
      <c r="F13" s="1023"/>
      <c r="G13" s="347">
        <v>814936159</v>
      </c>
      <c r="H13" s="733">
        <v>829568308</v>
      </c>
      <c r="I13" s="347">
        <f>'bevételi tábla 4.sz.'!U19</f>
        <v>311104084</v>
      </c>
    </row>
    <row r="14" spans="1:11" s="533" customFormat="1" ht="24" customHeight="1">
      <c r="A14" s="415"/>
      <c r="B14" s="1031" t="s">
        <v>1048</v>
      </c>
      <c r="C14" s="1032"/>
      <c r="D14" s="1032"/>
      <c r="E14" s="1032"/>
      <c r="F14" s="1033"/>
      <c r="G14" s="347">
        <v>789813159</v>
      </c>
      <c r="H14" s="500"/>
      <c r="I14" s="347"/>
      <c r="K14" s="115"/>
    </row>
    <row r="15" spans="1:11" ht="18.75" customHeight="1">
      <c r="A15" s="415" t="s">
        <v>443</v>
      </c>
      <c r="B15" s="1023" t="s">
        <v>701</v>
      </c>
      <c r="C15" s="1023"/>
      <c r="D15" s="1023"/>
      <c r="E15" s="1023"/>
      <c r="F15" s="1023"/>
      <c r="G15" s="347"/>
      <c r="H15" s="500">
        <v>300000</v>
      </c>
      <c r="I15" s="347">
        <f>'bevételi tábla 4.sz.'!U62</f>
        <v>567500</v>
      </c>
    </row>
    <row r="16" spans="1:11" ht="16.5" customHeight="1">
      <c r="A16" s="415" t="s">
        <v>444</v>
      </c>
      <c r="B16" s="1023" t="s">
        <v>702</v>
      </c>
      <c r="C16" s="1023"/>
      <c r="D16" s="1023"/>
      <c r="E16" s="1023"/>
      <c r="F16" s="1023"/>
      <c r="G16" s="347">
        <v>2000000</v>
      </c>
      <c r="H16" s="414">
        <v>3000000</v>
      </c>
      <c r="I16" s="347">
        <f>'bevételi tábla 4.sz.'!U16+'bevételi tábla 4.sz.'!U17</f>
        <v>3000000</v>
      </c>
    </row>
    <row r="17" spans="1:9" ht="16.5" customHeight="1">
      <c r="A17" s="416" t="s">
        <v>446</v>
      </c>
      <c r="B17" s="1024" t="s">
        <v>582</v>
      </c>
      <c r="C17" s="1024"/>
      <c r="D17" s="1024"/>
      <c r="E17" s="1024"/>
      <c r="F17" s="1024"/>
      <c r="G17" s="417">
        <f>SUM(G10:G16)-G14</f>
        <v>1815311946</v>
      </c>
      <c r="H17" s="417">
        <f>SUM(H10:H16)</f>
        <v>1857828132</v>
      </c>
      <c r="I17" s="417">
        <f t="shared" ref="I17" si="0">SUM(I10:I16)</f>
        <v>1417095931</v>
      </c>
    </row>
    <row r="18" spans="1:9" ht="16.5" customHeight="1">
      <c r="A18" s="405" t="s">
        <v>447</v>
      </c>
      <c r="B18" s="1023" t="s">
        <v>220</v>
      </c>
      <c r="C18" s="1023"/>
      <c r="D18" s="1023"/>
      <c r="E18" s="1023"/>
      <c r="F18" s="1023"/>
      <c r="G18" s="347">
        <v>432183537</v>
      </c>
      <c r="H18" s="347">
        <v>439076153</v>
      </c>
      <c r="I18" s="347">
        <f>'kiadási tábla 5.sz'!S7</f>
        <v>293901765</v>
      </c>
    </row>
    <row r="19" spans="1:9" ht="26.25" customHeight="1">
      <c r="A19" s="405" t="s">
        <v>449</v>
      </c>
      <c r="B19" s="1023" t="s">
        <v>583</v>
      </c>
      <c r="C19" s="1023"/>
      <c r="D19" s="1023"/>
      <c r="E19" s="1023"/>
      <c r="F19" s="1023"/>
      <c r="G19" s="347">
        <v>93020236</v>
      </c>
      <c r="H19" s="347">
        <v>93557930</v>
      </c>
      <c r="I19" s="347">
        <f>'kiadási tábla 5.sz'!S8</f>
        <v>62579024</v>
      </c>
    </row>
    <row r="20" spans="1:9" ht="15.75" customHeight="1">
      <c r="A20" s="405" t="s">
        <v>450</v>
      </c>
      <c r="B20" s="1023" t="s">
        <v>584</v>
      </c>
      <c r="C20" s="1023"/>
      <c r="D20" s="1023"/>
      <c r="E20" s="1023"/>
      <c r="F20" s="1023"/>
      <c r="G20" s="347">
        <v>1027084952</v>
      </c>
      <c r="H20" s="347">
        <v>1066852459</v>
      </c>
      <c r="I20" s="347">
        <f>'kiadási tábla 5.sz'!S9</f>
        <v>434582522</v>
      </c>
    </row>
    <row r="21" spans="1:9" ht="22.5" customHeight="1">
      <c r="A21" s="405" t="s">
        <v>451</v>
      </c>
      <c r="B21" s="1023" t="s">
        <v>153</v>
      </c>
      <c r="C21" s="1023"/>
      <c r="D21" s="1023"/>
      <c r="E21" s="1023"/>
      <c r="F21" s="1023"/>
      <c r="G21" s="347">
        <v>179050594</v>
      </c>
      <c r="H21" s="347">
        <v>192656620</v>
      </c>
      <c r="I21" s="347">
        <f>'kiadási tábla 5.sz'!S18</f>
        <v>181333956</v>
      </c>
    </row>
    <row r="22" spans="1:9" ht="15.75" customHeight="1">
      <c r="A22" s="405" t="s">
        <v>452</v>
      </c>
      <c r="B22" s="1023" t="s">
        <v>145</v>
      </c>
      <c r="C22" s="1023"/>
      <c r="D22" s="1023"/>
      <c r="E22" s="1023"/>
      <c r="F22" s="1023"/>
      <c r="G22" s="347"/>
      <c r="H22" s="347"/>
      <c r="I22" s="347"/>
    </row>
    <row r="23" spans="1:9" ht="30.75" customHeight="1">
      <c r="A23" s="405" t="s">
        <v>454</v>
      </c>
      <c r="B23" s="1023" t="s">
        <v>159</v>
      </c>
      <c r="C23" s="1023"/>
      <c r="D23" s="1023"/>
      <c r="E23" s="1023"/>
      <c r="F23" s="1023"/>
      <c r="G23" s="347">
        <v>202236560</v>
      </c>
      <c r="H23" s="347">
        <v>216336560</v>
      </c>
      <c r="I23" s="347">
        <f>'kiadási tábla 5.sz'!S21</f>
        <v>215921560</v>
      </c>
    </row>
    <row r="24" spans="1:9" ht="23.25" customHeight="1">
      <c r="A24" s="405" t="s">
        <v>456</v>
      </c>
      <c r="B24" s="1031" t="s">
        <v>1049</v>
      </c>
      <c r="C24" s="1032"/>
      <c r="D24" s="1032"/>
      <c r="E24" s="1032"/>
      <c r="F24" s="1033"/>
      <c r="G24" s="347">
        <v>2000000</v>
      </c>
      <c r="H24" s="347">
        <v>3000000</v>
      </c>
      <c r="I24" s="347">
        <f>'kiadási tábla 5.sz'!S16+'kiadási tábla 5.sz'!S20</f>
        <v>3000000</v>
      </c>
    </row>
    <row r="25" spans="1:9" ht="15.75" customHeight="1">
      <c r="A25" s="405" t="s">
        <v>458</v>
      </c>
      <c r="B25" s="1023" t="s">
        <v>498</v>
      </c>
      <c r="C25" s="1023"/>
      <c r="D25" s="1023"/>
      <c r="E25" s="1023"/>
      <c r="F25" s="1023"/>
      <c r="G25" s="347">
        <v>8550000</v>
      </c>
      <c r="H25" s="347">
        <v>8550000</v>
      </c>
      <c r="I25" s="347">
        <f>'kiadási tábla 5.sz'!S11</f>
        <v>4330000</v>
      </c>
    </row>
    <row r="26" spans="1:9" ht="16.5" customHeight="1">
      <c r="A26" s="405" t="s">
        <v>460</v>
      </c>
      <c r="B26" s="1023" t="s">
        <v>221</v>
      </c>
      <c r="C26" s="1023"/>
      <c r="D26" s="1023"/>
      <c r="E26" s="1023"/>
      <c r="F26" s="1023"/>
      <c r="G26" s="347">
        <v>10000000</v>
      </c>
      <c r="H26" s="347">
        <v>10000000</v>
      </c>
      <c r="I26" s="347"/>
    </row>
    <row r="27" spans="1:9" ht="16.5" customHeight="1">
      <c r="A27" s="416" t="s">
        <v>585</v>
      </c>
      <c r="B27" s="1024" t="s">
        <v>586</v>
      </c>
      <c r="C27" s="1024"/>
      <c r="D27" s="1024"/>
      <c r="E27" s="1024"/>
      <c r="F27" s="1024"/>
      <c r="G27" s="417">
        <f t="shared" ref="G27:I27" si="1">SUM(G18:G26)</f>
        <v>1954125879</v>
      </c>
      <c r="H27" s="417">
        <f t="shared" ref="H27" si="2">SUM(H18:H26)</f>
        <v>2030029722</v>
      </c>
      <c r="I27" s="417">
        <f t="shared" si="1"/>
        <v>1195648827</v>
      </c>
    </row>
    <row r="28" spans="1:9" ht="15.75" customHeight="1">
      <c r="A28" s="412" t="s">
        <v>587</v>
      </c>
      <c r="B28" s="1026" t="s">
        <v>588</v>
      </c>
      <c r="C28" s="1026"/>
      <c r="D28" s="1026"/>
      <c r="E28" s="1026"/>
      <c r="F28" s="1026"/>
      <c r="G28" s="413"/>
      <c r="H28" s="698"/>
      <c r="I28" s="413"/>
    </row>
    <row r="29" spans="1:9" ht="15.75" customHeight="1">
      <c r="A29" s="415" t="s">
        <v>589</v>
      </c>
      <c r="B29" s="1023" t="s">
        <v>590</v>
      </c>
      <c r="C29" s="1023"/>
      <c r="D29" s="1023"/>
      <c r="E29" s="1023"/>
      <c r="F29" s="1023"/>
      <c r="G29" s="347">
        <v>104775000</v>
      </c>
      <c r="H29" s="698">
        <v>4775000</v>
      </c>
      <c r="I29" s="347">
        <f>SUM(I30:I31)</f>
        <v>14717200</v>
      </c>
    </row>
    <row r="30" spans="1:9" ht="15.75" customHeight="1">
      <c r="A30" s="415" t="s">
        <v>591</v>
      </c>
      <c r="B30" s="1023" t="s">
        <v>592</v>
      </c>
      <c r="C30" s="1023"/>
      <c r="D30" s="1023"/>
      <c r="E30" s="1023"/>
      <c r="F30" s="1023"/>
      <c r="G30" s="347">
        <v>104775000</v>
      </c>
      <c r="H30" s="698">
        <v>4775000</v>
      </c>
      <c r="I30" s="347">
        <f>'bevételi tábla 4.sz.'!U75</f>
        <v>14640200</v>
      </c>
    </row>
    <row r="31" spans="1:9" ht="15.75" customHeight="1">
      <c r="A31" s="415" t="s">
        <v>593</v>
      </c>
      <c r="B31" s="1023" t="s">
        <v>594</v>
      </c>
      <c r="C31" s="1023"/>
      <c r="D31" s="1023"/>
      <c r="E31" s="1023"/>
      <c r="F31" s="1023"/>
      <c r="G31" s="347"/>
      <c r="H31" s="698"/>
      <c r="I31" s="347">
        <f>'bevételi tábla 4.sz.'!U76</f>
        <v>77000</v>
      </c>
    </row>
    <row r="32" spans="1:9" ht="15.75" customHeight="1">
      <c r="A32" s="415" t="s">
        <v>595</v>
      </c>
      <c r="B32" s="1023" t="s">
        <v>596</v>
      </c>
      <c r="C32" s="1023"/>
      <c r="D32" s="1023"/>
      <c r="E32" s="1023"/>
      <c r="F32" s="1023"/>
      <c r="G32" s="347"/>
      <c r="H32" s="698"/>
      <c r="I32" s="347"/>
    </row>
    <row r="33" spans="1:12" ht="27.75" customHeight="1">
      <c r="A33" s="415" t="s">
        <v>597</v>
      </c>
      <c r="B33" s="1023" t="s">
        <v>598</v>
      </c>
      <c r="C33" s="1023"/>
      <c r="D33" s="1023"/>
      <c r="E33" s="1023"/>
      <c r="F33" s="1023"/>
      <c r="G33" s="347">
        <v>1549850287</v>
      </c>
      <c r="H33" s="698">
        <v>1597750287</v>
      </c>
      <c r="I33" s="347">
        <f>'bevételi tábla 4.sz.'!U67</f>
        <v>1816215461</v>
      </c>
    </row>
    <row r="34" spans="1:12" ht="15.75" customHeight="1">
      <c r="A34" s="415" t="s">
        <v>599</v>
      </c>
      <c r="B34" s="1023" t="s">
        <v>600</v>
      </c>
      <c r="C34" s="1023"/>
      <c r="D34" s="1023"/>
      <c r="E34" s="1023"/>
      <c r="F34" s="1023"/>
      <c r="G34" s="347"/>
      <c r="H34" s="698"/>
      <c r="I34" s="347">
        <f>'bevételi tábla 4.sz.'!U80</f>
        <v>527384</v>
      </c>
    </row>
    <row r="35" spans="1:12" ht="26.25" customHeight="1">
      <c r="A35" s="415" t="s">
        <v>601</v>
      </c>
      <c r="B35" s="1023" t="s">
        <v>602</v>
      </c>
      <c r="C35" s="1023"/>
      <c r="D35" s="1023"/>
      <c r="E35" s="1023"/>
      <c r="F35" s="1023"/>
      <c r="G35" s="347"/>
      <c r="H35" s="347"/>
      <c r="I35" s="347"/>
    </row>
    <row r="36" spans="1:12" ht="16.5" customHeight="1">
      <c r="A36" s="415" t="s">
        <v>603</v>
      </c>
      <c r="B36" s="1024" t="s">
        <v>604</v>
      </c>
      <c r="C36" s="1024"/>
      <c r="D36" s="1024"/>
      <c r="E36" s="1024"/>
      <c r="F36" s="1024"/>
      <c r="G36" s="417">
        <f t="shared" ref="G36" si="3">SUM(G33:G35)+G29</f>
        <v>1654625287</v>
      </c>
      <c r="H36" s="417">
        <f>SUM(H30:H35)</f>
        <v>1602525287</v>
      </c>
      <c r="I36" s="417">
        <f>SUM(I33:I35)+I29</f>
        <v>1831460045</v>
      </c>
    </row>
    <row r="37" spans="1:12" ht="15.75" customHeight="1">
      <c r="A37" s="415" t="s">
        <v>605</v>
      </c>
      <c r="B37" s="1023" t="s">
        <v>245</v>
      </c>
      <c r="C37" s="1023"/>
      <c r="D37" s="1023"/>
      <c r="E37" s="1023"/>
      <c r="F37" s="1023"/>
      <c r="G37" s="347">
        <v>507079666</v>
      </c>
      <c r="H37" s="347">
        <v>503670812</v>
      </c>
      <c r="I37" s="347">
        <f>'kiadási tábla 5.sz'!S30</f>
        <v>111618700</v>
      </c>
    </row>
    <row r="38" spans="1:12" ht="15.75" customHeight="1">
      <c r="A38" s="415" t="s">
        <v>606</v>
      </c>
      <c r="B38" s="1023" t="s">
        <v>246</v>
      </c>
      <c r="C38" s="1023"/>
      <c r="D38" s="1023"/>
      <c r="E38" s="1023"/>
      <c r="F38" s="1023"/>
      <c r="G38" s="348">
        <v>2151882190</v>
      </c>
      <c r="H38" s="348">
        <v>2053742098</v>
      </c>
      <c r="I38" s="348">
        <f>'kiadási tábla 5.sz'!S29</f>
        <v>609017661</v>
      </c>
    </row>
    <row r="39" spans="1:12" ht="15.75" customHeight="1">
      <c r="A39" s="415" t="s">
        <v>607</v>
      </c>
      <c r="B39" s="1023" t="s">
        <v>703</v>
      </c>
      <c r="C39" s="1023"/>
      <c r="D39" s="1023"/>
      <c r="E39" s="1023"/>
      <c r="F39" s="1023"/>
      <c r="G39" s="348"/>
      <c r="H39" s="348"/>
      <c r="I39" s="348"/>
    </row>
    <row r="40" spans="1:12" ht="23.25" customHeight="1">
      <c r="A40" s="415" t="s">
        <v>608</v>
      </c>
      <c r="B40" s="1023" t="s">
        <v>177</v>
      </c>
      <c r="C40" s="1023"/>
      <c r="D40" s="1023"/>
      <c r="E40" s="1023"/>
      <c r="F40" s="1023"/>
      <c r="G40" s="348"/>
      <c r="H40" s="348"/>
      <c r="I40" s="348"/>
    </row>
    <row r="41" spans="1:12" ht="26.25" customHeight="1">
      <c r="A41" s="415" t="s">
        <v>609</v>
      </c>
      <c r="B41" s="1023" t="s">
        <v>610</v>
      </c>
      <c r="C41" s="1023"/>
      <c r="D41" s="1023"/>
      <c r="E41" s="1023"/>
      <c r="F41" s="1023"/>
      <c r="G41" s="348"/>
      <c r="H41" s="348"/>
      <c r="I41" s="348"/>
    </row>
    <row r="42" spans="1:12" ht="24" customHeight="1">
      <c r="A42" s="415" t="s">
        <v>611</v>
      </c>
      <c r="B42" s="1023" t="s">
        <v>185</v>
      </c>
      <c r="C42" s="1023"/>
      <c r="D42" s="1023"/>
      <c r="E42" s="1023"/>
      <c r="F42" s="1023"/>
      <c r="G42" s="348">
        <v>3060000</v>
      </c>
      <c r="H42" s="348">
        <v>8810000</v>
      </c>
      <c r="I42" s="348">
        <f>'kiadási tábla 5.sz'!S39</f>
        <v>8810000</v>
      </c>
    </row>
    <row r="43" spans="1:12" ht="16.5" customHeight="1">
      <c r="A43" s="416">
        <v>32</v>
      </c>
      <c r="B43" s="1024" t="s">
        <v>704</v>
      </c>
      <c r="C43" s="1024"/>
      <c r="D43" s="1024"/>
      <c r="E43" s="1024"/>
      <c r="F43" s="1024"/>
      <c r="G43" s="417">
        <f t="shared" ref="G43:I43" si="4">SUM(G37:G42)</f>
        <v>2662021856</v>
      </c>
      <c r="H43" s="417">
        <f>SUM(H37:H42)</f>
        <v>2566222910</v>
      </c>
      <c r="I43" s="417">
        <f t="shared" si="4"/>
        <v>729446361</v>
      </c>
    </row>
    <row r="44" spans="1:12">
      <c r="A44" s="418"/>
      <c r="B44" s="419"/>
      <c r="C44" s="420"/>
      <c r="D44" s="420"/>
      <c r="E44" s="420"/>
      <c r="F44" s="420"/>
      <c r="G44" s="413"/>
      <c r="H44" s="414"/>
      <c r="I44" s="413"/>
    </row>
    <row r="45" spans="1:12" ht="17.25" customHeight="1">
      <c r="A45" s="416">
        <v>33</v>
      </c>
      <c r="B45" s="1024" t="s">
        <v>612</v>
      </c>
      <c r="C45" s="1024"/>
      <c r="D45" s="1024"/>
      <c r="E45" s="1024"/>
      <c r="F45" s="1024"/>
      <c r="G45" s="417">
        <f t="shared" ref="G45:I45" si="5">G17+G36</f>
        <v>3469937233</v>
      </c>
      <c r="H45" s="417">
        <f t="shared" ref="H45" si="6">H17+H36</f>
        <v>3460353419</v>
      </c>
      <c r="I45" s="417">
        <f t="shared" si="5"/>
        <v>3248555976</v>
      </c>
      <c r="L45" s="115"/>
    </row>
    <row r="46" spans="1:12">
      <c r="A46" s="418"/>
      <c r="B46" s="419"/>
      <c r="C46" s="420"/>
      <c r="D46" s="420"/>
      <c r="E46" s="420"/>
      <c r="F46" s="420"/>
      <c r="G46" s="414"/>
      <c r="H46" s="414"/>
      <c r="I46" s="414"/>
    </row>
    <row r="47" spans="1:12" ht="17.25" customHeight="1">
      <c r="A47" s="416" t="s">
        <v>705</v>
      </c>
      <c r="B47" s="1024" t="s">
        <v>613</v>
      </c>
      <c r="C47" s="1024"/>
      <c r="D47" s="1024"/>
      <c r="E47" s="1024"/>
      <c r="F47" s="1024"/>
      <c r="G47" s="417">
        <f t="shared" ref="G47:I47" si="7">G27+G43</f>
        <v>4616147735</v>
      </c>
      <c r="H47" s="417">
        <f>H27+H43</f>
        <v>4596252632</v>
      </c>
      <c r="I47" s="417">
        <f t="shared" si="7"/>
        <v>1925095188</v>
      </c>
      <c r="L47" s="115"/>
    </row>
    <row r="48" spans="1:12">
      <c r="A48" s="412" t="s">
        <v>614</v>
      </c>
      <c r="B48" s="1027" t="s">
        <v>615</v>
      </c>
      <c r="C48" s="1027"/>
      <c r="D48" s="1027"/>
      <c r="E48" s="1027"/>
      <c r="F48" s="1027"/>
      <c r="G48" s="418"/>
      <c r="H48" s="411"/>
      <c r="I48" s="418"/>
    </row>
    <row r="49" spans="1:12" ht="15.75" customHeight="1">
      <c r="A49" s="415" t="s">
        <v>616</v>
      </c>
      <c r="B49" s="1025" t="s">
        <v>617</v>
      </c>
      <c r="C49" s="1025"/>
      <c r="D49" s="1025"/>
      <c r="E49" s="1025"/>
      <c r="F49" s="1025"/>
      <c r="G49" s="347"/>
      <c r="H49" s="347"/>
      <c r="I49" s="347"/>
    </row>
    <row r="50" spans="1:12" ht="15.75" customHeight="1">
      <c r="A50" s="415" t="s">
        <v>618</v>
      </c>
      <c r="B50" s="1023" t="s">
        <v>706</v>
      </c>
      <c r="C50" s="1023"/>
      <c r="D50" s="1023"/>
      <c r="E50" s="1023"/>
      <c r="F50" s="1023"/>
      <c r="G50" s="347"/>
      <c r="H50" s="414"/>
      <c r="I50" s="347"/>
    </row>
    <row r="51" spans="1:12" ht="15.75" customHeight="1">
      <c r="A51" s="415" t="s">
        <v>619</v>
      </c>
      <c r="B51" s="1025" t="s">
        <v>620</v>
      </c>
      <c r="C51" s="1025"/>
      <c r="D51" s="1025"/>
      <c r="E51" s="1025"/>
      <c r="F51" s="1025"/>
      <c r="G51" s="348">
        <v>1160784359</v>
      </c>
      <c r="H51" s="414">
        <v>1150473070</v>
      </c>
      <c r="I51" s="348">
        <f>'bevételi tábla 4.sz.'!U93</f>
        <v>1150473070</v>
      </c>
    </row>
    <row r="52" spans="1:12" ht="15.75" customHeight="1">
      <c r="A52" s="415" t="s">
        <v>621</v>
      </c>
      <c r="B52" s="1023" t="s">
        <v>707</v>
      </c>
      <c r="C52" s="1023"/>
      <c r="D52" s="1023"/>
      <c r="E52" s="1023"/>
      <c r="F52" s="1023"/>
      <c r="G52" s="347"/>
      <c r="H52" s="347"/>
      <c r="I52" s="347">
        <f>'bevételi tábla 4.sz.'!U96</f>
        <v>16920538</v>
      </c>
    </row>
    <row r="53" spans="1:12" ht="16.5" customHeight="1">
      <c r="A53" s="415" t="s">
        <v>623</v>
      </c>
      <c r="B53" s="1025" t="s">
        <v>622</v>
      </c>
      <c r="C53" s="1025"/>
      <c r="D53" s="1025"/>
      <c r="E53" s="1025"/>
      <c r="F53" s="1025"/>
      <c r="G53" s="347"/>
      <c r="H53" s="347"/>
      <c r="I53" s="347"/>
    </row>
    <row r="54" spans="1:12" ht="16.5" customHeight="1">
      <c r="A54" s="415" t="s">
        <v>625</v>
      </c>
      <c r="B54" s="1026" t="s">
        <v>624</v>
      </c>
      <c r="C54" s="1026"/>
      <c r="D54" s="1026"/>
      <c r="E54" s="1026"/>
      <c r="F54" s="1026"/>
      <c r="G54" s="421">
        <f>SUM(G48:G51)</f>
        <v>1160784359</v>
      </c>
      <c r="H54" s="421">
        <f>SUM(H48:H53)</f>
        <v>1150473070</v>
      </c>
      <c r="I54" s="421">
        <f>SUM(I48:I52)</f>
        <v>1167393608</v>
      </c>
    </row>
    <row r="55" spans="1:12" ht="15.75" customHeight="1">
      <c r="A55" s="415" t="s">
        <v>626</v>
      </c>
      <c r="B55" s="1023" t="s">
        <v>708</v>
      </c>
      <c r="C55" s="1023"/>
      <c r="D55" s="1023"/>
      <c r="E55" s="1023"/>
      <c r="F55" s="1023"/>
      <c r="G55" s="347"/>
      <c r="H55" s="347"/>
      <c r="I55" s="347"/>
    </row>
    <row r="56" spans="1:12" ht="15.75" customHeight="1">
      <c r="A56" s="415" t="s">
        <v>627</v>
      </c>
      <c r="B56" s="1023" t="s">
        <v>709</v>
      </c>
      <c r="C56" s="1023"/>
      <c r="D56" s="1023"/>
      <c r="E56" s="1023"/>
      <c r="F56" s="1023"/>
      <c r="G56" s="347"/>
      <c r="H56" s="347"/>
      <c r="I56" s="347"/>
    </row>
    <row r="57" spans="1:12" ht="16.5" customHeight="1">
      <c r="A57" s="415" t="s">
        <v>629</v>
      </c>
      <c r="B57" s="1023" t="s">
        <v>628</v>
      </c>
      <c r="C57" s="1023"/>
      <c r="D57" s="1023"/>
      <c r="E57" s="1023"/>
      <c r="F57" s="1023"/>
      <c r="G57" s="347"/>
      <c r="H57" s="347"/>
      <c r="I57" s="347"/>
    </row>
    <row r="58" spans="1:12" ht="16.5" customHeight="1">
      <c r="A58" s="415" t="s">
        <v>631</v>
      </c>
      <c r="B58" s="1023" t="s">
        <v>710</v>
      </c>
      <c r="C58" s="1023"/>
      <c r="D58" s="1023"/>
      <c r="E58" s="1023"/>
      <c r="F58" s="1023"/>
      <c r="G58" s="347">
        <v>14573857</v>
      </c>
      <c r="H58" s="422">
        <v>14573857</v>
      </c>
      <c r="I58" s="347">
        <f>'kiadási tábla 5.sz'!S56</f>
        <v>14573857</v>
      </c>
    </row>
    <row r="59" spans="1:12">
      <c r="A59" s="415" t="s">
        <v>633</v>
      </c>
      <c r="B59" s="1034" t="s">
        <v>630</v>
      </c>
      <c r="C59" s="1034"/>
      <c r="D59" s="1034"/>
      <c r="E59" s="1034"/>
      <c r="F59" s="1034"/>
      <c r="G59" s="421">
        <f t="shared" ref="G59" si="8">SUM(G55:G58)</f>
        <v>14573857</v>
      </c>
      <c r="H59" s="421">
        <f>SUM(H55:H58)</f>
        <v>14573857</v>
      </c>
      <c r="I59" s="421">
        <f>SUM(I55:I58)</f>
        <v>14573857</v>
      </c>
    </row>
    <row r="60" spans="1:12" ht="16.5" customHeight="1">
      <c r="A60" s="412"/>
      <c r="B60" s="423"/>
      <c r="C60" s="424"/>
      <c r="D60" s="424"/>
      <c r="E60" s="424"/>
      <c r="F60" s="424"/>
      <c r="G60" s="413"/>
      <c r="H60" s="414"/>
      <c r="I60" s="413"/>
    </row>
    <row r="61" spans="1:12">
      <c r="A61" s="416" t="s">
        <v>711</v>
      </c>
      <c r="B61" s="1035" t="s">
        <v>632</v>
      </c>
      <c r="C61" s="1035"/>
      <c r="D61" s="1035"/>
      <c r="E61" s="1035"/>
      <c r="F61" s="1035"/>
      <c r="G61" s="425">
        <f t="shared" ref="G61" si="9">G45+G54</f>
        <v>4630721592</v>
      </c>
      <c r="H61" s="425">
        <f>H45+H54</f>
        <v>4610826489</v>
      </c>
      <c r="I61" s="425">
        <f>I45+I54</f>
        <v>4415949584</v>
      </c>
      <c r="L61" s="115"/>
    </row>
    <row r="62" spans="1:12" ht="16.5" customHeight="1">
      <c r="A62" s="412"/>
      <c r="B62" s="426"/>
      <c r="C62" s="427"/>
      <c r="D62" s="427"/>
      <c r="E62" s="427"/>
      <c r="F62" s="427"/>
      <c r="G62" s="413"/>
      <c r="H62" s="414"/>
      <c r="I62" s="413"/>
    </row>
    <row r="63" spans="1:12">
      <c r="A63" s="416" t="s">
        <v>712</v>
      </c>
      <c r="B63" s="1035" t="s">
        <v>634</v>
      </c>
      <c r="C63" s="1035"/>
      <c r="D63" s="1035"/>
      <c r="E63" s="1035"/>
      <c r="F63" s="1035"/>
      <c r="G63" s="425">
        <f t="shared" ref="G63" si="10">G47+G59</f>
        <v>4630721592</v>
      </c>
      <c r="H63" s="425">
        <f>H47+H59</f>
        <v>4610826489</v>
      </c>
      <c r="I63" s="425">
        <f>I47+I59</f>
        <v>1939669045</v>
      </c>
    </row>
    <row r="65" spans="2:9">
      <c r="B65" s="490"/>
      <c r="I65" s="115"/>
    </row>
    <row r="67" spans="2:9">
      <c r="I67" s="115"/>
    </row>
    <row r="68" spans="2:9">
      <c r="I68" s="115"/>
    </row>
    <row r="74" spans="2:9">
      <c r="I74" s="115"/>
    </row>
  </sheetData>
  <mergeCells count="59">
    <mergeCell ref="B14:F14"/>
    <mergeCell ref="B59:F59"/>
    <mergeCell ref="B61:F61"/>
    <mergeCell ref="B63:F63"/>
    <mergeCell ref="H6:H7"/>
    <mergeCell ref="B20:F20"/>
    <mergeCell ref="B8:F8"/>
    <mergeCell ref="B9:F9"/>
    <mergeCell ref="B10:F10"/>
    <mergeCell ref="B11:F11"/>
    <mergeCell ref="B12:F12"/>
    <mergeCell ref="B13:F13"/>
    <mergeCell ref="B15:F15"/>
    <mergeCell ref="B16:F16"/>
    <mergeCell ref="B17:F17"/>
    <mergeCell ref="B18:F18"/>
    <mergeCell ref="B19:F19"/>
    <mergeCell ref="B33:F33"/>
    <mergeCell ref="B34:F34"/>
    <mergeCell ref="B35:F35"/>
    <mergeCell ref="A2:I2"/>
    <mergeCell ref="A3:I3"/>
    <mergeCell ref="A4:I4"/>
    <mergeCell ref="A6:F7"/>
    <mergeCell ref="G6:G7"/>
    <mergeCell ref="I6:I7"/>
    <mergeCell ref="B32:F32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6:F36"/>
    <mergeCell ref="B37:F37"/>
    <mergeCell ref="B51:F51"/>
    <mergeCell ref="B52:F52"/>
    <mergeCell ref="B48:F48"/>
    <mergeCell ref="B38:F38"/>
    <mergeCell ref="B58:F58"/>
    <mergeCell ref="B50:F50"/>
    <mergeCell ref="B39:F39"/>
    <mergeCell ref="B40:F40"/>
    <mergeCell ref="B41:F41"/>
    <mergeCell ref="B42:F42"/>
    <mergeCell ref="B43:F43"/>
    <mergeCell ref="B45:F45"/>
    <mergeCell ref="B47:F47"/>
    <mergeCell ref="B49:F49"/>
    <mergeCell ref="B53:F53"/>
    <mergeCell ref="B54:F54"/>
    <mergeCell ref="B55:F55"/>
    <mergeCell ref="B56:F56"/>
    <mergeCell ref="B57:F57"/>
  </mergeCells>
  <pageMargins left="1.1417322834645669" right="0.31496062992125984" top="0.94488188976377963" bottom="0.27559055118110237" header="0.31496062992125984" footer="0.31496062992125984"/>
  <pageSetup paperSize="9" scale="63" orientation="portrait" horizontalDpi="300" verticalDpi="300" r:id="rId1"/>
  <headerFooter>
    <oddHeader>&amp;L6 /2019. (V.30.) sz. rendelet&amp;CÖnkormányzat 2018 évi működési , felhalmozási,
 finanszírozási bevételeinek, kiadásainak mérlegszerű
bemutatása&amp;R3. b sz melléklet</oddHeader>
  </headerFooter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LA118"/>
  <sheetViews>
    <sheetView view="pageBreakPreview" zoomScale="80" zoomScaleNormal="100" zoomScaleSheetLayoutView="80" workbookViewId="0">
      <pane xSplit="9" ySplit="7" topLeftCell="J8" activePane="bottomRight" state="frozen"/>
      <selection pane="topRight" activeCell="J1" sqref="J1"/>
      <selection pane="bottomLeft" activeCell="A7" sqref="A7"/>
      <selection pane="bottomRight" activeCell="U40" sqref="U40"/>
    </sheetView>
  </sheetViews>
  <sheetFormatPr defaultColWidth="9.140625" defaultRowHeight="15"/>
  <cols>
    <col min="1" max="1" width="3.5703125" style="96" customWidth="1"/>
    <col min="2" max="4" width="3.42578125" style="96" customWidth="1"/>
    <col min="5" max="5" width="3.5703125" style="96" customWidth="1"/>
    <col min="6" max="6" width="5.85546875" style="96" customWidth="1"/>
    <col min="7" max="7" width="0.28515625" style="96" customWidth="1"/>
    <col min="8" max="8" width="58" style="96" customWidth="1"/>
    <col min="9" max="9" width="6.85546875" style="96" customWidth="1"/>
    <col min="10" max="10" width="14.28515625" style="96" bestFit="1" customWidth="1"/>
    <col min="11" max="11" width="10.7109375" style="96" customWidth="1"/>
    <col min="12" max="12" width="11.28515625" style="96" customWidth="1"/>
    <col min="13" max="13" width="18.42578125" style="118" bestFit="1" customWidth="1"/>
    <col min="14" max="14" width="14.28515625" style="96" bestFit="1" customWidth="1"/>
    <col min="15" max="15" width="10.7109375" style="96" customWidth="1"/>
    <col min="16" max="16" width="10.42578125" style="96" customWidth="1"/>
    <col min="17" max="17" width="18.42578125" style="193" bestFit="1" customWidth="1"/>
    <col min="18" max="18" width="14.28515625" style="96" bestFit="1" customWidth="1"/>
    <col min="19" max="20" width="10.7109375" style="96" customWidth="1"/>
    <col min="21" max="21" width="18.42578125" style="194" bestFit="1" customWidth="1"/>
    <col min="22" max="22" width="12.42578125" style="96" bestFit="1" customWidth="1"/>
    <col min="23" max="23" width="10.7109375" style="96" customWidth="1"/>
    <col min="24" max="24" width="11.42578125" style="96" customWidth="1"/>
    <col min="25" max="25" width="12.42578125" style="96" bestFit="1" customWidth="1"/>
    <col min="26" max="26" width="10.7109375" style="96" customWidth="1"/>
    <col min="27" max="27" width="11.28515625" style="96" customWidth="1"/>
    <col min="28" max="28" width="12.42578125" style="96" bestFit="1" customWidth="1"/>
    <col min="29" max="29" width="10.7109375" style="96" customWidth="1"/>
    <col min="30" max="31" width="11.42578125" style="96" customWidth="1"/>
    <col min="32" max="32" width="10.7109375" style="96" customWidth="1"/>
    <col min="33" max="33" width="10.5703125" style="96" customWidth="1"/>
    <col min="34" max="34" width="11.42578125" style="96" customWidth="1"/>
    <col min="35" max="35" width="10.7109375" style="96" customWidth="1"/>
    <col min="36" max="36" width="10.140625" style="96" customWidth="1"/>
    <col min="37" max="37" width="11.42578125" style="96" customWidth="1"/>
    <col min="38" max="38" width="10.7109375" style="96" customWidth="1"/>
    <col min="39" max="39" width="10.5703125" style="96" customWidth="1"/>
    <col min="40" max="40" width="11.42578125" style="96" customWidth="1"/>
    <col min="41" max="41" width="10.7109375" style="96" customWidth="1"/>
    <col min="42" max="42" width="10.5703125" style="96" customWidth="1"/>
    <col min="43" max="43" width="11.42578125" style="96" customWidth="1"/>
    <col min="44" max="44" width="10.7109375" style="96" customWidth="1"/>
    <col min="45" max="45" width="10.140625" style="96" customWidth="1"/>
    <col min="46" max="46" width="11.42578125" style="96" customWidth="1"/>
    <col min="47" max="47" width="10.7109375" style="96" customWidth="1"/>
    <col min="48" max="48" width="10.5703125" style="96" customWidth="1"/>
    <col min="49" max="49" width="12.5703125" style="96" customWidth="1"/>
    <col min="50" max="50" width="10.7109375" style="96" customWidth="1"/>
    <col min="51" max="51" width="11.42578125" style="96" customWidth="1"/>
    <col min="52" max="53" width="12.140625" style="96" customWidth="1"/>
    <col min="54" max="54" width="10.28515625" style="96" customWidth="1"/>
    <col min="55" max="55" width="12.42578125" style="96" bestFit="1" customWidth="1"/>
    <col min="56" max="56" width="10.7109375" style="96" customWidth="1"/>
    <col min="57" max="58" width="11.42578125" style="96" customWidth="1"/>
    <col min="59" max="59" width="10.7109375" style="96" customWidth="1"/>
    <col min="60" max="60" width="12.140625" style="96" customWidth="1"/>
    <col min="61" max="62" width="10.7109375" style="96" customWidth="1"/>
    <col min="63" max="63" width="12" style="96" customWidth="1"/>
    <col min="64" max="64" width="11.42578125" style="96" customWidth="1"/>
    <col min="65" max="65" width="10.7109375" style="96" customWidth="1"/>
    <col min="66" max="66" width="10.85546875" style="96" customWidth="1"/>
    <col min="67" max="67" width="11.42578125" style="96" customWidth="1"/>
    <col min="68" max="68" width="10.7109375" style="96" customWidth="1"/>
    <col min="69" max="69" width="11.140625" style="96" customWidth="1"/>
    <col min="70" max="71" width="10.7109375" style="96" customWidth="1"/>
    <col min="72" max="72" width="11.140625" style="96" customWidth="1"/>
    <col min="73" max="73" width="11.42578125" style="96" customWidth="1"/>
    <col min="74" max="74" width="10.7109375" style="96" customWidth="1"/>
    <col min="75" max="75" width="10.42578125" style="96" customWidth="1"/>
    <col min="76" max="76" width="11.42578125" style="96" customWidth="1"/>
    <col min="77" max="77" width="10.7109375" style="96" customWidth="1"/>
    <col min="78" max="78" width="10.85546875" style="96" customWidth="1"/>
    <col min="79" max="80" width="10.7109375" style="96" customWidth="1"/>
    <col min="81" max="81" width="11.5703125" style="96" customWidth="1"/>
    <col min="82" max="82" width="11.42578125" style="96" customWidth="1"/>
    <col min="83" max="83" width="10.7109375" style="96" customWidth="1"/>
    <col min="84" max="84" width="12" style="96" customWidth="1"/>
    <col min="85" max="85" width="11.42578125" style="96" customWidth="1"/>
    <col min="86" max="86" width="10.7109375" style="96" customWidth="1"/>
    <col min="87" max="87" width="10.85546875" style="96" customWidth="1"/>
    <col min="88" max="89" width="10.7109375" style="96" customWidth="1"/>
    <col min="90" max="90" width="11.140625" style="96" customWidth="1"/>
    <col min="91" max="91" width="11.42578125" style="96" customWidth="1"/>
    <col min="92" max="92" width="10.7109375" style="96" customWidth="1"/>
    <col min="93" max="93" width="11.5703125" style="96" customWidth="1"/>
    <col min="94" max="94" width="11.42578125" style="96" customWidth="1"/>
    <col min="95" max="95" width="10.7109375" style="96" customWidth="1"/>
    <col min="96" max="96" width="11.85546875" style="96" customWidth="1"/>
    <col min="97" max="98" width="10.7109375" style="96" customWidth="1"/>
    <col min="99" max="99" width="10.5703125" style="96" customWidth="1"/>
    <col min="100" max="100" width="11.42578125" style="96" customWidth="1"/>
    <col min="101" max="101" width="10.7109375" style="96" customWidth="1"/>
    <col min="102" max="102" width="12" style="96" customWidth="1"/>
    <col min="103" max="103" width="11.42578125" style="96" customWidth="1"/>
    <col min="104" max="104" width="10.7109375" style="96" customWidth="1"/>
    <col min="105" max="105" width="11.28515625" style="96" customWidth="1"/>
    <col min="106" max="107" width="10.7109375" style="96" customWidth="1"/>
    <col min="108" max="108" width="11.5703125" style="96" customWidth="1"/>
    <col min="109" max="109" width="11.42578125" style="96" customWidth="1"/>
    <col min="110" max="110" width="10.7109375" style="96" customWidth="1"/>
    <col min="111" max="111" width="11.5703125" style="96" customWidth="1"/>
    <col min="112" max="112" width="11.42578125" style="96" customWidth="1"/>
    <col min="113" max="113" width="10.7109375" style="96" customWidth="1"/>
    <col min="114" max="114" width="11.140625" style="96" customWidth="1"/>
    <col min="115" max="116" width="10.7109375" style="96" customWidth="1"/>
    <col min="117" max="117" width="11.28515625" style="96" customWidth="1"/>
    <col min="118" max="118" width="11.42578125" style="96" customWidth="1"/>
    <col min="119" max="120" width="10.7109375" style="96" customWidth="1"/>
    <col min="121" max="121" width="11.42578125" style="96" customWidth="1"/>
    <col min="122" max="122" width="10.7109375" style="96" customWidth="1"/>
    <col min="123" max="123" width="12" style="96" customWidth="1"/>
    <col min="124" max="125" width="10.7109375" style="96" customWidth="1"/>
    <col min="126" max="126" width="11.85546875" style="96" customWidth="1"/>
    <col min="127" max="127" width="11.42578125" style="96" customWidth="1"/>
    <col min="128" max="128" width="10.7109375" style="96" customWidth="1"/>
    <col min="129" max="129" width="11.28515625" style="96" customWidth="1"/>
    <col min="130" max="130" width="11.42578125" style="96" customWidth="1"/>
    <col min="131" max="131" width="10.7109375" style="96" customWidth="1"/>
    <col min="132" max="132" width="11.28515625" style="96" customWidth="1"/>
    <col min="133" max="134" width="10.7109375" style="96" customWidth="1"/>
    <col min="135" max="135" width="10.42578125" style="96" customWidth="1"/>
    <col min="136" max="136" width="11.42578125" style="96" customWidth="1"/>
    <col min="137" max="137" width="10.7109375" style="96" customWidth="1"/>
    <col min="138" max="138" width="11.85546875" style="96" customWidth="1"/>
    <col min="139" max="139" width="11.42578125" style="96" customWidth="1"/>
    <col min="140" max="140" width="10.7109375" style="96" customWidth="1"/>
    <col min="141" max="141" width="10.5703125" style="96" customWidth="1"/>
    <col min="142" max="143" width="10.7109375" style="96" customWidth="1"/>
    <col min="144" max="144" width="10.85546875" style="96" customWidth="1"/>
    <col min="145" max="145" width="11.42578125" style="96" customWidth="1"/>
    <col min="146" max="146" width="10.7109375" style="96" customWidth="1"/>
    <col min="147" max="147" width="11.85546875" style="96" customWidth="1"/>
    <col min="148" max="148" width="11.42578125" style="96" customWidth="1"/>
    <col min="149" max="149" width="10.7109375" style="96" customWidth="1"/>
    <col min="150" max="150" width="11.140625" style="96" customWidth="1"/>
    <col min="151" max="152" width="10.7109375" style="96" customWidth="1"/>
    <col min="153" max="154" width="11.42578125" style="96" customWidth="1"/>
    <col min="155" max="155" width="10.7109375" style="96" customWidth="1"/>
    <col min="156" max="156" width="11.28515625" style="96" customWidth="1"/>
    <col min="157" max="157" width="11.42578125" style="96" customWidth="1"/>
    <col min="158" max="158" width="10.7109375" style="96" customWidth="1"/>
    <col min="159" max="159" width="10.42578125" style="96" customWidth="1"/>
    <col min="160" max="162" width="10.7109375" style="96" customWidth="1"/>
    <col min="163" max="163" width="11.42578125" style="96" customWidth="1"/>
    <col min="164" max="164" width="10.7109375" style="96" customWidth="1"/>
    <col min="165" max="165" width="11.28515625" style="96" customWidth="1"/>
    <col min="166" max="166" width="11.42578125" style="96" customWidth="1"/>
    <col min="167" max="170" width="10.7109375" style="96" customWidth="1"/>
    <col min="171" max="171" width="11.28515625" style="96" customWidth="1"/>
    <col min="172" max="172" width="11.42578125" style="96" customWidth="1"/>
    <col min="173" max="173" width="10.7109375" style="96" customWidth="1"/>
    <col min="174" max="174" width="11.85546875" style="96" customWidth="1"/>
    <col min="175" max="175" width="11.42578125" style="96" customWidth="1"/>
    <col min="176" max="176" width="10.7109375" style="96" customWidth="1"/>
    <col min="177" max="177" width="10.42578125" style="96" customWidth="1"/>
    <col min="178" max="178" width="12.140625" style="96" customWidth="1"/>
    <col min="179" max="179" width="13.42578125" style="96" customWidth="1"/>
    <col min="180" max="180" width="10.5703125" style="96" customWidth="1"/>
    <col min="181" max="181" width="11.42578125" style="96" customWidth="1"/>
    <col min="182" max="182" width="10.7109375" style="96" customWidth="1"/>
    <col min="183" max="183" width="11.140625" style="96" customWidth="1"/>
    <col min="184" max="184" width="12.42578125" style="96" bestFit="1" customWidth="1"/>
    <col min="185" max="185" width="10.7109375" style="96" customWidth="1"/>
    <col min="186" max="186" width="10.5703125" style="96" customWidth="1"/>
    <col min="187" max="187" width="14.28515625" style="96" bestFit="1" customWidth="1"/>
    <col min="188" max="188" width="13.42578125" style="96" customWidth="1"/>
    <col min="189" max="189" width="12.28515625" style="96" customWidth="1"/>
    <col min="190" max="190" width="14.28515625" style="96" bestFit="1" customWidth="1"/>
    <col min="191" max="191" width="10.7109375" style="96" customWidth="1"/>
    <col min="192" max="192" width="11" style="96" customWidth="1"/>
    <col min="193" max="193" width="11.85546875" style="96" customWidth="1"/>
    <col min="194" max="194" width="10.7109375" style="96" customWidth="1"/>
    <col min="195" max="195" width="10.85546875" style="96" customWidth="1"/>
    <col min="196" max="197" width="10.7109375" style="96" customWidth="1"/>
    <col min="198" max="198" width="9.85546875" style="96" customWidth="1"/>
    <col min="199" max="199" width="11.42578125" style="96" customWidth="1"/>
    <col min="200" max="201" width="10.7109375" style="96" customWidth="1"/>
    <col min="202" max="202" width="11.42578125" style="96" customWidth="1"/>
    <col min="203" max="206" width="10.7109375" style="96" customWidth="1"/>
    <col min="207" max="207" width="10.140625" style="96" customWidth="1"/>
    <col min="208" max="208" width="11.42578125" style="96" customWidth="1"/>
    <col min="209" max="209" width="10.7109375" style="96" customWidth="1"/>
    <col min="210" max="210" width="10.5703125" style="96" customWidth="1"/>
    <col min="211" max="211" width="12.42578125" style="96" bestFit="1" customWidth="1"/>
    <col min="212" max="213" width="10.7109375" style="96" customWidth="1"/>
    <col min="214" max="214" width="13.140625" style="96" customWidth="1"/>
    <col min="215" max="215" width="10.7109375" style="96" customWidth="1"/>
    <col min="216" max="216" width="10.42578125" style="96" customWidth="1"/>
    <col min="217" max="217" width="13.5703125" style="96" bestFit="1" customWidth="1"/>
    <col min="218" max="219" width="10.7109375" style="96" customWidth="1"/>
    <col min="220" max="220" width="11.42578125" style="96" customWidth="1"/>
    <col min="221" max="221" width="10.7109375" style="96" customWidth="1"/>
    <col min="222" max="222" width="11.28515625" style="96" customWidth="1"/>
    <col min="223" max="224" width="10.7109375" style="96" customWidth="1"/>
    <col min="225" max="225" width="12.140625" style="96" customWidth="1"/>
    <col min="226" max="226" width="11.42578125" style="96" customWidth="1"/>
    <col min="227" max="227" width="10.7109375" style="96" customWidth="1"/>
    <col min="228" max="228" width="11.85546875" style="96" customWidth="1"/>
    <col min="229" max="229" width="11.42578125" style="96" customWidth="1"/>
    <col min="230" max="230" width="10.7109375" style="96" customWidth="1"/>
    <col min="231" max="231" width="11.5703125" style="96" customWidth="1"/>
    <col min="232" max="234" width="10.7109375" style="96" customWidth="1"/>
    <col min="235" max="235" width="11.42578125" style="96" customWidth="1"/>
    <col min="236" max="236" width="10.7109375" style="96" customWidth="1"/>
    <col min="237" max="237" width="10.85546875" style="96" customWidth="1"/>
    <col min="238" max="238" width="11.42578125" style="96" customWidth="1"/>
    <col min="239" max="239" width="10.7109375" style="96" customWidth="1"/>
    <col min="240" max="240" width="11.42578125" style="96" customWidth="1"/>
    <col min="241" max="242" width="10.7109375" style="96" customWidth="1"/>
    <col min="243" max="244" width="11.42578125" style="96" customWidth="1"/>
    <col min="245" max="246" width="10.7109375" style="96" customWidth="1"/>
    <col min="247" max="247" width="11.42578125" style="96" customWidth="1"/>
    <col min="248" max="248" width="10.7109375" style="96" customWidth="1"/>
    <col min="249" max="249" width="11.85546875" style="96" customWidth="1"/>
    <col min="250" max="251" width="10.7109375" style="96" customWidth="1"/>
    <col min="252" max="252" width="11.85546875" style="96" customWidth="1"/>
    <col min="253" max="253" width="11.42578125" style="96" customWidth="1"/>
    <col min="254" max="254" width="10.7109375" style="96" customWidth="1"/>
    <col min="255" max="255" width="12.5703125" style="96" customWidth="1"/>
    <col min="256" max="256" width="11.42578125" style="96" customWidth="1"/>
    <col min="257" max="257" width="10.7109375" style="96" customWidth="1"/>
    <col min="258" max="258" width="11.140625" style="96" customWidth="1"/>
    <col min="259" max="260" width="10.7109375" style="96" customWidth="1"/>
    <col min="261" max="262" width="11.42578125" style="96" customWidth="1"/>
    <col min="263" max="263" width="10.7109375" style="96" customWidth="1"/>
    <col min="264" max="265" width="11.42578125" style="96" customWidth="1"/>
    <col min="266" max="266" width="10.7109375" style="96" customWidth="1"/>
    <col min="267" max="267" width="12" style="96" customWidth="1"/>
    <col min="268" max="269" width="10.7109375" style="96" customWidth="1"/>
    <col min="270" max="270" width="12.5703125" style="96" customWidth="1"/>
    <col min="271" max="271" width="11.42578125" style="96" customWidth="1"/>
    <col min="272" max="272" width="10.7109375" style="96" customWidth="1"/>
    <col min="273" max="273" width="11.140625" style="96" customWidth="1"/>
    <col min="274" max="274" width="11.42578125" style="96" customWidth="1"/>
    <col min="275" max="275" width="10.7109375" style="96" customWidth="1"/>
    <col min="276" max="276" width="11.140625" style="96" customWidth="1"/>
    <col min="277" max="278" width="10.7109375" style="96" customWidth="1"/>
    <col min="279" max="279" width="12" style="96" customWidth="1"/>
    <col min="280" max="280" width="11.42578125" style="96" customWidth="1"/>
    <col min="281" max="281" width="10.7109375" style="96" customWidth="1"/>
    <col min="282" max="282" width="11.140625" style="96" customWidth="1"/>
    <col min="283" max="283" width="11.42578125" style="96" customWidth="1"/>
    <col min="284" max="284" width="10.7109375" style="96" customWidth="1"/>
    <col min="285" max="285" width="12.5703125" style="96" customWidth="1"/>
    <col min="286" max="287" width="10.7109375" style="96" customWidth="1"/>
    <col min="288" max="288" width="12.7109375" style="96" customWidth="1"/>
    <col min="289" max="289" width="11.42578125" style="96" customWidth="1"/>
    <col min="290" max="290" width="10.7109375" style="96" customWidth="1"/>
    <col min="291" max="291" width="12.140625" style="96" customWidth="1"/>
    <col min="292" max="292" width="13.85546875" style="96" customWidth="1"/>
    <col min="293" max="293" width="10.7109375" style="96" customWidth="1"/>
    <col min="294" max="294" width="11.42578125" style="96" customWidth="1"/>
    <col min="295" max="295" width="14.28515625" style="96" customWidth="1"/>
    <col min="296" max="296" width="10.7109375" style="96" customWidth="1"/>
    <col min="297" max="297" width="11.42578125" style="96" customWidth="1"/>
    <col min="298" max="298" width="13.28515625" style="96" customWidth="1"/>
    <col min="299" max="300" width="10.7109375" style="96" customWidth="1"/>
    <col min="301" max="301" width="14" style="96" customWidth="1"/>
    <col min="302" max="302" width="10.7109375" style="96" customWidth="1"/>
    <col min="303" max="303" width="11.7109375" style="96" customWidth="1"/>
    <col min="304" max="304" width="13.5703125" style="96" customWidth="1"/>
    <col min="305" max="305" width="10.7109375" style="96" customWidth="1"/>
    <col min="306" max="306" width="11.85546875" style="96" customWidth="1"/>
    <col min="307" max="307" width="13.5703125" style="96" bestFit="1" customWidth="1"/>
    <col min="308" max="308" width="13.85546875" style="96" customWidth="1"/>
    <col min="309" max="309" width="12.5703125" style="96" customWidth="1"/>
    <col min="310" max="310" width="9.140625" style="206"/>
    <col min="311" max="311" width="13.5703125" style="214" bestFit="1" customWidth="1"/>
    <col min="312" max="313" width="9.140625" style="214"/>
    <col min="314" max="16384" width="9.140625" style="206"/>
  </cols>
  <sheetData>
    <row r="1" spans="1:309" ht="15" customHeight="1">
      <c r="A1" s="2"/>
      <c r="B1" s="2"/>
      <c r="C1" s="2"/>
      <c r="D1" s="2"/>
      <c r="E1" s="2"/>
      <c r="F1" s="2"/>
      <c r="G1" s="2"/>
      <c r="H1" s="2"/>
      <c r="I1" s="2"/>
      <c r="J1" s="1048" t="s">
        <v>491</v>
      </c>
      <c r="K1" s="1048"/>
      <c r="L1" s="1048"/>
      <c r="M1" s="1048"/>
      <c r="N1" s="1048" t="s">
        <v>274</v>
      </c>
      <c r="O1" s="1048"/>
      <c r="P1" s="1048"/>
      <c r="Q1" s="1050"/>
      <c r="R1" s="1052" t="s">
        <v>492</v>
      </c>
      <c r="S1" s="1048"/>
      <c r="T1" s="1048"/>
      <c r="U1" s="1050"/>
      <c r="V1" s="1055" t="s">
        <v>322</v>
      </c>
      <c r="W1" s="1055"/>
      <c r="X1" s="1055"/>
      <c r="Y1" s="1055" t="s">
        <v>323</v>
      </c>
      <c r="Z1" s="1055"/>
      <c r="AA1" s="1055"/>
      <c r="AB1" s="1055" t="s">
        <v>324</v>
      </c>
      <c r="AC1" s="1055"/>
      <c r="AD1" s="1055"/>
      <c r="AE1" s="1055" t="s">
        <v>322</v>
      </c>
      <c r="AF1" s="1055"/>
      <c r="AG1" s="1055"/>
      <c r="AH1" s="1055" t="s">
        <v>323</v>
      </c>
      <c r="AI1" s="1055"/>
      <c r="AJ1" s="1055"/>
      <c r="AK1" s="1055" t="s">
        <v>324</v>
      </c>
      <c r="AL1" s="1055"/>
      <c r="AM1" s="1055"/>
      <c r="AN1" s="1055" t="s">
        <v>322</v>
      </c>
      <c r="AO1" s="1055"/>
      <c r="AP1" s="1055"/>
      <c r="AQ1" s="1055" t="s">
        <v>323</v>
      </c>
      <c r="AR1" s="1055"/>
      <c r="AS1" s="1055"/>
      <c r="AT1" s="1055" t="s">
        <v>324</v>
      </c>
      <c r="AU1" s="1055"/>
      <c r="AV1" s="1055"/>
      <c r="AW1" s="1055" t="s">
        <v>322</v>
      </c>
      <c r="AX1" s="1055"/>
      <c r="AY1" s="1055"/>
      <c r="AZ1" s="1055" t="s">
        <v>323</v>
      </c>
      <c r="BA1" s="1055"/>
      <c r="BB1" s="1055"/>
      <c r="BC1" s="1055" t="s">
        <v>324</v>
      </c>
      <c r="BD1" s="1055"/>
      <c r="BE1" s="1055"/>
      <c r="BF1" s="1055" t="s">
        <v>322</v>
      </c>
      <c r="BG1" s="1055"/>
      <c r="BH1" s="1055"/>
      <c r="BI1" s="1055" t="s">
        <v>323</v>
      </c>
      <c r="BJ1" s="1055"/>
      <c r="BK1" s="1055"/>
      <c r="BL1" s="1055" t="s">
        <v>324</v>
      </c>
      <c r="BM1" s="1055"/>
      <c r="BN1" s="1055"/>
      <c r="BO1" s="1055" t="s">
        <v>322</v>
      </c>
      <c r="BP1" s="1055"/>
      <c r="BQ1" s="1055"/>
      <c r="BR1" s="1055" t="s">
        <v>323</v>
      </c>
      <c r="BS1" s="1055"/>
      <c r="BT1" s="1055"/>
      <c r="BU1" s="1055" t="s">
        <v>324</v>
      </c>
      <c r="BV1" s="1055"/>
      <c r="BW1" s="1055"/>
      <c r="BX1" s="1055" t="s">
        <v>322</v>
      </c>
      <c r="BY1" s="1055"/>
      <c r="BZ1" s="1055"/>
      <c r="CA1" s="1055" t="s">
        <v>323</v>
      </c>
      <c r="CB1" s="1055"/>
      <c r="CC1" s="1055"/>
      <c r="CD1" s="1055" t="s">
        <v>324</v>
      </c>
      <c r="CE1" s="1055"/>
      <c r="CF1" s="1055"/>
      <c r="CG1" s="1055" t="s">
        <v>322</v>
      </c>
      <c r="CH1" s="1055"/>
      <c r="CI1" s="1055"/>
      <c r="CJ1" s="1055" t="s">
        <v>323</v>
      </c>
      <c r="CK1" s="1055"/>
      <c r="CL1" s="1055"/>
      <c r="CM1" s="1055" t="s">
        <v>324</v>
      </c>
      <c r="CN1" s="1055"/>
      <c r="CO1" s="1055"/>
      <c r="CP1" s="1064" t="s">
        <v>322</v>
      </c>
      <c r="CQ1" s="1065"/>
      <c r="CR1" s="1066"/>
      <c r="CS1" s="1064" t="s">
        <v>323</v>
      </c>
      <c r="CT1" s="1065"/>
      <c r="CU1" s="1066"/>
      <c r="CV1" s="1064" t="s">
        <v>324</v>
      </c>
      <c r="CW1" s="1065"/>
      <c r="CX1" s="1066"/>
      <c r="CY1" s="1055" t="s">
        <v>322</v>
      </c>
      <c r="CZ1" s="1055"/>
      <c r="DA1" s="1055"/>
      <c r="DB1" s="1055" t="s">
        <v>323</v>
      </c>
      <c r="DC1" s="1055"/>
      <c r="DD1" s="1055"/>
      <c r="DE1" s="1055" t="s">
        <v>324</v>
      </c>
      <c r="DF1" s="1055"/>
      <c r="DG1" s="1055"/>
      <c r="DH1" s="1055" t="s">
        <v>322</v>
      </c>
      <c r="DI1" s="1055"/>
      <c r="DJ1" s="1055"/>
      <c r="DK1" s="1055" t="s">
        <v>323</v>
      </c>
      <c r="DL1" s="1055"/>
      <c r="DM1" s="1055"/>
      <c r="DN1" s="1055" t="s">
        <v>324</v>
      </c>
      <c r="DO1" s="1055"/>
      <c r="DP1" s="1055"/>
      <c r="DQ1" s="1055" t="s">
        <v>322</v>
      </c>
      <c r="DR1" s="1055"/>
      <c r="DS1" s="1055"/>
      <c r="DT1" s="1055" t="s">
        <v>323</v>
      </c>
      <c r="DU1" s="1055"/>
      <c r="DV1" s="1055"/>
      <c r="DW1" s="1055" t="s">
        <v>324</v>
      </c>
      <c r="DX1" s="1055"/>
      <c r="DY1" s="1055"/>
      <c r="DZ1" s="1055" t="s">
        <v>322</v>
      </c>
      <c r="EA1" s="1055"/>
      <c r="EB1" s="1055"/>
      <c r="EC1" s="1055" t="s">
        <v>323</v>
      </c>
      <c r="ED1" s="1055"/>
      <c r="EE1" s="1055"/>
      <c r="EF1" s="1055" t="s">
        <v>324</v>
      </c>
      <c r="EG1" s="1055"/>
      <c r="EH1" s="1055"/>
      <c r="EI1" s="1055" t="s">
        <v>322</v>
      </c>
      <c r="EJ1" s="1055"/>
      <c r="EK1" s="1055"/>
      <c r="EL1" s="1055" t="s">
        <v>323</v>
      </c>
      <c r="EM1" s="1055"/>
      <c r="EN1" s="1055"/>
      <c r="EO1" s="1055" t="s">
        <v>324</v>
      </c>
      <c r="EP1" s="1055"/>
      <c r="EQ1" s="1055"/>
      <c r="ER1" s="1055" t="s">
        <v>322</v>
      </c>
      <c r="ES1" s="1055"/>
      <c r="ET1" s="1055"/>
      <c r="EU1" s="1055" t="s">
        <v>323</v>
      </c>
      <c r="EV1" s="1055"/>
      <c r="EW1" s="1055"/>
      <c r="EX1" s="1055" t="s">
        <v>324</v>
      </c>
      <c r="EY1" s="1055"/>
      <c r="EZ1" s="1055"/>
      <c r="FA1" s="1055" t="s">
        <v>322</v>
      </c>
      <c r="FB1" s="1055"/>
      <c r="FC1" s="1055"/>
      <c r="FD1" s="1055" t="s">
        <v>323</v>
      </c>
      <c r="FE1" s="1055"/>
      <c r="FF1" s="1055"/>
      <c r="FG1" s="1055" t="s">
        <v>324</v>
      </c>
      <c r="FH1" s="1055"/>
      <c r="FI1" s="1055"/>
      <c r="FJ1" s="1055" t="s">
        <v>322</v>
      </c>
      <c r="FK1" s="1055"/>
      <c r="FL1" s="1055"/>
      <c r="FM1" s="1055" t="s">
        <v>323</v>
      </c>
      <c r="FN1" s="1055"/>
      <c r="FO1" s="1055"/>
      <c r="FP1" s="1055" t="s">
        <v>324</v>
      </c>
      <c r="FQ1" s="1055"/>
      <c r="FR1" s="1055"/>
      <c r="FS1" s="1064" t="s">
        <v>322</v>
      </c>
      <c r="FT1" s="1065"/>
      <c r="FU1" s="1066"/>
      <c r="FV1" s="1055" t="s">
        <v>323</v>
      </c>
      <c r="FW1" s="1055"/>
      <c r="FX1" s="1055"/>
      <c r="FY1" s="1055" t="s">
        <v>324</v>
      </c>
      <c r="FZ1" s="1055"/>
      <c r="GA1" s="1055"/>
      <c r="GB1" s="1064" t="s">
        <v>322</v>
      </c>
      <c r="GC1" s="1065"/>
      <c r="GD1" s="1066"/>
      <c r="GE1" s="1055" t="s">
        <v>323</v>
      </c>
      <c r="GF1" s="1055"/>
      <c r="GG1" s="1055"/>
      <c r="GH1" s="1055" t="s">
        <v>324</v>
      </c>
      <c r="GI1" s="1055"/>
      <c r="GJ1" s="1055"/>
      <c r="GK1" s="1055" t="s">
        <v>322</v>
      </c>
      <c r="GL1" s="1055"/>
      <c r="GM1" s="1055"/>
      <c r="GN1" s="1055" t="s">
        <v>323</v>
      </c>
      <c r="GO1" s="1055"/>
      <c r="GP1" s="1055"/>
      <c r="GQ1" s="1055" t="s">
        <v>324</v>
      </c>
      <c r="GR1" s="1055"/>
      <c r="GS1" s="1055"/>
      <c r="GT1" s="1055" t="s">
        <v>322</v>
      </c>
      <c r="GU1" s="1055"/>
      <c r="GV1" s="1055"/>
      <c r="GW1" s="1055" t="s">
        <v>323</v>
      </c>
      <c r="GX1" s="1055"/>
      <c r="GY1" s="1055"/>
      <c r="GZ1" s="1055" t="s">
        <v>324</v>
      </c>
      <c r="HA1" s="1055"/>
      <c r="HB1" s="1055"/>
      <c r="HC1" s="1055" t="s">
        <v>322</v>
      </c>
      <c r="HD1" s="1055"/>
      <c r="HE1" s="1055"/>
      <c r="HF1" s="1055" t="s">
        <v>323</v>
      </c>
      <c r="HG1" s="1055"/>
      <c r="HH1" s="1055"/>
      <c r="HI1" s="1055" t="s">
        <v>324</v>
      </c>
      <c r="HJ1" s="1055"/>
      <c r="HK1" s="1055"/>
      <c r="HL1" s="1055" t="s">
        <v>322</v>
      </c>
      <c r="HM1" s="1055"/>
      <c r="HN1" s="1055"/>
      <c r="HO1" s="1055" t="s">
        <v>323</v>
      </c>
      <c r="HP1" s="1055"/>
      <c r="HQ1" s="1055"/>
      <c r="HR1" s="1055" t="s">
        <v>324</v>
      </c>
      <c r="HS1" s="1055"/>
      <c r="HT1" s="1055"/>
      <c r="HU1" s="1055" t="s">
        <v>322</v>
      </c>
      <c r="HV1" s="1055"/>
      <c r="HW1" s="1055"/>
      <c r="HX1" s="1055" t="s">
        <v>323</v>
      </c>
      <c r="HY1" s="1055"/>
      <c r="HZ1" s="1055"/>
      <c r="IA1" s="1055" t="s">
        <v>324</v>
      </c>
      <c r="IB1" s="1055"/>
      <c r="IC1" s="1055"/>
      <c r="ID1" s="1055" t="s">
        <v>322</v>
      </c>
      <c r="IE1" s="1055"/>
      <c r="IF1" s="1055"/>
      <c r="IG1" s="1055" t="s">
        <v>323</v>
      </c>
      <c r="IH1" s="1055"/>
      <c r="II1" s="1055"/>
      <c r="IJ1" s="1055" t="s">
        <v>324</v>
      </c>
      <c r="IK1" s="1055"/>
      <c r="IL1" s="1055"/>
      <c r="IM1" s="1055" t="s">
        <v>322</v>
      </c>
      <c r="IN1" s="1055"/>
      <c r="IO1" s="1055"/>
      <c r="IP1" s="1055" t="s">
        <v>323</v>
      </c>
      <c r="IQ1" s="1055"/>
      <c r="IR1" s="1055"/>
      <c r="IS1" s="1055" t="s">
        <v>324</v>
      </c>
      <c r="IT1" s="1055"/>
      <c r="IU1" s="1055"/>
      <c r="IV1" s="1055" t="s">
        <v>322</v>
      </c>
      <c r="IW1" s="1055"/>
      <c r="IX1" s="1055"/>
      <c r="IY1" s="1055" t="s">
        <v>323</v>
      </c>
      <c r="IZ1" s="1055"/>
      <c r="JA1" s="1055"/>
      <c r="JB1" s="1055" t="s">
        <v>324</v>
      </c>
      <c r="JC1" s="1055"/>
      <c r="JD1" s="1055"/>
      <c r="JE1" s="1055" t="s">
        <v>322</v>
      </c>
      <c r="JF1" s="1055"/>
      <c r="JG1" s="1055"/>
      <c r="JH1" s="1055" t="s">
        <v>323</v>
      </c>
      <c r="JI1" s="1055"/>
      <c r="JJ1" s="1055"/>
      <c r="JK1" s="1055" t="s">
        <v>324</v>
      </c>
      <c r="JL1" s="1055"/>
      <c r="JM1" s="1055"/>
      <c r="JN1" s="1055" t="s">
        <v>322</v>
      </c>
      <c r="JO1" s="1055"/>
      <c r="JP1" s="1055"/>
      <c r="JQ1" s="1055" t="s">
        <v>323</v>
      </c>
      <c r="JR1" s="1055"/>
      <c r="JS1" s="1055"/>
      <c r="JT1" s="1055" t="s">
        <v>324</v>
      </c>
      <c r="JU1" s="1055"/>
      <c r="JV1" s="1055"/>
      <c r="JW1" s="1055" t="s">
        <v>322</v>
      </c>
      <c r="JX1" s="1055"/>
      <c r="JY1" s="1055"/>
      <c r="JZ1" s="1055" t="s">
        <v>323</v>
      </c>
      <c r="KA1" s="1055"/>
      <c r="KB1" s="1055"/>
      <c r="KC1" s="1055" t="s">
        <v>324</v>
      </c>
      <c r="KD1" s="1055"/>
      <c r="KE1" s="1055"/>
      <c r="KF1" s="1055" t="s">
        <v>322</v>
      </c>
      <c r="KG1" s="1055"/>
      <c r="KH1" s="1055"/>
      <c r="KI1" s="1055" t="s">
        <v>323</v>
      </c>
      <c r="KJ1" s="1055"/>
      <c r="KK1" s="1055"/>
      <c r="KL1" s="1055" t="s">
        <v>324</v>
      </c>
      <c r="KM1" s="1055"/>
      <c r="KN1" s="1055"/>
      <c r="KO1" s="1055" t="s">
        <v>322</v>
      </c>
      <c r="KP1" s="1055"/>
      <c r="KQ1" s="1055"/>
      <c r="KR1" s="1055" t="s">
        <v>323</v>
      </c>
      <c r="KS1" s="1055"/>
      <c r="KT1" s="1055"/>
      <c r="KU1" s="1055" t="s">
        <v>324</v>
      </c>
      <c r="KV1" s="1055"/>
      <c r="KW1" s="1055"/>
    </row>
    <row r="2" spans="1:309">
      <c r="A2" s="353"/>
      <c r="B2" s="354"/>
      <c r="C2" s="354"/>
      <c r="D2" s="354"/>
      <c r="E2" s="354"/>
      <c r="F2" s="354"/>
      <c r="G2" s="354"/>
      <c r="H2" s="354"/>
      <c r="I2" s="354"/>
      <c r="J2" s="1049"/>
      <c r="K2" s="1049"/>
      <c r="L2" s="1049"/>
      <c r="M2" s="1049"/>
      <c r="N2" s="1049"/>
      <c r="O2" s="1049"/>
      <c r="P2" s="1049"/>
      <c r="Q2" s="1051"/>
      <c r="R2" s="1053"/>
      <c r="S2" s="1049"/>
      <c r="T2" s="1049"/>
      <c r="U2" s="1051"/>
      <c r="V2" s="1039" t="s">
        <v>716</v>
      </c>
      <c r="W2" s="1040"/>
      <c r="X2" s="1040"/>
      <c r="Y2" s="1040"/>
      <c r="Z2" s="1040"/>
      <c r="AA2" s="1040"/>
      <c r="AB2" s="1040"/>
      <c r="AC2" s="1040"/>
      <c r="AD2" s="1041"/>
      <c r="AE2" s="1039" t="s">
        <v>1052</v>
      </c>
      <c r="AF2" s="1040"/>
      <c r="AG2" s="1040"/>
      <c r="AH2" s="1040"/>
      <c r="AI2" s="1040"/>
      <c r="AJ2" s="1040"/>
      <c r="AK2" s="1040"/>
      <c r="AL2" s="1040"/>
      <c r="AM2" s="1041"/>
      <c r="AN2" s="1039" t="s">
        <v>253</v>
      </c>
      <c r="AO2" s="1040"/>
      <c r="AP2" s="1040"/>
      <c r="AQ2" s="1040"/>
      <c r="AR2" s="1040"/>
      <c r="AS2" s="1040"/>
      <c r="AT2" s="1040"/>
      <c r="AU2" s="1040"/>
      <c r="AV2" s="1041"/>
      <c r="AW2" s="1056"/>
      <c r="AX2" s="1056"/>
      <c r="AY2" s="1056"/>
      <c r="AZ2" s="1056"/>
      <c r="BA2" s="1056"/>
      <c r="BB2" s="1056"/>
      <c r="BC2" s="1056"/>
      <c r="BD2" s="1056"/>
      <c r="BE2" s="1056"/>
      <c r="BF2" s="1039" t="s">
        <v>483</v>
      </c>
      <c r="BG2" s="1040"/>
      <c r="BH2" s="1040"/>
      <c r="BI2" s="1040"/>
      <c r="BJ2" s="1040"/>
      <c r="BK2" s="1040"/>
      <c r="BL2" s="1040"/>
      <c r="BM2" s="1040"/>
      <c r="BN2" s="1041"/>
      <c r="BO2" s="1039" t="s">
        <v>568</v>
      </c>
      <c r="BP2" s="1040"/>
      <c r="BQ2" s="1040"/>
      <c r="BR2" s="1040"/>
      <c r="BS2" s="1040"/>
      <c r="BT2" s="1040"/>
      <c r="BU2" s="1040"/>
      <c r="BV2" s="1040"/>
      <c r="BW2" s="1041"/>
      <c r="BX2" s="1039" t="s">
        <v>481</v>
      </c>
      <c r="BY2" s="1040"/>
      <c r="BZ2" s="1040"/>
      <c r="CA2" s="1040"/>
      <c r="CB2" s="1040"/>
      <c r="CC2" s="1040"/>
      <c r="CD2" s="1040"/>
      <c r="CE2" s="1040"/>
      <c r="CF2" s="1041"/>
      <c r="CG2" s="1039" t="s">
        <v>561</v>
      </c>
      <c r="CH2" s="1040"/>
      <c r="CI2" s="1040"/>
      <c r="CJ2" s="1040"/>
      <c r="CK2" s="1040"/>
      <c r="CL2" s="1040"/>
      <c r="CM2" s="1040"/>
      <c r="CN2" s="1040"/>
      <c r="CO2" s="1041"/>
      <c r="CP2" s="1039"/>
      <c r="CQ2" s="1040"/>
      <c r="CR2" s="1041"/>
      <c r="CS2" s="1039"/>
      <c r="CT2" s="1040"/>
      <c r="CU2" s="1041"/>
      <c r="CV2" s="1039"/>
      <c r="CW2" s="1040"/>
      <c r="CX2" s="1041"/>
      <c r="CY2" s="1039" t="s">
        <v>254</v>
      </c>
      <c r="CZ2" s="1040"/>
      <c r="DA2" s="1040"/>
      <c r="DB2" s="1040"/>
      <c r="DC2" s="1040"/>
      <c r="DD2" s="1040"/>
      <c r="DE2" s="1040"/>
      <c r="DF2" s="1040"/>
      <c r="DG2" s="1041"/>
      <c r="DH2" s="1039" t="s">
        <v>255</v>
      </c>
      <c r="DI2" s="1040"/>
      <c r="DJ2" s="1040"/>
      <c r="DK2" s="1040"/>
      <c r="DL2" s="1040"/>
      <c r="DM2" s="1040"/>
      <c r="DN2" s="1040"/>
      <c r="DO2" s="1040"/>
      <c r="DP2" s="1041"/>
      <c r="DQ2" s="1039" t="s">
        <v>256</v>
      </c>
      <c r="DR2" s="1040"/>
      <c r="DS2" s="1040"/>
      <c r="DT2" s="1040"/>
      <c r="DU2" s="1040"/>
      <c r="DV2" s="1040"/>
      <c r="DW2" s="1040"/>
      <c r="DX2" s="1040"/>
      <c r="DY2" s="1041"/>
      <c r="DZ2" s="1039" t="s">
        <v>254</v>
      </c>
      <c r="EA2" s="1040"/>
      <c r="EB2" s="1040"/>
      <c r="EC2" s="1040"/>
      <c r="ED2" s="1040"/>
      <c r="EE2" s="1040"/>
      <c r="EF2" s="1040"/>
      <c r="EG2" s="1040"/>
      <c r="EH2" s="1041"/>
      <c r="EI2" s="1039" t="s">
        <v>563</v>
      </c>
      <c r="EJ2" s="1040"/>
      <c r="EK2" s="1040"/>
      <c r="EL2" s="1040"/>
      <c r="EM2" s="1040"/>
      <c r="EN2" s="1040"/>
      <c r="EO2" s="1040"/>
      <c r="EP2" s="1040"/>
      <c r="EQ2" s="1041"/>
      <c r="ER2" s="1039" t="s">
        <v>562</v>
      </c>
      <c r="ES2" s="1040"/>
      <c r="ET2" s="1040"/>
      <c r="EU2" s="1040"/>
      <c r="EV2" s="1040"/>
      <c r="EW2" s="1040"/>
      <c r="EX2" s="1040"/>
      <c r="EY2" s="1040"/>
      <c r="EZ2" s="1041"/>
      <c r="FA2" s="1039" t="s">
        <v>570</v>
      </c>
      <c r="FB2" s="1040"/>
      <c r="FC2" s="1040"/>
      <c r="FD2" s="1040"/>
      <c r="FE2" s="1040"/>
      <c r="FF2" s="1040"/>
      <c r="FG2" s="1040"/>
      <c r="FH2" s="1040"/>
      <c r="FI2" s="1041"/>
      <c r="FJ2" s="1039" t="s">
        <v>260</v>
      </c>
      <c r="FK2" s="1040"/>
      <c r="FL2" s="1040"/>
      <c r="FM2" s="1040"/>
      <c r="FN2" s="1040"/>
      <c r="FO2" s="1040"/>
      <c r="FP2" s="1040"/>
      <c r="FQ2" s="1040"/>
      <c r="FR2" s="1041"/>
      <c r="FS2" s="1039" t="s">
        <v>261</v>
      </c>
      <c r="FT2" s="1040"/>
      <c r="FU2" s="1040"/>
      <c r="FV2" s="1040"/>
      <c r="FW2" s="1040"/>
      <c r="FX2" s="1040"/>
      <c r="FY2" s="1040"/>
      <c r="FZ2" s="1040"/>
      <c r="GA2" s="1041"/>
      <c r="GB2" s="1039" t="s">
        <v>262</v>
      </c>
      <c r="GC2" s="1040"/>
      <c r="GD2" s="1040"/>
      <c r="GE2" s="1040"/>
      <c r="GF2" s="1040"/>
      <c r="GG2" s="1040"/>
      <c r="GH2" s="1040"/>
      <c r="GI2" s="1040"/>
      <c r="GJ2" s="1041"/>
      <c r="GK2" s="1039" t="s">
        <v>263</v>
      </c>
      <c r="GL2" s="1040"/>
      <c r="GM2" s="1040"/>
      <c r="GN2" s="1040"/>
      <c r="GO2" s="1040"/>
      <c r="GP2" s="1040"/>
      <c r="GQ2" s="1040"/>
      <c r="GR2" s="1040"/>
      <c r="GS2" s="1041"/>
      <c r="GT2" s="1056" t="s">
        <v>571</v>
      </c>
      <c r="GU2" s="1056"/>
      <c r="GV2" s="1056"/>
      <c r="GW2" s="1056"/>
      <c r="GX2" s="1056"/>
      <c r="GY2" s="1056"/>
      <c r="GZ2" s="1056"/>
      <c r="HA2" s="1056"/>
      <c r="HB2" s="1056"/>
      <c r="HC2" s="1056" t="s">
        <v>638</v>
      </c>
      <c r="HD2" s="1056"/>
      <c r="HE2" s="1056"/>
      <c r="HF2" s="1056"/>
      <c r="HG2" s="1056"/>
      <c r="HH2" s="1056"/>
      <c r="HI2" s="1056"/>
      <c r="HJ2" s="1056"/>
      <c r="HK2" s="1056"/>
      <c r="HL2" s="1039" t="s">
        <v>264</v>
      </c>
      <c r="HM2" s="1040"/>
      <c r="HN2" s="1040"/>
      <c r="HO2" s="1040"/>
      <c r="HP2" s="1040"/>
      <c r="HQ2" s="1040"/>
      <c r="HR2" s="1040"/>
      <c r="HS2" s="1040"/>
      <c r="HT2" s="1041"/>
      <c r="HU2" s="1039" t="s">
        <v>265</v>
      </c>
      <c r="HV2" s="1040"/>
      <c r="HW2" s="1040"/>
      <c r="HX2" s="1040"/>
      <c r="HY2" s="1040"/>
      <c r="HZ2" s="1040"/>
      <c r="IA2" s="1040"/>
      <c r="IB2" s="1040"/>
      <c r="IC2" s="1041"/>
      <c r="ID2" s="1039" t="s">
        <v>490</v>
      </c>
      <c r="IE2" s="1040"/>
      <c r="IF2" s="1040"/>
      <c r="IG2" s="1040"/>
      <c r="IH2" s="1040"/>
      <c r="II2" s="1040"/>
      <c r="IJ2" s="1040"/>
      <c r="IK2" s="1040"/>
      <c r="IL2" s="1041"/>
      <c r="IM2" s="1056" t="s">
        <v>266</v>
      </c>
      <c r="IN2" s="1056"/>
      <c r="IO2" s="1056"/>
      <c r="IP2" s="1056"/>
      <c r="IQ2" s="1056"/>
      <c r="IR2" s="1056"/>
      <c r="IS2" s="1056" t="s">
        <v>572</v>
      </c>
      <c r="IT2" s="1056"/>
      <c r="IU2" s="1056"/>
      <c r="IV2" s="1039" t="s">
        <v>272</v>
      </c>
      <c r="IW2" s="1040"/>
      <c r="IX2" s="1040"/>
      <c r="IY2" s="1040"/>
      <c r="IZ2" s="1040"/>
      <c r="JA2" s="1040"/>
      <c r="JB2" s="1040"/>
      <c r="JC2" s="1040"/>
      <c r="JD2" s="1041"/>
      <c r="JE2" s="1039" t="s">
        <v>258</v>
      </c>
      <c r="JF2" s="1040"/>
      <c r="JG2" s="1040"/>
      <c r="JH2" s="1040"/>
      <c r="JI2" s="1040"/>
      <c r="JJ2" s="1040"/>
      <c r="JK2" s="1040"/>
      <c r="JL2" s="1040"/>
      <c r="JM2" s="1041"/>
      <c r="JN2" s="1039" t="s">
        <v>269</v>
      </c>
      <c r="JO2" s="1040"/>
      <c r="JP2" s="1040"/>
      <c r="JQ2" s="1040"/>
      <c r="JR2" s="1040"/>
      <c r="JS2" s="1040"/>
      <c r="JT2" s="1040"/>
      <c r="JU2" s="1040"/>
      <c r="JV2" s="1041"/>
      <c r="JW2" s="1039" t="s">
        <v>564</v>
      </c>
      <c r="JX2" s="1040"/>
      <c r="JY2" s="1040"/>
      <c r="JZ2" s="1040"/>
      <c r="KA2" s="1040"/>
      <c r="KB2" s="1040"/>
      <c r="KC2" s="1040"/>
      <c r="KD2" s="1040"/>
      <c r="KE2" s="1041"/>
      <c r="KF2" s="1039"/>
      <c r="KG2" s="1040"/>
      <c r="KH2" s="1040"/>
      <c r="KI2" s="1040"/>
      <c r="KJ2" s="1040"/>
      <c r="KK2" s="1040"/>
      <c r="KL2" s="1040"/>
      <c r="KM2" s="1040"/>
      <c r="KN2" s="1041"/>
      <c r="KO2" s="1056"/>
      <c r="KP2" s="1056"/>
      <c r="KQ2" s="1056"/>
      <c r="KR2" s="1081"/>
      <c r="KS2" s="1081"/>
      <c r="KT2" s="1081"/>
      <c r="KU2" s="1056"/>
      <c r="KV2" s="1056"/>
      <c r="KW2" s="1056"/>
    </row>
    <row r="3" spans="1:309" ht="14.25" customHeight="1">
      <c r="A3" s="1075" t="s">
        <v>277</v>
      </c>
      <c r="B3" s="1075" t="s">
        <v>278</v>
      </c>
      <c r="C3" s="1075" t="s">
        <v>279</v>
      </c>
      <c r="D3" s="1075" t="s">
        <v>280</v>
      </c>
      <c r="E3" s="1076" t="s">
        <v>281</v>
      </c>
      <c r="F3" s="1076"/>
      <c r="G3" s="1076"/>
      <c r="H3" s="1076"/>
      <c r="I3" s="1076" t="s">
        <v>282</v>
      </c>
      <c r="J3" s="1054"/>
      <c r="K3" s="1054"/>
      <c r="L3" s="1054"/>
      <c r="M3" s="1054"/>
      <c r="N3" s="1054"/>
      <c r="O3" s="1054"/>
      <c r="P3" s="1054"/>
      <c r="Q3" s="1054"/>
      <c r="R3" s="1054"/>
      <c r="S3" s="1054"/>
      <c r="T3" s="1054"/>
      <c r="U3" s="1054"/>
      <c r="V3" s="1042" t="s">
        <v>223</v>
      </c>
      <c r="W3" s="1043"/>
      <c r="X3" s="1043"/>
      <c r="Y3" s="1043"/>
      <c r="Z3" s="1043"/>
      <c r="AA3" s="1043"/>
      <c r="AB3" s="1043"/>
      <c r="AC3" s="1043"/>
      <c r="AD3" s="1044"/>
      <c r="AE3" s="1042" t="s">
        <v>1053</v>
      </c>
      <c r="AF3" s="1043"/>
      <c r="AG3" s="1043"/>
      <c r="AH3" s="1043"/>
      <c r="AI3" s="1043"/>
      <c r="AJ3" s="1043"/>
      <c r="AK3" s="1043"/>
      <c r="AL3" s="1043"/>
      <c r="AM3" s="1044"/>
      <c r="AN3" s="1042" t="s">
        <v>224</v>
      </c>
      <c r="AO3" s="1043"/>
      <c r="AP3" s="1043"/>
      <c r="AQ3" s="1043"/>
      <c r="AR3" s="1043"/>
      <c r="AS3" s="1043"/>
      <c r="AT3" s="1043"/>
      <c r="AU3" s="1043"/>
      <c r="AV3" s="1044"/>
      <c r="AW3" s="1078" t="s">
        <v>216</v>
      </c>
      <c r="AX3" s="1079"/>
      <c r="AY3" s="1079"/>
      <c r="AZ3" s="1079"/>
      <c r="BA3" s="1079"/>
      <c r="BB3" s="1079"/>
      <c r="BC3" s="1079"/>
      <c r="BD3" s="1079"/>
      <c r="BE3" s="1080"/>
      <c r="BF3" s="1042" t="s">
        <v>225</v>
      </c>
      <c r="BG3" s="1043"/>
      <c r="BH3" s="1043"/>
      <c r="BI3" s="1043"/>
      <c r="BJ3" s="1043"/>
      <c r="BK3" s="1043"/>
      <c r="BL3" s="1043"/>
      <c r="BM3" s="1043"/>
      <c r="BN3" s="1044"/>
      <c r="BO3" s="1042" t="s">
        <v>238</v>
      </c>
      <c r="BP3" s="1043"/>
      <c r="BQ3" s="1043"/>
      <c r="BR3" s="1043"/>
      <c r="BS3" s="1043"/>
      <c r="BT3" s="1043"/>
      <c r="BU3" s="1043"/>
      <c r="BV3" s="1043"/>
      <c r="BW3" s="1044"/>
      <c r="BX3" s="1042" t="s">
        <v>226</v>
      </c>
      <c r="BY3" s="1043"/>
      <c r="BZ3" s="1043"/>
      <c r="CA3" s="1043"/>
      <c r="CB3" s="1043"/>
      <c r="CC3" s="1043"/>
      <c r="CD3" s="1043"/>
      <c r="CE3" s="1043"/>
      <c r="CF3" s="1044"/>
      <c r="CG3" s="1042" t="s">
        <v>569</v>
      </c>
      <c r="CH3" s="1043"/>
      <c r="CI3" s="1043"/>
      <c r="CJ3" s="1043"/>
      <c r="CK3" s="1043"/>
      <c r="CL3" s="1043"/>
      <c r="CM3" s="1043"/>
      <c r="CN3" s="1043"/>
      <c r="CO3" s="1044"/>
      <c r="CP3" s="1078" t="s">
        <v>96</v>
      </c>
      <c r="CQ3" s="1079"/>
      <c r="CR3" s="1079"/>
      <c r="CS3" s="1079"/>
      <c r="CT3" s="1079"/>
      <c r="CU3" s="1079"/>
      <c r="CV3" s="1079"/>
      <c r="CW3" s="1079"/>
      <c r="CX3" s="1080"/>
      <c r="CY3" s="1042" t="s">
        <v>88</v>
      </c>
      <c r="CZ3" s="1043"/>
      <c r="DA3" s="1043"/>
      <c r="DB3" s="1043"/>
      <c r="DC3" s="1043"/>
      <c r="DD3" s="1043"/>
      <c r="DE3" s="1043"/>
      <c r="DF3" s="1043"/>
      <c r="DG3" s="1044"/>
      <c r="DH3" s="1042" t="s">
        <v>89</v>
      </c>
      <c r="DI3" s="1043"/>
      <c r="DJ3" s="1043"/>
      <c r="DK3" s="1043"/>
      <c r="DL3" s="1043"/>
      <c r="DM3" s="1043"/>
      <c r="DN3" s="1043"/>
      <c r="DO3" s="1043"/>
      <c r="DP3" s="1044"/>
      <c r="DQ3" s="1042" t="s">
        <v>227</v>
      </c>
      <c r="DR3" s="1043"/>
      <c r="DS3" s="1043"/>
      <c r="DT3" s="1043"/>
      <c r="DU3" s="1043"/>
      <c r="DV3" s="1043"/>
      <c r="DW3" s="1043"/>
      <c r="DX3" s="1043"/>
      <c r="DY3" s="1044"/>
      <c r="DZ3" s="1042" t="s">
        <v>90</v>
      </c>
      <c r="EA3" s="1043"/>
      <c r="EB3" s="1043"/>
      <c r="EC3" s="1043"/>
      <c r="ED3" s="1043"/>
      <c r="EE3" s="1043"/>
      <c r="EF3" s="1043"/>
      <c r="EG3" s="1043"/>
      <c r="EH3" s="1044"/>
      <c r="EI3" s="1042" t="s">
        <v>234</v>
      </c>
      <c r="EJ3" s="1043"/>
      <c r="EK3" s="1043"/>
      <c r="EL3" s="1043"/>
      <c r="EM3" s="1043"/>
      <c r="EN3" s="1043"/>
      <c r="EO3" s="1043"/>
      <c r="EP3" s="1043"/>
      <c r="EQ3" s="1044"/>
      <c r="ER3" s="1042" t="s">
        <v>232</v>
      </c>
      <c r="ES3" s="1043"/>
      <c r="ET3" s="1043"/>
      <c r="EU3" s="1043"/>
      <c r="EV3" s="1043"/>
      <c r="EW3" s="1043"/>
      <c r="EX3" s="1043"/>
      <c r="EY3" s="1043"/>
      <c r="EZ3" s="1044"/>
      <c r="FA3" s="1042" t="s">
        <v>91</v>
      </c>
      <c r="FB3" s="1043"/>
      <c r="FC3" s="1043"/>
      <c r="FD3" s="1043"/>
      <c r="FE3" s="1043"/>
      <c r="FF3" s="1043"/>
      <c r="FG3" s="1043"/>
      <c r="FH3" s="1043"/>
      <c r="FI3" s="1044"/>
      <c r="FJ3" s="1042" t="s">
        <v>248</v>
      </c>
      <c r="FK3" s="1043"/>
      <c r="FL3" s="1043"/>
      <c r="FM3" s="1043"/>
      <c r="FN3" s="1043"/>
      <c r="FO3" s="1043"/>
      <c r="FP3" s="1043"/>
      <c r="FQ3" s="1043"/>
      <c r="FR3" s="1044"/>
      <c r="FS3" s="1042" t="s">
        <v>249</v>
      </c>
      <c r="FT3" s="1043"/>
      <c r="FU3" s="1043"/>
      <c r="FV3" s="1043"/>
      <c r="FW3" s="1043"/>
      <c r="FX3" s="1043"/>
      <c r="FY3" s="1043"/>
      <c r="FZ3" s="1043"/>
      <c r="GA3" s="1044"/>
      <c r="GB3" s="1042" t="s">
        <v>236</v>
      </c>
      <c r="GC3" s="1043"/>
      <c r="GD3" s="1043"/>
      <c r="GE3" s="1043"/>
      <c r="GF3" s="1043"/>
      <c r="GG3" s="1043"/>
      <c r="GH3" s="1043"/>
      <c r="GI3" s="1043"/>
      <c r="GJ3" s="1044"/>
      <c r="GK3" s="1042" t="s">
        <v>229</v>
      </c>
      <c r="GL3" s="1043"/>
      <c r="GM3" s="1043"/>
      <c r="GN3" s="1043"/>
      <c r="GO3" s="1043"/>
      <c r="GP3" s="1043"/>
      <c r="GQ3" s="1043"/>
      <c r="GR3" s="1043"/>
      <c r="GS3" s="1044"/>
      <c r="GT3" s="1063" t="s">
        <v>230</v>
      </c>
      <c r="GU3" s="1063"/>
      <c r="GV3" s="1063"/>
      <c r="GW3" s="1063"/>
      <c r="GX3" s="1063"/>
      <c r="GY3" s="1063"/>
      <c r="GZ3" s="1063"/>
      <c r="HA3" s="1063"/>
      <c r="HB3" s="1063"/>
      <c r="HC3" s="1063" t="s">
        <v>235</v>
      </c>
      <c r="HD3" s="1063"/>
      <c r="HE3" s="1063"/>
      <c r="HF3" s="1063"/>
      <c r="HG3" s="1063"/>
      <c r="HH3" s="1063"/>
      <c r="HI3" s="1063"/>
      <c r="HJ3" s="1063"/>
      <c r="HK3" s="1063"/>
      <c r="HL3" s="1042" t="s">
        <v>240</v>
      </c>
      <c r="HM3" s="1043"/>
      <c r="HN3" s="1043"/>
      <c r="HO3" s="1043"/>
      <c r="HP3" s="1043"/>
      <c r="HQ3" s="1043"/>
      <c r="HR3" s="1043"/>
      <c r="HS3" s="1043"/>
      <c r="HT3" s="1044"/>
      <c r="HU3" s="1042" t="s">
        <v>241</v>
      </c>
      <c r="HV3" s="1043"/>
      <c r="HW3" s="1043"/>
      <c r="HX3" s="1043"/>
      <c r="HY3" s="1043"/>
      <c r="HZ3" s="1043"/>
      <c r="IA3" s="1043"/>
      <c r="IB3" s="1043"/>
      <c r="IC3" s="1044"/>
      <c r="ID3" s="1042" t="s">
        <v>489</v>
      </c>
      <c r="IE3" s="1043"/>
      <c r="IF3" s="1043"/>
      <c r="IG3" s="1043"/>
      <c r="IH3" s="1043"/>
      <c r="II3" s="1043"/>
      <c r="IJ3" s="1043"/>
      <c r="IK3" s="1043"/>
      <c r="IL3" s="1044"/>
      <c r="IM3" s="1042" t="s">
        <v>482</v>
      </c>
      <c r="IN3" s="1043"/>
      <c r="IO3" s="1043"/>
      <c r="IP3" s="1043"/>
      <c r="IQ3" s="1043"/>
      <c r="IR3" s="1043"/>
      <c r="IS3" s="1043"/>
      <c r="IT3" s="1043"/>
      <c r="IU3" s="1044"/>
      <c r="IV3" s="1057" t="s">
        <v>485</v>
      </c>
      <c r="IW3" s="1058"/>
      <c r="IX3" s="1058"/>
      <c r="IY3" s="1058"/>
      <c r="IZ3" s="1058"/>
      <c r="JA3" s="1058"/>
      <c r="JB3" s="1058"/>
      <c r="JC3" s="1058"/>
      <c r="JD3" s="1059"/>
      <c r="JE3" s="1057" t="s">
        <v>486</v>
      </c>
      <c r="JF3" s="1058"/>
      <c r="JG3" s="1058"/>
      <c r="JH3" s="1058"/>
      <c r="JI3" s="1058"/>
      <c r="JJ3" s="1058"/>
      <c r="JK3" s="1058"/>
      <c r="JL3" s="1058"/>
      <c r="JM3" s="1059"/>
      <c r="JN3" s="1057" t="s">
        <v>487</v>
      </c>
      <c r="JO3" s="1058"/>
      <c r="JP3" s="1058"/>
      <c r="JQ3" s="1058"/>
      <c r="JR3" s="1058"/>
      <c r="JS3" s="1058"/>
      <c r="JT3" s="1058"/>
      <c r="JU3" s="1058"/>
      <c r="JV3" s="1059"/>
      <c r="JW3" s="1057" t="s">
        <v>717</v>
      </c>
      <c r="JX3" s="1058"/>
      <c r="JY3" s="1058"/>
      <c r="JZ3" s="1058"/>
      <c r="KA3" s="1058"/>
      <c r="KB3" s="1058"/>
      <c r="KC3" s="1058"/>
      <c r="KD3" s="1058"/>
      <c r="KE3" s="1059"/>
      <c r="KF3" s="1042" t="s">
        <v>1050</v>
      </c>
      <c r="KG3" s="1043"/>
      <c r="KH3" s="1043"/>
      <c r="KI3" s="1043"/>
      <c r="KJ3" s="1043"/>
      <c r="KK3" s="1043"/>
      <c r="KL3" s="1043"/>
      <c r="KM3" s="1043"/>
      <c r="KN3" s="1044"/>
      <c r="KO3" s="1082" t="s">
        <v>655</v>
      </c>
      <c r="KP3" s="1083"/>
      <c r="KQ3" s="1083"/>
      <c r="KR3" s="1083"/>
      <c r="KS3" s="1083"/>
      <c r="KT3" s="1083"/>
      <c r="KU3" s="1083"/>
      <c r="KV3" s="1083"/>
      <c r="KW3" s="1084"/>
    </row>
    <row r="4" spans="1:309">
      <c r="A4" s="1075"/>
      <c r="B4" s="1075"/>
      <c r="C4" s="1075"/>
      <c r="D4" s="1075"/>
      <c r="E4" s="1076"/>
      <c r="F4" s="1076"/>
      <c r="G4" s="1076"/>
      <c r="H4" s="1076"/>
      <c r="I4" s="1076"/>
      <c r="J4" s="1"/>
      <c r="K4" s="1"/>
      <c r="L4" s="1"/>
      <c r="M4" s="223"/>
      <c r="N4" s="1"/>
      <c r="O4" s="1"/>
      <c r="P4" s="1"/>
      <c r="Q4" s="217"/>
      <c r="R4" s="1"/>
      <c r="S4" s="1"/>
      <c r="T4" s="1"/>
      <c r="U4" s="1"/>
      <c r="V4" s="1045"/>
      <c r="W4" s="1046"/>
      <c r="X4" s="1046"/>
      <c r="Y4" s="1046"/>
      <c r="Z4" s="1046"/>
      <c r="AA4" s="1046"/>
      <c r="AB4" s="1046"/>
      <c r="AC4" s="1046"/>
      <c r="AD4" s="1047"/>
      <c r="AE4" s="1045"/>
      <c r="AF4" s="1046"/>
      <c r="AG4" s="1046"/>
      <c r="AH4" s="1046"/>
      <c r="AI4" s="1046"/>
      <c r="AJ4" s="1046"/>
      <c r="AK4" s="1046"/>
      <c r="AL4" s="1046"/>
      <c r="AM4" s="1047"/>
      <c r="AN4" s="1045"/>
      <c r="AO4" s="1046"/>
      <c r="AP4" s="1046"/>
      <c r="AQ4" s="1046"/>
      <c r="AR4" s="1046"/>
      <c r="AS4" s="1046"/>
      <c r="AT4" s="1046"/>
      <c r="AU4" s="1046"/>
      <c r="AV4" s="1047"/>
      <c r="AW4" s="1063"/>
      <c r="AX4" s="1063"/>
      <c r="AY4" s="1063"/>
      <c r="AZ4" s="1077"/>
      <c r="BA4" s="1077"/>
      <c r="BB4" s="1077"/>
      <c r="BC4" s="1077"/>
      <c r="BD4" s="1077"/>
      <c r="BE4" s="1077"/>
      <c r="BF4" s="1045"/>
      <c r="BG4" s="1046"/>
      <c r="BH4" s="1046"/>
      <c r="BI4" s="1046"/>
      <c r="BJ4" s="1046"/>
      <c r="BK4" s="1046"/>
      <c r="BL4" s="1046"/>
      <c r="BM4" s="1046"/>
      <c r="BN4" s="1047"/>
      <c r="BO4" s="1045"/>
      <c r="BP4" s="1046"/>
      <c r="BQ4" s="1046"/>
      <c r="BR4" s="1046"/>
      <c r="BS4" s="1046"/>
      <c r="BT4" s="1046"/>
      <c r="BU4" s="1046"/>
      <c r="BV4" s="1046"/>
      <c r="BW4" s="1047"/>
      <c r="BX4" s="1045"/>
      <c r="BY4" s="1046"/>
      <c r="BZ4" s="1046"/>
      <c r="CA4" s="1046"/>
      <c r="CB4" s="1046"/>
      <c r="CC4" s="1046"/>
      <c r="CD4" s="1046"/>
      <c r="CE4" s="1046"/>
      <c r="CF4" s="1047"/>
      <c r="CG4" s="1045"/>
      <c r="CH4" s="1046"/>
      <c r="CI4" s="1046"/>
      <c r="CJ4" s="1046"/>
      <c r="CK4" s="1046"/>
      <c r="CL4" s="1046"/>
      <c r="CM4" s="1046"/>
      <c r="CN4" s="1046"/>
      <c r="CO4" s="1047"/>
      <c r="CP4" s="1070"/>
      <c r="CQ4" s="1071"/>
      <c r="CR4" s="1072"/>
      <c r="CS4" s="1067"/>
      <c r="CT4" s="1068"/>
      <c r="CU4" s="1069"/>
      <c r="CV4" s="1067"/>
      <c r="CW4" s="1068"/>
      <c r="CX4" s="1069"/>
      <c r="CY4" s="1045"/>
      <c r="CZ4" s="1046"/>
      <c r="DA4" s="1046"/>
      <c r="DB4" s="1046"/>
      <c r="DC4" s="1046"/>
      <c r="DD4" s="1046"/>
      <c r="DE4" s="1046"/>
      <c r="DF4" s="1046"/>
      <c r="DG4" s="1047"/>
      <c r="DH4" s="1045"/>
      <c r="DI4" s="1046"/>
      <c r="DJ4" s="1046"/>
      <c r="DK4" s="1046"/>
      <c r="DL4" s="1046"/>
      <c r="DM4" s="1046"/>
      <c r="DN4" s="1046"/>
      <c r="DO4" s="1046"/>
      <c r="DP4" s="1047"/>
      <c r="DQ4" s="1045"/>
      <c r="DR4" s="1046"/>
      <c r="DS4" s="1046"/>
      <c r="DT4" s="1046"/>
      <c r="DU4" s="1046"/>
      <c r="DV4" s="1046"/>
      <c r="DW4" s="1046"/>
      <c r="DX4" s="1046"/>
      <c r="DY4" s="1047"/>
      <c r="DZ4" s="1045"/>
      <c r="EA4" s="1046"/>
      <c r="EB4" s="1046"/>
      <c r="EC4" s="1046"/>
      <c r="ED4" s="1046"/>
      <c r="EE4" s="1046"/>
      <c r="EF4" s="1046"/>
      <c r="EG4" s="1046"/>
      <c r="EH4" s="1047"/>
      <c r="EI4" s="1045"/>
      <c r="EJ4" s="1046"/>
      <c r="EK4" s="1046"/>
      <c r="EL4" s="1046"/>
      <c r="EM4" s="1046"/>
      <c r="EN4" s="1046"/>
      <c r="EO4" s="1046"/>
      <c r="EP4" s="1046"/>
      <c r="EQ4" s="1047"/>
      <c r="ER4" s="1045"/>
      <c r="ES4" s="1046"/>
      <c r="ET4" s="1046"/>
      <c r="EU4" s="1046"/>
      <c r="EV4" s="1046"/>
      <c r="EW4" s="1046"/>
      <c r="EX4" s="1046"/>
      <c r="EY4" s="1046"/>
      <c r="EZ4" s="1047"/>
      <c r="FA4" s="1045"/>
      <c r="FB4" s="1046"/>
      <c r="FC4" s="1046"/>
      <c r="FD4" s="1046"/>
      <c r="FE4" s="1046"/>
      <c r="FF4" s="1046"/>
      <c r="FG4" s="1046"/>
      <c r="FH4" s="1046"/>
      <c r="FI4" s="1047"/>
      <c r="FJ4" s="1045"/>
      <c r="FK4" s="1046"/>
      <c r="FL4" s="1046"/>
      <c r="FM4" s="1046"/>
      <c r="FN4" s="1046"/>
      <c r="FO4" s="1046"/>
      <c r="FP4" s="1046"/>
      <c r="FQ4" s="1046"/>
      <c r="FR4" s="1047"/>
      <c r="FS4" s="1045"/>
      <c r="FT4" s="1046"/>
      <c r="FU4" s="1046"/>
      <c r="FV4" s="1046"/>
      <c r="FW4" s="1046"/>
      <c r="FX4" s="1046"/>
      <c r="FY4" s="1046"/>
      <c r="FZ4" s="1046"/>
      <c r="GA4" s="1047"/>
      <c r="GB4" s="1045"/>
      <c r="GC4" s="1046"/>
      <c r="GD4" s="1046"/>
      <c r="GE4" s="1046"/>
      <c r="GF4" s="1046"/>
      <c r="GG4" s="1046"/>
      <c r="GH4" s="1046"/>
      <c r="GI4" s="1046"/>
      <c r="GJ4" s="1047"/>
      <c r="GK4" s="1045"/>
      <c r="GL4" s="1046"/>
      <c r="GM4" s="1046"/>
      <c r="GN4" s="1046"/>
      <c r="GO4" s="1046"/>
      <c r="GP4" s="1046"/>
      <c r="GQ4" s="1046"/>
      <c r="GR4" s="1046"/>
      <c r="GS4" s="1047"/>
      <c r="GT4" s="1063"/>
      <c r="GU4" s="1063"/>
      <c r="GV4" s="1063"/>
      <c r="GW4" s="1063"/>
      <c r="GX4" s="1063"/>
      <c r="GY4" s="1063"/>
      <c r="GZ4" s="1063"/>
      <c r="HA4" s="1063"/>
      <c r="HB4" s="1063"/>
      <c r="HC4" s="1063"/>
      <c r="HD4" s="1063"/>
      <c r="HE4" s="1063"/>
      <c r="HF4" s="1063"/>
      <c r="HG4" s="1063"/>
      <c r="HH4" s="1063"/>
      <c r="HI4" s="1063"/>
      <c r="HJ4" s="1063"/>
      <c r="HK4" s="1063"/>
      <c r="HL4" s="1045"/>
      <c r="HM4" s="1046"/>
      <c r="HN4" s="1046"/>
      <c r="HO4" s="1046"/>
      <c r="HP4" s="1046"/>
      <c r="HQ4" s="1046"/>
      <c r="HR4" s="1046"/>
      <c r="HS4" s="1046"/>
      <c r="HT4" s="1047"/>
      <c r="HU4" s="1045"/>
      <c r="HV4" s="1046"/>
      <c r="HW4" s="1046"/>
      <c r="HX4" s="1046"/>
      <c r="HY4" s="1046"/>
      <c r="HZ4" s="1046"/>
      <c r="IA4" s="1046"/>
      <c r="IB4" s="1046"/>
      <c r="IC4" s="1047"/>
      <c r="ID4" s="1045"/>
      <c r="IE4" s="1046"/>
      <c r="IF4" s="1046"/>
      <c r="IG4" s="1046"/>
      <c r="IH4" s="1046"/>
      <c r="II4" s="1046"/>
      <c r="IJ4" s="1046"/>
      <c r="IK4" s="1046"/>
      <c r="IL4" s="1047"/>
      <c r="IM4" s="1045"/>
      <c r="IN4" s="1046"/>
      <c r="IO4" s="1046"/>
      <c r="IP4" s="1046"/>
      <c r="IQ4" s="1046"/>
      <c r="IR4" s="1046"/>
      <c r="IS4" s="1046"/>
      <c r="IT4" s="1046"/>
      <c r="IU4" s="1047"/>
      <c r="IV4" s="1060"/>
      <c r="IW4" s="1061"/>
      <c r="IX4" s="1061"/>
      <c r="IY4" s="1061"/>
      <c r="IZ4" s="1061"/>
      <c r="JA4" s="1061"/>
      <c r="JB4" s="1061"/>
      <c r="JC4" s="1061"/>
      <c r="JD4" s="1062"/>
      <c r="JE4" s="1060"/>
      <c r="JF4" s="1061"/>
      <c r="JG4" s="1061"/>
      <c r="JH4" s="1061"/>
      <c r="JI4" s="1061"/>
      <c r="JJ4" s="1061"/>
      <c r="JK4" s="1061"/>
      <c r="JL4" s="1061"/>
      <c r="JM4" s="1062"/>
      <c r="JN4" s="1060"/>
      <c r="JO4" s="1061"/>
      <c r="JP4" s="1061"/>
      <c r="JQ4" s="1061"/>
      <c r="JR4" s="1061"/>
      <c r="JS4" s="1061"/>
      <c r="JT4" s="1061"/>
      <c r="JU4" s="1061"/>
      <c r="JV4" s="1062"/>
      <c r="JW4" s="1060"/>
      <c r="JX4" s="1061"/>
      <c r="JY4" s="1061"/>
      <c r="JZ4" s="1061"/>
      <c r="KA4" s="1061"/>
      <c r="KB4" s="1061"/>
      <c r="KC4" s="1061"/>
      <c r="KD4" s="1061"/>
      <c r="KE4" s="1062"/>
      <c r="KF4" s="1045"/>
      <c r="KG4" s="1046"/>
      <c r="KH4" s="1046"/>
      <c r="KI4" s="1046"/>
      <c r="KJ4" s="1046"/>
      <c r="KK4" s="1046"/>
      <c r="KL4" s="1046"/>
      <c r="KM4" s="1046"/>
      <c r="KN4" s="1047"/>
      <c r="KO4" s="1085"/>
      <c r="KP4" s="1086"/>
      <c r="KQ4" s="1086"/>
      <c r="KR4" s="1086"/>
      <c r="KS4" s="1086"/>
      <c r="KT4" s="1086"/>
      <c r="KU4" s="1086"/>
      <c r="KV4" s="1086"/>
      <c r="KW4" s="1087"/>
    </row>
    <row r="5" spans="1:309" ht="45">
      <c r="A5" s="1075"/>
      <c r="B5" s="1075"/>
      <c r="C5" s="1075"/>
      <c r="D5" s="1075"/>
      <c r="E5" s="1076"/>
      <c r="F5" s="1076"/>
      <c r="G5" s="1076"/>
      <c r="H5" s="1076"/>
      <c r="I5" s="1076"/>
      <c r="J5" s="216" t="s">
        <v>283</v>
      </c>
      <c r="K5" s="216" t="s">
        <v>284</v>
      </c>
      <c r="L5" s="336" t="s">
        <v>573</v>
      </c>
      <c r="M5" s="224" t="s">
        <v>237</v>
      </c>
      <c r="N5" s="191" t="s">
        <v>283</v>
      </c>
      <c r="O5" s="191" t="s">
        <v>284</v>
      </c>
      <c r="P5" s="336" t="s">
        <v>573</v>
      </c>
      <c r="Q5" s="221" t="s">
        <v>237</v>
      </c>
      <c r="R5" s="216" t="s">
        <v>283</v>
      </c>
      <c r="S5" s="216" t="s">
        <v>284</v>
      </c>
      <c r="T5" s="216" t="s">
        <v>573</v>
      </c>
      <c r="U5" s="207" t="s">
        <v>237</v>
      </c>
      <c r="V5" s="191" t="s">
        <v>283</v>
      </c>
      <c r="W5" s="191" t="s">
        <v>284</v>
      </c>
      <c r="X5" s="336" t="s">
        <v>573</v>
      </c>
      <c r="Y5" s="191" t="s">
        <v>283</v>
      </c>
      <c r="Z5" s="191" t="s">
        <v>284</v>
      </c>
      <c r="AA5" s="336" t="s">
        <v>573</v>
      </c>
      <c r="AB5" s="191" t="s">
        <v>283</v>
      </c>
      <c r="AC5" s="191" t="s">
        <v>284</v>
      </c>
      <c r="AD5" s="336" t="s">
        <v>573</v>
      </c>
      <c r="AE5" s="532" t="s">
        <v>283</v>
      </c>
      <c r="AF5" s="532" t="s">
        <v>284</v>
      </c>
      <c r="AG5" s="532" t="s">
        <v>573</v>
      </c>
      <c r="AH5" s="532" t="s">
        <v>283</v>
      </c>
      <c r="AI5" s="532" t="s">
        <v>284</v>
      </c>
      <c r="AJ5" s="532" t="s">
        <v>573</v>
      </c>
      <c r="AK5" s="532" t="s">
        <v>283</v>
      </c>
      <c r="AL5" s="532" t="s">
        <v>284</v>
      </c>
      <c r="AM5" s="532" t="s">
        <v>573</v>
      </c>
      <c r="AN5" s="209" t="s">
        <v>283</v>
      </c>
      <c r="AO5" s="209" t="s">
        <v>284</v>
      </c>
      <c r="AP5" s="336" t="s">
        <v>573</v>
      </c>
      <c r="AQ5" s="209" t="s">
        <v>283</v>
      </c>
      <c r="AR5" s="209" t="s">
        <v>284</v>
      </c>
      <c r="AS5" s="336" t="s">
        <v>573</v>
      </c>
      <c r="AT5" s="209" t="s">
        <v>283</v>
      </c>
      <c r="AU5" s="209" t="s">
        <v>284</v>
      </c>
      <c r="AV5" s="336" t="s">
        <v>573</v>
      </c>
      <c r="AW5" s="191" t="s">
        <v>283</v>
      </c>
      <c r="AX5" s="191" t="s">
        <v>284</v>
      </c>
      <c r="AY5" s="336" t="s">
        <v>573</v>
      </c>
      <c r="AZ5" s="191" t="s">
        <v>283</v>
      </c>
      <c r="BA5" s="191" t="s">
        <v>284</v>
      </c>
      <c r="BB5" s="336" t="s">
        <v>573</v>
      </c>
      <c r="BC5" s="191" t="s">
        <v>283</v>
      </c>
      <c r="BD5" s="191" t="s">
        <v>284</v>
      </c>
      <c r="BE5" s="336" t="s">
        <v>573</v>
      </c>
      <c r="BF5" s="209" t="s">
        <v>283</v>
      </c>
      <c r="BG5" s="209" t="s">
        <v>284</v>
      </c>
      <c r="BH5" s="336" t="s">
        <v>573</v>
      </c>
      <c r="BI5" s="209" t="s">
        <v>283</v>
      </c>
      <c r="BJ5" s="209" t="s">
        <v>284</v>
      </c>
      <c r="BK5" s="336" t="s">
        <v>573</v>
      </c>
      <c r="BL5" s="209" t="s">
        <v>283</v>
      </c>
      <c r="BM5" s="209" t="s">
        <v>284</v>
      </c>
      <c r="BN5" s="336" t="s">
        <v>573</v>
      </c>
      <c r="BO5" s="191" t="s">
        <v>283</v>
      </c>
      <c r="BP5" s="191" t="s">
        <v>284</v>
      </c>
      <c r="BQ5" s="336" t="s">
        <v>573</v>
      </c>
      <c r="BR5" s="191" t="s">
        <v>283</v>
      </c>
      <c r="BS5" s="191" t="s">
        <v>284</v>
      </c>
      <c r="BT5" s="336" t="s">
        <v>573</v>
      </c>
      <c r="BU5" s="191" t="s">
        <v>283</v>
      </c>
      <c r="BV5" s="191" t="s">
        <v>284</v>
      </c>
      <c r="BW5" s="336" t="s">
        <v>573</v>
      </c>
      <c r="BX5" s="209" t="s">
        <v>283</v>
      </c>
      <c r="BY5" s="209" t="s">
        <v>284</v>
      </c>
      <c r="BZ5" s="336" t="s">
        <v>573</v>
      </c>
      <c r="CA5" s="209" t="s">
        <v>283</v>
      </c>
      <c r="CB5" s="209" t="s">
        <v>284</v>
      </c>
      <c r="CC5" s="336" t="s">
        <v>573</v>
      </c>
      <c r="CD5" s="209" t="s">
        <v>283</v>
      </c>
      <c r="CE5" s="209" t="s">
        <v>284</v>
      </c>
      <c r="CF5" s="336" t="s">
        <v>573</v>
      </c>
      <c r="CG5" s="336" t="s">
        <v>283</v>
      </c>
      <c r="CH5" s="336" t="s">
        <v>284</v>
      </c>
      <c r="CI5" s="336" t="s">
        <v>573</v>
      </c>
      <c r="CJ5" s="336" t="s">
        <v>283</v>
      </c>
      <c r="CK5" s="336" t="s">
        <v>284</v>
      </c>
      <c r="CL5" s="336" t="s">
        <v>573</v>
      </c>
      <c r="CM5" s="336" t="s">
        <v>283</v>
      </c>
      <c r="CN5" s="336" t="s">
        <v>284</v>
      </c>
      <c r="CO5" s="336" t="s">
        <v>573</v>
      </c>
      <c r="CP5" s="209" t="s">
        <v>283</v>
      </c>
      <c r="CQ5" s="209" t="s">
        <v>284</v>
      </c>
      <c r="CR5" s="336" t="s">
        <v>573</v>
      </c>
      <c r="CS5" s="209" t="s">
        <v>283</v>
      </c>
      <c r="CT5" s="209" t="s">
        <v>284</v>
      </c>
      <c r="CU5" s="336" t="s">
        <v>573</v>
      </c>
      <c r="CV5" s="209" t="s">
        <v>283</v>
      </c>
      <c r="CW5" s="209" t="s">
        <v>284</v>
      </c>
      <c r="CX5" s="336" t="s">
        <v>573</v>
      </c>
      <c r="CY5" s="191" t="s">
        <v>283</v>
      </c>
      <c r="CZ5" s="191" t="s">
        <v>284</v>
      </c>
      <c r="DA5" s="336" t="s">
        <v>573</v>
      </c>
      <c r="DB5" s="191" t="s">
        <v>283</v>
      </c>
      <c r="DC5" s="191" t="s">
        <v>284</v>
      </c>
      <c r="DD5" s="336" t="s">
        <v>573</v>
      </c>
      <c r="DE5" s="191" t="s">
        <v>283</v>
      </c>
      <c r="DF5" s="191" t="s">
        <v>284</v>
      </c>
      <c r="DG5" s="336" t="s">
        <v>573</v>
      </c>
      <c r="DH5" s="209" t="s">
        <v>283</v>
      </c>
      <c r="DI5" s="209" t="s">
        <v>284</v>
      </c>
      <c r="DJ5" s="336" t="s">
        <v>573</v>
      </c>
      <c r="DK5" s="209" t="s">
        <v>283</v>
      </c>
      <c r="DL5" s="209" t="s">
        <v>284</v>
      </c>
      <c r="DM5" s="336" t="s">
        <v>573</v>
      </c>
      <c r="DN5" s="209" t="s">
        <v>283</v>
      </c>
      <c r="DO5" s="209" t="s">
        <v>284</v>
      </c>
      <c r="DP5" s="336" t="s">
        <v>573</v>
      </c>
      <c r="DQ5" s="191" t="s">
        <v>283</v>
      </c>
      <c r="DR5" s="191" t="s">
        <v>284</v>
      </c>
      <c r="DS5" s="336" t="s">
        <v>573</v>
      </c>
      <c r="DT5" s="191" t="s">
        <v>283</v>
      </c>
      <c r="DU5" s="191" t="s">
        <v>284</v>
      </c>
      <c r="DV5" s="336" t="s">
        <v>573</v>
      </c>
      <c r="DW5" s="191" t="s">
        <v>283</v>
      </c>
      <c r="DX5" s="191" t="s">
        <v>284</v>
      </c>
      <c r="DY5" s="336" t="s">
        <v>573</v>
      </c>
      <c r="DZ5" s="191" t="s">
        <v>283</v>
      </c>
      <c r="EA5" s="191" t="s">
        <v>284</v>
      </c>
      <c r="EB5" s="336" t="s">
        <v>573</v>
      </c>
      <c r="EC5" s="191" t="s">
        <v>283</v>
      </c>
      <c r="ED5" s="191" t="s">
        <v>284</v>
      </c>
      <c r="EE5" s="336" t="s">
        <v>573</v>
      </c>
      <c r="EF5" s="191" t="s">
        <v>283</v>
      </c>
      <c r="EG5" s="191" t="s">
        <v>284</v>
      </c>
      <c r="EH5" s="336" t="s">
        <v>573</v>
      </c>
      <c r="EI5" s="191" t="s">
        <v>283</v>
      </c>
      <c r="EJ5" s="191" t="s">
        <v>284</v>
      </c>
      <c r="EK5" s="336" t="s">
        <v>573</v>
      </c>
      <c r="EL5" s="191" t="s">
        <v>283</v>
      </c>
      <c r="EM5" s="191" t="s">
        <v>284</v>
      </c>
      <c r="EN5" s="336" t="s">
        <v>573</v>
      </c>
      <c r="EO5" s="191" t="s">
        <v>283</v>
      </c>
      <c r="EP5" s="191" t="s">
        <v>284</v>
      </c>
      <c r="EQ5" s="336" t="s">
        <v>573</v>
      </c>
      <c r="ER5" s="209" t="s">
        <v>283</v>
      </c>
      <c r="ES5" s="209" t="s">
        <v>284</v>
      </c>
      <c r="ET5" s="336" t="s">
        <v>573</v>
      </c>
      <c r="EU5" s="209" t="s">
        <v>283</v>
      </c>
      <c r="EV5" s="209" t="s">
        <v>284</v>
      </c>
      <c r="EW5" s="336" t="s">
        <v>573</v>
      </c>
      <c r="EX5" s="209" t="s">
        <v>283</v>
      </c>
      <c r="EY5" s="209" t="s">
        <v>284</v>
      </c>
      <c r="EZ5" s="336" t="s">
        <v>573</v>
      </c>
      <c r="FA5" s="191" t="s">
        <v>283</v>
      </c>
      <c r="FB5" s="191" t="s">
        <v>284</v>
      </c>
      <c r="FC5" s="336" t="s">
        <v>573</v>
      </c>
      <c r="FD5" s="191" t="s">
        <v>283</v>
      </c>
      <c r="FE5" s="191" t="s">
        <v>284</v>
      </c>
      <c r="FF5" s="336" t="s">
        <v>573</v>
      </c>
      <c r="FG5" s="191" t="s">
        <v>283</v>
      </c>
      <c r="FH5" s="191" t="s">
        <v>284</v>
      </c>
      <c r="FI5" s="336" t="s">
        <v>573</v>
      </c>
      <c r="FJ5" s="191" t="s">
        <v>283</v>
      </c>
      <c r="FK5" s="191" t="s">
        <v>284</v>
      </c>
      <c r="FL5" s="336" t="s">
        <v>573</v>
      </c>
      <c r="FM5" s="191" t="s">
        <v>283</v>
      </c>
      <c r="FN5" s="191" t="s">
        <v>284</v>
      </c>
      <c r="FO5" s="336" t="s">
        <v>573</v>
      </c>
      <c r="FP5" s="191" t="s">
        <v>283</v>
      </c>
      <c r="FQ5" s="191" t="s">
        <v>284</v>
      </c>
      <c r="FR5" s="336" t="s">
        <v>573</v>
      </c>
      <c r="FS5" s="209" t="s">
        <v>283</v>
      </c>
      <c r="FT5" s="209" t="s">
        <v>284</v>
      </c>
      <c r="FU5" s="336" t="s">
        <v>573</v>
      </c>
      <c r="FV5" s="191" t="s">
        <v>283</v>
      </c>
      <c r="FW5" s="191" t="s">
        <v>284</v>
      </c>
      <c r="FX5" s="336" t="s">
        <v>573</v>
      </c>
      <c r="FY5" s="191" t="s">
        <v>283</v>
      </c>
      <c r="FZ5" s="191" t="s">
        <v>284</v>
      </c>
      <c r="GA5" s="336" t="s">
        <v>573</v>
      </c>
      <c r="GB5" s="209" t="s">
        <v>283</v>
      </c>
      <c r="GC5" s="209" t="s">
        <v>284</v>
      </c>
      <c r="GD5" s="336" t="s">
        <v>573</v>
      </c>
      <c r="GE5" s="209" t="s">
        <v>283</v>
      </c>
      <c r="GF5" s="209" t="s">
        <v>284</v>
      </c>
      <c r="GG5" s="336" t="s">
        <v>573</v>
      </c>
      <c r="GH5" s="209" t="s">
        <v>283</v>
      </c>
      <c r="GI5" s="209" t="s">
        <v>284</v>
      </c>
      <c r="GJ5" s="336" t="s">
        <v>573</v>
      </c>
      <c r="GK5" s="191" t="s">
        <v>283</v>
      </c>
      <c r="GL5" s="191" t="s">
        <v>284</v>
      </c>
      <c r="GM5" s="336" t="s">
        <v>573</v>
      </c>
      <c r="GN5" s="191" t="s">
        <v>283</v>
      </c>
      <c r="GO5" s="191" t="s">
        <v>284</v>
      </c>
      <c r="GP5" s="336" t="s">
        <v>573</v>
      </c>
      <c r="GQ5" s="191" t="s">
        <v>283</v>
      </c>
      <c r="GR5" s="191" t="s">
        <v>284</v>
      </c>
      <c r="GS5" s="336" t="s">
        <v>573</v>
      </c>
      <c r="GT5" s="209" t="s">
        <v>283</v>
      </c>
      <c r="GU5" s="209" t="s">
        <v>284</v>
      </c>
      <c r="GV5" s="336" t="s">
        <v>573</v>
      </c>
      <c r="GW5" s="209" t="s">
        <v>283</v>
      </c>
      <c r="GX5" s="209" t="s">
        <v>284</v>
      </c>
      <c r="GY5" s="336" t="s">
        <v>573</v>
      </c>
      <c r="GZ5" s="209" t="s">
        <v>283</v>
      </c>
      <c r="HA5" s="209" t="s">
        <v>284</v>
      </c>
      <c r="HB5" s="336" t="s">
        <v>573</v>
      </c>
      <c r="HC5" s="191" t="s">
        <v>283</v>
      </c>
      <c r="HD5" s="191" t="s">
        <v>284</v>
      </c>
      <c r="HE5" s="336" t="s">
        <v>573</v>
      </c>
      <c r="HF5" s="191" t="s">
        <v>283</v>
      </c>
      <c r="HG5" s="191" t="s">
        <v>284</v>
      </c>
      <c r="HH5" s="336" t="s">
        <v>573</v>
      </c>
      <c r="HI5" s="191" t="s">
        <v>283</v>
      </c>
      <c r="HJ5" s="191" t="s">
        <v>284</v>
      </c>
      <c r="HK5" s="336" t="s">
        <v>573</v>
      </c>
      <c r="HL5" s="191" t="s">
        <v>283</v>
      </c>
      <c r="HM5" s="191" t="s">
        <v>284</v>
      </c>
      <c r="HN5" s="336" t="s">
        <v>573</v>
      </c>
      <c r="HO5" s="191" t="s">
        <v>283</v>
      </c>
      <c r="HP5" s="191" t="s">
        <v>284</v>
      </c>
      <c r="HQ5" s="336" t="s">
        <v>573</v>
      </c>
      <c r="HR5" s="191" t="s">
        <v>283</v>
      </c>
      <c r="HS5" s="191" t="s">
        <v>284</v>
      </c>
      <c r="HT5" s="336" t="s">
        <v>573</v>
      </c>
      <c r="HU5" s="191" t="s">
        <v>283</v>
      </c>
      <c r="HV5" s="191" t="s">
        <v>284</v>
      </c>
      <c r="HW5" s="336" t="s">
        <v>573</v>
      </c>
      <c r="HX5" s="191" t="s">
        <v>283</v>
      </c>
      <c r="HY5" s="191" t="s">
        <v>284</v>
      </c>
      <c r="HZ5" s="336" t="s">
        <v>573</v>
      </c>
      <c r="IA5" s="191" t="s">
        <v>283</v>
      </c>
      <c r="IB5" s="191" t="s">
        <v>284</v>
      </c>
      <c r="IC5" s="336" t="s">
        <v>573</v>
      </c>
      <c r="ID5" s="351" t="s">
        <v>283</v>
      </c>
      <c r="IE5" s="351" t="s">
        <v>284</v>
      </c>
      <c r="IF5" s="351" t="s">
        <v>573</v>
      </c>
      <c r="IG5" s="351" t="s">
        <v>283</v>
      </c>
      <c r="IH5" s="351" t="s">
        <v>284</v>
      </c>
      <c r="II5" s="351" t="s">
        <v>573</v>
      </c>
      <c r="IJ5" s="351" t="s">
        <v>283</v>
      </c>
      <c r="IK5" s="351" t="s">
        <v>284</v>
      </c>
      <c r="IL5" s="351" t="s">
        <v>573</v>
      </c>
      <c r="IM5" s="209" t="s">
        <v>283</v>
      </c>
      <c r="IN5" s="209" t="s">
        <v>284</v>
      </c>
      <c r="IO5" s="336" t="s">
        <v>573</v>
      </c>
      <c r="IP5" s="209" t="s">
        <v>283</v>
      </c>
      <c r="IQ5" s="209" t="s">
        <v>284</v>
      </c>
      <c r="IR5" s="336" t="s">
        <v>573</v>
      </c>
      <c r="IS5" s="209" t="s">
        <v>283</v>
      </c>
      <c r="IT5" s="209" t="s">
        <v>284</v>
      </c>
      <c r="IU5" s="336" t="s">
        <v>573</v>
      </c>
      <c r="IV5" s="216" t="s">
        <v>283</v>
      </c>
      <c r="IW5" s="216" t="s">
        <v>284</v>
      </c>
      <c r="IX5" s="336" t="s">
        <v>573</v>
      </c>
      <c r="IY5" s="216" t="s">
        <v>283</v>
      </c>
      <c r="IZ5" s="216" t="s">
        <v>284</v>
      </c>
      <c r="JA5" s="336" t="s">
        <v>573</v>
      </c>
      <c r="JB5" s="216" t="s">
        <v>283</v>
      </c>
      <c r="JC5" s="216" t="s">
        <v>284</v>
      </c>
      <c r="JD5" s="336" t="s">
        <v>573</v>
      </c>
      <c r="JE5" s="216" t="s">
        <v>283</v>
      </c>
      <c r="JF5" s="216" t="s">
        <v>284</v>
      </c>
      <c r="JG5" s="336" t="s">
        <v>573</v>
      </c>
      <c r="JH5" s="216" t="s">
        <v>283</v>
      </c>
      <c r="JI5" s="216" t="s">
        <v>284</v>
      </c>
      <c r="JJ5" s="336" t="s">
        <v>573</v>
      </c>
      <c r="JK5" s="216" t="s">
        <v>283</v>
      </c>
      <c r="JL5" s="216" t="s">
        <v>284</v>
      </c>
      <c r="JM5" s="336" t="s">
        <v>573</v>
      </c>
      <c r="JN5" s="216" t="s">
        <v>283</v>
      </c>
      <c r="JO5" s="216" t="s">
        <v>284</v>
      </c>
      <c r="JP5" s="336" t="s">
        <v>573</v>
      </c>
      <c r="JQ5" s="216" t="s">
        <v>283</v>
      </c>
      <c r="JR5" s="216" t="s">
        <v>284</v>
      </c>
      <c r="JS5" s="336" t="s">
        <v>573</v>
      </c>
      <c r="JT5" s="216" t="s">
        <v>283</v>
      </c>
      <c r="JU5" s="216" t="s">
        <v>284</v>
      </c>
      <c r="JV5" s="336" t="s">
        <v>573</v>
      </c>
      <c r="JW5" s="216" t="s">
        <v>283</v>
      </c>
      <c r="JX5" s="216" t="s">
        <v>284</v>
      </c>
      <c r="JY5" s="336" t="s">
        <v>573</v>
      </c>
      <c r="JZ5" s="216" t="s">
        <v>283</v>
      </c>
      <c r="KA5" s="216" t="s">
        <v>284</v>
      </c>
      <c r="KB5" s="336" t="s">
        <v>573</v>
      </c>
      <c r="KC5" s="216" t="s">
        <v>283</v>
      </c>
      <c r="KD5" s="216" t="s">
        <v>284</v>
      </c>
      <c r="KE5" s="336" t="s">
        <v>573</v>
      </c>
      <c r="KF5" s="336" t="s">
        <v>283</v>
      </c>
      <c r="KG5" s="336" t="s">
        <v>284</v>
      </c>
      <c r="KH5" s="336" t="s">
        <v>573</v>
      </c>
      <c r="KI5" s="336" t="s">
        <v>283</v>
      </c>
      <c r="KJ5" s="336" t="s">
        <v>284</v>
      </c>
      <c r="KK5" s="336" t="s">
        <v>573</v>
      </c>
      <c r="KL5" s="336" t="s">
        <v>283</v>
      </c>
      <c r="KM5" s="336" t="s">
        <v>284</v>
      </c>
      <c r="KN5" s="336" t="s">
        <v>573</v>
      </c>
      <c r="KO5" s="191" t="s">
        <v>283</v>
      </c>
      <c r="KP5" s="191" t="s">
        <v>284</v>
      </c>
      <c r="KQ5" s="336" t="s">
        <v>573</v>
      </c>
      <c r="KR5" s="191" t="s">
        <v>283</v>
      </c>
      <c r="KS5" s="191" t="s">
        <v>284</v>
      </c>
      <c r="KT5" s="336" t="s">
        <v>573</v>
      </c>
      <c r="KU5" s="191" t="s">
        <v>283</v>
      </c>
      <c r="KV5" s="191" t="s">
        <v>284</v>
      </c>
      <c r="KW5" s="336" t="s">
        <v>573</v>
      </c>
    </row>
    <row r="6" spans="1:309" ht="23.25">
      <c r="A6" s="208">
        <v>101</v>
      </c>
      <c r="B6" s="6">
        <v>1</v>
      </c>
      <c r="C6" s="7" t="s">
        <v>286</v>
      </c>
      <c r="D6" s="7"/>
      <c r="E6" s="7"/>
      <c r="F6" s="7"/>
      <c r="G6" s="7"/>
      <c r="H6" s="7"/>
      <c r="I6" s="7"/>
      <c r="J6" s="245">
        <f t="shared" ref="J6:J37" si="0">AW6+CP6+KO6</f>
        <v>1025498787</v>
      </c>
      <c r="K6" s="245">
        <f t="shared" ref="K6:K37" si="1">AX6+CQ6+KP6</f>
        <v>0</v>
      </c>
      <c r="L6" s="245"/>
      <c r="M6" s="246">
        <f>J6+K6+L6</f>
        <v>1025498787</v>
      </c>
      <c r="N6" s="245">
        <f t="shared" ref="N6:N37" si="2">AZ6+CS6+KR6</f>
        <v>1857828132</v>
      </c>
      <c r="O6" s="245">
        <f t="shared" ref="O6:O37" si="3">BA6+CT6+KS6</f>
        <v>0</v>
      </c>
      <c r="P6" s="245"/>
      <c r="Q6" s="246">
        <f>SUM(N6:P6)</f>
        <v>1857828132</v>
      </c>
      <c r="R6" s="245">
        <f t="shared" ref="R6:R37" si="4">BC6+CV6+KU6</f>
        <v>1417095931</v>
      </c>
      <c r="S6" s="245">
        <f t="shared" ref="S6:S37" si="5">BD6+CW6+KV6</f>
        <v>0</v>
      </c>
      <c r="T6" s="245"/>
      <c r="U6" s="246">
        <f>SUM(R6:T6)</f>
        <v>1417095931</v>
      </c>
      <c r="V6" s="8">
        <f>V7+V20+V46+V62</f>
        <v>100727800</v>
      </c>
      <c r="W6" s="8">
        <f>W7+W20+W46+W62</f>
        <v>0</v>
      </c>
      <c r="X6" s="8"/>
      <c r="Y6" s="8">
        <f>Y7+Y20+Y46+Y62</f>
        <v>111882564</v>
      </c>
      <c r="Z6" s="8">
        <f>Z7+Z20+Z46+Z62</f>
        <v>0</v>
      </c>
      <c r="AA6" s="8"/>
      <c r="AB6" s="8">
        <f>AB7+AB20+AB46+AB62</f>
        <v>1643580</v>
      </c>
      <c r="AC6" s="8">
        <f>AC7+AC20+AC46+AC62</f>
        <v>0</v>
      </c>
      <c r="AD6" s="8"/>
      <c r="AE6" s="8">
        <f>AE7+AE20+AE46+AE62</f>
        <v>0</v>
      </c>
      <c r="AF6" s="8">
        <f>AF7+AF20+AF46+AF62</f>
        <v>0</v>
      </c>
      <c r="AG6" s="8"/>
      <c r="AH6" s="8">
        <f>AH7+AH20+AH46+AH62</f>
        <v>2349109</v>
      </c>
      <c r="AI6" s="8">
        <f>AI7+AI20+AI46+AI62</f>
        <v>0</v>
      </c>
      <c r="AJ6" s="8"/>
      <c r="AK6" s="8">
        <f>AK7+AK20+AK46+AK62</f>
        <v>2349109</v>
      </c>
      <c r="AL6" s="8">
        <f>AL7+AL20+AL46+AL62</f>
        <v>0</v>
      </c>
      <c r="AM6" s="8"/>
      <c r="AN6" s="8">
        <f>AN7+AN20+AN46+AN62</f>
        <v>0</v>
      </c>
      <c r="AO6" s="8">
        <f>AO7+AO20+AO46+AO62</f>
        <v>0</v>
      </c>
      <c r="AP6" s="8"/>
      <c r="AQ6" s="8">
        <f>AQ7+AQ20+AQ46+AQ62</f>
        <v>0</v>
      </c>
      <c r="AR6" s="8">
        <f>AR7+AR20+AR46+AR62</f>
        <v>0</v>
      </c>
      <c r="AS6" s="8"/>
      <c r="AT6" s="8">
        <f>AT7+AT20+AT46+AT62</f>
        <v>0</v>
      </c>
      <c r="AU6" s="8">
        <f>AU7+AU20+AU46+AU62</f>
        <v>0</v>
      </c>
      <c r="AV6" s="8"/>
      <c r="AW6" s="8">
        <f>AW7+AW20+AW46+AW62</f>
        <v>100727800</v>
      </c>
      <c r="AX6" s="8">
        <f>AX7+AX20+AX46+AX62</f>
        <v>0</v>
      </c>
      <c r="AY6" s="8"/>
      <c r="AZ6" s="8">
        <f>AZ7+AZ20+AZ46+AZ62</f>
        <v>114231673</v>
      </c>
      <c r="BA6" s="8">
        <f>BA7+BA20+BA46+BA62</f>
        <v>0</v>
      </c>
      <c r="BB6" s="8"/>
      <c r="BC6" s="8">
        <f>BC7+BC20+BC46+BC62</f>
        <v>3992689</v>
      </c>
      <c r="BD6" s="8">
        <f>BD7+BD20+BD46+BD62</f>
        <v>0</v>
      </c>
      <c r="BE6" s="8"/>
      <c r="BF6" s="8">
        <f>BF7+BF20+BF46+BF62</f>
        <v>5686860</v>
      </c>
      <c r="BG6" s="8">
        <f>BG7+BG20+BG46+BG62</f>
        <v>0</v>
      </c>
      <c r="BH6" s="8"/>
      <c r="BI6" s="8">
        <f>BI7+BI20+BI46+BI62</f>
        <v>6944979</v>
      </c>
      <c r="BJ6" s="8">
        <f>BJ7+BJ20+BJ46+BJ62</f>
        <v>0</v>
      </c>
      <c r="BK6" s="8"/>
      <c r="BL6" s="8">
        <f>BL7+BL20+BL46+BL62</f>
        <v>510525</v>
      </c>
      <c r="BM6" s="8">
        <f>BM7+BM20+BM46+BM62</f>
        <v>0</v>
      </c>
      <c r="BN6" s="8"/>
      <c r="BO6" s="8">
        <f>BO7+BO20+BO46+BO62</f>
        <v>7064000</v>
      </c>
      <c r="BP6" s="8">
        <f>BP7+BP20+BP46+BP62</f>
        <v>0</v>
      </c>
      <c r="BQ6" s="8"/>
      <c r="BR6" s="8">
        <f>BR7+BR20+BR46+BR62</f>
        <v>15801575</v>
      </c>
      <c r="BS6" s="8">
        <f>BS7+BS20+BS46+BS62</f>
        <v>0</v>
      </c>
      <c r="BT6" s="8"/>
      <c r="BU6" s="8">
        <f>BU7+BU20+BU46+BU62</f>
        <v>15860073</v>
      </c>
      <c r="BV6" s="8">
        <f>BV7+BV20+BV46+BV62</f>
        <v>0</v>
      </c>
      <c r="BW6" s="8"/>
      <c r="BX6" s="8">
        <f>BX7+BX20+BX46+BX62</f>
        <v>3250000</v>
      </c>
      <c r="BY6" s="8">
        <f>BY7+BY20+BY46+BY62</f>
        <v>0</v>
      </c>
      <c r="BZ6" s="8"/>
      <c r="CA6" s="8">
        <f>CA7+CA20+CA46+CA62</f>
        <v>3620374</v>
      </c>
      <c r="CB6" s="8">
        <f>CB7+CB20+CB46+CB62</f>
        <v>0</v>
      </c>
      <c r="CC6" s="8"/>
      <c r="CD6" s="8">
        <f>CD7+CD20+CD46+CD62</f>
        <v>2070706</v>
      </c>
      <c r="CE6" s="8">
        <f>CE7+CE20+CE46+CE62</f>
        <v>0</v>
      </c>
      <c r="CF6" s="8"/>
      <c r="CG6" s="8">
        <f>CG7+CG20+CG46+CG62</f>
        <v>0</v>
      </c>
      <c r="CH6" s="8">
        <f>CH7+CH20+CH46+CH62</f>
        <v>0</v>
      </c>
      <c r="CI6" s="8"/>
      <c r="CJ6" s="8">
        <f>CJ7+CJ20+CJ46+CJ62</f>
        <v>0</v>
      </c>
      <c r="CK6" s="8">
        <f>CK7+CK20+CK46+CK62</f>
        <v>0</v>
      </c>
      <c r="CL6" s="8"/>
      <c r="CM6" s="8">
        <f>CM7+CM20+CM46+CM62</f>
        <v>0</v>
      </c>
      <c r="CN6" s="8">
        <f>CN7+CN20+CN46+CN62</f>
        <v>0</v>
      </c>
      <c r="CO6" s="8"/>
      <c r="CP6" s="8">
        <f>CP7+CP20+CP46+CP62</f>
        <v>16000860</v>
      </c>
      <c r="CQ6" s="8">
        <f>CQ7+CQ20+CQ46+CQ62</f>
        <v>0</v>
      </c>
      <c r="CR6" s="8"/>
      <c r="CS6" s="8">
        <f>CS7+CS20+CS46+CS62</f>
        <v>26366928</v>
      </c>
      <c r="CT6" s="8">
        <f>CT7+CT20+CT46+CT62</f>
        <v>0</v>
      </c>
      <c r="CU6" s="8"/>
      <c r="CV6" s="8">
        <f>CV7+CV20+CV46+CV62</f>
        <v>18441304</v>
      </c>
      <c r="CW6" s="8">
        <f>CW7+CW20+CW46+CW62</f>
        <v>0</v>
      </c>
      <c r="CX6" s="8"/>
      <c r="CY6" s="8">
        <f>CY7+CY20+CY46+CY62</f>
        <v>0</v>
      </c>
      <c r="CZ6" s="8">
        <f>CZ7+CZ20+CZ46+CZ62</f>
        <v>0</v>
      </c>
      <c r="DA6" s="8"/>
      <c r="DB6" s="8">
        <f>DB7+DB20+DB46+DB62</f>
        <v>0</v>
      </c>
      <c r="DC6" s="8">
        <f>DC7+DC20+DC46+DC62</f>
        <v>0</v>
      </c>
      <c r="DD6" s="8"/>
      <c r="DE6" s="8">
        <f>DE7+DE20+DE46+DE62</f>
        <v>680000</v>
      </c>
      <c r="DF6" s="8">
        <f>DF7+DF20+DF46+DF62</f>
        <v>0</v>
      </c>
      <c r="DG6" s="8"/>
      <c r="DH6" s="8">
        <f>DH7+DH20+DH46+DH62</f>
        <v>11950000</v>
      </c>
      <c r="DI6" s="8">
        <f>DI7+DI20+DI46+DI62</f>
        <v>0</v>
      </c>
      <c r="DJ6" s="8"/>
      <c r="DK6" s="8">
        <f>DK7+DK20+DK46+DK62</f>
        <v>11950000</v>
      </c>
      <c r="DL6" s="8">
        <f>DL7+DL20+DL46+DL62</f>
        <v>0</v>
      </c>
      <c r="DM6" s="8"/>
      <c r="DN6" s="8">
        <f>DN7+DN20+DN46+DN62</f>
        <v>10705710</v>
      </c>
      <c r="DO6" s="8">
        <f>DO7+DO20+DO46+DO62</f>
        <v>0</v>
      </c>
      <c r="DP6" s="8"/>
      <c r="DQ6" s="8">
        <f>DQ7+DQ20+DQ46+DQ62</f>
        <v>10380000</v>
      </c>
      <c r="DR6" s="8">
        <f>DR7+DR20+DR46+DR62</f>
        <v>0</v>
      </c>
      <c r="DS6" s="8"/>
      <c r="DT6" s="8">
        <f>DT7+DT20+DT46+DT62</f>
        <v>10380000</v>
      </c>
      <c r="DU6" s="8">
        <f>DU7+DU20+DU46+DU62</f>
        <v>0</v>
      </c>
      <c r="DV6" s="8"/>
      <c r="DW6" s="8">
        <f>DW7+DW20+DW46+DW62</f>
        <v>10409100</v>
      </c>
      <c r="DX6" s="8">
        <f>DX7+DX20+DX46+DX62</f>
        <v>0</v>
      </c>
      <c r="DY6" s="8"/>
      <c r="DZ6" s="8">
        <f>DZ7+DZ20+DZ46+DZ62</f>
        <v>0</v>
      </c>
      <c r="EA6" s="8">
        <f>EA7+EA20+EA46+EA62</f>
        <v>0</v>
      </c>
      <c r="EB6" s="8"/>
      <c r="EC6" s="8">
        <f>EC7+EC20+EC46+EC62</f>
        <v>0</v>
      </c>
      <c r="ED6" s="8">
        <f>ED7+ED20+ED46+ED62</f>
        <v>0</v>
      </c>
      <c r="EE6" s="8"/>
      <c r="EF6" s="8">
        <f>EF7+EF20+EF46+EF62</f>
        <v>0</v>
      </c>
      <c r="EG6" s="8">
        <f>EG7+EG20+EG46+EG62</f>
        <v>0</v>
      </c>
      <c r="EH6" s="8"/>
      <c r="EI6" s="8">
        <f>EI7+EI20+EI46+EI62</f>
        <v>3600000</v>
      </c>
      <c r="EJ6" s="8">
        <f>EJ7+EJ20+EJ46+EJ62</f>
        <v>0</v>
      </c>
      <c r="EK6" s="8"/>
      <c r="EL6" s="8">
        <f>EL7+EL20+EL46+EL62</f>
        <v>3600000</v>
      </c>
      <c r="EM6" s="8">
        <f>EM7+EM20+EM46+EM62</f>
        <v>0</v>
      </c>
      <c r="EN6" s="8"/>
      <c r="EO6" s="8">
        <f>EO7+EO20+EO46+EO62</f>
        <v>6750101</v>
      </c>
      <c r="EP6" s="8">
        <f>EP7+EP20+EP46+EP62</f>
        <v>0</v>
      </c>
      <c r="EQ6" s="8"/>
      <c r="ER6" s="8">
        <f>ER7+ER20+ER46+ER62</f>
        <v>5800000</v>
      </c>
      <c r="ES6" s="8">
        <f>ES7+ES20+ES46+ES62</f>
        <v>0</v>
      </c>
      <c r="ET6" s="8"/>
      <c r="EU6" s="8">
        <f>EU7+EU20+EU46+EU62</f>
        <v>5800000</v>
      </c>
      <c r="EV6" s="8">
        <f>EV7+EV20+EV46+EV62</f>
        <v>0</v>
      </c>
      <c r="EW6" s="8"/>
      <c r="EX6" s="8">
        <f>EX7+EX20+EX46+EX62</f>
        <v>8246372</v>
      </c>
      <c r="EY6" s="8">
        <f>EY7+EY20+EY46+EY62</f>
        <v>0</v>
      </c>
      <c r="EZ6" s="8"/>
      <c r="FA6" s="8">
        <f>FA7+FA20+FA46+FA62</f>
        <v>0</v>
      </c>
      <c r="FB6" s="8">
        <f>FB7+FB20+FB46+FB62</f>
        <v>0</v>
      </c>
      <c r="FC6" s="8"/>
      <c r="FD6" s="8">
        <f>FD7+FD20+FD46+FD62</f>
        <v>0</v>
      </c>
      <c r="FE6" s="8">
        <f>FE7+FE20+FE46+FE62</f>
        <v>0</v>
      </c>
      <c r="FF6" s="8"/>
      <c r="FG6" s="8">
        <f>FG7+FG20+FG46+FG62</f>
        <v>0</v>
      </c>
      <c r="FH6" s="8">
        <f>FH7+FH20+FH46+FH62</f>
        <v>0</v>
      </c>
      <c r="FI6" s="8"/>
      <c r="FJ6" s="8">
        <f>FJ7+FJ20+FJ46+FJ62</f>
        <v>57000000</v>
      </c>
      <c r="FK6" s="8">
        <f>FK7+FK20+FK46+FK62</f>
        <v>0</v>
      </c>
      <c r="FL6" s="8"/>
      <c r="FM6" s="8">
        <f>FM7+FM20+FM46+FM62</f>
        <v>57000000</v>
      </c>
      <c r="FN6" s="8">
        <f>FN7+FN20+FN46+FN62</f>
        <v>0</v>
      </c>
      <c r="FO6" s="8"/>
      <c r="FP6" s="8">
        <f>FP7+FP20+FP46+FP62</f>
        <v>71843498</v>
      </c>
      <c r="FQ6" s="8">
        <f>FQ7+FQ20+FQ46+FQ62</f>
        <v>0</v>
      </c>
      <c r="FR6" s="8"/>
      <c r="FS6" s="8">
        <f>FS7+FS20+FS46+FS62</f>
        <v>6700000</v>
      </c>
      <c r="FT6" s="8">
        <f>FT7+FT20+FT46+FT62</f>
        <v>0</v>
      </c>
      <c r="FU6" s="8"/>
      <c r="FV6" s="8">
        <f>FV7+FV20+FV46+FV62</f>
        <v>6700000</v>
      </c>
      <c r="FW6" s="8">
        <f>FW7+FW20+FW46+FW62</f>
        <v>0</v>
      </c>
      <c r="FX6" s="8"/>
      <c r="FY6" s="8">
        <f>FY7+FY20+FY46+FY62</f>
        <v>1413350</v>
      </c>
      <c r="FZ6" s="8">
        <f>FZ7+FZ20+FZ46+FZ62</f>
        <v>0</v>
      </c>
      <c r="GA6" s="8"/>
      <c r="GB6" s="8">
        <f>GB7+GB20+GB46+GB62</f>
        <v>11335000</v>
      </c>
      <c r="GC6" s="8">
        <f>GC7+GC20+GC46+GC62</f>
        <v>0</v>
      </c>
      <c r="GD6" s="8"/>
      <c r="GE6" s="8">
        <f>GE7+GE20+GE46+GE62</f>
        <v>12335000</v>
      </c>
      <c r="GF6" s="8">
        <f>GF7+GF20+GF46+GF62</f>
        <v>0</v>
      </c>
      <c r="GG6" s="8"/>
      <c r="GH6" s="8">
        <f>GH7+GH20+GH46+GH62</f>
        <v>11430915</v>
      </c>
      <c r="GI6" s="8">
        <f>GI7+GI20+GI46+GI62</f>
        <v>0</v>
      </c>
      <c r="GJ6" s="8"/>
      <c r="GK6" s="8">
        <f>GK7+GK20+GK46+GK62</f>
        <v>18850000</v>
      </c>
      <c r="GL6" s="8">
        <f>GL7+GL20+GL46+GL62</f>
        <v>0</v>
      </c>
      <c r="GM6" s="8"/>
      <c r="GN6" s="8">
        <f>GN7+GN20+GN46+GN62</f>
        <v>18850000</v>
      </c>
      <c r="GO6" s="8">
        <f>GO7+GO20+GO46+GO62</f>
        <v>0</v>
      </c>
      <c r="GP6" s="8"/>
      <c r="GQ6" s="8">
        <f>GQ7+GQ20+GQ46+GQ62</f>
        <v>25105035</v>
      </c>
      <c r="GR6" s="8">
        <f>GR7+GR20+GR46+GR62</f>
        <v>0</v>
      </c>
      <c r="GS6" s="8"/>
      <c r="GT6" s="8">
        <f>GT7+GT20+GT46+GT62</f>
        <v>40150000</v>
      </c>
      <c r="GU6" s="8">
        <f>GU7+GU20+GU46+GU62</f>
        <v>0</v>
      </c>
      <c r="GV6" s="8"/>
      <c r="GW6" s="8">
        <f>GW7+GW20+GW46+GW62</f>
        <v>40150000</v>
      </c>
      <c r="GX6" s="8">
        <f>GX7+GX20+GX46+GX62</f>
        <v>0</v>
      </c>
      <c r="GY6" s="8"/>
      <c r="GZ6" s="8">
        <f>GZ7+GZ20+GZ46+GZ62</f>
        <v>38603200</v>
      </c>
      <c r="HA6" s="8">
        <f>HA7+HA20+HA46+HA62</f>
        <v>0</v>
      </c>
      <c r="HB6" s="8"/>
      <c r="HC6" s="8">
        <f>HC7+HC20+HC46+HC62</f>
        <v>738705127</v>
      </c>
      <c r="HD6" s="8">
        <f>HD7+HD20+HD46+HD62</f>
        <v>0</v>
      </c>
      <c r="HE6" s="8"/>
      <c r="HF6" s="8">
        <f>HF7+HF20+HF46+HF62</f>
        <v>754200372</v>
      </c>
      <c r="HG6" s="8">
        <f>HG7+HG20+HG46+HG62</f>
        <v>0</v>
      </c>
      <c r="HH6" s="8"/>
      <c r="HI6" s="8">
        <f>HI7+HI20+HI46+HI62</f>
        <v>921189119</v>
      </c>
      <c r="HJ6" s="8">
        <f>HJ7+HJ20+HJ46+HJ62</f>
        <v>0</v>
      </c>
      <c r="HK6" s="8"/>
      <c r="HL6" s="8">
        <f>HL7+HL20+HL46+HL62</f>
        <v>4300000</v>
      </c>
      <c r="HM6" s="8">
        <f>HM7+HM20+HM46+HM62</f>
        <v>0</v>
      </c>
      <c r="HN6" s="8"/>
      <c r="HO6" s="8">
        <f>HO7+HO20+HO46+HO62</f>
        <v>4300000</v>
      </c>
      <c r="HP6" s="8">
        <f>HP7+HP20+HP46+HP62</f>
        <v>0</v>
      </c>
      <c r="HQ6" s="8"/>
      <c r="HR6" s="8">
        <f>HR7+HR20+HR46+HR62</f>
        <v>5674895</v>
      </c>
      <c r="HS6" s="8">
        <f>HS7+HS20+HS46+HS62</f>
        <v>0</v>
      </c>
      <c r="HT6" s="8"/>
      <c r="HU6" s="8">
        <f>HU7+HU20+HU46+HU62</f>
        <v>0</v>
      </c>
      <c r="HV6" s="8">
        <f>HV7+HV20+HV46+HV62</f>
        <v>0</v>
      </c>
      <c r="HW6" s="8"/>
      <c r="HX6" s="8">
        <f>HX7+HX20+HX46+HX62</f>
        <v>0</v>
      </c>
      <c r="HY6" s="8">
        <f>HY7+HY20+HY46+HY62</f>
        <v>0</v>
      </c>
      <c r="HZ6" s="8"/>
      <c r="IA6" s="8">
        <f>IA7+IA20+IA46+IA62</f>
        <v>0</v>
      </c>
      <c r="IB6" s="8">
        <f>IB7+IB20+IB46+IB62</f>
        <v>0</v>
      </c>
      <c r="IC6" s="8"/>
      <c r="ID6" s="8">
        <f>ID7+ID20+ID46+ID62</f>
        <v>0</v>
      </c>
      <c r="IE6" s="8">
        <f>IE7+IE20+IE46+IE62</f>
        <v>0</v>
      </c>
      <c r="IF6" s="8"/>
      <c r="IG6" s="8">
        <f>IG7+IG20+IG46+IG62</f>
        <v>0</v>
      </c>
      <c r="IH6" s="8">
        <f>IH7+IH20+IH46+IH62</f>
        <v>0</v>
      </c>
      <c r="II6" s="8"/>
      <c r="IJ6" s="8">
        <f>IJ7+IJ20+IJ46+IJ62</f>
        <v>22614</v>
      </c>
      <c r="IK6" s="8">
        <f>IK7+IK20+IK46+IK62</f>
        <v>0</v>
      </c>
      <c r="IL6" s="8"/>
      <c r="IM6" s="8">
        <f>IM7+IM20+IM46+IM62</f>
        <v>0</v>
      </c>
      <c r="IN6" s="8">
        <f>IN7+IN20+IN46+IN62</f>
        <v>0</v>
      </c>
      <c r="IO6" s="8"/>
      <c r="IP6" s="8">
        <f>IP7+IP20+IP46+IP62</f>
        <v>0</v>
      </c>
      <c r="IQ6" s="8">
        <f>IQ7+IQ20+IQ46+IQ62</f>
        <v>0</v>
      </c>
      <c r="IR6" s="8"/>
      <c r="IS6" s="8">
        <f>IS7+IS20+IS46+IS62</f>
        <v>0</v>
      </c>
      <c r="IT6" s="8">
        <f>IT7+IT20+IT46+IT62</f>
        <v>0</v>
      </c>
      <c r="IU6" s="8"/>
      <c r="IV6" s="8">
        <f>IV7+IV20+IV46+IV62</f>
        <v>0</v>
      </c>
      <c r="IW6" s="8">
        <f>IW7+IW20+IW46+IW62</f>
        <v>0</v>
      </c>
      <c r="IX6" s="8"/>
      <c r="IY6" s="8">
        <f>IY7+IY20+IY46+IY62</f>
        <v>0</v>
      </c>
      <c r="IZ6" s="8">
        <f>IZ7+IZ20+IZ46+IZ62</f>
        <v>0</v>
      </c>
      <c r="JA6" s="8"/>
      <c r="JB6" s="8">
        <f>JB7+JB20+JB46+JB62</f>
        <v>45720</v>
      </c>
      <c r="JC6" s="8">
        <f>JC7+JC20+JC46+JC62</f>
        <v>0</v>
      </c>
      <c r="JD6" s="8"/>
      <c r="JE6" s="8">
        <f>JE7+JE20+JE46+JE62</f>
        <v>0</v>
      </c>
      <c r="JF6" s="8">
        <f>JF7+JF20+JF46+JF62</f>
        <v>0</v>
      </c>
      <c r="JG6" s="8"/>
      <c r="JH6" s="8">
        <f>JH7+JH20+JH46+JH62</f>
        <v>0</v>
      </c>
      <c r="JI6" s="8">
        <f>JI7+JI20+JI46+JI62</f>
        <v>0</v>
      </c>
      <c r="JJ6" s="8"/>
      <c r="JK6" s="8">
        <f>JK7+JK20+JK46+JK62</f>
        <v>0</v>
      </c>
      <c r="JL6" s="8">
        <f>JL7+JL20+JL46+JL62</f>
        <v>0</v>
      </c>
      <c r="JM6" s="8"/>
      <c r="JN6" s="8">
        <f>JN7+JN20+JN46+JN62</f>
        <v>0</v>
      </c>
      <c r="JO6" s="8">
        <f>JO7+JO20+JO46+JO62</f>
        <v>0</v>
      </c>
      <c r="JP6" s="8"/>
      <c r="JQ6" s="8">
        <f>JQ7+JQ20+JQ46+JQ62</f>
        <v>0</v>
      </c>
      <c r="JR6" s="8">
        <f>JR7+JR20+JR46+JR62</f>
        <v>0</v>
      </c>
      <c r="JS6" s="8"/>
      <c r="JT6" s="8">
        <f>JT7+JT20+JT46+JT62</f>
        <v>1080000</v>
      </c>
      <c r="JU6" s="8">
        <f>JU7+JU20+JU46+JU62</f>
        <v>0</v>
      </c>
      <c r="JV6" s="8"/>
      <c r="JW6" s="8">
        <f>JW7+JW20+JW46+JW62</f>
        <v>0</v>
      </c>
      <c r="JX6" s="8">
        <f>JX7+JX20+JX46+JX62</f>
        <v>0</v>
      </c>
      <c r="JY6" s="8"/>
      <c r="JZ6" s="8">
        <f>JZ7+JZ20+JZ46+JZ62</f>
        <v>0</v>
      </c>
      <c r="KA6" s="8">
        <f>KA7+KA20+KA46+KA62</f>
        <v>0</v>
      </c>
      <c r="KB6" s="8"/>
      <c r="KC6" s="8">
        <f>KC7+KC20+KC46+KC62</f>
        <v>0</v>
      </c>
      <c r="KD6" s="8">
        <f>KD7+KD20+KD46+KD62</f>
        <v>0</v>
      </c>
      <c r="KE6" s="8"/>
      <c r="KF6" s="8">
        <f>KF7+KF20+KF46+KF62</f>
        <v>789813159</v>
      </c>
      <c r="KG6" s="8">
        <f>KG7+KG20+KG46+KG62</f>
        <v>0</v>
      </c>
      <c r="KH6" s="8"/>
      <c r="KI6" s="8">
        <f>KI7+KI20+KI46+KI62</f>
        <v>791964159</v>
      </c>
      <c r="KJ6" s="8">
        <f>KJ7+KJ20+KJ46+KJ62</f>
        <v>0</v>
      </c>
      <c r="KK6" s="8"/>
      <c r="KL6" s="8">
        <f>KL7+KL20+KL46+KL62</f>
        <v>281462309</v>
      </c>
      <c r="KM6" s="8">
        <f>KM7+KM20+KM46+KM62</f>
        <v>0</v>
      </c>
      <c r="KN6" s="8"/>
      <c r="KO6" s="245">
        <f>SUMIFS(CY6:IU6,$CY$1:$IU$1,"eredeti előirányzat",$CY$5:$IU$5,"Kötelező feladatok")</f>
        <v>908770127</v>
      </c>
      <c r="KP6" s="245"/>
      <c r="KQ6" s="245"/>
      <c r="KR6" s="245">
        <f t="shared" ref="KR6:KR37" si="6">SUMIFS(DB6:KN6,$DB$1:$KN$1,"módosított előirányzat",$DB$5:$KN$5,"Kötelező feladatok")</f>
        <v>1717229531</v>
      </c>
      <c r="KS6" s="245"/>
      <c r="KT6" s="8">
        <f>SUMIF($CY$5:$KQ$5,"Államigazgatási feladatok",CY6:KQ6)</f>
        <v>0</v>
      </c>
      <c r="KU6" s="8">
        <f>KU7+KU20+KU46+KU62</f>
        <v>1394661938</v>
      </c>
      <c r="KV6" s="8">
        <f>KV7+KV20+KV46+KV62</f>
        <v>0</v>
      </c>
      <c r="KW6" s="8"/>
    </row>
    <row r="7" spans="1:309">
      <c r="A7" s="16"/>
      <c r="B7" s="189"/>
      <c r="C7" s="11">
        <v>1</v>
      </c>
      <c r="D7" s="12" t="s">
        <v>287</v>
      </c>
      <c r="E7" s="11"/>
      <c r="F7" s="11"/>
      <c r="G7" s="11"/>
      <c r="H7" s="11"/>
      <c r="I7" s="13" t="s">
        <v>288</v>
      </c>
      <c r="J7" s="247">
        <f t="shared" si="0"/>
        <v>1218453446</v>
      </c>
      <c r="K7" s="247">
        <f t="shared" si="1"/>
        <v>0</v>
      </c>
      <c r="L7" s="247"/>
      <c r="M7" s="248">
        <f t="shared" ref="M7:M70" si="7">J7+K7+L7</f>
        <v>1218453446</v>
      </c>
      <c r="N7" s="247">
        <f t="shared" si="2"/>
        <v>1253213926</v>
      </c>
      <c r="O7" s="247">
        <f t="shared" si="3"/>
        <v>0</v>
      </c>
      <c r="P7" s="247"/>
      <c r="Q7" s="248">
        <f t="shared" ref="Q7:Q70" si="8">SUM(N7:P7)</f>
        <v>1253213926</v>
      </c>
      <c r="R7" s="247">
        <f t="shared" si="4"/>
        <v>734749702</v>
      </c>
      <c r="S7" s="247">
        <f t="shared" si="5"/>
        <v>0</v>
      </c>
      <c r="T7" s="247"/>
      <c r="U7" s="248">
        <f t="shared" ref="U7:U70" si="9">SUM(R7:T7)</f>
        <v>734749702</v>
      </c>
      <c r="V7" s="15">
        <f>V8+V15+V16+V17+V18+V19</f>
        <v>100347800</v>
      </c>
      <c r="W7" s="15">
        <f>W8+W15+W16+W17+W18+W19</f>
        <v>0</v>
      </c>
      <c r="X7" s="15"/>
      <c r="Y7" s="15">
        <f>Y8+Y15+Y16+Y17+Y18+Y19</f>
        <v>111502564</v>
      </c>
      <c r="Z7" s="15">
        <f>Z8+Z15+Z16+Z17+Z18+Z19</f>
        <v>0</v>
      </c>
      <c r="AA7" s="15"/>
      <c r="AB7" s="15">
        <f>AB8+AB15+AB16+AB17+AB18+AB19</f>
        <v>974124</v>
      </c>
      <c r="AC7" s="15">
        <f>AC8+AC15+AC16+AC17+AC18+AC19</f>
        <v>0</v>
      </c>
      <c r="AD7" s="15"/>
      <c r="AE7" s="15">
        <f>AE8+AE15+AE16+AE17+AE18+AE19</f>
        <v>0</v>
      </c>
      <c r="AF7" s="15">
        <f>AF8+AF15+AF16+AF17+AF18+AF19</f>
        <v>0</v>
      </c>
      <c r="AG7" s="15"/>
      <c r="AH7" s="15">
        <f>AH8+AH15+AH16+AH17+AH18+AH19</f>
        <v>2349109</v>
      </c>
      <c r="AI7" s="15">
        <f>AI8+AI15+AI16+AI17+AI18+AI19</f>
        <v>0</v>
      </c>
      <c r="AJ7" s="15"/>
      <c r="AK7" s="15">
        <f>AK8+AK15+AK16+AK17+AK18+AK19</f>
        <v>2349109</v>
      </c>
      <c r="AL7" s="15">
        <f>AL8+AL15+AL16+AL17+AL18+AL19</f>
        <v>0</v>
      </c>
      <c r="AM7" s="15"/>
      <c r="AN7" s="15">
        <f>AN8+AN15+AN16+AN17+AN18+AN19</f>
        <v>0</v>
      </c>
      <c r="AO7" s="15">
        <f>AO8+AO15+AO16+AO17+AO18+AO19</f>
        <v>0</v>
      </c>
      <c r="AP7" s="15"/>
      <c r="AQ7" s="15">
        <f>AQ8+AQ15+AQ16+AQ17+AQ18+AQ19</f>
        <v>0</v>
      </c>
      <c r="AR7" s="15">
        <f>AR8+AR15+AR16+AR17+AR18+AR19</f>
        <v>0</v>
      </c>
      <c r="AS7" s="15"/>
      <c r="AT7" s="15">
        <f>AT8+AT15+AT16+AT17+AT18+AT19</f>
        <v>0</v>
      </c>
      <c r="AU7" s="15">
        <f>AU8+AU15+AU16+AU17+AU18+AU19</f>
        <v>0</v>
      </c>
      <c r="AV7" s="15"/>
      <c r="AW7" s="15">
        <f>AW8+AW15+AW16+AW17+AW18+AW19</f>
        <v>100347800</v>
      </c>
      <c r="AX7" s="15">
        <f>AX8+AX15+AX16+AX17+AX18+AX19</f>
        <v>0</v>
      </c>
      <c r="AY7" s="15"/>
      <c r="AZ7" s="15">
        <f>AZ8+AZ15+AZ16+AZ17+AZ18+AZ19</f>
        <v>113851673</v>
      </c>
      <c r="BA7" s="15">
        <f>BA8+BA15+BA16+BA17+BA18+BA19</f>
        <v>0</v>
      </c>
      <c r="BB7" s="15"/>
      <c r="BC7" s="15">
        <f>BC8+BC15+BC16+BC17+BC18+BC19</f>
        <v>3323233</v>
      </c>
      <c r="BD7" s="15">
        <f>BD8+BD15+BD16+BD17+BD18+BD19</f>
        <v>0</v>
      </c>
      <c r="BE7" s="15"/>
      <c r="BF7" s="15">
        <f>BF8+BF15+BF16+BF17+BF18+BF19</f>
        <v>5464360</v>
      </c>
      <c r="BG7" s="15">
        <f>BG8+BG15+BG16+BG17+BG18+BG19</f>
        <v>0</v>
      </c>
      <c r="BH7" s="15"/>
      <c r="BI7" s="15">
        <f>BI8+BI15+BI16+BI17+BI18+BI19</f>
        <v>6385279</v>
      </c>
      <c r="BJ7" s="15">
        <f>BJ8+BJ15+BJ16+BJ17+BJ18+BJ19</f>
        <v>0</v>
      </c>
      <c r="BK7" s="15"/>
      <c r="BL7" s="15">
        <f>BL8+BL15+BL16+BL17+BL18+BL19</f>
        <v>0</v>
      </c>
      <c r="BM7" s="15">
        <f>BM8+BM15+BM16+BM17+BM18+BM19</f>
        <v>0</v>
      </c>
      <c r="BN7" s="15"/>
      <c r="BO7" s="15">
        <f>BO8+BO15+BO16+BO17+BO18+BO19</f>
        <v>0</v>
      </c>
      <c r="BP7" s="15">
        <f>BP8+BP15+BP16+BP17+BP18+BP19</f>
        <v>0</v>
      </c>
      <c r="BQ7" s="15"/>
      <c r="BR7" s="15">
        <f>BR8+BR15+BR16+BR17+BR18+BR19</f>
        <v>1319069</v>
      </c>
      <c r="BS7" s="15">
        <f>BS8+BS15+BS16+BS17+BS18+BS19</f>
        <v>0</v>
      </c>
      <c r="BT7" s="15"/>
      <c r="BU7" s="15">
        <f>BU8+BU15+BU16+BU17+BU18+BU19</f>
        <v>215698</v>
      </c>
      <c r="BV7" s="15">
        <f>BV8+BV15+BV16+BV17+BV18+BV19</f>
        <v>0</v>
      </c>
      <c r="BW7" s="15"/>
      <c r="BX7" s="15">
        <f>BX8+BX15+BX16+BX17+BX18+BX19</f>
        <v>0</v>
      </c>
      <c r="BY7" s="15">
        <f>BY8+BY15+BY16+BY17+BY18+BY19</f>
        <v>0</v>
      </c>
      <c r="BZ7" s="15"/>
      <c r="CA7" s="15">
        <f>CA8+CA15+CA16+CA17+CA18+CA19</f>
        <v>370374</v>
      </c>
      <c r="CB7" s="15">
        <f>CB8+CB15+CB16+CB17+CB18+CB19</f>
        <v>0</v>
      </c>
      <c r="CC7" s="15"/>
      <c r="CD7" s="15">
        <f>CD8+CD15+CD16+CD17+CD18+CD19</f>
        <v>0</v>
      </c>
      <c r="CE7" s="15">
        <f>CE8+CE15+CE16+CE17+CE18+CE19</f>
        <v>0</v>
      </c>
      <c r="CF7" s="15"/>
      <c r="CG7" s="15">
        <f>CG8+CG15+CG16+CG17+CG18+CG19</f>
        <v>0</v>
      </c>
      <c r="CH7" s="15">
        <f>CH8+CH15+CH16+CH17+CH18+CH19</f>
        <v>0</v>
      </c>
      <c r="CI7" s="15"/>
      <c r="CJ7" s="15">
        <f>CJ8+CJ15+CJ16+CJ17+CJ18+CJ19</f>
        <v>0</v>
      </c>
      <c r="CK7" s="15">
        <f>CK8+CK15+CK16+CK17+CK18+CK19</f>
        <v>0</v>
      </c>
      <c r="CL7" s="15"/>
      <c r="CM7" s="15">
        <f>CM8+CM15+CM16+CM17+CM18+CM19</f>
        <v>0</v>
      </c>
      <c r="CN7" s="15">
        <f>CN8+CN15+CN16+CN17+CN18+CN19</f>
        <v>0</v>
      </c>
      <c r="CO7" s="15"/>
      <c r="CP7" s="15">
        <f>CP8+CP15+CP16+CP17+CP18+CP19</f>
        <v>5464360</v>
      </c>
      <c r="CQ7" s="15">
        <f>CQ8+CQ15+CQ16+CQ17+CQ18+CQ19</f>
        <v>0</v>
      </c>
      <c r="CR7" s="15"/>
      <c r="CS7" s="15">
        <f>CS8+CS15+CS16+CS17+CS18+CS19</f>
        <v>8074722</v>
      </c>
      <c r="CT7" s="15">
        <f>CT8+CT15+CT16+CT17+CT18+CT19</f>
        <v>0</v>
      </c>
      <c r="CU7" s="15"/>
      <c r="CV7" s="15">
        <f>CV8+CV15+CV16+CV17+CV18+CV19</f>
        <v>215698</v>
      </c>
      <c r="CW7" s="15">
        <f>CW8+CW15+CW16+CW17+CW18+CW19</f>
        <v>0</v>
      </c>
      <c r="CX7" s="15"/>
      <c r="CY7" s="15">
        <f>CY8+CY15+CY16+CY17+CY18+CY19</f>
        <v>0</v>
      </c>
      <c r="CZ7" s="15">
        <f>CZ8+CZ15+CZ16+CZ17+CZ18+CZ19</f>
        <v>0</v>
      </c>
      <c r="DA7" s="15"/>
      <c r="DB7" s="15">
        <f>DB8+DB15+DB16+DB17+DB18+DB19</f>
        <v>0</v>
      </c>
      <c r="DC7" s="15">
        <f>DC8+DC15+DC16+DC17+DC18+DC19</f>
        <v>0</v>
      </c>
      <c r="DD7" s="15"/>
      <c r="DE7" s="15">
        <f>DE8+DE15+DE16+DE17+DE18+DE19</f>
        <v>0</v>
      </c>
      <c r="DF7" s="15">
        <f>DF8+DF15+DF16+DF17+DF18+DF19</f>
        <v>0</v>
      </c>
      <c r="DG7" s="15"/>
      <c r="DH7" s="15">
        <f>DH8+DH15+DH16+DH17+DH18+DH19</f>
        <v>11950000</v>
      </c>
      <c r="DI7" s="15">
        <f>DI8+DI15+DI16+DI17+DI18+DI19</f>
        <v>0</v>
      </c>
      <c r="DJ7" s="15"/>
      <c r="DK7" s="15">
        <f>DK8+DK15+DK16+DK17+DK18+DK19</f>
        <v>11950000</v>
      </c>
      <c r="DL7" s="15">
        <f>DL8+DL15+DL16+DL17+DL18+DL19</f>
        <v>0</v>
      </c>
      <c r="DM7" s="15"/>
      <c r="DN7" s="15">
        <f>DN8+DN15+DN16+DN17+DN18+DN19</f>
        <v>10651500</v>
      </c>
      <c r="DO7" s="15">
        <f>DO8+DO15+DO16+DO17+DO18+DO19</f>
        <v>0</v>
      </c>
      <c r="DP7" s="15"/>
      <c r="DQ7" s="15">
        <f>DQ8+DQ15+DQ16+DQ17+DQ18+DQ19</f>
        <v>10380000</v>
      </c>
      <c r="DR7" s="15">
        <f>DR8+DR15+DR16+DR17+DR18+DR19</f>
        <v>0</v>
      </c>
      <c r="DS7" s="15"/>
      <c r="DT7" s="15">
        <f>DT8+DT15+DT16+DT17+DT18+DT19</f>
        <v>10380000</v>
      </c>
      <c r="DU7" s="15">
        <f>DU8+DU15+DU16+DU17+DU18+DU19</f>
        <v>0</v>
      </c>
      <c r="DV7" s="15"/>
      <c r="DW7" s="15">
        <f>DW8+DW15+DW16+DW17+DW18+DW19</f>
        <v>10409100</v>
      </c>
      <c r="DX7" s="15">
        <f>DX8+DX15+DX16+DX17+DX18+DX19</f>
        <v>0</v>
      </c>
      <c r="DY7" s="15"/>
      <c r="DZ7" s="15">
        <f>DZ8+DZ15+DZ16+DZ17+DZ18+DZ19</f>
        <v>0</v>
      </c>
      <c r="EA7" s="15">
        <f>EA8+EA15+EA16+EA17+EA18+EA19</f>
        <v>0</v>
      </c>
      <c r="EB7" s="15"/>
      <c r="EC7" s="15">
        <f>EC8+EC15+EC16+EC17+EC18+EC19</f>
        <v>0</v>
      </c>
      <c r="ED7" s="15">
        <f>ED8+ED15+ED16+ED17+ED18+ED19</f>
        <v>0</v>
      </c>
      <c r="EE7" s="15"/>
      <c r="EF7" s="15">
        <f>EF8+EF15+EF16+EF17+EF18+EF19</f>
        <v>0</v>
      </c>
      <c r="EG7" s="15">
        <f>EG8+EG15+EG16+EG17+EG18+EG19</f>
        <v>0</v>
      </c>
      <c r="EH7" s="15"/>
      <c r="EI7" s="15">
        <f>EI8+EI15+EI16+EI17+EI18+EI19</f>
        <v>0</v>
      </c>
      <c r="EJ7" s="15">
        <f>EJ8+EJ15+EJ16+EJ17+EJ18+EJ19</f>
        <v>0</v>
      </c>
      <c r="EK7" s="15"/>
      <c r="EL7" s="15">
        <f>EL8+EL15+EL16+EL17+EL18+EL19</f>
        <v>0</v>
      </c>
      <c r="EM7" s="15">
        <f>EM8+EM15+EM16+EM17+EM18+EM19</f>
        <v>0</v>
      </c>
      <c r="EN7" s="15"/>
      <c r="EO7" s="15">
        <f>EO8+EO15+EO16+EO17+EO18+EO19</f>
        <v>0</v>
      </c>
      <c r="EP7" s="15">
        <f>EP8+EP15+EP16+EP17+EP18+EP19</f>
        <v>0</v>
      </c>
      <c r="EQ7" s="15"/>
      <c r="ER7" s="15">
        <f>ER8+ER15+ER16+ER17+ER18+ER19</f>
        <v>0</v>
      </c>
      <c r="ES7" s="15">
        <f>ES8+ES15+ES16+ES17+ES18+ES19</f>
        <v>0</v>
      </c>
      <c r="ET7" s="15"/>
      <c r="EU7" s="15">
        <f>EU8+EU15+EU16+EU17+EU18+EU19</f>
        <v>0</v>
      </c>
      <c r="EV7" s="15">
        <f>EV8+EV15+EV16+EV17+EV18+EV19</f>
        <v>0</v>
      </c>
      <c r="EW7" s="15"/>
      <c r="EX7" s="15">
        <f>EX8+EX15+EX16+EX17+EX18+EX19</f>
        <v>0</v>
      </c>
      <c r="EY7" s="15">
        <f>EY8+EY15+EY16+EY17+EY18+EY19</f>
        <v>0</v>
      </c>
      <c r="EZ7" s="15"/>
      <c r="FA7" s="15">
        <f>FA8+FA15+FA16+FA17+FA18+FA19</f>
        <v>0</v>
      </c>
      <c r="FB7" s="15">
        <f>FB8+FB15+FB16+FB17+FB18+FB19</f>
        <v>0</v>
      </c>
      <c r="FC7" s="15"/>
      <c r="FD7" s="15">
        <f>FD8+FD15+FD16+FD17+FD18+FD19</f>
        <v>0</v>
      </c>
      <c r="FE7" s="15">
        <f>FE8+FE15+FE16+FE17+FE18+FE19</f>
        <v>0</v>
      </c>
      <c r="FF7" s="15"/>
      <c r="FG7" s="15">
        <f>FG8+FG15+FG16+FG17+FG18+FG19</f>
        <v>0</v>
      </c>
      <c r="FH7" s="15">
        <f>FH8+FH15+FH16+FH17+FH18+FH19</f>
        <v>0</v>
      </c>
      <c r="FI7" s="15"/>
      <c r="FJ7" s="15">
        <f>FJ8+FJ15+FJ16+FJ17+FJ18+FJ19</f>
        <v>0</v>
      </c>
      <c r="FK7" s="15">
        <f>FK8+FK15+FK16+FK17+FK18+FK19</f>
        <v>0</v>
      </c>
      <c r="FL7" s="15"/>
      <c r="FM7" s="15">
        <f>FM8+FM15+FM16+FM17+FM18+FM19</f>
        <v>0</v>
      </c>
      <c r="FN7" s="15">
        <f>FN8+FN15+FN16+FN17+FN18+FN19</f>
        <v>0</v>
      </c>
      <c r="FO7" s="15"/>
      <c r="FP7" s="15">
        <f>FP8+FP15+FP16+FP17+FP18+FP19</f>
        <v>0</v>
      </c>
      <c r="FQ7" s="15">
        <f>FQ8+FQ15+FQ16+FQ17+FQ18+FQ19</f>
        <v>0</v>
      </c>
      <c r="FR7" s="15"/>
      <c r="FS7" s="15">
        <f>FS8+FS15+FS16+FS17+FS18+FS19</f>
        <v>0</v>
      </c>
      <c r="FT7" s="15">
        <f>FT8+FT15+FT16+FT17+FT18+FT19</f>
        <v>0</v>
      </c>
      <c r="FU7" s="15"/>
      <c r="FV7" s="15">
        <f>FV8+FV15+FV16+FV17+FV18+FV19</f>
        <v>0</v>
      </c>
      <c r="FW7" s="15">
        <f>FW8+FW15+FW16+FW17+FW18+FW19</f>
        <v>0</v>
      </c>
      <c r="FX7" s="15"/>
      <c r="FY7" s="15">
        <f>FY8+FY15+FY16+FY17+FY18+FY19</f>
        <v>0</v>
      </c>
      <c r="FZ7" s="15">
        <f>FZ8+FZ15+FZ16+FZ17+FZ18+FZ19</f>
        <v>0</v>
      </c>
      <c r="GA7" s="15"/>
      <c r="GB7" s="15">
        <f>GB8+GB15+GB16+GB17+GB18+GB19</f>
        <v>4793000</v>
      </c>
      <c r="GC7" s="15">
        <f>GC8+GC15+GC16+GC17+GC18+GC19</f>
        <v>0</v>
      </c>
      <c r="GD7" s="15"/>
      <c r="GE7" s="15">
        <f>GE8+GE15+GE16+GE17+GE18+GE19</f>
        <v>5793000</v>
      </c>
      <c r="GF7" s="15">
        <f>GF8+GF15+GF16+GF17+GF18+GF19</f>
        <v>0</v>
      </c>
      <c r="GG7" s="15"/>
      <c r="GH7" s="15">
        <f>GH8+GH15+GH16+GH17+GH18+GH19</f>
        <v>5316123</v>
      </c>
      <c r="GI7" s="15">
        <f>GI8+GI15+GI16+GI17+GI18+GI19</f>
        <v>0</v>
      </c>
      <c r="GJ7" s="15"/>
      <c r="GK7" s="15">
        <f>GK8+GK15+GK16+GK17+GK18+GK19</f>
        <v>0</v>
      </c>
      <c r="GL7" s="15">
        <f>GL8+GL15+GL16+GL17+GL18+GL19</f>
        <v>0</v>
      </c>
      <c r="GM7" s="15"/>
      <c r="GN7" s="15">
        <f>GN8+GN15+GN16+GN17+GN18+GN19</f>
        <v>0</v>
      </c>
      <c r="GO7" s="15">
        <f>GO8+GO15+GO16+GO17+GO18+GO19</f>
        <v>0</v>
      </c>
      <c r="GP7" s="15"/>
      <c r="GQ7" s="15">
        <f>GQ8+GQ15+GQ16+GQ17+GQ18+GQ19</f>
        <v>824550</v>
      </c>
      <c r="GR7" s="15">
        <f>GR8+GR15+GR16+GR17+GR18+GR19</f>
        <v>0</v>
      </c>
      <c r="GS7" s="15"/>
      <c r="GT7" s="15">
        <f>GT8+GT15+GT16+GT17+GT18+GT19</f>
        <v>0</v>
      </c>
      <c r="GU7" s="15">
        <f>GU8+GU15+GU16+GU17+GU18+GU19</f>
        <v>0</v>
      </c>
      <c r="GV7" s="15"/>
      <c r="GW7" s="15">
        <f>GW8+GW15+GW16+GW17+GW18+GW19</f>
        <v>0</v>
      </c>
      <c r="GX7" s="15">
        <f>GX8+GX15+GX16+GX17+GX18+GX19</f>
        <v>0</v>
      </c>
      <c r="GY7" s="15"/>
      <c r="GZ7" s="15">
        <f>GZ8+GZ15+GZ16+GZ17+GZ18+GZ19</f>
        <v>0</v>
      </c>
      <c r="HA7" s="15">
        <f>HA8+HA15+HA16+HA17+HA18+HA19</f>
        <v>0</v>
      </c>
      <c r="HB7" s="15"/>
      <c r="HC7" s="15">
        <f>HC8+HC15+HC16+HC17+HC18+HC19</f>
        <v>295705127</v>
      </c>
      <c r="HD7" s="15">
        <f>HD8+HD15+HD16+HD17+HD18+HD19</f>
        <v>0</v>
      </c>
      <c r="HE7" s="15"/>
      <c r="HF7" s="15">
        <f>HF8+HF15+HF16+HF17+HF18+HF19</f>
        <v>311200372</v>
      </c>
      <c r="HG7" s="15">
        <f>HG8+HG15+HG16+HG17+HG18+HG19</f>
        <v>0</v>
      </c>
      <c r="HH7" s="15"/>
      <c r="HI7" s="15">
        <f>HI8+HI15+HI16+HI17+HI18+HI19</f>
        <v>421547618</v>
      </c>
      <c r="HJ7" s="15">
        <f>HJ8+HJ15+HJ16+HJ17+HJ18+HJ19</f>
        <v>0</v>
      </c>
      <c r="HK7" s="15"/>
      <c r="HL7" s="15">
        <f>HL8+HL15+HL16+HL17+HL18+HL19</f>
        <v>0</v>
      </c>
      <c r="HM7" s="15">
        <f>HM8+HM15+HM16+HM17+HM18+HM19</f>
        <v>0</v>
      </c>
      <c r="HN7" s="15"/>
      <c r="HO7" s="15">
        <f>HO8+HO15+HO16+HO17+HO18+HO19</f>
        <v>0</v>
      </c>
      <c r="HP7" s="15">
        <f>HP8+HP15+HP16+HP17+HP18+HP19</f>
        <v>0</v>
      </c>
      <c r="HQ7" s="15"/>
      <c r="HR7" s="15">
        <f>HR8+HR15+HR16+HR17+HR18+HR19</f>
        <v>0</v>
      </c>
      <c r="HS7" s="15">
        <f>HS8+HS15+HS16+HS17+HS18+HS19</f>
        <v>0</v>
      </c>
      <c r="HT7" s="15"/>
      <c r="HU7" s="15">
        <f>HU8+HU15+HU16+HU17+HU18+HU19</f>
        <v>0</v>
      </c>
      <c r="HV7" s="15">
        <f>HV8+HV15+HV16+HV17+HV18+HV19</f>
        <v>0</v>
      </c>
      <c r="HW7" s="15"/>
      <c r="HX7" s="15">
        <f>HX8+HX15+HX16+HX17+HX18+HX19</f>
        <v>0</v>
      </c>
      <c r="HY7" s="15">
        <f>HY8+HY15+HY16+HY17+HY18+HY19</f>
        <v>0</v>
      </c>
      <c r="HZ7" s="15"/>
      <c r="IA7" s="15">
        <f>IA8+IA15+IA16+IA17+IA18+IA19</f>
        <v>0</v>
      </c>
      <c r="IB7" s="15">
        <f>IB8+IB15+IB16+IB17+IB18+IB19</f>
        <v>0</v>
      </c>
      <c r="IC7" s="15"/>
      <c r="ID7" s="15">
        <f>ID8+ID15+ID16+ID17+ID18+ID19</f>
        <v>0</v>
      </c>
      <c r="IE7" s="15">
        <f>IE8+IE15+IE16+IE17+IE18+IE19</f>
        <v>0</v>
      </c>
      <c r="IF7" s="15"/>
      <c r="IG7" s="15">
        <f>IG8+IG15+IG16+IG17+IG18+IG19</f>
        <v>0</v>
      </c>
      <c r="IH7" s="15">
        <f>IH8+IH15+IH16+IH17+IH18+IH19</f>
        <v>0</v>
      </c>
      <c r="II7" s="15"/>
      <c r="IJ7" s="15">
        <f>IJ8+IJ15+IJ16+IJ17+IJ18+IJ19</f>
        <v>0</v>
      </c>
      <c r="IK7" s="15">
        <f>IK8+IK15+IK16+IK17+IK18+IK19</f>
        <v>0</v>
      </c>
      <c r="IL7" s="15"/>
      <c r="IM7" s="15">
        <f>IM8+IM15+IM16+IM17+IM18+IM19</f>
        <v>0</v>
      </c>
      <c r="IN7" s="15">
        <f>IN8+IN15+IN16+IN17+IN18+IN19</f>
        <v>0</v>
      </c>
      <c r="IO7" s="15"/>
      <c r="IP7" s="15">
        <f>IP8+IP15+IP16+IP17+IP18+IP19</f>
        <v>0</v>
      </c>
      <c r="IQ7" s="15">
        <f>IQ8+IQ15+IQ16+IQ17+IQ18+IQ19</f>
        <v>0</v>
      </c>
      <c r="IR7" s="15"/>
      <c r="IS7" s="15">
        <f>IS8+IS15+IS16+IS17+IS18+IS19</f>
        <v>0</v>
      </c>
      <c r="IT7" s="15">
        <f>IT8+IT15+IT16+IT17+IT18+IT19</f>
        <v>0</v>
      </c>
      <c r="IU7" s="15"/>
      <c r="IV7" s="15">
        <f>IV8+IV15+IV16+IV17+IV18+IV19</f>
        <v>0</v>
      </c>
      <c r="IW7" s="15">
        <f>IW8+IW15+IW16+IW17+IW18+IW19</f>
        <v>0</v>
      </c>
      <c r="IX7" s="15"/>
      <c r="IY7" s="15">
        <f>IY8+IY15+IY16+IY17+IY18+IY19</f>
        <v>0</v>
      </c>
      <c r="IZ7" s="15">
        <f>IZ8+IZ15+IZ16+IZ17+IZ18+IZ19</f>
        <v>0</v>
      </c>
      <c r="JA7" s="15"/>
      <c r="JB7" s="15">
        <f>JB8+JB15+JB16+JB17+JB18+JB19</f>
        <v>0</v>
      </c>
      <c r="JC7" s="15">
        <f>JC8+JC15+JC16+JC17+JC18+JC19</f>
        <v>0</v>
      </c>
      <c r="JD7" s="15"/>
      <c r="JE7" s="15">
        <f>JE8+JE15+JE16+JE17+JE18+JE19</f>
        <v>0</v>
      </c>
      <c r="JF7" s="15">
        <f>JF8+JF15+JF16+JF17+JF18+JF19</f>
        <v>0</v>
      </c>
      <c r="JG7" s="15"/>
      <c r="JH7" s="15">
        <f>JH8+JH15+JH16+JH17+JH18+JH19</f>
        <v>0</v>
      </c>
      <c r="JI7" s="15">
        <f>JI8+JI15+JI16+JI17+JI18+JI19</f>
        <v>0</v>
      </c>
      <c r="JJ7" s="15"/>
      <c r="JK7" s="15">
        <f>JK8+JK15+JK16+JK17+JK18+JK19</f>
        <v>0</v>
      </c>
      <c r="JL7" s="15">
        <f>JL8+JL15+JL16+JL17+JL18+JL19</f>
        <v>0</v>
      </c>
      <c r="JM7" s="15"/>
      <c r="JN7" s="15">
        <f>JN8+JN15+JN16+JN17+JN18+JN19</f>
        <v>0</v>
      </c>
      <c r="JO7" s="15">
        <f>JO8+JO15+JO16+JO17+JO18+JO19</f>
        <v>0</v>
      </c>
      <c r="JP7" s="15"/>
      <c r="JQ7" s="15">
        <f>JQ8+JQ15+JQ16+JQ17+JQ18+JQ19</f>
        <v>0</v>
      </c>
      <c r="JR7" s="15">
        <f>JR8+JR15+JR16+JR17+JR18+JR19</f>
        <v>0</v>
      </c>
      <c r="JS7" s="15"/>
      <c r="JT7" s="15">
        <f>JT8+JT15+JT16+JT17+JT18+JT19</f>
        <v>1080000</v>
      </c>
      <c r="JU7" s="15">
        <f>JU8+JU15+JU16+JU17+JU18+JU19</f>
        <v>0</v>
      </c>
      <c r="JV7" s="15"/>
      <c r="JW7" s="15">
        <f>JW8+JW15+JW16+JW17+JW18+JW19</f>
        <v>0</v>
      </c>
      <c r="JX7" s="15">
        <f>JX8+JX15+JX16+JX17+JX18+JX19</f>
        <v>0</v>
      </c>
      <c r="JY7" s="15"/>
      <c r="JZ7" s="15">
        <f>JZ8+JZ15+JZ16+JZ17+JZ18+JZ19</f>
        <v>0</v>
      </c>
      <c r="KA7" s="15">
        <f>KA8+KA15+KA16+KA17+KA18+KA19</f>
        <v>0</v>
      </c>
      <c r="KB7" s="15"/>
      <c r="KC7" s="15">
        <f>KC8+KC15+KC16+KC17+KC18+KC19</f>
        <v>0</v>
      </c>
      <c r="KD7" s="15">
        <f>KD8+KD15+KD16+KD17+KD18+KD19</f>
        <v>0</v>
      </c>
      <c r="KE7" s="15"/>
      <c r="KF7" s="15">
        <f>KF8+KF15+KF16+KF17+KF18+KF19</f>
        <v>789813159</v>
      </c>
      <c r="KG7" s="15">
        <f>KG8+KG15+KG16+KG17+KG18+KG19</f>
        <v>0</v>
      </c>
      <c r="KH7" s="15"/>
      <c r="KI7" s="15">
        <f>KI8+KI15+KI16+KI17+KI18+KI19</f>
        <v>791964159</v>
      </c>
      <c r="KJ7" s="15">
        <f>KJ8+KJ15+KJ16+KJ17+KJ18+KJ19</f>
        <v>0</v>
      </c>
      <c r="KK7" s="15"/>
      <c r="KL7" s="15">
        <f>KL8+KL15+KL16+KL17+KL18+KL19</f>
        <v>281381880</v>
      </c>
      <c r="KM7" s="15">
        <f>KM8+KM15+KM16+KM17+KM18+KM19</f>
        <v>0</v>
      </c>
      <c r="KN7" s="15"/>
      <c r="KO7" s="247">
        <f t="shared" ref="KO7:KO38" si="10">SUMIFS(CY7:KN7,$CY$1:$KN$1,"eredeti előirányzat",$CY$5:$KN$5,"Kötelező feladatok")</f>
        <v>1112641286</v>
      </c>
      <c r="KP7" s="247"/>
      <c r="KQ7" s="254"/>
      <c r="KR7" s="247">
        <f t="shared" si="6"/>
        <v>1131287531</v>
      </c>
      <c r="KS7" s="247"/>
      <c r="KT7" s="14">
        <f>SUMIF($CY$5:$KQ$5,"Államigazgatási feladatok",CY7:KQ7)</f>
        <v>0</v>
      </c>
      <c r="KU7" s="15">
        <f>KU8+KU15+KU16+KU17+KU18+KU19</f>
        <v>731210771</v>
      </c>
      <c r="KV7" s="15">
        <f>KV8+KV15+KV16+KV17+KV18+KV19</f>
        <v>0</v>
      </c>
      <c r="KW7" s="15"/>
    </row>
    <row r="8" spans="1:309">
      <c r="A8" s="2"/>
      <c r="B8" s="2"/>
      <c r="C8" s="2"/>
      <c r="D8" s="18">
        <v>1</v>
      </c>
      <c r="E8" s="2" t="s">
        <v>289</v>
      </c>
      <c r="F8" s="18"/>
      <c r="G8" s="18"/>
      <c r="H8" s="18"/>
      <c r="I8" s="189" t="s">
        <v>290</v>
      </c>
      <c r="J8" s="19">
        <f t="shared" si="0"/>
        <v>401517287</v>
      </c>
      <c r="K8" s="19">
        <f t="shared" si="1"/>
        <v>0</v>
      </c>
      <c r="L8" s="19"/>
      <c r="M8" s="222">
        <f t="shared" si="7"/>
        <v>401517287</v>
      </c>
      <c r="N8" s="19">
        <f t="shared" si="2"/>
        <v>420645618</v>
      </c>
      <c r="O8" s="19">
        <f t="shared" si="3"/>
        <v>0</v>
      </c>
      <c r="P8" s="19"/>
      <c r="Q8" s="222">
        <f t="shared" si="8"/>
        <v>420645618</v>
      </c>
      <c r="R8" s="19">
        <f t="shared" si="4"/>
        <v>420645618</v>
      </c>
      <c r="S8" s="19">
        <f t="shared" si="5"/>
        <v>0</v>
      </c>
      <c r="T8" s="19"/>
      <c r="U8" s="222">
        <f t="shared" si="9"/>
        <v>420645618</v>
      </c>
      <c r="V8" s="20">
        <f>SUM(V9:V14)</f>
        <v>100347800</v>
      </c>
      <c r="W8" s="20">
        <f>SUM(W9:W14)</f>
        <v>0</v>
      </c>
      <c r="X8" s="20"/>
      <c r="Y8" s="20">
        <f>SUM(Y9:Y14)</f>
        <v>101586222</v>
      </c>
      <c r="Z8" s="20">
        <f>SUM(Z9:Z14)</f>
        <v>0</v>
      </c>
      <c r="AA8" s="20"/>
      <c r="AB8" s="20">
        <f>SUM(AB9:AB14)</f>
        <v>0</v>
      </c>
      <c r="AC8" s="20">
        <f>SUM(AC9:AC14)</f>
        <v>0</v>
      </c>
      <c r="AD8" s="20"/>
      <c r="AE8" s="20">
        <f>SUM(AE9:AE14)</f>
        <v>0</v>
      </c>
      <c r="AF8" s="20">
        <f>SUM(AF9:AF14)</f>
        <v>0</v>
      </c>
      <c r="AG8" s="20"/>
      <c r="AH8" s="20">
        <f>SUM(AH9:AH14)</f>
        <v>0</v>
      </c>
      <c r="AI8" s="20">
        <f>SUM(AI9:AI14)</f>
        <v>0</v>
      </c>
      <c r="AJ8" s="20"/>
      <c r="AK8" s="20">
        <f>SUM(AK9:AK14)</f>
        <v>0</v>
      </c>
      <c r="AL8" s="20">
        <f>SUM(AL9:AL14)</f>
        <v>0</v>
      </c>
      <c r="AM8" s="20"/>
      <c r="AN8" s="20">
        <f>SUM(AN9:AN14)</f>
        <v>0</v>
      </c>
      <c r="AO8" s="20">
        <f>SUM(AO9:AO14)</f>
        <v>0</v>
      </c>
      <c r="AP8" s="20"/>
      <c r="AQ8" s="20">
        <f>SUM(AQ9:AQ14)</f>
        <v>0</v>
      </c>
      <c r="AR8" s="20">
        <f>SUM(AR9:AR14)</f>
        <v>0</v>
      </c>
      <c r="AS8" s="20"/>
      <c r="AT8" s="20">
        <f>SUM(AT9:AT14)</f>
        <v>0</v>
      </c>
      <c r="AU8" s="20">
        <f>SUM(AU9:AU14)</f>
        <v>0</v>
      </c>
      <c r="AV8" s="20"/>
      <c r="AW8" s="20">
        <f>SUM(AW9:AW14)</f>
        <v>100347800</v>
      </c>
      <c r="AX8" s="20">
        <f>SUM(AX9:AX14)</f>
        <v>0</v>
      </c>
      <c r="AY8" s="20"/>
      <c r="AZ8" s="20">
        <f>SUM(AZ9:AZ14)</f>
        <v>101586222</v>
      </c>
      <c r="BA8" s="20">
        <f>SUM(BA9:BA14)</f>
        <v>0</v>
      </c>
      <c r="BB8" s="20"/>
      <c r="BC8" s="20">
        <f>SUM(BC9:BC14)</f>
        <v>0</v>
      </c>
      <c r="BD8" s="20">
        <f>SUM(BD9:BD14)</f>
        <v>0</v>
      </c>
      <c r="BE8" s="20"/>
      <c r="BF8" s="20">
        <f>SUM(BF9:BF14)</f>
        <v>5464360</v>
      </c>
      <c r="BG8" s="20">
        <f>SUM(BG9:BG14)</f>
        <v>0</v>
      </c>
      <c r="BH8" s="20"/>
      <c r="BI8" s="20">
        <f>SUM(BI9:BI14)</f>
        <v>6385279</v>
      </c>
      <c r="BJ8" s="20">
        <f>SUM(BJ9:BJ14)</f>
        <v>0</v>
      </c>
      <c r="BK8" s="20"/>
      <c r="BL8" s="20">
        <f>SUM(BL9:BL14)</f>
        <v>0</v>
      </c>
      <c r="BM8" s="20">
        <f>SUM(BM9:BM14)</f>
        <v>0</v>
      </c>
      <c r="BN8" s="20"/>
      <c r="BO8" s="20">
        <f>SUM(BO9:BO14)</f>
        <v>0</v>
      </c>
      <c r="BP8" s="20">
        <f>SUM(BP9:BP14)</f>
        <v>0</v>
      </c>
      <c r="BQ8" s="20"/>
      <c r="BR8" s="20">
        <f>SUM(BR9:BR14)</f>
        <v>1103371</v>
      </c>
      <c r="BS8" s="20">
        <f>SUM(BS9:BS14)</f>
        <v>0</v>
      </c>
      <c r="BT8" s="20"/>
      <c r="BU8" s="20">
        <f>SUM(BU9:BU14)</f>
        <v>0</v>
      </c>
      <c r="BV8" s="20">
        <f>SUM(BV9:BV14)</f>
        <v>0</v>
      </c>
      <c r="BW8" s="20"/>
      <c r="BX8" s="20">
        <f>SUM(BX9:BX14)</f>
        <v>0</v>
      </c>
      <c r="BY8" s="20">
        <f>SUM(BY9:BY14)</f>
        <v>0</v>
      </c>
      <c r="BZ8" s="20"/>
      <c r="CA8" s="20">
        <f>SUM(CA9:CA14)</f>
        <v>370374</v>
      </c>
      <c r="CB8" s="20">
        <f>SUM(CB9:CB14)</f>
        <v>0</v>
      </c>
      <c r="CC8" s="20"/>
      <c r="CD8" s="20">
        <f>SUM(CD9:CD14)</f>
        <v>0</v>
      </c>
      <c r="CE8" s="20">
        <f>SUM(CE9:CE14)</f>
        <v>0</v>
      </c>
      <c r="CF8" s="20"/>
      <c r="CG8" s="20">
        <f>SUM(CG9:CG14)</f>
        <v>0</v>
      </c>
      <c r="CH8" s="20">
        <f>SUM(CH9:CH14)</f>
        <v>0</v>
      </c>
      <c r="CI8" s="20"/>
      <c r="CJ8" s="20">
        <f>SUM(CJ9:CJ14)</f>
        <v>0</v>
      </c>
      <c r="CK8" s="20">
        <f>SUM(CK9:CK14)</f>
        <v>0</v>
      </c>
      <c r="CL8" s="20"/>
      <c r="CM8" s="20">
        <f>SUM(CM9:CM14)</f>
        <v>0</v>
      </c>
      <c r="CN8" s="20">
        <f>SUM(CN9:CN14)</f>
        <v>0</v>
      </c>
      <c r="CO8" s="20"/>
      <c r="CP8" s="20">
        <f>SUM(CP9:CP14)</f>
        <v>5464360</v>
      </c>
      <c r="CQ8" s="20">
        <f>SUM(CQ9:CQ14)</f>
        <v>0</v>
      </c>
      <c r="CR8" s="20"/>
      <c r="CS8" s="20">
        <f>SUM(CS9:CS14)</f>
        <v>7859024</v>
      </c>
      <c r="CT8" s="20">
        <f>SUM(CT9:CT14)</f>
        <v>0</v>
      </c>
      <c r="CU8" s="20"/>
      <c r="CV8" s="20">
        <f>SUM(CV9:CV14)</f>
        <v>0</v>
      </c>
      <c r="CW8" s="20">
        <f>SUM(CW9:CW14)</f>
        <v>0</v>
      </c>
      <c r="CX8" s="20"/>
      <c r="CY8" s="20">
        <f>SUM(CY9:CY14)</f>
        <v>0</v>
      </c>
      <c r="CZ8" s="20">
        <f>SUM(CZ9:CZ14)</f>
        <v>0</v>
      </c>
      <c r="DA8" s="20"/>
      <c r="DB8" s="20">
        <f>SUM(DB9:DB14)</f>
        <v>0</v>
      </c>
      <c r="DC8" s="20">
        <f>SUM(DC9:DC14)</f>
        <v>0</v>
      </c>
      <c r="DD8" s="20"/>
      <c r="DE8" s="20">
        <f>SUM(DE9:DE14)</f>
        <v>0</v>
      </c>
      <c r="DF8" s="20">
        <f>SUM(DF9:DF14)</f>
        <v>0</v>
      </c>
      <c r="DG8" s="20"/>
      <c r="DH8" s="20">
        <f>SUM(DH9:DH14)</f>
        <v>0</v>
      </c>
      <c r="DI8" s="20">
        <f>SUM(DI9:DI14)</f>
        <v>0</v>
      </c>
      <c r="DJ8" s="20"/>
      <c r="DK8" s="20">
        <f>SUM(DK9:DK14)</f>
        <v>0</v>
      </c>
      <c r="DL8" s="20">
        <f>SUM(DL9:DL14)</f>
        <v>0</v>
      </c>
      <c r="DM8" s="20"/>
      <c r="DN8" s="20">
        <f>SUM(DN9:DN14)</f>
        <v>0</v>
      </c>
      <c r="DO8" s="20">
        <f>SUM(DO9:DO14)</f>
        <v>0</v>
      </c>
      <c r="DP8" s="20"/>
      <c r="DQ8" s="20">
        <f>SUM(DQ9:DQ14)</f>
        <v>0</v>
      </c>
      <c r="DR8" s="20">
        <f>SUM(DR9:DR14)</f>
        <v>0</v>
      </c>
      <c r="DS8" s="20"/>
      <c r="DT8" s="20">
        <f>SUM(DT9:DT14)</f>
        <v>0</v>
      </c>
      <c r="DU8" s="20">
        <f>SUM(DU9:DU14)</f>
        <v>0</v>
      </c>
      <c r="DV8" s="20"/>
      <c r="DW8" s="20">
        <f>SUM(DW9:DW14)</f>
        <v>0</v>
      </c>
      <c r="DX8" s="20">
        <f>SUM(DX9:DX14)</f>
        <v>0</v>
      </c>
      <c r="DY8" s="20"/>
      <c r="DZ8" s="20">
        <f>SUM(DZ9:DZ14)</f>
        <v>0</v>
      </c>
      <c r="EA8" s="20">
        <f>SUM(EA9:EA14)</f>
        <v>0</v>
      </c>
      <c r="EB8" s="20"/>
      <c r="EC8" s="20">
        <f>SUM(EC9:EC14)</f>
        <v>0</v>
      </c>
      <c r="ED8" s="20">
        <f>SUM(ED9:ED14)</f>
        <v>0</v>
      </c>
      <c r="EE8" s="20"/>
      <c r="EF8" s="20">
        <f>SUM(EF9:EF14)</f>
        <v>0</v>
      </c>
      <c r="EG8" s="20">
        <f>SUM(EG9:EG14)</f>
        <v>0</v>
      </c>
      <c r="EH8" s="20"/>
      <c r="EI8" s="20">
        <f>SUM(EI9:EI14)</f>
        <v>0</v>
      </c>
      <c r="EJ8" s="20">
        <f>SUM(EJ9:EJ14)</f>
        <v>0</v>
      </c>
      <c r="EK8" s="20"/>
      <c r="EL8" s="20">
        <f>SUM(EL9:EL14)</f>
        <v>0</v>
      </c>
      <c r="EM8" s="20">
        <f>SUM(EM9:EM14)</f>
        <v>0</v>
      </c>
      <c r="EN8" s="20"/>
      <c r="EO8" s="20">
        <f>SUM(EO9:EO14)</f>
        <v>0</v>
      </c>
      <c r="EP8" s="20">
        <f>SUM(EP9:EP14)</f>
        <v>0</v>
      </c>
      <c r="EQ8" s="20"/>
      <c r="ER8" s="20">
        <f>SUM(ER9:ER14)</f>
        <v>0</v>
      </c>
      <c r="ES8" s="20">
        <f>SUM(ES9:ES14)</f>
        <v>0</v>
      </c>
      <c r="ET8" s="20"/>
      <c r="EU8" s="20">
        <f>SUM(EU9:EU14)</f>
        <v>0</v>
      </c>
      <c r="EV8" s="20">
        <f>SUM(EV9:EV14)</f>
        <v>0</v>
      </c>
      <c r="EW8" s="20"/>
      <c r="EX8" s="20">
        <f>SUM(EX9:EX14)</f>
        <v>0</v>
      </c>
      <c r="EY8" s="20">
        <f>SUM(EY9:EY14)</f>
        <v>0</v>
      </c>
      <c r="EZ8" s="20"/>
      <c r="FA8" s="20">
        <f>SUM(FA9:FA14)</f>
        <v>0</v>
      </c>
      <c r="FB8" s="20">
        <f>SUM(FB9:FB14)</f>
        <v>0</v>
      </c>
      <c r="FC8" s="20"/>
      <c r="FD8" s="20">
        <f>SUM(FD9:FD14)</f>
        <v>0</v>
      </c>
      <c r="FE8" s="20">
        <f>SUM(FE9:FE14)</f>
        <v>0</v>
      </c>
      <c r="FF8" s="20"/>
      <c r="FG8" s="20">
        <f>SUM(FG9:FG14)</f>
        <v>0</v>
      </c>
      <c r="FH8" s="20">
        <f>SUM(FH9:FH14)</f>
        <v>0</v>
      </c>
      <c r="FI8" s="20"/>
      <c r="FJ8" s="20">
        <f>SUM(FJ9:FJ14)</f>
        <v>0</v>
      </c>
      <c r="FK8" s="20">
        <f>SUM(FK9:FK14)</f>
        <v>0</v>
      </c>
      <c r="FL8" s="20"/>
      <c r="FM8" s="20">
        <f>SUM(FM9:FM14)</f>
        <v>0</v>
      </c>
      <c r="FN8" s="20">
        <f>SUM(FN9:FN14)</f>
        <v>0</v>
      </c>
      <c r="FO8" s="20"/>
      <c r="FP8" s="20">
        <f>SUM(FP9:FP14)</f>
        <v>0</v>
      </c>
      <c r="FQ8" s="20">
        <f>SUM(FQ9:FQ14)</f>
        <v>0</v>
      </c>
      <c r="FR8" s="20"/>
      <c r="FS8" s="20">
        <f>SUM(FS9:FS14)</f>
        <v>0</v>
      </c>
      <c r="FT8" s="20">
        <f>SUM(FT9:FT14)</f>
        <v>0</v>
      </c>
      <c r="FU8" s="20"/>
      <c r="FV8" s="20">
        <f>SUM(FV9:FV14)</f>
        <v>0</v>
      </c>
      <c r="FW8" s="20">
        <f>SUM(FW9:FW14)</f>
        <v>0</v>
      </c>
      <c r="FX8" s="20"/>
      <c r="FY8" s="20">
        <f>SUM(FY9:FY14)</f>
        <v>0</v>
      </c>
      <c r="FZ8" s="20">
        <f>SUM(FZ9:FZ14)</f>
        <v>0</v>
      </c>
      <c r="GA8" s="20"/>
      <c r="GB8" s="20">
        <f>SUM(GB9:GB14)</f>
        <v>0</v>
      </c>
      <c r="GC8" s="20">
        <f>SUM(GC9:GC14)</f>
        <v>0</v>
      </c>
      <c r="GD8" s="20"/>
      <c r="GE8" s="20">
        <f>SUM(GE9:GE14)</f>
        <v>0</v>
      </c>
      <c r="GF8" s="20">
        <f>SUM(GF9:GF14)</f>
        <v>0</v>
      </c>
      <c r="GG8" s="20"/>
      <c r="GH8" s="20">
        <f>SUM(GH9:GH14)</f>
        <v>0</v>
      </c>
      <c r="GI8" s="20">
        <f>SUM(GI9:GI14)</f>
        <v>0</v>
      </c>
      <c r="GJ8" s="20"/>
      <c r="GK8" s="20">
        <f>SUM(GK9:GK14)</f>
        <v>0</v>
      </c>
      <c r="GL8" s="20">
        <f>SUM(GL9:GL14)</f>
        <v>0</v>
      </c>
      <c r="GM8" s="20"/>
      <c r="GN8" s="20">
        <f>SUM(GN9:GN14)</f>
        <v>0</v>
      </c>
      <c r="GO8" s="20">
        <f>SUM(GO9:GO14)</f>
        <v>0</v>
      </c>
      <c r="GP8" s="20"/>
      <c r="GQ8" s="20">
        <f>SUM(GQ9:GQ14)</f>
        <v>0</v>
      </c>
      <c r="GR8" s="20">
        <f>SUM(GR9:GR14)</f>
        <v>0</v>
      </c>
      <c r="GS8" s="20"/>
      <c r="GT8" s="20">
        <f>SUM(GT9:GT14)</f>
        <v>0</v>
      </c>
      <c r="GU8" s="20">
        <f>SUM(GU9:GU14)</f>
        <v>0</v>
      </c>
      <c r="GV8" s="20"/>
      <c r="GW8" s="20">
        <f>SUM(GW9:GW14)</f>
        <v>0</v>
      </c>
      <c r="GX8" s="20">
        <f>SUM(GX9:GX14)</f>
        <v>0</v>
      </c>
      <c r="GY8" s="20"/>
      <c r="GZ8" s="20">
        <f>SUM(GZ9:GZ14)</f>
        <v>0</v>
      </c>
      <c r="HA8" s="20">
        <f>SUM(HA9:HA14)</f>
        <v>0</v>
      </c>
      <c r="HB8" s="20"/>
      <c r="HC8" s="20">
        <f>SUM(HC9:HC14)</f>
        <v>295705127</v>
      </c>
      <c r="HD8" s="20">
        <f>SUM(HD9:HD14)</f>
        <v>0</v>
      </c>
      <c r="HE8" s="20"/>
      <c r="HF8" s="20">
        <f>SUM(HF9:HF14)</f>
        <v>311200372</v>
      </c>
      <c r="HG8" s="20">
        <f>SUM(HG9:HG14)</f>
        <v>0</v>
      </c>
      <c r="HH8" s="20"/>
      <c r="HI8" s="20">
        <f>SUM(HI9:HI14)</f>
        <v>420645618</v>
      </c>
      <c r="HJ8" s="20">
        <f>SUM(HJ9:HJ14)</f>
        <v>0</v>
      </c>
      <c r="HK8" s="20"/>
      <c r="HL8" s="20">
        <f>SUM(HL9:HL14)</f>
        <v>0</v>
      </c>
      <c r="HM8" s="20">
        <f>SUM(HM9:HM14)</f>
        <v>0</v>
      </c>
      <c r="HN8" s="20"/>
      <c r="HO8" s="20">
        <f>SUM(HO9:HO14)</f>
        <v>0</v>
      </c>
      <c r="HP8" s="20">
        <f>SUM(HP9:HP14)</f>
        <v>0</v>
      </c>
      <c r="HQ8" s="20"/>
      <c r="HR8" s="20">
        <f>SUM(HR9:HR14)</f>
        <v>0</v>
      </c>
      <c r="HS8" s="20">
        <f>SUM(HS9:HS14)</f>
        <v>0</v>
      </c>
      <c r="HT8" s="20"/>
      <c r="HU8" s="20">
        <f>SUM(HU9:HU14)</f>
        <v>0</v>
      </c>
      <c r="HV8" s="20">
        <f>SUM(HV9:HV14)</f>
        <v>0</v>
      </c>
      <c r="HW8" s="20"/>
      <c r="HX8" s="20">
        <f>SUM(HX9:HX14)</f>
        <v>0</v>
      </c>
      <c r="HY8" s="20">
        <f>SUM(HY9:HY14)</f>
        <v>0</v>
      </c>
      <c r="HZ8" s="20"/>
      <c r="IA8" s="20">
        <f>SUM(IA9:IA14)</f>
        <v>0</v>
      </c>
      <c r="IB8" s="20">
        <f>SUM(IB9:IB14)</f>
        <v>0</v>
      </c>
      <c r="IC8" s="20"/>
      <c r="ID8" s="20">
        <f>SUM(ID9:ID14)</f>
        <v>0</v>
      </c>
      <c r="IE8" s="20">
        <f>SUM(IE9:IE14)</f>
        <v>0</v>
      </c>
      <c r="IF8" s="20"/>
      <c r="IG8" s="20">
        <f>SUM(IG9:IG14)</f>
        <v>0</v>
      </c>
      <c r="IH8" s="20">
        <f>SUM(IH9:IH14)</f>
        <v>0</v>
      </c>
      <c r="II8" s="20"/>
      <c r="IJ8" s="20">
        <f>SUM(IJ9:IJ14)</f>
        <v>0</v>
      </c>
      <c r="IK8" s="20">
        <f>SUM(IK9:IK14)</f>
        <v>0</v>
      </c>
      <c r="IL8" s="20"/>
      <c r="IM8" s="20">
        <f>SUM(IM9:IM14)</f>
        <v>0</v>
      </c>
      <c r="IN8" s="20">
        <f>SUM(IN9:IN14)</f>
        <v>0</v>
      </c>
      <c r="IO8" s="20"/>
      <c r="IP8" s="20">
        <f>SUM(IP9:IP14)</f>
        <v>0</v>
      </c>
      <c r="IQ8" s="20">
        <f>SUM(IQ9:IQ14)</f>
        <v>0</v>
      </c>
      <c r="IR8" s="20"/>
      <c r="IS8" s="20">
        <f>SUM(IS9:IS14)</f>
        <v>0</v>
      </c>
      <c r="IT8" s="20">
        <f>SUM(IT9:IT14)</f>
        <v>0</v>
      </c>
      <c r="IU8" s="20"/>
      <c r="IV8" s="20">
        <f>SUM(IV9:IV14)</f>
        <v>0</v>
      </c>
      <c r="IW8" s="20">
        <f>SUM(IW9:IW14)</f>
        <v>0</v>
      </c>
      <c r="IX8" s="20"/>
      <c r="IY8" s="20">
        <f>SUM(IY9:IY14)</f>
        <v>0</v>
      </c>
      <c r="IZ8" s="20">
        <f>SUM(IZ9:IZ14)</f>
        <v>0</v>
      </c>
      <c r="JA8" s="20"/>
      <c r="JB8" s="20">
        <f>SUM(JB9:JB14)</f>
        <v>0</v>
      </c>
      <c r="JC8" s="20">
        <f>SUM(JC9:JC14)</f>
        <v>0</v>
      </c>
      <c r="JD8" s="20"/>
      <c r="JE8" s="20">
        <f>SUM(JE9:JE14)</f>
        <v>0</v>
      </c>
      <c r="JF8" s="20">
        <f>SUM(JF9:JF14)</f>
        <v>0</v>
      </c>
      <c r="JG8" s="20"/>
      <c r="JH8" s="20">
        <f>SUM(JH9:JH14)</f>
        <v>0</v>
      </c>
      <c r="JI8" s="20">
        <f>SUM(JI9:JI14)</f>
        <v>0</v>
      </c>
      <c r="JJ8" s="20"/>
      <c r="JK8" s="20">
        <f>SUM(JK9:JK14)</f>
        <v>0</v>
      </c>
      <c r="JL8" s="20">
        <f>SUM(JL9:JL14)</f>
        <v>0</v>
      </c>
      <c r="JM8" s="20"/>
      <c r="JN8" s="20">
        <f>SUM(JN9:JN14)</f>
        <v>0</v>
      </c>
      <c r="JO8" s="20">
        <f>SUM(JO9:JO14)</f>
        <v>0</v>
      </c>
      <c r="JP8" s="20"/>
      <c r="JQ8" s="20">
        <f>SUM(JQ9:JQ14)</f>
        <v>0</v>
      </c>
      <c r="JR8" s="20">
        <f>SUM(JR9:JR14)</f>
        <v>0</v>
      </c>
      <c r="JS8" s="20"/>
      <c r="JT8" s="20">
        <f>SUM(JT9:JT14)</f>
        <v>0</v>
      </c>
      <c r="JU8" s="20">
        <f>SUM(JU9:JU14)</f>
        <v>0</v>
      </c>
      <c r="JV8" s="20"/>
      <c r="JW8" s="20">
        <f>SUM(JW9:JW14)</f>
        <v>0</v>
      </c>
      <c r="JX8" s="20">
        <f>SUM(JX9:JX14)</f>
        <v>0</v>
      </c>
      <c r="JY8" s="20"/>
      <c r="JZ8" s="20">
        <f>SUM(JZ9:JZ14)</f>
        <v>0</v>
      </c>
      <c r="KA8" s="20">
        <f>SUM(KA9:KA14)</f>
        <v>0</v>
      </c>
      <c r="KB8" s="20"/>
      <c r="KC8" s="20">
        <f>SUM(KC9:KC14)</f>
        <v>0</v>
      </c>
      <c r="KD8" s="20">
        <f>SUM(KD9:KD14)</f>
        <v>0</v>
      </c>
      <c r="KE8" s="20"/>
      <c r="KF8" s="20">
        <f>SUM(KF9:KF14)</f>
        <v>0</v>
      </c>
      <c r="KG8" s="20">
        <f>SUM(KG9:KG14)</f>
        <v>0</v>
      </c>
      <c r="KH8" s="20"/>
      <c r="KI8" s="20">
        <f>SUM(KI9:KI14)</f>
        <v>0</v>
      </c>
      <c r="KJ8" s="20">
        <f>SUM(KJ9:KJ14)</f>
        <v>0</v>
      </c>
      <c r="KK8" s="20"/>
      <c r="KL8" s="20">
        <f>SUM(KL9:KL14)</f>
        <v>0</v>
      </c>
      <c r="KM8" s="20">
        <f>SUM(KM9:KM14)</f>
        <v>0</v>
      </c>
      <c r="KN8" s="20"/>
      <c r="KO8" s="19">
        <f t="shared" si="10"/>
        <v>295705127</v>
      </c>
      <c r="KP8" s="19"/>
      <c r="KQ8" s="20"/>
      <c r="KR8" s="19">
        <f t="shared" si="6"/>
        <v>311200372</v>
      </c>
      <c r="KS8" s="19"/>
      <c r="KT8" s="19"/>
      <c r="KU8" s="19">
        <f t="shared" ref="KU8:KU39" si="11">SUMIFS(DE8:KN8,$DE$1:$KN$1,"tény",$DE$5:$KN$5,"Kötelező feladatok")</f>
        <v>420645618</v>
      </c>
      <c r="KV8" s="19">
        <f t="shared" ref="KV8:KV39" si="12">SUMIFS(DF8:KO8,$DE$1:$KN$1,"tény",$DE$5:$KN$5,"Kötelező feladatok")</f>
        <v>0</v>
      </c>
      <c r="KW8" s="20"/>
    </row>
    <row r="9" spans="1:309">
      <c r="A9" s="2"/>
      <c r="B9" s="2"/>
      <c r="C9" s="2"/>
      <c r="D9" s="189"/>
      <c r="E9" s="18">
        <v>1</v>
      </c>
      <c r="F9" s="2" t="s">
        <v>291</v>
      </c>
      <c r="G9" s="18"/>
      <c r="H9" s="18"/>
      <c r="I9" s="21" t="s">
        <v>292</v>
      </c>
      <c r="J9" s="19">
        <f t="shared" si="0"/>
        <v>220129548</v>
      </c>
      <c r="K9" s="19">
        <f t="shared" si="1"/>
        <v>0</v>
      </c>
      <c r="L9" s="19"/>
      <c r="M9" s="222">
        <f t="shared" si="7"/>
        <v>220129548</v>
      </c>
      <c r="N9" s="19">
        <f t="shared" si="2"/>
        <v>220275600</v>
      </c>
      <c r="O9" s="19">
        <f t="shared" si="3"/>
        <v>0</v>
      </c>
      <c r="P9" s="19"/>
      <c r="Q9" s="222">
        <f t="shared" si="8"/>
        <v>220275600</v>
      </c>
      <c r="R9" s="19">
        <f t="shared" si="4"/>
        <v>220275600</v>
      </c>
      <c r="S9" s="19">
        <f t="shared" si="5"/>
        <v>0</v>
      </c>
      <c r="T9" s="19"/>
      <c r="U9" s="222">
        <f t="shared" si="9"/>
        <v>220275600</v>
      </c>
      <c r="V9" s="22">
        <v>100347800</v>
      </c>
      <c r="W9" s="22"/>
      <c r="X9" s="22"/>
      <c r="Y9" s="22">
        <v>100401968</v>
      </c>
      <c r="Z9" s="22"/>
      <c r="AA9" s="22"/>
      <c r="AB9" s="22">
        <v>0</v>
      </c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 t="shared" ref="AW9:AW19" si="13">V9+AN9</f>
        <v>100347800</v>
      </c>
      <c r="AX9" s="22"/>
      <c r="AY9" s="22"/>
      <c r="AZ9" s="22">
        <f t="shared" ref="AZ9:AZ18" si="14">Y9+AQ9</f>
        <v>100401968</v>
      </c>
      <c r="BA9" s="22"/>
      <c r="BB9" s="22"/>
      <c r="BC9" s="22">
        <f>AB9+AT9</f>
        <v>0</v>
      </c>
      <c r="BD9" s="22"/>
      <c r="BE9" s="22"/>
      <c r="BF9" s="22"/>
      <c r="BG9" s="22"/>
      <c r="BH9" s="22"/>
      <c r="BI9" s="22">
        <v>3538</v>
      </c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>
        <f t="shared" ref="CP9:CP19" si="15">BF9+BO9+BX9</f>
        <v>0</v>
      </c>
      <c r="CQ9" s="22"/>
      <c r="CR9" s="22"/>
      <c r="CS9" s="22">
        <f t="shared" ref="CS9:CS19" si="16">BI9+BR9+CA9</f>
        <v>3538</v>
      </c>
      <c r="CT9" s="22"/>
      <c r="CU9" s="22"/>
      <c r="CV9" s="22">
        <f>BL9+BU9+CD9+CM9</f>
        <v>0</v>
      </c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>
        <v>119781748</v>
      </c>
      <c r="HD9" s="22"/>
      <c r="HE9" s="22"/>
      <c r="HF9" s="22">
        <v>119870094</v>
      </c>
      <c r="HG9" s="22"/>
      <c r="HH9" s="22"/>
      <c r="HI9" s="22">
        <v>220275600</v>
      </c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19">
        <f t="shared" si="10"/>
        <v>119781748</v>
      </c>
      <c r="KP9" s="19"/>
      <c r="KQ9" s="22"/>
      <c r="KR9" s="19">
        <f t="shared" si="6"/>
        <v>119870094</v>
      </c>
      <c r="KS9" s="19"/>
      <c r="KT9" s="19"/>
      <c r="KU9" s="19">
        <f t="shared" si="11"/>
        <v>220275600</v>
      </c>
      <c r="KV9" s="19">
        <f t="shared" si="12"/>
        <v>0</v>
      </c>
      <c r="KW9" s="22"/>
    </row>
    <row r="10" spans="1:309">
      <c r="A10" s="2"/>
      <c r="B10" s="2"/>
      <c r="C10" s="2"/>
      <c r="D10" s="189"/>
      <c r="E10" s="18">
        <v>2</v>
      </c>
      <c r="F10" s="2" t="s">
        <v>293</v>
      </c>
      <c r="G10" s="18"/>
      <c r="H10" s="18"/>
      <c r="I10" s="21" t="s">
        <v>294</v>
      </c>
      <c r="J10" s="19">
        <f t="shared" si="0"/>
        <v>107605284</v>
      </c>
      <c r="K10" s="19">
        <f t="shared" si="1"/>
        <v>0</v>
      </c>
      <c r="L10" s="19"/>
      <c r="M10" s="222">
        <f t="shared" si="7"/>
        <v>107605284</v>
      </c>
      <c r="N10" s="19">
        <f t="shared" si="2"/>
        <v>109728751</v>
      </c>
      <c r="O10" s="19">
        <f t="shared" si="3"/>
        <v>0</v>
      </c>
      <c r="P10" s="19"/>
      <c r="Q10" s="222">
        <f t="shared" si="8"/>
        <v>109728751</v>
      </c>
      <c r="R10" s="19">
        <f t="shared" si="4"/>
        <v>109728751</v>
      </c>
      <c r="S10" s="19">
        <f t="shared" si="5"/>
        <v>0</v>
      </c>
      <c r="T10" s="19"/>
      <c r="U10" s="222">
        <f t="shared" si="9"/>
        <v>109728751</v>
      </c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>
        <f t="shared" si="13"/>
        <v>0</v>
      </c>
      <c r="AX10" s="22"/>
      <c r="AY10" s="22"/>
      <c r="AZ10" s="22">
        <f t="shared" si="14"/>
        <v>0</v>
      </c>
      <c r="BA10" s="22"/>
      <c r="BB10" s="22"/>
      <c r="BC10" s="22">
        <f t="shared" ref="BC10:BC18" si="17">AB10+AT10</f>
        <v>0</v>
      </c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>
        <f t="shared" si="15"/>
        <v>0</v>
      </c>
      <c r="CQ10" s="22"/>
      <c r="CR10" s="22"/>
      <c r="CS10" s="22">
        <f t="shared" si="16"/>
        <v>0</v>
      </c>
      <c r="CT10" s="22"/>
      <c r="CU10" s="22"/>
      <c r="CV10" s="22">
        <f t="shared" ref="CV10:CV65" si="18">BL10+BU10+CD10+CM10</f>
        <v>0</v>
      </c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>
        <v>107605284</v>
      </c>
      <c r="HD10" s="22"/>
      <c r="HE10" s="22"/>
      <c r="HF10" s="22">
        <v>109728751</v>
      </c>
      <c r="HG10" s="22"/>
      <c r="HH10" s="22"/>
      <c r="HI10" s="22">
        <v>109728751</v>
      </c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19">
        <f t="shared" si="10"/>
        <v>107605284</v>
      </c>
      <c r="KP10" s="19"/>
      <c r="KQ10" s="22"/>
      <c r="KR10" s="19">
        <f t="shared" si="6"/>
        <v>109728751</v>
      </c>
      <c r="KS10" s="19"/>
      <c r="KT10" s="19"/>
      <c r="KU10" s="19">
        <f t="shared" si="11"/>
        <v>109728751</v>
      </c>
      <c r="KV10" s="19">
        <f t="shared" si="12"/>
        <v>0</v>
      </c>
      <c r="KW10" s="22"/>
    </row>
    <row r="11" spans="1:309">
      <c r="A11" s="2"/>
      <c r="B11" s="2"/>
      <c r="C11" s="2"/>
      <c r="D11" s="189"/>
      <c r="E11" s="18">
        <v>3</v>
      </c>
      <c r="F11" s="2" t="s">
        <v>295</v>
      </c>
      <c r="G11" s="18"/>
      <c r="H11" s="18"/>
      <c r="I11" s="21" t="s">
        <v>296</v>
      </c>
      <c r="J11" s="19">
        <f t="shared" si="0"/>
        <v>68318095</v>
      </c>
      <c r="K11" s="19">
        <f t="shared" si="1"/>
        <v>0</v>
      </c>
      <c r="L11" s="19"/>
      <c r="M11" s="222">
        <f t="shared" si="7"/>
        <v>68318095</v>
      </c>
      <c r="N11" s="19">
        <f t="shared" si="2"/>
        <v>73226411</v>
      </c>
      <c r="O11" s="19">
        <f t="shared" si="3"/>
        <v>0</v>
      </c>
      <c r="P11" s="19"/>
      <c r="Q11" s="222">
        <f t="shared" si="8"/>
        <v>73226411</v>
      </c>
      <c r="R11" s="19">
        <f t="shared" si="4"/>
        <v>73226411</v>
      </c>
      <c r="S11" s="19">
        <f t="shared" si="5"/>
        <v>0</v>
      </c>
      <c r="T11" s="19"/>
      <c r="U11" s="222">
        <f t="shared" si="9"/>
        <v>73226411</v>
      </c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>
        <f t="shared" si="13"/>
        <v>0</v>
      </c>
      <c r="AX11" s="22"/>
      <c r="AY11" s="22"/>
      <c r="AZ11" s="22">
        <f t="shared" si="14"/>
        <v>0</v>
      </c>
      <c r="BA11" s="22"/>
      <c r="BB11" s="22"/>
      <c r="BC11" s="22">
        <f t="shared" si="17"/>
        <v>0</v>
      </c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>
        <f t="shared" si="15"/>
        <v>0</v>
      </c>
      <c r="CQ11" s="22"/>
      <c r="CR11" s="22"/>
      <c r="CS11" s="22">
        <f t="shared" si="16"/>
        <v>0</v>
      </c>
      <c r="CT11" s="22"/>
      <c r="CU11" s="22"/>
      <c r="CV11" s="22">
        <f t="shared" si="18"/>
        <v>0</v>
      </c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>
        <v>68318095</v>
      </c>
      <c r="HD11" s="22"/>
      <c r="HE11" s="22"/>
      <c r="HF11" s="22">
        <v>73226411</v>
      </c>
      <c r="HG11" s="22"/>
      <c r="HH11" s="22"/>
      <c r="HI11" s="22">
        <v>73226411</v>
      </c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19">
        <f t="shared" si="10"/>
        <v>68318095</v>
      </c>
      <c r="KP11" s="19"/>
      <c r="KQ11" s="22"/>
      <c r="KR11" s="19">
        <f t="shared" si="6"/>
        <v>73226411</v>
      </c>
      <c r="KS11" s="19"/>
      <c r="KT11" s="19"/>
      <c r="KU11" s="19">
        <f t="shared" si="11"/>
        <v>73226411</v>
      </c>
      <c r="KV11" s="19">
        <f t="shared" si="12"/>
        <v>0</v>
      </c>
      <c r="KW11" s="22"/>
    </row>
    <row r="12" spans="1:309">
      <c r="A12" s="2"/>
      <c r="B12" s="2"/>
      <c r="C12" s="2"/>
      <c r="D12" s="189"/>
      <c r="E12" s="18">
        <v>4</v>
      </c>
      <c r="F12" s="2" t="s">
        <v>297</v>
      </c>
      <c r="G12" s="18"/>
      <c r="H12" s="18"/>
      <c r="I12" s="21" t="s">
        <v>298</v>
      </c>
      <c r="J12" s="19">
        <f t="shared" si="0"/>
        <v>5464360</v>
      </c>
      <c r="K12" s="19">
        <f t="shared" si="1"/>
        <v>0</v>
      </c>
      <c r="L12" s="19"/>
      <c r="M12" s="222">
        <f t="shared" si="7"/>
        <v>5464360</v>
      </c>
      <c r="N12" s="19">
        <f t="shared" si="2"/>
        <v>7851543</v>
      </c>
      <c r="O12" s="19">
        <f t="shared" si="3"/>
        <v>0</v>
      </c>
      <c r="P12" s="19"/>
      <c r="Q12" s="222">
        <f t="shared" si="8"/>
        <v>7851543</v>
      </c>
      <c r="R12" s="19">
        <f t="shared" si="4"/>
        <v>7851543</v>
      </c>
      <c r="S12" s="19">
        <f t="shared" si="5"/>
        <v>0</v>
      </c>
      <c r="T12" s="19"/>
      <c r="U12" s="222">
        <f t="shared" si="9"/>
        <v>7851543</v>
      </c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>
        <f t="shared" si="13"/>
        <v>0</v>
      </c>
      <c r="AX12" s="22"/>
      <c r="AY12" s="22"/>
      <c r="AZ12" s="22">
        <f t="shared" si="14"/>
        <v>0</v>
      </c>
      <c r="BA12" s="22"/>
      <c r="BB12" s="22"/>
      <c r="BC12" s="22">
        <f t="shared" si="17"/>
        <v>0</v>
      </c>
      <c r="BD12" s="22"/>
      <c r="BE12" s="22"/>
      <c r="BF12" s="22">
        <v>5464360</v>
      </c>
      <c r="BG12" s="22"/>
      <c r="BH12" s="22"/>
      <c r="BI12" s="22">
        <v>6377798</v>
      </c>
      <c r="BJ12" s="22"/>
      <c r="BK12" s="22"/>
      <c r="BL12" s="22"/>
      <c r="BM12" s="22"/>
      <c r="BN12" s="22"/>
      <c r="BO12" s="22"/>
      <c r="BP12" s="22"/>
      <c r="BQ12" s="22"/>
      <c r="BR12" s="22">
        <v>1103371</v>
      </c>
      <c r="BS12" s="22"/>
      <c r="BT12" s="22"/>
      <c r="BU12" s="22"/>
      <c r="BV12" s="22"/>
      <c r="BW12" s="22"/>
      <c r="BX12" s="22"/>
      <c r="BY12" s="22"/>
      <c r="BZ12" s="22"/>
      <c r="CA12" s="22">
        <v>370374</v>
      </c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>
        <f t="shared" si="15"/>
        <v>5464360</v>
      </c>
      <c r="CQ12" s="22"/>
      <c r="CR12" s="22"/>
      <c r="CS12" s="22">
        <f t="shared" si="16"/>
        <v>7851543</v>
      </c>
      <c r="CT12" s="22"/>
      <c r="CU12" s="22"/>
      <c r="CV12" s="22">
        <f t="shared" si="18"/>
        <v>0</v>
      </c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107"/>
      <c r="HF12" s="107"/>
      <c r="HG12" s="107"/>
      <c r="HH12" s="107"/>
      <c r="HI12" s="107">
        <v>7851543</v>
      </c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19">
        <f t="shared" si="10"/>
        <v>0</v>
      </c>
      <c r="KP12" s="19"/>
      <c r="KQ12" s="22"/>
      <c r="KR12" s="19">
        <f t="shared" si="6"/>
        <v>0</v>
      </c>
      <c r="KS12" s="19"/>
      <c r="KT12" s="19"/>
      <c r="KU12" s="19">
        <f t="shared" si="11"/>
        <v>7851543</v>
      </c>
      <c r="KV12" s="19">
        <f t="shared" si="12"/>
        <v>0</v>
      </c>
      <c r="KW12" s="22"/>
    </row>
    <row r="13" spans="1:309">
      <c r="A13" s="2"/>
      <c r="B13" s="2"/>
      <c r="C13" s="2"/>
      <c r="D13" s="189"/>
      <c r="E13" s="18">
        <v>5</v>
      </c>
      <c r="F13" s="2" t="s">
        <v>299</v>
      </c>
      <c r="G13" s="18"/>
      <c r="H13" s="18"/>
      <c r="I13" s="21" t="s">
        <v>300</v>
      </c>
      <c r="J13" s="19">
        <f t="shared" si="0"/>
        <v>0</v>
      </c>
      <c r="K13" s="19">
        <f t="shared" si="1"/>
        <v>0</v>
      </c>
      <c r="L13" s="19"/>
      <c r="M13" s="222">
        <f t="shared" si="7"/>
        <v>0</v>
      </c>
      <c r="N13" s="19">
        <f t="shared" si="2"/>
        <v>0</v>
      </c>
      <c r="O13" s="19">
        <f t="shared" si="3"/>
        <v>0</v>
      </c>
      <c r="P13" s="19"/>
      <c r="Q13" s="222">
        <f t="shared" si="8"/>
        <v>0</v>
      </c>
      <c r="R13" s="19">
        <f t="shared" si="4"/>
        <v>0</v>
      </c>
      <c r="S13" s="19">
        <f t="shared" si="5"/>
        <v>0</v>
      </c>
      <c r="T13" s="19"/>
      <c r="U13" s="222">
        <f t="shared" si="9"/>
        <v>0</v>
      </c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>
        <f t="shared" si="13"/>
        <v>0</v>
      </c>
      <c r="AX13" s="22"/>
      <c r="AY13" s="22"/>
      <c r="AZ13" s="22">
        <f t="shared" si="14"/>
        <v>0</v>
      </c>
      <c r="BA13" s="22"/>
      <c r="BB13" s="22"/>
      <c r="BC13" s="22">
        <f t="shared" si="17"/>
        <v>0</v>
      </c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>
        <f t="shared" si="15"/>
        <v>0</v>
      </c>
      <c r="CQ13" s="22"/>
      <c r="CR13" s="22"/>
      <c r="CS13" s="22">
        <f t="shared" si="16"/>
        <v>0</v>
      </c>
      <c r="CT13" s="22"/>
      <c r="CU13" s="22"/>
      <c r="CV13" s="22">
        <f t="shared" si="18"/>
        <v>0</v>
      </c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107"/>
      <c r="HF13" s="107"/>
      <c r="HG13" s="107"/>
      <c r="HH13" s="107"/>
      <c r="HI13" s="107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19">
        <f t="shared" si="10"/>
        <v>0</v>
      </c>
      <c r="KP13" s="19"/>
      <c r="KQ13" s="22"/>
      <c r="KR13" s="19">
        <f t="shared" si="6"/>
        <v>0</v>
      </c>
      <c r="KS13" s="19"/>
      <c r="KT13" s="19"/>
      <c r="KU13" s="19">
        <f t="shared" si="11"/>
        <v>0</v>
      </c>
      <c r="KV13" s="19">
        <f t="shared" si="12"/>
        <v>0</v>
      </c>
      <c r="KW13" s="22"/>
    </row>
    <row r="14" spans="1:309">
      <c r="A14" s="2"/>
      <c r="B14" s="2"/>
      <c r="C14" s="2"/>
      <c r="D14" s="189"/>
      <c r="E14" s="18">
        <v>6</v>
      </c>
      <c r="F14" s="2" t="s">
        <v>1051</v>
      </c>
      <c r="G14" s="18"/>
      <c r="H14" s="18"/>
      <c r="I14" s="21" t="s">
        <v>302</v>
      </c>
      <c r="J14" s="19">
        <f t="shared" si="0"/>
        <v>0</v>
      </c>
      <c r="K14" s="19">
        <f t="shared" si="1"/>
        <v>0</v>
      </c>
      <c r="L14" s="19"/>
      <c r="M14" s="222">
        <f t="shared" si="7"/>
        <v>0</v>
      </c>
      <c r="N14" s="19">
        <f t="shared" si="2"/>
        <v>9563313</v>
      </c>
      <c r="O14" s="19">
        <f t="shared" si="3"/>
        <v>0</v>
      </c>
      <c r="P14" s="19"/>
      <c r="Q14" s="222">
        <f t="shared" si="8"/>
        <v>9563313</v>
      </c>
      <c r="R14" s="19">
        <f t="shared" si="4"/>
        <v>9563313</v>
      </c>
      <c r="S14" s="19">
        <f t="shared" si="5"/>
        <v>0</v>
      </c>
      <c r="T14" s="19"/>
      <c r="U14" s="222">
        <f t="shared" si="9"/>
        <v>9563313</v>
      </c>
      <c r="V14" s="22"/>
      <c r="W14" s="22"/>
      <c r="X14" s="22"/>
      <c r="Y14" s="22">
        <v>1184254</v>
      </c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>
        <f t="shared" si="13"/>
        <v>0</v>
      </c>
      <c r="AX14" s="22"/>
      <c r="AY14" s="22"/>
      <c r="AZ14" s="22">
        <f t="shared" si="14"/>
        <v>1184254</v>
      </c>
      <c r="BA14" s="22"/>
      <c r="BB14" s="22"/>
      <c r="BC14" s="22">
        <f t="shared" si="17"/>
        <v>0</v>
      </c>
      <c r="BD14" s="22"/>
      <c r="BE14" s="22"/>
      <c r="BF14" s="22"/>
      <c r="BG14" s="22"/>
      <c r="BH14" s="22"/>
      <c r="BI14" s="22">
        <v>3943</v>
      </c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>
        <f t="shared" si="15"/>
        <v>0</v>
      </c>
      <c r="CQ14" s="22"/>
      <c r="CR14" s="22"/>
      <c r="CS14" s="22">
        <f t="shared" si="16"/>
        <v>3943</v>
      </c>
      <c r="CT14" s="22"/>
      <c r="CU14" s="22"/>
      <c r="CV14" s="22">
        <f t="shared" si="18"/>
        <v>0</v>
      </c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107"/>
      <c r="HF14" s="107">
        <v>8375116</v>
      </c>
      <c r="HG14" s="107"/>
      <c r="HH14" s="107"/>
      <c r="HI14" s="107">
        <f>8542105+1021208</f>
        <v>9563313</v>
      </c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19">
        <f t="shared" si="10"/>
        <v>0</v>
      </c>
      <c r="KP14" s="19"/>
      <c r="KQ14" s="22"/>
      <c r="KR14" s="19">
        <f t="shared" si="6"/>
        <v>8375116</v>
      </c>
      <c r="KS14" s="19"/>
      <c r="KT14" s="19"/>
      <c r="KU14" s="19">
        <f t="shared" si="11"/>
        <v>9563313</v>
      </c>
      <c r="KV14" s="19">
        <f t="shared" si="12"/>
        <v>0</v>
      </c>
      <c r="KW14" s="22"/>
    </row>
    <row r="15" spans="1:309">
      <c r="A15" s="2"/>
      <c r="B15" s="2"/>
      <c r="C15" s="2"/>
      <c r="D15" s="18">
        <v>2</v>
      </c>
      <c r="E15" s="2" t="s">
        <v>303</v>
      </c>
      <c r="F15" s="18"/>
      <c r="G15" s="18"/>
      <c r="H15" s="18"/>
      <c r="I15" s="2" t="s">
        <v>304</v>
      </c>
      <c r="J15" s="19">
        <f t="shared" si="0"/>
        <v>0</v>
      </c>
      <c r="K15" s="19">
        <f t="shared" si="1"/>
        <v>0</v>
      </c>
      <c r="L15" s="19"/>
      <c r="M15" s="222">
        <f t="shared" si="7"/>
        <v>0</v>
      </c>
      <c r="N15" s="19">
        <f t="shared" si="2"/>
        <v>0</v>
      </c>
      <c r="O15" s="19">
        <f t="shared" si="3"/>
        <v>0</v>
      </c>
      <c r="P15" s="19"/>
      <c r="Q15" s="222">
        <f t="shared" si="8"/>
        <v>0</v>
      </c>
      <c r="R15" s="19">
        <f t="shared" si="4"/>
        <v>0</v>
      </c>
      <c r="S15" s="19">
        <f t="shared" si="5"/>
        <v>0</v>
      </c>
      <c r="T15" s="19"/>
      <c r="U15" s="222">
        <f t="shared" si="9"/>
        <v>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2">
        <f t="shared" si="13"/>
        <v>0</v>
      </c>
      <c r="AX15" s="24"/>
      <c r="AY15" s="24"/>
      <c r="AZ15" s="22">
        <f t="shared" si="14"/>
        <v>0</v>
      </c>
      <c r="BA15" s="22"/>
      <c r="BB15" s="24"/>
      <c r="BC15" s="22">
        <f t="shared" si="17"/>
        <v>0</v>
      </c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2">
        <f t="shared" si="15"/>
        <v>0</v>
      </c>
      <c r="CQ15" s="24"/>
      <c r="CR15" s="24"/>
      <c r="CS15" s="22">
        <f t="shared" si="16"/>
        <v>0</v>
      </c>
      <c r="CT15" s="24"/>
      <c r="CU15" s="24"/>
      <c r="CV15" s="22">
        <f t="shared" si="18"/>
        <v>0</v>
      </c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35"/>
      <c r="HF15" s="35"/>
      <c r="HG15" s="35"/>
      <c r="HH15" s="35"/>
      <c r="HI15" s="35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19">
        <f t="shared" si="10"/>
        <v>0</v>
      </c>
      <c r="KP15" s="19"/>
      <c r="KQ15" s="24"/>
      <c r="KR15" s="19">
        <f t="shared" si="6"/>
        <v>0</v>
      </c>
      <c r="KS15" s="19"/>
      <c r="KT15" s="19"/>
      <c r="KU15" s="19">
        <f t="shared" si="11"/>
        <v>0</v>
      </c>
      <c r="KV15" s="19">
        <f t="shared" si="12"/>
        <v>0</v>
      </c>
      <c r="KW15" s="24"/>
    </row>
    <row r="16" spans="1:309">
      <c r="A16" s="2"/>
      <c r="B16" s="2"/>
      <c r="C16" s="2"/>
      <c r="D16" s="18">
        <v>3</v>
      </c>
      <c r="E16" s="2" t="s">
        <v>58</v>
      </c>
      <c r="F16" s="26"/>
      <c r="G16" s="26"/>
      <c r="H16" s="26"/>
      <c r="I16" s="21" t="s">
        <v>306</v>
      </c>
      <c r="J16" s="19">
        <f t="shared" si="0"/>
        <v>0</v>
      </c>
      <c r="K16" s="19">
        <f t="shared" si="1"/>
        <v>0</v>
      </c>
      <c r="L16" s="19"/>
      <c r="M16" s="222">
        <f t="shared" si="7"/>
        <v>0</v>
      </c>
      <c r="N16" s="19">
        <f t="shared" si="2"/>
        <v>1000000</v>
      </c>
      <c r="O16" s="19">
        <f t="shared" si="3"/>
        <v>0</v>
      </c>
      <c r="P16" s="19"/>
      <c r="Q16" s="222">
        <f t="shared" si="8"/>
        <v>1000000</v>
      </c>
      <c r="R16" s="19">
        <f t="shared" si="4"/>
        <v>1000000</v>
      </c>
      <c r="S16" s="19">
        <f t="shared" si="5"/>
        <v>0</v>
      </c>
      <c r="T16" s="19"/>
      <c r="U16" s="222">
        <f t="shared" si="9"/>
        <v>1000000</v>
      </c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>
        <f t="shared" si="13"/>
        <v>0</v>
      </c>
      <c r="AX16" s="22"/>
      <c r="AY16" s="22"/>
      <c r="AZ16" s="22">
        <f t="shared" si="14"/>
        <v>0</v>
      </c>
      <c r="BA16" s="22"/>
      <c r="BB16" s="22"/>
      <c r="BC16" s="22">
        <f t="shared" si="17"/>
        <v>0</v>
      </c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>
        <f t="shared" si="15"/>
        <v>0</v>
      </c>
      <c r="CQ16" s="22"/>
      <c r="CR16" s="22"/>
      <c r="CS16" s="22">
        <f t="shared" si="16"/>
        <v>0</v>
      </c>
      <c r="CT16" s="22"/>
      <c r="CU16" s="22"/>
      <c r="CV16" s="22">
        <f t="shared" si="18"/>
        <v>0</v>
      </c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>
        <v>1000000</v>
      </c>
      <c r="GF16" s="22"/>
      <c r="GG16" s="22"/>
      <c r="GH16" s="22">
        <v>1000000</v>
      </c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107"/>
      <c r="HF16" s="107"/>
      <c r="HG16" s="107"/>
      <c r="HH16" s="107"/>
      <c r="HI16" s="107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19">
        <f t="shared" si="10"/>
        <v>0</v>
      </c>
      <c r="KP16" s="19"/>
      <c r="KQ16" s="22"/>
      <c r="KR16" s="19">
        <f t="shared" si="6"/>
        <v>1000000</v>
      </c>
      <c r="KS16" s="19"/>
      <c r="KT16" s="19"/>
      <c r="KU16" s="19">
        <f t="shared" si="11"/>
        <v>1000000</v>
      </c>
      <c r="KV16" s="19">
        <f t="shared" si="12"/>
        <v>0</v>
      </c>
      <c r="KW16" s="22"/>
    </row>
    <row r="17" spans="1:309">
      <c r="A17" s="2"/>
      <c r="B17" s="2"/>
      <c r="C17" s="2"/>
      <c r="D17" s="18">
        <v>4</v>
      </c>
      <c r="E17" s="2" t="s">
        <v>307</v>
      </c>
      <c r="F17" s="26"/>
      <c r="G17" s="26"/>
      <c r="H17" s="26"/>
      <c r="I17" s="21" t="s">
        <v>308</v>
      </c>
      <c r="J17" s="19">
        <f t="shared" si="0"/>
        <v>2000000</v>
      </c>
      <c r="K17" s="19">
        <f t="shared" si="1"/>
        <v>0</v>
      </c>
      <c r="L17" s="19"/>
      <c r="M17" s="222">
        <f t="shared" si="7"/>
        <v>2000000</v>
      </c>
      <c r="N17" s="19">
        <f t="shared" si="2"/>
        <v>2000000</v>
      </c>
      <c r="O17" s="19">
        <f t="shared" si="3"/>
        <v>0</v>
      </c>
      <c r="P17" s="19"/>
      <c r="Q17" s="222">
        <f t="shared" si="8"/>
        <v>2000000</v>
      </c>
      <c r="R17" s="19">
        <f t="shared" si="4"/>
        <v>2000000</v>
      </c>
      <c r="S17" s="19">
        <f t="shared" si="5"/>
        <v>0</v>
      </c>
      <c r="T17" s="19"/>
      <c r="U17" s="222">
        <f t="shared" si="9"/>
        <v>2000000</v>
      </c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 t="shared" si="13"/>
        <v>0</v>
      </c>
      <c r="AX17" s="22"/>
      <c r="AY17" s="22"/>
      <c r="AZ17" s="22">
        <f t="shared" si="14"/>
        <v>0</v>
      </c>
      <c r="BA17" s="22"/>
      <c r="BB17" s="22"/>
      <c r="BC17" s="22">
        <f t="shared" si="17"/>
        <v>0</v>
      </c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>
        <f t="shared" si="15"/>
        <v>0</v>
      </c>
      <c r="CQ17" s="22"/>
      <c r="CR17" s="22"/>
      <c r="CS17" s="22">
        <f t="shared" si="16"/>
        <v>0</v>
      </c>
      <c r="CT17" s="22"/>
      <c r="CU17" s="22"/>
      <c r="CV17" s="22">
        <f t="shared" si="18"/>
        <v>0</v>
      </c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>
        <v>2000000</v>
      </c>
      <c r="GC17" s="22"/>
      <c r="GD17" s="22"/>
      <c r="GE17" s="22">
        <v>2000000</v>
      </c>
      <c r="GF17" s="22"/>
      <c r="GG17" s="22"/>
      <c r="GH17" s="22">
        <v>2000000</v>
      </c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19">
        <f t="shared" si="10"/>
        <v>2000000</v>
      </c>
      <c r="KP17" s="19"/>
      <c r="KQ17" s="22"/>
      <c r="KR17" s="19">
        <f t="shared" si="6"/>
        <v>2000000</v>
      </c>
      <c r="KS17" s="19"/>
      <c r="KT17" s="19"/>
      <c r="KU17" s="19">
        <f t="shared" si="11"/>
        <v>2000000</v>
      </c>
      <c r="KV17" s="19">
        <f t="shared" si="12"/>
        <v>0</v>
      </c>
      <c r="KW17" s="22"/>
    </row>
    <row r="18" spans="1:309">
      <c r="A18" s="2"/>
      <c r="B18" s="2"/>
      <c r="C18" s="2"/>
      <c r="D18" s="18">
        <v>5</v>
      </c>
      <c r="E18" s="2" t="s">
        <v>309</v>
      </c>
      <c r="F18" s="26"/>
      <c r="G18" s="26"/>
      <c r="H18" s="26"/>
      <c r="I18" s="21" t="s">
        <v>310</v>
      </c>
      <c r="J18" s="19">
        <f t="shared" si="0"/>
        <v>0</v>
      </c>
      <c r="K18" s="19">
        <f t="shared" si="1"/>
        <v>0</v>
      </c>
      <c r="L18" s="19"/>
      <c r="M18" s="222">
        <f t="shared" si="7"/>
        <v>0</v>
      </c>
      <c r="N18" s="19">
        <f t="shared" si="2"/>
        <v>0</v>
      </c>
      <c r="O18" s="19">
        <f t="shared" si="3"/>
        <v>0</v>
      </c>
      <c r="P18" s="19"/>
      <c r="Q18" s="222">
        <f t="shared" si="8"/>
        <v>0</v>
      </c>
      <c r="R18" s="19">
        <f t="shared" si="4"/>
        <v>0</v>
      </c>
      <c r="S18" s="19">
        <f t="shared" si="5"/>
        <v>0</v>
      </c>
      <c r="T18" s="19"/>
      <c r="U18" s="222">
        <f t="shared" si="9"/>
        <v>0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>
        <f t="shared" si="13"/>
        <v>0</v>
      </c>
      <c r="AX18" s="22"/>
      <c r="AY18" s="22"/>
      <c r="AZ18" s="22">
        <f t="shared" si="14"/>
        <v>0</v>
      </c>
      <c r="BA18" s="22"/>
      <c r="BB18" s="22"/>
      <c r="BC18" s="22">
        <f t="shared" si="17"/>
        <v>0</v>
      </c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>
        <f t="shared" si="15"/>
        <v>0</v>
      </c>
      <c r="CQ18" s="22"/>
      <c r="CR18" s="22"/>
      <c r="CS18" s="22">
        <f t="shared" si="16"/>
        <v>0</v>
      </c>
      <c r="CT18" s="22"/>
      <c r="CU18" s="22"/>
      <c r="CV18" s="22">
        <f t="shared" si="18"/>
        <v>0</v>
      </c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19">
        <f t="shared" si="10"/>
        <v>0</v>
      </c>
      <c r="KP18" s="19"/>
      <c r="KQ18" s="22"/>
      <c r="KR18" s="19">
        <f t="shared" si="6"/>
        <v>0</v>
      </c>
      <c r="KS18" s="19"/>
      <c r="KT18" s="19"/>
      <c r="KU18" s="19">
        <f t="shared" si="11"/>
        <v>0</v>
      </c>
      <c r="KV18" s="19">
        <f t="shared" si="12"/>
        <v>0</v>
      </c>
      <c r="KW18" s="22"/>
    </row>
    <row r="19" spans="1:309">
      <c r="A19" s="2"/>
      <c r="B19" s="2"/>
      <c r="C19" s="2"/>
      <c r="D19" s="18">
        <v>6</v>
      </c>
      <c r="E19" s="2" t="s">
        <v>311</v>
      </c>
      <c r="F19" s="26"/>
      <c r="G19" s="26"/>
      <c r="H19" s="26"/>
      <c r="I19" s="21" t="s">
        <v>312</v>
      </c>
      <c r="J19" s="19">
        <f t="shared" si="0"/>
        <v>814936159</v>
      </c>
      <c r="K19" s="19">
        <f t="shared" si="1"/>
        <v>0</v>
      </c>
      <c r="L19" s="19"/>
      <c r="M19" s="222">
        <f t="shared" si="7"/>
        <v>814936159</v>
      </c>
      <c r="N19" s="19">
        <f t="shared" si="2"/>
        <v>829568308</v>
      </c>
      <c r="O19" s="19">
        <f t="shared" si="3"/>
        <v>0</v>
      </c>
      <c r="P19" s="19"/>
      <c r="Q19" s="222">
        <f t="shared" si="8"/>
        <v>829568308</v>
      </c>
      <c r="R19" s="19">
        <f t="shared" si="4"/>
        <v>311104084</v>
      </c>
      <c r="S19" s="19">
        <f t="shared" si="5"/>
        <v>0</v>
      </c>
      <c r="T19" s="19"/>
      <c r="U19" s="222">
        <f t="shared" si="9"/>
        <v>311104084</v>
      </c>
      <c r="V19" s="22"/>
      <c r="W19" s="22"/>
      <c r="X19" s="22"/>
      <c r="Y19" s="22">
        <v>9916342</v>
      </c>
      <c r="Z19" s="22"/>
      <c r="AA19" s="22"/>
      <c r="AB19" s="22">
        <f>974124</f>
        <v>974124</v>
      </c>
      <c r="AC19" s="22"/>
      <c r="AD19" s="22"/>
      <c r="AE19" s="22"/>
      <c r="AF19" s="22"/>
      <c r="AG19" s="22"/>
      <c r="AH19" s="22">
        <v>2349109</v>
      </c>
      <c r="AI19" s="22"/>
      <c r="AJ19" s="22"/>
      <c r="AK19" s="22">
        <v>2349109</v>
      </c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>
        <f t="shared" si="13"/>
        <v>0</v>
      </c>
      <c r="AX19" s="22"/>
      <c r="AY19" s="22"/>
      <c r="AZ19" s="22">
        <f>Y19+AQ19+AH19</f>
        <v>12265451</v>
      </c>
      <c r="BA19" s="22"/>
      <c r="BB19" s="22"/>
      <c r="BC19" s="22">
        <f>AB19+AT19+AK19</f>
        <v>3323233</v>
      </c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>
        <v>215698</v>
      </c>
      <c r="BS19" s="22"/>
      <c r="BT19" s="22"/>
      <c r="BU19" s="22">
        <v>215698</v>
      </c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>
        <f t="shared" si="15"/>
        <v>0</v>
      </c>
      <c r="CQ19" s="22"/>
      <c r="CR19" s="22"/>
      <c r="CS19" s="22">
        <f t="shared" si="16"/>
        <v>215698</v>
      </c>
      <c r="CT19" s="22"/>
      <c r="CU19" s="22"/>
      <c r="CV19" s="22">
        <f t="shared" si="18"/>
        <v>215698</v>
      </c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>
        <v>11950000</v>
      </c>
      <c r="DI19" s="22"/>
      <c r="DJ19" s="22"/>
      <c r="DK19" s="22">
        <v>11950000</v>
      </c>
      <c r="DL19" s="22"/>
      <c r="DM19" s="22"/>
      <c r="DN19" s="22">
        <f>7224100+3427400</f>
        <v>10651500</v>
      </c>
      <c r="DO19" s="22"/>
      <c r="DP19" s="22"/>
      <c r="DQ19" s="22">
        <v>10380000</v>
      </c>
      <c r="DR19" s="22"/>
      <c r="DS19" s="22"/>
      <c r="DT19" s="22">
        <v>10380000</v>
      </c>
      <c r="DU19" s="22"/>
      <c r="DV19" s="22"/>
      <c r="DW19" s="22">
        <v>10409100</v>
      </c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>
        <v>2793000</v>
      </c>
      <c r="GC19" s="22"/>
      <c r="GD19" s="22"/>
      <c r="GE19" s="22">
        <v>2793000</v>
      </c>
      <c r="GF19" s="22"/>
      <c r="GG19" s="22"/>
      <c r="GH19" s="22">
        <v>2316123</v>
      </c>
      <c r="GI19" s="22"/>
      <c r="GJ19" s="22"/>
      <c r="GK19" s="22"/>
      <c r="GL19" s="22"/>
      <c r="GM19" s="22"/>
      <c r="GN19" s="22"/>
      <c r="GO19" s="22"/>
      <c r="GP19" s="22"/>
      <c r="GQ19" s="22">
        <v>824550</v>
      </c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>
        <v>902000</v>
      </c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107">
        <v>1080000</v>
      </c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>
        <v>789813159</v>
      </c>
      <c r="KG19" s="22"/>
      <c r="KH19" s="22"/>
      <c r="KI19" s="22">
        <v>791964159</v>
      </c>
      <c r="KJ19" s="22"/>
      <c r="KK19" s="22"/>
      <c r="KL19" s="22">
        <v>281381880</v>
      </c>
      <c r="KM19" s="22"/>
      <c r="KN19" s="22"/>
      <c r="KO19" s="19">
        <f t="shared" si="10"/>
        <v>814936159</v>
      </c>
      <c r="KP19" s="19"/>
      <c r="KQ19" s="22"/>
      <c r="KR19" s="19">
        <f t="shared" si="6"/>
        <v>817087159</v>
      </c>
      <c r="KS19" s="19"/>
      <c r="KT19" s="19"/>
      <c r="KU19" s="19">
        <f>SUMIFS(DE19:KN19,$DE$1:$KN$1,"tény",$DE$5:$KN$5,"Kötelező feladatok")</f>
        <v>307565153</v>
      </c>
      <c r="KV19" s="19">
        <f t="shared" si="12"/>
        <v>0</v>
      </c>
      <c r="KW19" s="22"/>
    </row>
    <row r="20" spans="1:309">
      <c r="A20" s="2"/>
      <c r="B20" s="189"/>
      <c r="C20" s="11">
        <v>2</v>
      </c>
      <c r="D20" s="12" t="s">
        <v>243</v>
      </c>
      <c r="E20" s="11"/>
      <c r="F20" s="11"/>
      <c r="G20" s="11"/>
      <c r="H20" s="11"/>
      <c r="I20" s="13" t="s">
        <v>313</v>
      </c>
      <c r="J20" s="247">
        <f t="shared" si="0"/>
        <v>454000000</v>
      </c>
      <c r="K20" s="247">
        <f t="shared" si="1"/>
        <v>0</v>
      </c>
      <c r="L20" s="247"/>
      <c r="M20" s="248">
        <f t="shared" si="7"/>
        <v>454000000</v>
      </c>
      <c r="N20" s="247">
        <f t="shared" si="2"/>
        <v>454000000</v>
      </c>
      <c r="O20" s="247">
        <f t="shared" si="3"/>
        <v>0</v>
      </c>
      <c r="P20" s="247"/>
      <c r="Q20" s="248">
        <f t="shared" si="8"/>
        <v>454000000</v>
      </c>
      <c r="R20" s="247">
        <f t="shared" si="4"/>
        <v>512292594</v>
      </c>
      <c r="S20" s="247">
        <f t="shared" si="5"/>
        <v>0</v>
      </c>
      <c r="T20" s="247"/>
      <c r="U20" s="248">
        <f t="shared" si="9"/>
        <v>512292594</v>
      </c>
      <c r="V20" s="27">
        <f>V21+V24++V29+V40</f>
        <v>0</v>
      </c>
      <c r="W20" s="27">
        <f>W21+W24++W29+W40</f>
        <v>0</v>
      </c>
      <c r="X20" s="27"/>
      <c r="Y20" s="27">
        <f>Y21+Y24++Y29+Y40</f>
        <v>0</v>
      </c>
      <c r="Z20" s="27">
        <f>Z21+Z24++Z29+Z40</f>
        <v>0</v>
      </c>
      <c r="AA20" s="27"/>
      <c r="AB20" s="27">
        <f>AB21+AB24++AB29+AB40</f>
        <v>76800</v>
      </c>
      <c r="AC20" s="27">
        <f>AC21+AC24++AC29+AC40</f>
        <v>0</v>
      </c>
      <c r="AD20" s="27"/>
      <c r="AE20" s="27">
        <f>AE21+AE24++AE29+AE40</f>
        <v>0</v>
      </c>
      <c r="AF20" s="27">
        <f>AF21+AF24++AF29+AF40</f>
        <v>0</v>
      </c>
      <c r="AG20" s="27"/>
      <c r="AH20" s="27">
        <f>AH21+AH24++AH29+AH40</f>
        <v>0</v>
      </c>
      <c r="AI20" s="27">
        <f>AI21+AI24++AI29+AI40</f>
        <v>0</v>
      </c>
      <c r="AJ20" s="27"/>
      <c r="AK20" s="27">
        <f>AK21+AK24++AK29+AK40</f>
        <v>0</v>
      </c>
      <c r="AL20" s="27">
        <f>AL21+AL24++AL29+AL40</f>
        <v>0</v>
      </c>
      <c r="AM20" s="27"/>
      <c r="AN20" s="27">
        <f>AN21+AN24++AN29+AN40</f>
        <v>0</v>
      </c>
      <c r="AO20" s="27">
        <f>AO21+AO24++AO29+AO40</f>
        <v>0</v>
      </c>
      <c r="AP20" s="27"/>
      <c r="AQ20" s="27">
        <f>AQ21+AQ24++AQ29+AQ40</f>
        <v>0</v>
      </c>
      <c r="AR20" s="27">
        <f>AR21+AR24++AR29+AR40</f>
        <v>0</v>
      </c>
      <c r="AS20" s="27"/>
      <c r="AT20" s="27">
        <f>AT21+AT24++AT29+AT40</f>
        <v>0</v>
      </c>
      <c r="AU20" s="27">
        <f>AU21+AU24++AU29+AU40</f>
        <v>0</v>
      </c>
      <c r="AV20" s="27"/>
      <c r="AW20" s="27">
        <f>AW21+AW24++AW29+AW40</f>
        <v>0</v>
      </c>
      <c r="AX20" s="27">
        <f>AX21+AX24++AX29+AX40</f>
        <v>0</v>
      </c>
      <c r="AY20" s="27"/>
      <c r="AZ20" s="27">
        <f>AZ21+AZ24++AZ29+AZ40</f>
        <v>0</v>
      </c>
      <c r="BA20" s="27">
        <f>BA21+BA24++BA29+BA40</f>
        <v>0</v>
      </c>
      <c r="BB20" s="27"/>
      <c r="BC20" s="27">
        <f>BC21+BC24++BC29+BC40</f>
        <v>76800</v>
      </c>
      <c r="BD20" s="27">
        <f>BD21+BD24++BD29+BD40</f>
        <v>0</v>
      </c>
      <c r="BE20" s="27"/>
      <c r="BF20" s="27">
        <f>BF21+BF24++BF29+BF40</f>
        <v>0</v>
      </c>
      <c r="BG20" s="27">
        <f>BG21+BG24++BG29+BG40</f>
        <v>0</v>
      </c>
      <c r="BH20" s="27"/>
      <c r="BI20" s="27">
        <f>BI21+BI24++BI29+BI40</f>
        <v>0</v>
      </c>
      <c r="BJ20" s="27">
        <f>BJ21+BJ24++BJ29+BJ40</f>
        <v>0</v>
      </c>
      <c r="BK20" s="27"/>
      <c r="BL20" s="27">
        <f>BL21+BL24++BL29+BL40</f>
        <v>0</v>
      </c>
      <c r="BM20" s="27">
        <f>BM21+BM24++BM29+BM40</f>
        <v>0</v>
      </c>
      <c r="BN20" s="27"/>
      <c r="BO20" s="27">
        <f>BO21+BO24++BO29+BO40</f>
        <v>0</v>
      </c>
      <c r="BP20" s="27">
        <f>BP21+BP24++BP29+BP40</f>
        <v>0</v>
      </c>
      <c r="BQ20" s="27"/>
      <c r="BR20" s="27">
        <f>BR21+BR24++BR29+BR40</f>
        <v>0</v>
      </c>
      <c r="BS20" s="27">
        <f>BS21+BS24++BS29+BS40</f>
        <v>0</v>
      </c>
      <c r="BT20" s="27"/>
      <c r="BU20" s="27">
        <f>BU21+BU24++BU29+BU40</f>
        <v>0</v>
      </c>
      <c r="BV20" s="27">
        <f>BV21+BV24++BV29+BV40</f>
        <v>0</v>
      </c>
      <c r="BW20" s="27"/>
      <c r="BX20" s="27">
        <f>BX21+BX24++BX29+BX40</f>
        <v>0</v>
      </c>
      <c r="BY20" s="27">
        <f>BY21+BY24++BY29+BY40</f>
        <v>0</v>
      </c>
      <c r="BZ20" s="27"/>
      <c r="CA20" s="27">
        <f>CA21+CA24++CA29+CA40</f>
        <v>0</v>
      </c>
      <c r="CB20" s="27">
        <f>CB21+CB24++CB29+CB40</f>
        <v>0</v>
      </c>
      <c r="CC20" s="27"/>
      <c r="CD20" s="27">
        <f>CD21+CD24++CD29+CD40</f>
        <v>0</v>
      </c>
      <c r="CE20" s="27">
        <f>CE21+CE24++CE29+CE40</f>
        <v>0</v>
      </c>
      <c r="CF20" s="27"/>
      <c r="CG20" s="27">
        <f>CG21+CG24++CG29+CG40</f>
        <v>0</v>
      </c>
      <c r="CH20" s="27">
        <f>CH21+CH24++CH29+CH40</f>
        <v>0</v>
      </c>
      <c r="CI20" s="27"/>
      <c r="CJ20" s="27">
        <f>CJ21+CJ24++CJ29+CJ40</f>
        <v>0</v>
      </c>
      <c r="CK20" s="27">
        <f>CK21+CK24++CK29+CK40</f>
        <v>0</v>
      </c>
      <c r="CL20" s="27"/>
      <c r="CM20" s="27">
        <f>CM21+CM24++CM29+CM40</f>
        <v>0</v>
      </c>
      <c r="CN20" s="27">
        <f>CN21+CN24++CN29+CN40</f>
        <v>0</v>
      </c>
      <c r="CO20" s="27"/>
      <c r="CP20" s="27">
        <f>CP21+CP24++CP29+CP40</f>
        <v>0</v>
      </c>
      <c r="CQ20" s="27">
        <f>CQ21+CQ24++CQ29+CQ40</f>
        <v>0</v>
      </c>
      <c r="CR20" s="27"/>
      <c r="CS20" s="27">
        <f>CS21+CS24++CS29+CS40</f>
        <v>0</v>
      </c>
      <c r="CT20" s="27">
        <f>CT21+CT24++CT29+CT40</f>
        <v>0</v>
      </c>
      <c r="CU20" s="27"/>
      <c r="CV20" s="27">
        <f>CV21+CV24++CV29+CV40</f>
        <v>0</v>
      </c>
      <c r="CW20" s="27">
        <f>CW21+CW24++CW29+CW40</f>
        <v>0</v>
      </c>
      <c r="CX20" s="27"/>
      <c r="CY20" s="27">
        <f>CY21+CY24++CY29+CY40</f>
        <v>0</v>
      </c>
      <c r="CZ20" s="27">
        <f>CZ21+CZ24++CZ29+CZ40</f>
        <v>0</v>
      </c>
      <c r="DA20" s="27"/>
      <c r="DB20" s="27">
        <f>DB21+DB24++DB29+DB40</f>
        <v>0</v>
      </c>
      <c r="DC20" s="27">
        <f>DC21+DC24++DC29+DC40</f>
        <v>0</v>
      </c>
      <c r="DD20" s="27"/>
      <c r="DE20" s="27">
        <f>DE21+DE24++DE29+DE40</f>
        <v>0</v>
      </c>
      <c r="DF20" s="27">
        <f>DF21+DF24++DF29+DF40</f>
        <v>0</v>
      </c>
      <c r="DG20" s="27"/>
      <c r="DH20" s="27">
        <f>DH21+DH24++DH29+DH40</f>
        <v>0</v>
      </c>
      <c r="DI20" s="27">
        <f>DI21+DI24++DI29+DI40</f>
        <v>0</v>
      </c>
      <c r="DJ20" s="27"/>
      <c r="DK20" s="27">
        <f>DK21+DK24++DK29+DK40</f>
        <v>0</v>
      </c>
      <c r="DL20" s="27">
        <f>DL21+DL24++DL29+DL40</f>
        <v>0</v>
      </c>
      <c r="DM20" s="27"/>
      <c r="DN20" s="27">
        <f>DN21+DN24++DN29+DN40</f>
        <v>0</v>
      </c>
      <c r="DO20" s="27">
        <f>DO21+DO24++DO29+DO40</f>
        <v>0</v>
      </c>
      <c r="DP20" s="27"/>
      <c r="DQ20" s="27">
        <f>DQ21+DQ24++DQ29+DQ40</f>
        <v>0</v>
      </c>
      <c r="DR20" s="27">
        <f>DR21+DR24++DR29+DR40</f>
        <v>0</v>
      </c>
      <c r="DS20" s="27"/>
      <c r="DT20" s="27">
        <f>DT21+DT24++DT29+DT40</f>
        <v>0</v>
      </c>
      <c r="DU20" s="27">
        <f>DU21+DU24++DU29+DU40</f>
        <v>0</v>
      </c>
      <c r="DV20" s="27"/>
      <c r="DW20" s="27">
        <f>DW21+DW24++DW29+DW40</f>
        <v>0</v>
      </c>
      <c r="DX20" s="27">
        <f>DX21+DX24++DX29+DX40</f>
        <v>0</v>
      </c>
      <c r="DY20" s="27"/>
      <c r="DZ20" s="27">
        <f>DZ21+DZ24++DZ29+DZ40</f>
        <v>0</v>
      </c>
      <c r="EA20" s="27">
        <f>EA21+EA24++EA29+EA40</f>
        <v>0</v>
      </c>
      <c r="EB20" s="27"/>
      <c r="EC20" s="27">
        <f>EC21+EC24++EC29+EC40</f>
        <v>0</v>
      </c>
      <c r="ED20" s="27">
        <f>ED21+ED24++ED29+ED40</f>
        <v>0</v>
      </c>
      <c r="EE20" s="27"/>
      <c r="EF20" s="27">
        <f>EF21+EF24++EF29+EF40</f>
        <v>0</v>
      </c>
      <c r="EG20" s="27">
        <f>EG21+EG24++EG29+EG40</f>
        <v>0</v>
      </c>
      <c r="EH20" s="27"/>
      <c r="EI20" s="27">
        <f>EI21+EI24++EI29+EI40</f>
        <v>0</v>
      </c>
      <c r="EJ20" s="27">
        <f>EJ21+EJ24++EJ29+EJ40</f>
        <v>0</v>
      </c>
      <c r="EK20" s="27"/>
      <c r="EL20" s="27">
        <f>EL21+EL24++EL29+EL40</f>
        <v>0</v>
      </c>
      <c r="EM20" s="27">
        <f>EM21+EM24++EM29+EM40</f>
        <v>0</v>
      </c>
      <c r="EN20" s="27"/>
      <c r="EO20" s="27">
        <f>EO21+EO24++EO29+EO40</f>
        <v>0</v>
      </c>
      <c r="EP20" s="27">
        <f>EP21+EP24++EP29+EP40</f>
        <v>0</v>
      </c>
      <c r="EQ20" s="27"/>
      <c r="ER20" s="27">
        <f>ER21+ER24++ER29+ER40</f>
        <v>0</v>
      </c>
      <c r="ES20" s="27">
        <f>ES21+ES24++ES29+ES40</f>
        <v>0</v>
      </c>
      <c r="ET20" s="27"/>
      <c r="EU20" s="27">
        <f>EU21+EU24++EU29+EU40</f>
        <v>0</v>
      </c>
      <c r="EV20" s="27">
        <f>EV21+EV24++EV29+EV40</f>
        <v>0</v>
      </c>
      <c r="EW20" s="27"/>
      <c r="EX20" s="27">
        <f>EX21+EX24++EX29+EX40</f>
        <v>0</v>
      </c>
      <c r="EY20" s="27">
        <f>EY21+EY24++EY29+EY40</f>
        <v>0</v>
      </c>
      <c r="EZ20" s="27"/>
      <c r="FA20" s="27">
        <f>FA21+FA24++FA29+FA40</f>
        <v>0</v>
      </c>
      <c r="FB20" s="27">
        <f>FB21+FB24++FB29+FB40</f>
        <v>0</v>
      </c>
      <c r="FC20" s="27"/>
      <c r="FD20" s="27">
        <f>FD21+FD24++FD29+FD40</f>
        <v>0</v>
      </c>
      <c r="FE20" s="27">
        <f>FE21+FE24++FE29+FE40</f>
        <v>0</v>
      </c>
      <c r="FF20" s="27"/>
      <c r="FG20" s="27">
        <f>FG21+FG24++FG29+FG40</f>
        <v>0</v>
      </c>
      <c r="FH20" s="27">
        <f>FH21+FH24++FH29+FH40</f>
        <v>0</v>
      </c>
      <c r="FI20" s="27"/>
      <c r="FJ20" s="27">
        <f>FJ21+FJ24++FJ29+FJ40</f>
        <v>11000000</v>
      </c>
      <c r="FK20" s="27">
        <f>FK21+FK24++FK29+FK40</f>
        <v>0</v>
      </c>
      <c r="FL20" s="27"/>
      <c r="FM20" s="27">
        <f>FM21+FM24++FM29+FM40</f>
        <v>11000000</v>
      </c>
      <c r="FN20" s="27">
        <f>FN21+FN24++FN29+FN40</f>
        <v>0</v>
      </c>
      <c r="FO20" s="27"/>
      <c r="FP20" s="27">
        <f>FP21+FP24++FP29+FP40</f>
        <v>12304293</v>
      </c>
      <c r="FQ20" s="27">
        <f>FQ21+FQ24++FQ29+FQ40</f>
        <v>0</v>
      </c>
      <c r="FR20" s="27"/>
      <c r="FS20" s="27">
        <f>FS21+FS24++FS29+FS40</f>
        <v>0</v>
      </c>
      <c r="FT20" s="27">
        <f>FT21+FT24++FT29+FT40</f>
        <v>0</v>
      </c>
      <c r="FU20" s="27"/>
      <c r="FV20" s="27">
        <f>FV21+FV24++FV29+FV40</f>
        <v>0</v>
      </c>
      <c r="FW20" s="27">
        <f>FW21+FW24++FW29+FW40</f>
        <v>0</v>
      </c>
      <c r="FX20" s="27"/>
      <c r="FY20" s="27">
        <f>FY21+FY24++FY29+FY40</f>
        <v>0</v>
      </c>
      <c r="FZ20" s="27">
        <f>FZ21+FZ24++FZ29+FZ40</f>
        <v>0</v>
      </c>
      <c r="GA20" s="27"/>
      <c r="GB20" s="27">
        <f>GB21+GB24++GB29+GB40</f>
        <v>0</v>
      </c>
      <c r="GC20" s="27">
        <f>GC21+GC24++GC29+GC40</f>
        <v>0</v>
      </c>
      <c r="GD20" s="27"/>
      <c r="GE20" s="27">
        <f>GE21+GE24++GE29+GE40</f>
        <v>0</v>
      </c>
      <c r="GF20" s="27">
        <f>GF21+GF24++GF29+GF40</f>
        <v>0</v>
      </c>
      <c r="GG20" s="27"/>
      <c r="GH20" s="27">
        <f>GH21+GH24++GH29+GH40</f>
        <v>270000</v>
      </c>
      <c r="GI20" s="27">
        <f>GI21+GI24++GI29+GI40</f>
        <v>0</v>
      </c>
      <c r="GJ20" s="27"/>
      <c r="GK20" s="27">
        <f>GK21+GK24++GK29+GK40</f>
        <v>0</v>
      </c>
      <c r="GL20" s="27">
        <f>GL21+GL24++GL29+GL40</f>
        <v>0</v>
      </c>
      <c r="GM20" s="27"/>
      <c r="GN20" s="27">
        <f>GN21+GN24++GN29+GN40</f>
        <v>0</v>
      </c>
      <c r="GO20" s="27">
        <f>GO21+GO24++GO29+GO40</f>
        <v>0</v>
      </c>
      <c r="GP20" s="27"/>
      <c r="GQ20" s="27">
        <f>GQ21+GQ24++GQ29+GQ40</f>
        <v>0</v>
      </c>
      <c r="GR20" s="27">
        <f>GR21+GR24++GR29+GR40</f>
        <v>0</v>
      </c>
      <c r="GS20" s="27"/>
      <c r="GT20" s="27">
        <f>GT21+GT24++GT29+GT40</f>
        <v>0</v>
      </c>
      <c r="GU20" s="27">
        <f>GU21+GU24++GU29+GU40</f>
        <v>0</v>
      </c>
      <c r="GV20" s="27"/>
      <c r="GW20" s="27">
        <f>GW21+GW24++GW29+GW40</f>
        <v>0</v>
      </c>
      <c r="GX20" s="27">
        <f>GX21+GX24++GX29+GX40</f>
        <v>0</v>
      </c>
      <c r="GY20" s="27"/>
      <c r="GZ20" s="27">
        <f>GZ21+GZ24++GZ29+GZ40</f>
        <v>0</v>
      </c>
      <c r="HA20" s="27">
        <f>HA21+HA24++HA29+HA40</f>
        <v>0</v>
      </c>
      <c r="HB20" s="27"/>
      <c r="HC20" s="27">
        <f>HC21+HC24++HC29+HC40</f>
        <v>443000000</v>
      </c>
      <c r="HD20" s="27">
        <f>HD21+HD24++HD29+HD40</f>
        <v>0</v>
      </c>
      <c r="HE20" s="27"/>
      <c r="HF20" s="27">
        <f>HF21+HF24++HF29+HF40</f>
        <v>443000000</v>
      </c>
      <c r="HG20" s="27">
        <f>HG21+HG24++HG29+HG40</f>
        <v>0</v>
      </c>
      <c r="HH20" s="27"/>
      <c r="HI20" s="27">
        <f>HI21+HI24++HI29+HI40</f>
        <v>499641501</v>
      </c>
      <c r="HJ20" s="27">
        <f>HJ21+HJ24++HJ29+HJ40</f>
        <v>0</v>
      </c>
      <c r="HK20" s="27"/>
      <c r="HL20" s="27">
        <f>HL21+HL24++HL29+HL40</f>
        <v>0</v>
      </c>
      <c r="HM20" s="27">
        <f>HM21+HM24++HM29+HM40</f>
        <v>0</v>
      </c>
      <c r="HN20" s="27"/>
      <c r="HO20" s="27">
        <f>HO21+HO24++HO29+HO40</f>
        <v>0</v>
      </c>
      <c r="HP20" s="27">
        <f>HP21+HP24++HP29+HP40</f>
        <v>0</v>
      </c>
      <c r="HQ20" s="27"/>
      <c r="HR20" s="27">
        <f>HR21+HR24++HR29+HR40</f>
        <v>0</v>
      </c>
      <c r="HS20" s="27">
        <f>HS21+HS24++HS29+HS40</f>
        <v>0</v>
      </c>
      <c r="HT20" s="27"/>
      <c r="HU20" s="27">
        <f>HU21+HU24++HU29+HU40</f>
        <v>0</v>
      </c>
      <c r="HV20" s="27">
        <f>HV21+HV24++HV29+HV40</f>
        <v>0</v>
      </c>
      <c r="HW20" s="27"/>
      <c r="HX20" s="27">
        <f>HX21+HX24++HX29+HX40</f>
        <v>0</v>
      </c>
      <c r="HY20" s="27">
        <f>HY21+HY24++HY29+HY40</f>
        <v>0</v>
      </c>
      <c r="HZ20" s="27"/>
      <c r="IA20" s="27">
        <f>IA21+IA24++IA29+IA40</f>
        <v>0</v>
      </c>
      <c r="IB20" s="27">
        <f>IB21+IB24++IB29+IB40</f>
        <v>0</v>
      </c>
      <c r="IC20" s="27"/>
      <c r="ID20" s="27">
        <f>ID21+ID24++ID29+ID40</f>
        <v>0</v>
      </c>
      <c r="IE20" s="27">
        <f>IE21+IE24++IE29+IE40</f>
        <v>0</v>
      </c>
      <c r="IF20" s="27"/>
      <c r="IG20" s="27">
        <f>IG21+IG24++IG29+IG40</f>
        <v>0</v>
      </c>
      <c r="IH20" s="27">
        <f>IH21+IH24++IH29+IH40</f>
        <v>0</v>
      </c>
      <c r="II20" s="27"/>
      <c r="IJ20" s="27">
        <f>IJ21+IJ24++IJ29+IJ40</f>
        <v>0</v>
      </c>
      <c r="IK20" s="27">
        <f>IK21+IK24++IK29+IK40</f>
        <v>0</v>
      </c>
      <c r="IL20" s="27"/>
      <c r="IM20" s="27">
        <f>IM21+IM24++IM29+IM40</f>
        <v>0</v>
      </c>
      <c r="IN20" s="27">
        <f>IN21+IN24++IN29+IN40</f>
        <v>0</v>
      </c>
      <c r="IO20" s="27"/>
      <c r="IP20" s="27">
        <f>IP21+IP24++IP29+IP40</f>
        <v>0</v>
      </c>
      <c r="IQ20" s="27">
        <f>IQ21+IQ24++IQ29+IQ40</f>
        <v>0</v>
      </c>
      <c r="IR20" s="27"/>
      <c r="IS20" s="27">
        <f>IS21+IS24++IS29+IS40</f>
        <v>0</v>
      </c>
      <c r="IT20" s="27">
        <f>IT21+IT24++IT29+IT40</f>
        <v>0</v>
      </c>
      <c r="IU20" s="27"/>
      <c r="IV20" s="27">
        <f>IV21+IV24++IV29+IV40</f>
        <v>0</v>
      </c>
      <c r="IW20" s="27">
        <f>IW21+IW24++IW29+IW40</f>
        <v>0</v>
      </c>
      <c r="IX20" s="27"/>
      <c r="IY20" s="27">
        <f>IY21+IY24++IY29+IY40</f>
        <v>0</v>
      </c>
      <c r="IZ20" s="27">
        <f>IZ21+IZ24++IZ29+IZ40</f>
        <v>0</v>
      </c>
      <c r="JA20" s="27"/>
      <c r="JB20" s="27">
        <f>JB21+JB24++JB29+JB40</f>
        <v>0</v>
      </c>
      <c r="JC20" s="27">
        <f>JC21+JC24++JC29+JC40</f>
        <v>0</v>
      </c>
      <c r="JD20" s="27"/>
      <c r="JE20" s="27">
        <f>JE21+JE24++JE29+JE40</f>
        <v>0</v>
      </c>
      <c r="JF20" s="27">
        <f>JF21+JF24++JF29+JF40</f>
        <v>0</v>
      </c>
      <c r="JG20" s="27"/>
      <c r="JH20" s="27">
        <f>JH21+JH24++JH29+JH40</f>
        <v>0</v>
      </c>
      <c r="JI20" s="27">
        <f>JI21+JI24++JI29+JI40</f>
        <v>0</v>
      </c>
      <c r="JJ20" s="27"/>
      <c r="JK20" s="27">
        <f>JK21+JK24++JK29+JK40</f>
        <v>0</v>
      </c>
      <c r="JL20" s="27">
        <f>JL21+JL24++JL29+JL40</f>
        <v>0</v>
      </c>
      <c r="JM20" s="27"/>
      <c r="JN20" s="27">
        <f>JN21+JN24++JN29+JN40</f>
        <v>0</v>
      </c>
      <c r="JO20" s="27">
        <f>JO21+JO24++JO29+JO40</f>
        <v>0</v>
      </c>
      <c r="JP20" s="27"/>
      <c r="JQ20" s="27">
        <f>JQ21+JQ24++JQ29+JQ40</f>
        <v>0</v>
      </c>
      <c r="JR20" s="27">
        <f>JR21+JR24++JR29+JR40</f>
        <v>0</v>
      </c>
      <c r="JS20" s="27"/>
      <c r="JT20" s="27">
        <f>JT21+JT24++JT29+JT40</f>
        <v>0</v>
      </c>
      <c r="JU20" s="27">
        <f>JU21+JU24++JU29+JU40</f>
        <v>0</v>
      </c>
      <c r="JV20" s="27"/>
      <c r="JW20" s="27">
        <f>JW21+JW24++JW29+JW40</f>
        <v>0</v>
      </c>
      <c r="JX20" s="27">
        <f>JX21+JX24++JX29+JX40</f>
        <v>0</v>
      </c>
      <c r="JY20" s="27"/>
      <c r="JZ20" s="27">
        <f>JZ21+JZ24++JZ29+JZ40</f>
        <v>0</v>
      </c>
      <c r="KA20" s="27">
        <f>KA21+KA24++KA29+KA40</f>
        <v>0</v>
      </c>
      <c r="KB20" s="27"/>
      <c r="KC20" s="27">
        <f>KC21+KC24++KC29+KC40</f>
        <v>0</v>
      </c>
      <c r="KD20" s="27">
        <f>KD21+KD24++KD29+KD40</f>
        <v>0</v>
      </c>
      <c r="KE20" s="27"/>
      <c r="KF20" s="27">
        <f>KF21+KF24++KF29+KF40</f>
        <v>0</v>
      </c>
      <c r="KG20" s="27">
        <f>KG21+KG24++KG29+KG40</f>
        <v>0</v>
      </c>
      <c r="KH20" s="27"/>
      <c r="KI20" s="27">
        <f>KI21+KI24++KI29+KI40</f>
        <v>0</v>
      </c>
      <c r="KJ20" s="27">
        <f>KJ21+KJ24++KJ29+KJ40</f>
        <v>0</v>
      </c>
      <c r="KK20" s="27"/>
      <c r="KL20" s="27">
        <f>KL21+KL24++KL29+KL40</f>
        <v>0</v>
      </c>
      <c r="KM20" s="27">
        <f>KM21+KM24++KM29+KM40</f>
        <v>0</v>
      </c>
      <c r="KN20" s="27"/>
      <c r="KO20" s="247">
        <f t="shared" si="10"/>
        <v>454000000</v>
      </c>
      <c r="KP20" s="247"/>
      <c r="KQ20" s="255"/>
      <c r="KR20" s="247">
        <f t="shared" si="6"/>
        <v>454000000</v>
      </c>
      <c r="KS20" s="247"/>
      <c r="KT20" s="247">
        <f>SUMIF($CY$5:$KQ$5,"Államigazgatási feladatok",CY20:KQ20)</f>
        <v>0</v>
      </c>
      <c r="KU20" s="247">
        <f t="shared" si="11"/>
        <v>512215794</v>
      </c>
      <c r="KV20" s="247">
        <f t="shared" si="12"/>
        <v>0</v>
      </c>
      <c r="KW20" s="27"/>
    </row>
    <row r="21" spans="1:309">
      <c r="A21" s="2"/>
      <c r="B21" s="28"/>
      <c r="C21" s="2"/>
      <c r="D21" s="18">
        <v>1</v>
      </c>
      <c r="E21" s="2" t="s">
        <v>314</v>
      </c>
      <c r="F21" s="18"/>
      <c r="G21" s="18"/>
      <c r="H21" s="18"/>
      <c r="I21" s="189" t="s">
        <v>315</v>
      </c>
      <c r="J21" s="19">
        <f t="shared" si="0"/>
        <v>0</v>
      </c>
      <c r="K21" s="19">
        <f t="shared" si="1"/>
        <v>0</v>
      </c>
      <c r="L21" s="19"/>
      <c r="M21" s="222">
        <f t="shared" si="7"/>
        <v>0</v>
      </c>
      <c r="N21" s="19">
        <f t="shared" si="2"/>
        <v>0</v>
      </c>
      <c r="O21" s="19">
        <f t="shared" si="3"/>
        <v>0</v>
      </c>
      <c r="P21" s="19"/>
      <c r="Q21" s="222">
        <f t="shared" si="8"/>
        <v>0</v>
      </c>
      <c r="R21" s="19">
        <f t="shared" si="4"/>
        <v>3246</v>
      </c>
      <c r="S21" s="19">
        <f t="shared" si="5"/>
        <v>0</v>
      </c>
      <c r="T21" s="19"/>
      <c r="U21" s="222">
        <f t="shared" si="9"/>
        <v>3246</v>
      </c>
      <c r="V21" s="29">
        <f>V22</f>
        <v>0</v>
      </c>
      <c r="W21" s="29">
        <f>W22</f>
        <v>0</v>
      </c>
      <c r="X21" s="29"/>
      <c r="Y21" s="29">
        <f>Y22</f>
        <v>0</v>
      </c>
      <c r="Z21" s="29">
        <f>Z22</f>
        <v>0</v>
      </c>
      <c r="AA21" s="29"/>
      <c r="AB21" s="29">
        <f>AB22</f>
        <v>0</v>
      </c>
      <c r="AC21" s="29">
        <f>AC22</f>
        <v>0</v>
      </c>
      <c r="AD21" s="29"/>
      <c r="AE21" s="29">
        <f>AE22</f>
        <v>0</v>
      </c>
      <c r="AF21" s="29">
        <f>AF22</f>
        <v>0</v>
      </c>
      <c r="AG21" s="29"/>
      <c r="AH21" s="29">
        <f>AH22</f>
        <v>0</v>
      </c>
      <c r="AI21" s="29">
        <f>AI22</f>
        <v>0</v>
      </c>
      <c r="AJ21" s="29"/>
      <c r="AK21" s="29">
        <f>AK22</f>
        <v>0</v>
      </c>
      <c r="AL21" s="29">
        <f>AL22</f>
        <v>0</v>
      </c>
      <c r="AM21" s="29"/>
      <c r="AN21" s="29">
        <f>AN22</f>
        <v>0</v>
      </c>
      <c r="AO21" s="29">
        <f>AO22</f>
        <v>0</v>
      </c>
      <c r="AP21" s="29"/>
      <c r="AQ21" s="29">
        <f>AQ22</f>
        <v>0</v>
      </c>
      <c r="AR21" s="29">
        <f>AR22</f>
        <v>0</v>
      </c>
      <c r="AS21" s="29"/>
      <c r="AT21" s="29">
        <f>AT22</f>
        <v>0</v>
      </c>
      <c r="AU21" s="29">
        <f>AU22</f>
        <v>0</v>
      </c>
      <c r="AV21" s="29"/>
      <c r="AW21" s="22">
        <f t="shared" ref="AW21:AW45" si="19">V21+AN21</f>
        <v>0</v>
      </c>
      <c r="AX21" s="29">
        <f>AX22</f>
        <v>0</v>
      </c>
      <c r="AY21" s="29"/>
      <c r="AZ21" s="22">
        <f t="shared" ref="AZ21:AZ45" si="20">Y21+AQ21</f>
        <v>0</v>
      </c>
      <c r="BA21" s="29">
        <f>BA22</f>
        <v>0</v>
      </c>
      <c r="BB21" s="29"/>
      <c r="BC21" s="22">
        <f>AB21+AT21</f>
        <v>0</v>
      </c>
      <c r="BD21" s="29">
        <f>BD22</f>
        <v>0</v>
      </c>
      <c r="BE21" s="29"/>
      <c r="BF21" s="29">
        <f>BF22</f>
        <v>0</v>
      </c>
      <c r="BG21" s="29">
        <f>BG22</f>
        <v>0</v>
      </c>
      <c r="BH21" s="29"/>
      <c r="BI21" s="29">
        <f>BI22</f>
        <v>0</v>
      </c>
      <c r="BJ21" s="29">
        <f>BJ22</f>
        <v>0</v>
      </c>
      <c r="BK21" s="29"/>
      <c r="BL21" s="29">
        <f>BL22</f>
        <v>0</v>
      </c>
      <c r="BM21" s="29">
        <f>BM22</f>
        <v>0</v>
      </c>
      <c r="BN21" s="29"/>
      <c r="BO21" s="29">
        <f>BO22</f>
        <v>0</v>
      </c>
      <c r="BP21" s="29">
        <f>BP22</f>
        <v>0</v>
      </c>
      <c r="BQ21" s="29"/>
      <c r="BR21" s="29">
        <f>BR22</f>
        <v>0</v>
      </c>
      <c r="BS21" s="29">
        <f>BS22</f>
        <v>0</v>
      </c>
      <c r="BT21" s="29"/>
      <c r="BU21" s="29">
        <f>BU22</f>
        <v>0</v>
      </c>
      <c r="BV21" s="29">
        <f>BV22</f>
        <v>0</v>
      </c>
      <c r="BW21" s="29"/>
      <c r="BX21" s="29">
        <f>BX22</f>
        <v>0</v>
      </c>
      <c r="BY21" s="29">
        <f>BY22</f>
        <v>0</v>
      </c>
      <c r="BZ21" s="29"/>
      <c r="CA21" s="29">
        <f>CA22</f>
        <v>0</v>
      </c>
      <c r="CB21" s="29">
        <f>CB22</f>
        <v>0</v>
      </c>
      <c r="CC21" s="29"/>
      <c r="CD21" s="29">
        <f>CD22</f>
        <v>0</v>
      </c>
      <c r="CE21" s="29">
        <f>CE22</f>
        <v>0</v>
      </c>
      <c r="CF21" s="29"/>
      <c r="CG21" s="29">
        <f>CG22</f>
        <v>0</v>
      </c>
      <c r="CH21" s="29">
        <f>CH22</f>
        <v>0</v>
      </c>
      <c r="CI21" s="29"/>
      <c r="CJ21" s="29">
        <f>CJ22</f>
        <v>0</v>
      </c>
      <c r="CK21" s="29">
        <f>CK22</f>
        <v>0</v>
      </c>
      <c r="CL21" s="29"/>
      <c r="CM21" s="29">
        <f>CM22</f>
        <v>0</v>
      </c>
      <c r="CN21" s="29">
        <f>CN22</f>
        <v>0</v>
      </c>
      <c r="CO21" s="29"/>
      <c r="CP21" s="22">
        <f t="shared" ref="CP21:CP45" si="21">BF21+BO21+BX21</f>
        <v>0</v>
      </c>
      <c r="CQ21" s="29">
        <f>CQ22</f>
        <v>0</v>
      </c>
      <c r="CR21" s="29"/>
      <c r="CS21" s="22">
        <f t="shared" ref="CS21:CS52" si="22">BI21+BR21+CA21</f>
        <v>0</v>
      </c>
      <c r="CT21" s="29"/>
      <c r="CU21" s="29"/>
      <c r="CV21" s="22">
        <f t="shared" si="18"/>
        <v>0</v>
      </c>
      <c r="CW21" s="29">
        <f>CW22</f>
        <v>0</v>
      </c>
      <c r="CX21" s="29"/>
      <c r="CY21" s="29">
        <f>CY22</f>
        <v>0</v>
      </c>
      <c r="CZ21" s="29">
        <f>CZ22</f>
        <v>0</v>
      </c>
      <c r="DA21" s="29"/>
      <c r="DB21" s="29">
        <f>DB22</f>
        <v>0</v>
      </c>
      <c r="DC21" s="29">
        <f>DC22</f>
        <v>0</v>
      </c>
      <c r="DD21" s="29"/>
      <c r="DE21" s="29">
        <f>DE22</f>
        <v>0</v>
      </c>
      <c r="DF21" s="29">
        <f>DF22</f>
        <v>0</v>
      </c>
      <c r="DG21" s="29"/>
      <c r="DH21" s="29">
        <f>DH22</f>
        <v>0</v>
      </c>
      <c r="DI21" s="29">
        <f>DI22</f>
        <v>0</v>
      </c>
      <c r="DJ21" s="29"/>
      <c r="DK21" s="29">
        <f>DK22</f>
        <v>0</v>
      </c>
      <c r="DL21" s="29">
        <f>DL22</f>
        <v>0</v>
      </c>
      <c r="DM21" s="29"/>
      <c r="DN21" s="29">
        <f>DN22</f>
        <v>0</v>
      </c>
      <c r="DO21" s="29">
        <f>DO22</f>
        <v>0</v>
      </c>
      <c r="DP21" s="29"/>
      <c r="DQ21" s="29">
        <f>DQ22</f>
        <v>0</v>
      </c>
      <c r="DR21" s="29">
        <f>DR22</f>
        <v>0</v>
      </c>
      <c r="DS21" s="29"/>
      <c r="DT21" s="29">
        <f>DT22</f>
        <v>0</v>
      </c>
      <c r="DU21" s="29">
        <f>DU22</f>
        <v>0</v>
      </c>
      <c r="DV21" s="29"/>
      <c r="DW21" s="29">
        <f>DW22</f>
        <v>0</v>
      </c>
      <c r="DX21" s="29">
        <f>DX22</f>
        <v>0</v>
      </c>
      <c r="DY21" s="29"/>
      <c r="DZ21" s="29">
        <f>DZ22</f>
        <v>0</v>
      </c>
      <c r="EA21" s="29">
        <f>EA22</f>
        <v>0</v>
      </c>
      <c r="EB21" s="29"/>
      <c r="EC21" s="29">
        <f>EC22</f>
        <v>0</v>
      </c>
      <c r="ED21" s="29">
        <f>ED22</f>
        <v>0</v>
      </c>
      <c r="EE21" s="29"/>
      <c r="EF21" s="29">
        <f>EF22</f>
        <v>0</v>
      </c>
      <c r="EG21" s="29">
        <f>EG22</f>
        <v>0</v>
      </c>
      <c r="EH21" s="29"/>
      <c r="EI21" s="29">
        <f>EI22</f>
        <v>0</v>
      </c>
      <c r="EJ21" s="29">
        <f>EJ22</f>
        <v>0</v>
      </c>
      <c r="EK21" s="29"/>
      <c r="EL21" s="29">
        <f>EL22</f>
        <v>0</v>
      </c>
      <c r="EM21" s="29">
        <f>EM22</f>
        <v>0</v>
      </c>
      <c r="EN21" s="29"/>
      <c r="EO21" s="29">
        <f>EO22</f>
        <v>0</v>
      </c>
      <c r="EP21" s="29">
        <f>EP22</f>
        <v>0</v>
      </c>
      <c r="EQ21" s="29"/>
      <c r="ER21" s="29">
        <f>ER22</f>
        <v>0</v>
      </c>
      <c r="ES21" s="29">
        <f>ES22</f>
        <v>0</v>
      </c>
      <c r="ET21" s="29"/>
      <c r="EU21" s="29">
        <f>EU22</f>
        <v>0</v>
      </c>
      <c r="EV21" s="29">
        <f>EV22</f>
        <v>0</v>
      </c>
      <c r="EW21" s="29"/>
      <c r="EX21" s="29">
        <f>EX22</f>
        <v>0</v>
      </c>
      <c r="EY21" s="29">
        <f>EY22</f>
        <v>0</v>
      </c>
      <c r="EZ21" s="29"/>
      <c r="FA21" s="29">
        <f>FA22</f>
        <v>0</v>
      </c>
      <c r="FB21" s="29">
        <f>FB22</f>
        <v>0</v>
      </c>
      <c r="FC21" s="29"/>
      <c r="FD21" s="29">
        <f>FD22</f>
        <v>0</v>
      </c>
      <c r="FE21" s="29">
        <f>FE22</f>
        <v>0</v>
      </c>
      <c r="FF21" s="29"/>
      <c r="FG21" s="29">
        <f>FG22</f>
        <v>0</v>
      </c>
      <c r="FH21" s="29">
        <f>FH22</f>
        <v>0</v>
      </c>
      <c r="FI21" s="29"/>
      <c r="FJ21" s="29">
        <f>FJ22</f>
        <v>0</v>
      </c>
      <c r="FK21" s="29">
        <f>FK22</f>
        <v>0</v>
      </c>
      <c r="FL21" s="29"/>
      <c r="FM21" s="29">
        <f>FM22</f>
        <v>0</v>
      </c>
      <c r="FN21" s="29">
        <f>FN22</f>
        <v>0</v>
      </c>
      <c r="FO21" s="29"/>
      <c r="FP21" s="29">
        <f>FP22</f>
        <v>0</v>
      </c>
      <c r="FQ21" s="29">
        <f>FQ22</f>
        <v>0</v>
      </c>
      <c r="FR21" s="29"/>
      <c r="FS21" s="29">
        <f>FS22</f>
        <v>0</v>
      </c>
      <c r="FT21" s="29">
        <f>FT22</f>
        <v>0</v>
      </c>
      <c r="FU21" s="29"/>
      <c r="FV21" s="29">
        <f>FV22</f>
        <v>0</v>
      </c>
      <c r="FW21" s="29">
        <f>FW22</f>
        <v>0</v>
      </c>
      <c r="FX21" s="29"/>
      <c r="FY21" s="29">
        <f>FY22</f>
        <v>0</v>
      </c>
      <c r="FZ21" s="29">
        <f>FZ22</f>
        <v>0</v>
      </c>
      <c r="GA21" s="29"/>
      <c r="GB21" s="29">
        <f>GB22</f>
        <v>0</v>
      </c>
      <c r="GC21" s="29">
        <f>GC22</f>
        <v>0</v>
      </c>
      <c r="GD21" s="29"/>
      <c r="GE21" s="29">
        <f>GE22</f>
        <v>0</v>
      </c>
      <c r="GF21" s="29">
        <f>GF22</f>
        <v>0</v>
      </c>
      <c r="GG21" s="29"/>
      <c r="GH21" s="29">
        <f>GH22</f>
        <v>0</v>
      </c>
      <c r="GI21" s="29">
        <f>GI22</f>
        <v>0</v>
      </c>
      <c r="GJ21" s="29"/>
      <c r="GK21" s="29">
        <f>GK22</f>
        <v>0</v>
      </c>
      <c r="GL21" s="29">
        <f>GL22</f>
        <v>0</v>
      </c>
      <c r="GM21" s="29"/>
      <c r="GN21" s="29">
        <f>GN22</f>
        <v>0</v>
      </c>
      <c r="GO21" s="29">
        <f>GO22</f>
        <v>0</v>
      </c>
      <c r="GP21" s="29"/>
      <c r="GQ21" s="29">
        <f>GQ22</f>
        <v>0</v>
      </c>
      <c r="GR21" s="29">
        <f>GR22</f>
        <v>0</v>
      </c>
      <c r="GS21" s="29"/>
      <c r="GT21" s="29">
        <f>GT22</f>
        <v>0</v>
      </c>
      <c r="GU21" s="29">
        <f>GU22</f>
        <v>0</v>
      </c>
      <c r="GV21" s="29"/>
      <c r="GW21" s="29">
        <f>GW22</f>
        <v>0</v>
      </c>
      <c r="GX21" s="29">
        <f>GX22</f>
        <v>0</v>
      </c>
      <c r="GY21" s="29"/>
      <c r="GZ21" s="29">
        <f>GZ22</f>
        <v>0</v>
      </c>
      <c r="HA21" s="29">
        <f>HA22</f>
        <v>0</v>
      </c>
      <c r="HB21" s="29"/>
      <c r="HC21" s="29">
        <f>HC22</f>
        <v>0</v>
      </c>
      <c r="HD21" s="29">
        <f>HD22</f>
        <v>0</v>
      </c>
      <c r="HE21" s="29"/>
      <c r="HF21" s="29">
        <f>HF22</f>
        <v>0</v>
      </c>
      <c r="HG21" s="29">
        <f>HG22</f>
        <v>0</v>
      </c>
      <c r="HH21" s="29"/>
      <c r="HI21" s="29">
        <f>HI22</f>
        <v>3246</v>
      </c>
      <c r="HJ21" s="29">
        <f>HJ22</f>
        <v>0</v>
      </c>
      <c r="HK21" s="29"/>
      <c r="HL21" s="29">
        <f>HL22</f>
        <v>0</v>
      </c>
      <c r="HM21" s="29">
        <f>HM22</f>
        <v>0</v>
      </c>
      <c r="HN21" s="29"/>
      <c r="HO21" s="29">
        <f>HO22</f>
        <v>0</v>
      </c>
      <c r="HP21" s="29">
        <f>HP22</f>
        <v>0</v>
      </c>
      <c r="HQ21" s="29"/>
      <c r="HR21" s="29">
        <f>HR22</f>
        <v>0</v>
      </c>
      <c r="HS21" s="29">
        <f>HS22</f>
        <v>0</v>
      </c>
      <c r="HT21" s="29"/>
      <c r="HU21" s="29">
        <f>HU22</f>
        <v>0</v>
      </c>
      <c r="HV21" s="29">
        <f>HV22</f>
        <v>0</v>
      </c>
      <c r="HW21" s="29"/>
      <c r="HX21" s="29">
        <f>HX22</f>
        <v>0</v>
      </c>
      <c r="HY21" s="29">
        <f>HY22</f>
        <v>0</v>
      </c>
      <c r="HZ21" s="29"/>
      <c r="IA21" s="29">
        <f>IA22</f>
        <v>0</v>
      </c>
      <c r="IB21" s="29">
        <f>IB22</f>
        <v>0</v>
      </c>
      <c r="IC21" s="29"/>
      <c r="ID21" s="29">
        <f>ID22</f>
        <v>0</v>
      </c>
      <c r="IE21" s="29">
        <f>IE22</f>
        <v>0</v>
      </c>
      <c r="IF21" s="29"/>
      <c r="IG21" s="29">
        <f>IG22</f>
        <v>0</v>
      </c>
      <c r="IH21" s="29">
        <f>IH22</f>
        <v>0</v>
      </c>
      <c r="II21" s="29"/>
      <c r="IJ21" s="29">
        <f>IJ22</f>
        <v>0</v>
      </c>
      <c r="IK21" s="29">
        <f>IK22</f>
        <v>0</v>
      </c>
      <c r="IL21" s="29"/>
      <c r="IM21" s="29">
        <f>IM22</f>
        <v>0</v>
      </c>
      <c r="IN21" s="29">
        <f>IN22</f>
        <v>0</v>
      </c>
      <c r="IO21" s="29"/>
      <c r="IP21" s="29">
        <f>IP22</f>
        <v>0</v>
      </c>
      <c r="IQ21" s="29">
        <f>IQ22</f>
        <v>0</v>
      </c>
      <c r="IR21" s="29"/>
      <c r="IS21" s="29">
        <f>IS22</f>
        <v>0</v>
      </c>
      <c r="IT21" s="29">
        <f>IT22</f>
        <v>0</v>
      </c>
      <c r="IU21" s="29"/>
      <c r="IV21" s="29">
        <f>IV22</f>
        <v>0</v>
      </c>
      <c r="IW21" s="29">
        <f>IW22</f>
        <v>0</v>
      </c>
      <c r="IX21" s="29"/>
      <c r="IY21" s="29">
        <f>IY22</f>
        <v>0</v>
      </c>
      <c r="IZ21" s="29">
        <f>IZ22</f>
        <v>0</v>
      </c>
      <c r="JA21" s="29"/>
      <c r="JB21" s="29">
        <f>JB22</f>
        <v>0</v>
      </c>
      <c r="JC21" s="29">
        <f>JC22</f>
        <v>0</v>
      </c>
      <c r="JD21" s="29"/>
      <c r="JE21" s="29">
        <f>JE22</f>
        <v>0</v>
      </c>
      <c r="JF21" s="29">
        <f>JF22</f>
        <v>0</v>
      </c>
      <c r="JG21" s="29"/>
      <c r="JH21" s="29">
        <f>JH22</f>
        <v>0</v>
      </c>
      <c r="JI21" s="29">
        <f>JI22</f>
        <v>0</v>
      </c>
      <c r="JJ21" s="29"/>
      <c r="JK21" s="29">
        <f>JK22</f>
        <v>0</v>
      </c>
      <c r="JL21" s="29">
        <f>JL22</f>
        <v>0</v>
      </c>
      <c r="JM21" s="29"/>
      <c r="JN21" s="29">
        <f>JN22</f>
        <v>0</v>
      </c>
      <c r="JO21" s="29">
        <f>JO22</f>
        <v>0</v>
      </c>
      <c r="JP21" s="29"/>
      <c r="JQ21" s="29">
        <f>JQ22</f>
        <v>0</v>
      </c>
      <c r="JR21" s="29">
        <f>JR22</f>
        <v>0</v>
      </c>
      <c r="JS21" s="29"/>
      <c r="JT21" s="29">
        <f>JT22</f>
        <v>0</v>
      </c>
      <c r="JU21" s="29">
        <f>JU22</f>
        <v>0</v>
      </c>
      <c r="JV21" s="29"/>
      <c r="JW21" s="29">
        <f>JW22</f>
        <v>0</v>
      </c>
      <c r="JX21" s="29">
        <f>JX22</f>
        <v>0</v>
      </c>
      <c r="JY21" s="29"/>
      <c r="JZ21" s="29">
        <f>JZ22</f>
        <v>0</v>
      </c>
      <c r="KA21" s="29">
        <f>KA22</f>
        <v>0</v>
      </c>
      <c r="KB21" s="29"/>
      <c r="KC21" s="29">
        <f>KC22</f>
        <v>0</v>
      </c>
      <c r="KD21" s="29">
        <f>KD22</f>
        <v>0</v>
      </c>
      <c r="KE21" s="29"/>
      <c r="KF21" s="29">
        <f>KF22</f>
        <v>0</v>
      </c>
      <c r="KG21" s="29">
        <f>KG22</f>
        <v>0</v>
      </c>
      <c r="KH21" s="29"/>
      <c r="KI21" s="29">
        <f>KI22</f>
        <v>0</v>
      </c>
      <c r="KJ21" s="29">
        <f>KJ22</f>
        <v>0</v>
      </c>
      <c r="KK21" s="29"/>
      <c r="KL21" s="29">
        <f>KL22</f>
        <v>0</v>
      </c>
      <c r="KM21" s="29">
        <f>KM22</f>
        <v>0</v>
      </c>
      <c r="KN21" s="29"/>
      <c r="KO21" s="19">
        <f t="shared" si="10"/>
        <v>0</v>
      </c>
      <c r="KP21" s="19"/>
      <c r="KQ21" s="29"/>
      <c r="KR21" s="19">
        <f t="shared" si="6"/>
        <v>0</v>
      </c>
      <c r="KS21" s="19"/>
      <c r="KT21" s="19"/>
      <c r="KU21" s="19">
        <f t="shared" si="11"/>
        <v>3246</v>
      </c>
      <c r="KV21" s="19">
        <f t="shared" si="12"/>
        <v>0</v>
      </c>
      <c r="KW21" s="29"/>
    </row>
    <row r="22" spans="1:309">
      <c r="A22" s="2"/>
      <c r="B22" s="28"/>
      <c r="C22" s="28"/>
      <c r="D22" s="2"/>
      <c r="E22" s="18">
        <v>1</v>
      </c>
      <c r="F22" s="2" t="s">
        <v>0</v>
      </c>
      <c r="G22" s="18"/>
      <c r="H22" s="18"/>
      <c r="I22" s="189" t="s">
        <v>1</v>
      </c>
      <c r="J22" s="19">
        <f t="shared" si="0"/>
        <v>0</v>
      </c>
      <c r="K22" s="19">
        <f t="shared" si="1"/>
        <v>0</v>
      </c>
      <c r="L22" s="19"/>
      <c r="M22" s="222">
        <f t="shared" si="7"/>
        <v>0</v>
      </c>
      <c r="N22" s="19">
        <f t="shared" si="2"/>
        <v>0</v>
      </c>
      <c r="O22" s="19">
        <f t="shared" si="3"/>
        <v>0</v>
      </c>
      <c r="P22" s="19"/>
      <c r="Q22" s="222">
        <f t="shared" si="8"/>
        <v>0</v>
      </c>
      <c r="R22" s="19">
        <f t="shared" si="4"/>
        <v>3246</v>
      </c>
      <c r="S22" s="19">
        <f t="shared" si="5"/>
        <v>0</v>
      </c>
      <c r="T22" s="19"/>
      <c r="U22" s="222">
        <f t="shared" si="9"/>
        <v>3246</v>
      </c>
      <c r="V22" s="29">
        <f>V23</f>
        <v>0</v>
      </c>
      <c r="W22" s="29">
        <f>W23</f>
        <v>0</v>
      </c>
      <c r="X22" s="29"/>
      <c r="Y22" s="29">
        <f>Y23</f>
        <v>0</v>
      </c>
      <c r="Z22" s="29">
        <f>Z23</f>
        <v>0</v>
      </c>
      <c r="AA22" s="29"/>
      <c r="AB22" s="29">
        <f>AB23</f>
        <v>0</v>
      </c>
      <c r="AC22" s="29">
        <f>AC23</f>
        <v>0</v>
      </c>
      <c r="AD22" s="29"/>
      <c r="AE22" s="29">
        <f>AE23</f>
        <v>0</v>
      </c>
      <c r="AF22" s="29">
        <f>AF23</f>
        <v>0</v>
      </c>
      <c r="AG22" s="29"/>
      <c r="AH22" s="29">
        <f>AH23</f>
        <v>0</v>
      </c>
      <c r="AI22" s="29">
        <f>AI23</f>
        <v>0</v>
      </c>
      <c r="AJ22" s="29"/>
      <c r="AK22" s="29">
        <f>AK23</f>
        <v>0</v>
      </c>
      <c r="AL22" s="29">
        <f>AL23</f>
        <v>0</v>
      </c>
      <c r="AM22" s="29"/>
      <c r="AN22" s="29">
        <f>AN23</f>
        <v>0</v>
      </c>
      <c r="AO22" s="29">
        <f>AO23</f>
        <v>0</v>
      </c>
      <c r="AP22" s="29"/>
      <c r="AQ22" s="29">
        <f>AQ23</f>
        <v>0</v>
      </c>
      <c r="AR22" s="29">
        <f>AR23</f>
        <v>0</v>
      </c>
      <c r="AS22" s="29"/>
      <c r="AT22" s="29">
        <f>AT23</f>
        <v>0</v>
      </c>
      <c r="AU22" s="29">
        <f>AU23</f>
        <v>0</v>
      </c>
      <c r="AV22" s="29"/>
      <c r="AW22" s="22">
        <f t="shared" si="19"/>
        <v>0</v>
      </c>
      <c r="AX22" s="29">
        <f>AX23</f>
        <v>0</v>
      </c>
      <c r="AY22" s="29"/>
      <c r="AZ22" s="22">
        <f t="shared" si="20"/>
        <v>0</v>
      </c>
      <c r="BA22" s="29">
        <f>BA23</f>
        <v>0</v>
      </c>
      <c r="BB22" s="29"/>
      <c r="BC22" s="22">
        <f t="shared" ref="BC22:BC28" si="23">AB22+AT22</f>
        <v>0</v>
      </c>
      <c r="BD22" s="29">
        <f>BD23</f>
        <v>0</v>
      </c>
      <c r="BE22" s="29"/>
      <c r="BF22" s="29">
        <f>BF23</f>
        <v>0</v>
      </c>
      <c r="BG22" s="29">
        <f>BG23</f>
        <v>0</v>
      </c>
      <c r="BH22" s="29"/>
      <c r="BI22" s="29">
        <f>BI23</f>
        <v>0</v>
      </c>
      <c r="BJ22" s="29">
        <f>BJ23</f>
        <v>0</v>
      </c>
      <c r="BK22" s="29"/>
      <c r="BL22" s="29">
        <f>BL23</f>
        <v>0</v>
      </c>
      <c r="BM22" s="29">
        <f>BM23</f>
        <v>0</v>
      </c>
      <c r="BN22" s="29"/>
      <c r="BO22" s="29">
        <f>BO23</f>
        <v>0</v>
      </c>
      <c r="BP22" s="29">
        <f>BP23</f>
        <v>0</v>
      </c>
      <c r="BQ22" s="29"/>
      <c r="BR22" s="29">
        <f>BR23</f>
        <v>0</v>
      </c>
      <c r="BS22" s="29">
        <f>BS23</f>
        <v>0</v>
      </c>
      <c r="BT22" s="29"/>
      <c r="BU22" s="29">
        <f>BU23</f>
        <v>0</v>
      </c>
      <c r="BV22" s="29">
        <f>BV23</f>
        <v>0</v>
      </c>
      <c r="BW22" s="29"/>
      <c r="BX22" s="29">
        <f>BX23</f>
        <v>0</v>
      </c>
      <c r="BY22" s="29">
        <f>BY23</f>
        <v>0</v>
      </c>
      <c r="BZ22" s="29"/>
      <c r="CA22" s="29">
        <f>CA23</f>
        <v>0</v>
      </c>
      <c r="CB22" s="29">
        <f>CB23</f>
        <v>0</v>
      </c>
      <c r="CC22" s="29"/>
      <c r="CD22" s="29">
        <f>CD23</f>
        <v>0</v>
      </c>
      <c r="CE22" s="29">
        <f>CE23</f>
        <v>0</v>
      </c>
      <c r="CF22" s="29"/>
      <c r="CG22" s="29">
        <f>CG23</f>
        <v>0</v>
      </c>
      <c r="CH22" s="29">
        <f>CH23</f>
        <v>0</v>
      </c>
      <c r="CI22" s="29"/>
      <c r="CJ22" s="29">
        <f>CJ23</f>
        <v>0</v>
      </c>
      <c r="CK22" s="29">
        <f>CK23</f>
        <v>0</v>
      </c>
      <c r="CL22" s="29"/>
      <c r="CM22" s="29">
        <f>CM23</f>
        <v>0</v>
      </c>
      <c r="CN22" s="29">
        <f>CN23</f>
        <v>0</v>
      </c>
      <c r="CO22" s="29"/>
      <c r="CP22" s="22">
        <f t="shared" si="21"/>
        <v>0</v>
      </c>
      <c r="CQ22" s="29">
        <f>CQ23</f>
        <v>0</v>
      </c>
      <c r="CR22" s="29"/>
      <c r="CS22" s="22">
        <f t="shared" si="22"/>
        <v>0</v>
      </c>
      <c r="CT22" s="29"/>
      <c r="CU22" s="29"/>
      <c r="CV22" s="22">
        <f t="shared" si="18"/>
        <v>0</v>
      </c>
      <c r="CW22" s="29">
        <f>CW23</f>
        <v>0</v>
      </c>
      <c r="CX22" s="29"/>
      <c r="CY22" s="29">
        <f>CY23</f>
        <v>0</v>
      </c>
      <c r="CZ22" s="29">
        <f>CZ23</f>
        <v>0</v>
      </c>
      <c r="DA22" s="29"/>
      <c r="DB22" s="29">
        <f>DB23</f>
        <v>0</v>
      </c>
      <c r="DC22" s="29">
        <f>DC23</f>
        <v>0</v>
      </c>
      <c r="DD22" s="29"/>
      <c r="DE22" s="29">
        <f>DE23</f>
        <v>0</v>
      </c>
      <c r="DF22" s="29">
        <f>DF23</f>
        <v>0</v>
      </c>
      <c r="DG22" s="29"/>
      <c r="DH22" s="29">
        <f>DH23</f>
        <v>0</v>
      </c>
      <c r="DI22" s="29">
        <f>DI23</f>
        <v>0</v>
      </c>
      <c r="DJ22" s="29"/>
      <c r="DK22" s="29">
        <f>DK23</f>
        <v>0</v>
      </c>
      <c r="DL22" s="29">
        <f>DL23</f>
        <v>0</v>
      </c>
      <c r="DM22" s="29"/>
      <c r="DN22" s="29">
        <f>DN23</f>
        <v>0</v>
      </c>
      <c r="DO22" s="29">
        <f>DO23</f>
        <v>0</v>
      </c>
      <c r="DP22" s="29"/>
      <c r="DQ22" s="29">
        <f>DQ23</f>
        <v>0</v>
      </c>
      <c r="DR22" s="29">
        <f>DR23</f>
        <v>0</v>
      </c>
      <c r="DS22" s="29"/>
      <c r="DT22" s="29">
        <f>DT23</f>
        <v>0</v>
      </c>
      <c r="DU22" s="29">
        <f>DU23</f>
        <v>0</v>
      </c>
      <c r="DV22" s="29"/>
      <c r="DW22" s="29">
        <f>DW23</f>
        <v>0</v>
      </c>
      <c r="DX22" s="29">
        <f>DX23</f>
        <v>0</v>
      </c>
      <c r="DY22" s="29"/>
      <c r="DZ22" s="29">
        <f>DZ23</f>
        <v>0</v>
      </c>
      <c r="EA22" s="29">
        <f>EA23</f>
        <v>0</v>
      </c>
      <c r="EB22" s="29"/>
      <c r="EC22" s="29">
        <f>EC23</f>
        <v>0</v>
      </c>
      <c r="ED22" s="29">
        <f>ED23</f>
        <v>0</v>
      </c>
      <c r="EE22" s="29"/>
      <c r="EF22" s="29">
        <f>EF23</f>
        <v>0</v>
      </c>
      <c r="EG22" s="29">
        <f>EG23</f>
        <v>0</v>
      </c>
      <c r="EH22" s="29"/>
      <c r="EI22" s="29">
        <f>EI23</f>
        <v>0</v>
      </c>
      <c r="EJ22" s="29">
        <f>EJ23</f>
        <v>0</v>
      </c>
      <c r="EK22" s="29"/>
      <c r="EL22" s="29">
        <f>EL23</f>
        <v>0</v>
      </c>
      <c r="EM22" s="29">
        <f>EM23</f>
        <v>0</v>
      </c>
      <c r="EN22" s="29"/>
      <c r="EO22" s="29">
        <f>EO23</f>
        <v>0</v>
      </c>
      <c r="EP22" s="29">
        <f>EP23</f>
        <v>0</v>
      </c>
      <c r="EQ22" s="29"/>
      <c r="ER22" s="29">
        <f>ER23</f>
        <v>0</v>
      </c>
      <c r="ES22" s="29">
        <f>ES23</f>
        <v>0</v>
      </c>
      <c r="ET22" s="29"/>
      <c r="EU22" s="29">
        <f>EU23</f>
        <v>0</v>
      </c>
      <c r="EV22" s="29">
        <f>EV23</f>
        <v>0</v>
      </c>
      <c r="EW22" s="29"/>
      <c r="EX22" s="29">
        <f>EX23</f>
        <v>0</v>
      </c>
      <c r="EY22" s="29">
        <f>EY23</f>
        <v>0</v>
      </c>
      <c r="EZ22" s="29"/>
      <c r="FA22" s="29">
        <f>FA23</f>
        <v>0</v>
      </c>
      <c r="FB22" s="29">
        <f>FB23</f>
        <v>0</v>
      </c>
      <c r="FC22" s="29"/>
      <c r="FD22" s="29">
        <f>FD23</f>
        <v>0</v>
      </c>
      <c r="FE22" s="29">
        <f>FE23</f>
        <v>0</v>
      </c>
      <c r="FF22" s="29"/>
      <c r="FG22" s="29">
        <f>FG23</f>
        <v>0</v>
      </c>
      <c r="FH22" s="29">
        <f>FH23</f>
        <v>0</v>
      </c>
      <c r="FI22" s="29"/>
      <c r="FJ22" s="29">
        <f>FJ23</f>
        <v>0</v>
      </c>
      <c r="FK22" s="29">
        <f>FK23</f>
        <v>0</v>
      </c>
      <c r="FL22" s="29"/>
      <c r="FM22" s="29">
        <f>FM23</f>
        <v>0</v>
      </c>
      <c r="FN22" s="29">
        <f>FN23</f>
        <v>0</v>
      </c>
      <c r="FO22" s="29"/>
      <c r="FP22" s="29">
        <f>FP23</f>
        <v>0</v>
      </c>
      <c r="FQ22" s="29">
        <f>FQ23</f>
        <v>0</v>
      </c>
      <c r="FR22" s="29"/>
      <c r="FS22" s="29">
        <f>FS23</f>
        <v>0</v>
      </c>
      <c r="FT22" s="29">
        <f>FT23</f>
        <v>0</v>
      </c>
      <c r="FU22" s="29"/>
      <c r="FV22" s="29">
        <f>FV23</f>
        <v>0</v>
      </c>
      <c r="FW22" s="29">
        <f>FW23</f>
        <v>0</v>
      </c>
      <c r="FX22" s="29"/>
      <c r="FY22" s="29">
        <f>FY23</f>
        <v>0</v>
      </c>
      <c r="FZ22" s="29">
        <f>FZ23</f>
        <v>0</v>
      </c>
      <c r="GA22" s="29"/>
      <c r="GB22" s="29">
        <f>GB23</f>
        <v>0</v>
      </c>
      <c r="GC22" s="29">
        <f>GC23</f>
        <v>0</v>
      </c>
      <c r="GD22" s="29"/>
      <c r="GE22" s="29">
        <f>GE23</f>
        <v>0</v>
      </c>
      <c r="GF22" s="29">
        <f>GF23</f>
        <v>0</v>
      </c>
      <c r="GG22" s="29"/>
      <c r="GH22" s="29">
        <f>GH23</f>
        <v>0</v>
      </c>
      <c r="GI22" s="29">
        <f>GI23</f>
        <v>0</v>
      </c>
      <c r="GJ22" s="29"/>
      <c r="GK22" s="29">
        <f>GK23</f>
        <v>0</v>
      </c>
      <c r="GL22" s="29">
        <f>GL23</f>
        <v>0</v>
      </c>
      <c r="GM22" s="29"/>
      <c r="GN22" s="29">
        <f>GN23</f>
        <v>0</v>
      </c>
      <c r="GO22" s="29">
        <f>GO23</f>
        <v>0</v>
      </c>
      <c r="GP22" s="29"/>
      <c r="GQ22" s="29">
        <f>GQ23</f>
        <v>0</v>
      </c>
      <c r="GR22" s="29">
        <f>GR23</f>
        <v>0</v>
      </c>
      <c r="GS22" s="29"/>
      <c r="GT22" s="29">
        <f>GT23</f>
        <v>0</v>
      </c>
      <c r="GU22" s="29">
        <f>GU23</f>
        <v>0</v>
      </c>
      <c r="GV22" s="29"/>
      <c r="GW22" s="29">
        <f>GW23</f>
        <v>0</v>
      </c>
      <c r="GX22" s="29">
        <f>GX23</f>
        <v>0</v>
      </c>
      <c r="GY22" s="29"/>
      <c r="GZ22" s="29">
        <f>GZ23</f>
        <v>0</v>
      </c>
      <c r="HA22" s="29">
        <f>HA23</f>
        <v>0</v>
      </c>
      <c r="HB22" s="29"/>
      <c r="HC22" s="29">
        <f>HC23</f>
        <v>0</v>
      </c>
      <c r="HD22" s="29">
        <f>HD23</f>
        <v>0</v>
      </c>
      <c r="HE22" s="29"/>
      <c r="HF22" s="29">
        <f>HF23</f>
        <v>0</v>
      </c>
      <c r="HG22" s="29">
        <f>HG23</f>
        <v>0</v>
      </c>
      <c r="HH22" s="29"/>
      <c r="HI22" s="29">
        <f>HI23</f>
        <v>3246</v>
      </c>
      <c r="HJ22" s="29">
        <f>HJ23</f>
        <v>0</v>
      </c>
      <c r="HK22" s="29"/>
      <c r="HL22" s="29">
        <f>HL23</f>
        <v>0</v>
      </c>
      <c r="HM22" s="29">
        <f>HM23</f>
        <v>0</v>
      </c>
      <c r="HN22" s="29"/>
      <c r="HO22" s="29">
        <f>HO23</f>
        <v>0</v>
      </c>
      <c r="HP22" s="29">
        <f>HP23</f>
        <v>0</v>
      </c>
      <c r="HQ22" s="29"/>
      <c r="HR22" s="29">
        <f>HR23</f>
        <v>0</v>
      </c>
      <c r="HS22" s="29">
        <f>HS23</f>
        <v>0</v>
      </c>
      <c r="HT22" s="29"/>
      <c r="HU22" s="29">
        <f>HU23</f>
        <v>0</v>
      </c>
      <c r="HV22" s="29">
        <f>HV23</f>
        <v>0</v>
      </c>
      <c r="HW22" s="29"/>
      <c r="HX22" s="29">
        <f>HX23</f>
        <v>0</v>
      </c>
      <c r="HY22" s="29">
        <f>HY23</f>
        <v>0</v>
      </c>
      <c r="HZ22" s="29"/>
      <c r="IA22" s="29">
        <f>IA23</f>
        <v>0</v>
      </c>
      <c r="IB22" s="29">
        <f>IB23</f>
        <v>0</v>
      </c>
      <c r="IC22" s="29"/>
      <c r="ID22" s="29">
        <f>ID23</f>
        <v>0</v>
      </c>
      <c r="IE22" s="29">
        <f>IE23</f>
        <v>0</v>
      </c>
      <c r="IF22" s="29"/>
      <c r="IG22" s="29">
        <f>IG23</f>
        <v>0</v>
      </c>
      <c r="IH22" s="29">
        <f>IH23</f>
        <v>0</v>
      </c>
      <c r="II22" s="29"/>
      <c r="IJ22" s="29">
        <f>IJ23</f>
        <v>0</v>
      </c>
      <c r="IK22" s="29">
        <f>IK23</f>
        <v>0</v>
      </c>
      <c r="IL22" s="29"/>
      <c r="IM22" s="29">
        <f>IM23</f>
        <v>0</v>
      </c>
      <c r="IN22" s="29">
        <f>IN23</f>
        <v>0</v>
      </c>
      <c r="IO22" s="29"/>
      <c r="IP22" s="29">
        <f>IP23</f>
        <v>0</v>
      </c>
      <c r="IQ22" s="29">
        <f>IQ23</f>
        <v>0</v>
      </c>
      <c r="IR22" s="29"/>
      <c r="IS22" s="29">
        <f>IS23</f>
        <v>0</v>
      </c>
      <c r="IT22" s="29">
        <f>IT23</f>
        <v>0</v>
      </c>
      <c r="IU22" s="29"/>
      <c r="IV22" s="29">
        <f>IV23</f>
        <v>0</v>
      </c>
      <c r="IW22" s="29">
        <f>IW23</f>
        <v>0</v>
      </c>
      <c r="IX22" s="29"/>
      <c r="IY22" s="29">
        <f>IY23</f>
        <v>0</v>
      </c>
      <c r="IZ22" s="29">
        <f>IZ23</f>
        <v>0</v>
      </c>
      <c r="JA22" s="29"/>
      <c r="JB22" s="29">
        <f>JB23</f>
        <v>0</v>
      </c>
      <c r="JC22" s="29">
        <f>JC23</f>
        <v>0</v>
      </c>
      <c r="JD22" s="29"/>
      <c r="JE22" s="29">
        <f>JE23</f>
        <v>0</v>
      </c>
      <c r="JF22" s="29">
        <f>JF23</f>
        <v>0</v>
      </c>
      <c r="JG22" s="29"/>
      <c r="JH22" s="29">
        <f>JH23</f>
        <v>0</v>
      </c>
      <c r="JI22" s="29">
        <f>JI23</f>
        <v>0</v>
      </c>
      <c r="JJ22" s="29"/>
      <c r="JK22" s="29">
        <f>JK23</f>
        <v>0</v>
      </c>
      <c r="JL22" s="29">
        <f>JL23</f>
        <v>0</v>
      </c>
      <c r="JM22" s="29"/>
      <c r="JN22" s="29">
        <f>JN23</f>
        <v>0</v>
      </c>
      <c r="JO22" s="29">
        <f>JO23</f>
        <v>0</v>
      </c>
      <c r="JP22" s="29"/>
      <c r="JQ22" s="29">
        <f>JQ23</f>
        <v>0</v>
      </c>
      <c r="JR22" s="29">
        <f>JR23</f>
        <v>0</v>
      </c>
      <c r="JS22" s="29"/>
      <c r="JT22" s="29">
        <f>JT23</f>
        <v>0</v>
      </c>
      <c r="JU22" s="29">
        <f>JU23</f>
        <v>0</v>
      </c>
      <c r="JV22" s="29"/>
      <c r="JW22" s="29">
        <f>JW23</f>
        <v>0</v>
      </c>
      <c r="JX22" s="29">
        <f>JX23</f>
        <v>0</v>
      </c>
      <c r="JY22" s="29"/>
      <c r="JZ22" s="29">
        <f>JZ23</f>
        <v>0</v>
      </c>
      <c r="KA22" s="29">
        <f>KA23</f>
        <v>0</v>
      </c>
      <c r="KB22" s="29"/>
      <c r="KC22" s="29">
        <f>KC23</f>
        <v>0</v>
      </c>
      <c r="KD22" s="29">
        <f>KD23</f>
        <v>0</v>
      </c>
      <c r="KE22" s="29"/>
      <c r="KF22" s="29">
        <f>KF23</f>
        <v>0</v>
      </c>
      <c r="KG22" s="29">
        <f>KG23</f>
        <v>0</v>
      </c>
      <c r="KH22" s="29"/>
      <c r="KI22" s="29">
        <f>KI23</f>
        <v>0</v>
      </c>
      <c r="KJ22" s="29">
        <f>KJ23</f>
        <v>0</v>
      </c>
      <c r="KK22" s="29"/>
      <c r="KL22" s="29">
        <f>KL23</f>
        <v>0</v>
      </c>
      <c r="KM22" s="29">
        <f>KM23</f>
        <v>0</v>
      </c>
      <c r="KN22" s="29"/>
      <c r="KO22" s="19">
        <f t="shared" si="10"/>
        <v>0</v>
      </c>
      <c r="KP22" s="19"/>
      <c r="KQ22" s="29"/>
      <c r="KR22" s="19">
        <f t="shared" si="6"/>
        <v>0</v>
      </c>
      <c r="KS22" s="19"/>
      <c r="KT22" s="19"/>
      <c r="KU22" s="19">
        <f t="shared" si="11"/>
        <v>3246</v>
      </c>
      <c r="KV22" s="19">
        <f t="shared" si="12"/>
        <v>0</v>
      </c>
      <c r="KW22" s="29"/>
    </row>
    <row r="23" spans="1:309">
      <c r="A23" s="2"/>
      <c r="B23" s="28"/>
      <c r="C23" s="28"/>
      <c r="D23" s="2"/>
      <c r="E23" s="28"/>
      <c r="F23" s="28" t="s">
        <v>2</v>
      </c>
      <c r="G23" s="940" t="s">
        <v>3</v>
      </c>
      <c r="H23" s="940"/>
      <c r="I23" s="189" t="s">
        <v>1</v>
      </c>
      <c r="J23" s="19">
        <f t="shared" si="0"/>
        <v>0</v>
      </c>
      <c r="K23" s="19">
        <f t="shared" si="1"/>
        <v>0</v>
      </c>
      <c r="L23" s="19"/>
      <c r="M23" s="222">
        <f t="shared" si="7"/>
        <v>0</v>
      </c>
      <c r="N23" s="19">
        <f t="shared" si="2"/>
        <v>0</v>
      </c>
      <c r="O23" s="19">
        <f t="shared" si="3"/>
        <v>0</v>
      </c>
      <c r="P23" s="19"/>
      <c r="Q23" s="222">
        <f t="shared" si="8"/>
        <v>0</v>
      </c>
      <c r="R23" s="19">
        <f t="shared" si="4"/>
        <v>3246</v>
      </c>
      <c r="S23" s="19">
        <f t="shared" si="5"/>
        <v>0</v>
      </c>
      <c r="T23" s="19"/>
      <c r="U23" s="222">
        <f t="shared" si="9"/>
        <v>3246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2">
        <f t="shared" si="19"/>
        <v>0</v>
      </c>
      <c r="AX23" s="24"/>
      <c r="AY23" s="24"/>
      <c r="AZ23" s="22">
        <f t="shared" si="20"/>
        <v>0</v>
      </c>
      <c r="BA23" s="24"/>
      <c r="BB23" s="24"/>
      <c r="BC23" s="22">
        <f t="shared" si="23"/>
        <v>0</v>
      </c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2">
        <f t="shared" si="21"/>
        <v>0</v>
      </c>
      <c r="CQ23" s="24"/>
      <c r="CR23" s="24"/>
      <c r="CS23" s="22">
        <f t="shared" si="22"/>
        <v>0</v>
      </c>
      <c r="CT23" s="24"/>
      <c r="CU23" s="24"/>
      <c r="CV23" s="22">
        <f t="shared" si="18"/>
        <v>0</v>
      </c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>
        <v>3246</v>
      </c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19">
        <f t="shared" si="10"/>
        <v>0</v>
      </c>
      <c r="KP23" s="19"/>
      <c r="KQ23" s="24"/>
      <c r="KR23" s="19">
        <f t="shared" si="6"/>
        <v>0</v>
      </c>
      <c r="KS23" s="19"/>
      <c r="KT23" s="19"/>
      <c r="KU23" s="19">
        <f t="shared" si="11"/>
        <v>3246</v>
      </c>
      <c r="KV23" s="19">
        <f t="shared" si="12"/>
        <v>0</v>
      </c>
      <c r="KW23" s="24"/>
    </row>
    <row r="24" spans="1:309">
      <c r="A24" s="2"/>
      <c r="B24" s="28"/>
      <c r="C24" s="2"/>
      <c r="D24" s="18">
        <v>2</v>
      </c>
      <c r="E24" s="2" t="s">
        <v>4</v>
      </c>
      <c r="F24" s="18"/>
      <c r="G24" s="18"/>
      <c r="H24" s="18"/>
      <c r="I24" s="189" t="s">
        <v>5</v>
      </c>
      <c r="J24" s="19">
        <f t="shared" si="0"/>
        <v>195000000</v>
      </c>
      <c r="K24" s="19">
        <f t="shared" si="1"/>
        <v>0</v>
      </c>
      <c r="L24" s="19"/>
      <c r="M24" s="222">
        <f t="shared" si="7"/>
        <v>195000000</v>
      </c>
      <c r="N24" s="19">
        <f t="shared" si="2"/>
        <v>195000000</v>
      </c>
      <c r="O24" s="19">
        <f t="shared" si="3"/>
        <v>0</v>
      </c>
      <c r="P24" s="19"/>
      <c r="Q24" s="222">
        <f t="shared" si="8"/>
        <v>195000000</v>
      </c>
      <c r="R24" s="19">
        <f t="shared" si="4"/>
        <v>198595440</v>
      </c>
      <c r="S24" s="19">
        <f t="shared" si="5"/>
        <v>0</v>
      </c>
      <c r="T24" s="19"/>
      <c r="U24" s="222">
        <f t="shared" si="9"/>
        <v>198595440</v>
      </c>
      <c r="V24" s="29">
        <f>SUM(V25:V28)</f>
        <v>0</v>
      </c>
      <c r="W24" s="29">
        <f>SUM(W25:W28)</f>
        <v>0</v>
      </c>
      <c r="X24" s="29"/>
      <c r="Y24" s="29">
        <f>SUM(Y25:Y28)</f>
        <v>0</v>
      </c>
      <c r="Z24" s="29">
        <f>SUM(Z25:Z28)</f>
        <v>0</v>
      </c>
      <c r="AA24" s="29"/>
      <c r="AB24" s="29">
        <f>SUM(AB25:AB28)</f>
        <v>0</v>
      </c>
      <c r="AC24" s="29">
        <f>SUM(AC25:AC28)</f>
        <v>0</v>
      </c>
      <c r="AD24" s="29"/>
      <c r="AE24" s="29">
        <f>SUM(AE25:AE28)</f>
        <v>0</v>
      </c>
      <c r="AF24" s="29">
        <f>SUM(AF25:AF28)</f>
        <v>0</v>
      </c>
      <c r="AG24" s="29"/>
      <c r="AH24" s="29">
        <f>SUM(AH25:AH28)</f>
        <v>0</v>
      </c>
      <c r="AI24" s="29">
        <f>SUM(AI25:AI28)</f>
        <v>0</v>
      </c>
      <c r="AJ24" s="29"/>
      <c r="AK24" s="29">
        <f>SUM(AK25:AK28)</f>
        <v>0</v>
      </c>
      <c r="AL24" s="29">
        <f>SUM(AL25:AL28)</f>
        <v>0</v>
      </c>
      <c r="AM24" s="29"/>
      <c r="AN24" s="29">
        <f>SUM(AN25:AN28)</f>
        <v>0</v>
      </c>
      <c r="AO24" s="29">
        <f>SUM(AO25:AO28)</f>
        <v>0</v>
      </c>
      <c r="AP24" s="29"/>
      <c r="AQ24" s="29">
        <f>SUM(AQ25:AQ28)</f>
        <v>0</v>
      </c>
      <c r="AR24" s="29">
        <f>SUM(AR25:AR28)</f>
        <v>0</v>
      </c>
      <c r="AS24" s="29"/>
      <c r="AT24" s="29">
        <f>SUM(AT25:AT28)</f>
        <v>0</v>
      </c>
      <c r="AU24" s="29">
        <f>SUM(AU25:AU28)</f>
        <v>0</v>
      </c>
      <c r="AV24" s="29"/>
      <c r="AW24" s="22">
        <f t="shared" si="19"/>
        <v>0</v>
      </c>
      <c r="AX24" s="29">
        <f>SUM(AX25:AX28)</f>
        <v>0</v>
      </c>
      <c r="AY24" s="29"/>
      <c r="AZ24" s="22">
        <f t="shared" si="20"/>
        <v>0</v>
      </c>
      <c r="BA24" s="29">
        <f>SUM(BA25:BA28)</f>
        <v>0</v>
      </c>
      <c r="BB24" s="29"/>
      <c r="BC24" s="22">
        <f t="shared" si="23"/>
        <v>0</v>
      </c>
      <c r="BD24" s="29">
        <f>SUM(BD25:BD28)</f>
        <v>0</v>
      </c>
      <c r="BE24" s="29"/>
      <c r="BF24" s="29">
        <f>SUM(BF25:BF28)</f>
        <v>0</v>
      </c>
      <c r="BG24" s="29">
        <f>SUM(BG25:BG28)</f>
        <v>0</v>
      </c>
      <c r="BH24" s="29"/>
      <c r="BI24" s="29">
        <f>SUM(BI25:BI28)</f>
        <v>0</v>
      </c>
      <c r="BJ24" s="29">
        <f>SUM(BJ25:BJ28)</f>
        <v>0</v>
      </c>
      <c r="BK24" s="29"/>
      <c r="BL24" s="29">
        <f>SUM(BL25:BL28)</f>
        <v>0</v>
      </c>
      <c r="BM24" s="29">
        <f>SUM(BM25:BM28)</f>
        <v>0</v>
      </c>
      <c r="BN24" s="29"/>
      <c r="BO24" s="29">
        <f>SUM(BO25:BO28)</f>
        <v>0</v>
      </c>
      <c r="BP24" s="29">
        <f>SUM(BP25:BP28)</f>
        <v>0</v>
      </c>
      <c r="BQ24" s="29"/>
      <c r="BR24" s="29">
        <f>SUM(BR25:BR28)</f>
        <v>0</v>
      </c>
      <c r="BS24" s="29">
        <f>SUM(BS25:BS28)</f>
        <v>0</v>
      </c>
      <c r="BT24" s="29"/>
      <c r="BU24" s="29">
        <f>SUM(BU25:BU28)</f>
        <v>0</v>
      </c>
      <c r="BV24" s="29">
        <f>SUM(BV25:BV28)</f>
        <v>0</v>
      </c>
      <c r="BW24" s="29"/>
      <c r="BX24" s="29">
        <f>SUM(BX25:BX28)</f>
        <v>0</v>
      </c>
      <c r="BY24" s="29">
        <f>SUM(BY25:BY28)</f>
        <v>0</v>
      </c>
      <c r="BZ24" s="29"/>
      <c r="CA24" s="29">
        <f>SUM(CA25:CA28)</f>
        <v>0</v>
      </c>
      <c r="CB24" s="29">
        <f>SUM(CB25:CB28)</f>
        <v>0</v>
      </c>
      <c r="CC24" s="29"/>
      <c r="CD24" s="29">
        <f>SUM(CD25:CD28)</f>
        <v>0</v>
      </c>
      <c r="CE24" s="29">
        <f>SUM(CE25:CE28)</f>
        <v>0</v>
      </c>
      <c r="CF24" s="29"/>
      <c r="CG24" s="29">
        <f>SUM(CG25:CG28)</f>
        <v>0</v>
      </c>
      <c r="CH24" s="29">
        <f>SUM(CH25:CH28)</f>
        <v>0</v>
      </c>
      <c r="CI24" s="29"/>
      <c r="CJ24" s="29">
        <f>SUM(CJ25:CJ28)</f>
        <v>0</v>
      </c>
      <c r="CK24" s="29">
        <f>SUM(CK25:CK28)</f>
        <v>0</v>
      </c>
      <c r="CL24" s="29"/>
      <c r="CM24" s="29">
        <f>SUM(CM25:CM28)</f>
        <v>0</v>
      </c>
      <c r="CN24" s="29">
        <f>SUM(CN25:CN28)</f>
        <v>0</v>
      </c>
      <c r="CO24" s="29"/>
      <c r="CP24" s="22">
        <f t="shared" si="21"/>
        <v>0</v>
      </c>
      <c r="CQ24" s="29">
        <f>SUM(CQ25:CQ28)</f>
        <v>0</v>
      </c>
      <c r="CR24" s="29"/>
      <c r="CS24" s="22">
        <f t="shared" si="22"/>
        <v>0</v>
      </c>
      <c r="CT24" s="29"/>
      <c r="CU24" s="29"/>
      <c r="CV24" s="22">
        <f t="shared" si="18"/>
        <v>0</v>
      </c>
      <c r="CW24" s="29">
        <f>SUM(CW25:CW28)</f>
        <v>0</v>
      </c>
      <c r="CX24" s="29"/>
      <c r="CY24" s="29">
        <f>SUM(CY25:CY28)</f>
        <v>0</v>
      </c>
      <c r="CZ24" s="29">
        <f>SUM(CZ25:CZ28)</f>
        <v>0</v>
      </c>
      <c r="DA24" s="29"/>
      <c r="DB24" s="29">
        <f>SUM(DB25:DB28)</f>
        <v>0</v>
      </c>
      <c r="DC24" s="29">
        <f>SUM(DC25:DC28)</f>
        <v>0</v>
      </c>
      <c r="DD24" s="29"/>
      <c r="DE24" s="29">
        <f>SUM(DE25:DE28)</f>
        <v>0</v>
      </c>
      <c r="DF24" s="29">
        <f>SUM(DF25:DF28)</f>
        <v>0</v>
      </c>
      <c r="DG24" s="29"/>
      <c r="DH24" s="29">
        <f>SUM(DH25:DH28)</f>
        <v>0</v>
      </c>
      <c r="DI24" s="29">
        <f>SUM(DI25:DI28)</f>
        <v>0</v>
      </c>
      <c r="DJ24" s="29"/>
      <c r="DK24" s="29">
        <f>SUM(DK25:DK28)</f>
        <v>0</v>
      </c>
      <c r="DL24" s="29">
        <f>SUM(DL25:DL28)</f>
        <v>0</v>
      </c>
      <c r="DM24" s="29"/>
      <c r="DN24" s="29">
        <f>SUM(DN25:DN28)</f>
        <v>0</v>
      </c>
      <c r="DO24" s="29">
        <f>SUM(DO25:DO28)</f>
        <v>0</v>
      </c>
      <c r="DP24" s="29"/>
      <c r="DQ24" s="29">
        <f>SUM(DQ25:DQ28)</f>
        <v>0</v>
      </c>
      <c r="DR24" s="29">
        <f>SUM(DR25:DR28)</f>
        <v>0</v>
      </c>
      <c r="DS24" s="29"/>
      <c r="DT24" s="29">
        <f>SUM(DT25:DT28)</f>
        <v>0</v>
      </c>
      <c r="DU24" s="29">
        <f>SUM(DU25:DU28)</f>
        <v>0</v>
      </c>
      <c r="DV24" s="29"/>
      <c r="DW24" s="29">
        <f>SUM(DW25:DW28)</f>
        <v>0</v>
      </c>
      <c r="DX24" s="29">
        <f>SUM(DX25:DX28)</f>
        <v>0</v>
      </c>
      <c r="DY24" s="29"/>
      <c r="DZ24" s="29">
        <f>SUM(DZ25:DZ28)</f>
        <v>0</v>
      </c>
      <c r="EA24" s="29">
        <f>SUM(EA25:EA28)</f>
        <v>0</v>
      </c>
      <c r="EB24" s="29"/>
      <c r="EC24" s="29">
        <f>SUM(EC25:EC28)</f>
        <v>0</v>
      </c>
      <c r="ED24" s="29">
        <f>SUM(ED25:ED28)</f>
        <v>0</v>
      </c>
      <c r="EE24" s="29"/>
      <c r="EF24" s="29">
        <f>SUM(EF25:EF28)</f>
        <v>0</v>
      </c>
      <c r="EG24" s="29">
        <f>SUM(EG25:EG28)</f>
        <v>0</v>
      </c>
      <c r="EH24" s="29"/>
      <c r="EI24" s="29">
        <f>SUM(EI25:EI28)</f>
        <v>0</v>
      </c>
      <c r="EJ24" s="29">
        <f>SUM(EJ25:EJ28)</f>
        <v>0</v>
      </c>
      <c r="EK24" s="29"/>
      <c r="EL24" s="29">
        <f>SUM(EL25:EL28)</f>
        <v>0</v>
      </c>
      <c r="EM24" s="29">
        <f>SUM(EM25:EM28)</f>
        <v>0</v>
      </c>
      <c r="EN24" s="29"/>
      <c r="EO24" s="29">
        <f>SUM(EO25:EO28)</f>
        <v>0</v>
      </c>
      <c r="EP24" s="29">
        <f>SUM(EP25:EP28)</f>
        <v>0</v>
      </c>
      <c r="EQ24" s="29"/>
      <c r="ER24" s="29">
        <f>SUM(ER25:ER28)</f>
        <v>0</v>
      </c>
      <c r="ES24" s="29">
        <f>SUM(ES25:ES28)</f>
        <v>0</v>
      </c>
      <c r="ET24" s="29"/>
      <c r="EU24" s="29">
        <f>SUM(EU25:EU28)</f>
        <v>0</v>
      </c>
      <c r="EV24" s="29">
        <f>SUM(EV25:EV28)</f>
        <v>0</v>
      </c>
      <c r="EW24" s="29"/>
      <c r="EX24" s="29">
        <f>SUM(EX25:EX28)</f>
        <v>0</v>
      </c>
      <c r="EY24" s="29">
        <f>SUM(EY25:EY28)</f>
        <v>0</v>
      </c>
      <c r="EZ24" s="29"/>
      <c r="FA24" s="29">
        <f>SUM(FA25:FA28)</f>
        <v>0</v>
      </c>
      <c r="FB24" s="29">
        <f>SUM(FB25:FB28)</f>
        <v>0</v>
      </c>
      <c r="FC24" s="29"/>
      <c r="FD24" s="29">
        <f>SUM(FD25:FD28)</f>
        <v>0</v>
      </c>
      <c r="FE24" s="29">
        <f>SUM(FE25:FE28)</f>
        <v>0</v>
      </c>
      <c r="FF24" s="29"/>
      <c r="FG24" s="29">
        <f>SUM(FG25:FG28)</f>
        <v>0</v>
      </c>
      <c r="FH24" s="29">
        <f>SUM(FH25:FH28)</f>
        <v>0</v>
      </c>
      <c r="FI24" s="29"/>
      <c r="FJ24" s="29">
        <f>SUM(FJ25:FJ28)</f>
        <v>0</v>
      </c>
      <c r="FK24" s="29">
        <f>SUM(FK25:FK28)</f>
        <v>0</v>
      </c>
      <c r="FL24" s="29"/>
      <c r="FM24" s="29">
        <f>SUM(FM25:FM28)</f>
        <v>0</v>
      </c>
      <c r="FN24" s="29">
        <f>SUM(FN25:FN28)</f>
        <v>0</v>
      </c>
      <c r="FO24" s="29"/>
      <c r="FP24" s="29">
        <f>SUM(FP25:FP28)</f>
        <v>0</v>
      </c>
      <c r="FQ24" s="29">
        <f>SUM(FQ25:FQ28)</f>
        <v>0</v>
      </c>
      <c r="FR24" s="29"/>
      <c r="FS24" s="29">
        <f>SUM(FS25:FS28)</f>
        <v>0</v>
      </c>
      <c r="FT24" s="29">
        <f>SUM(FT25:FT28)</f>
        <v>0</v>
      </c>
      <c r="FU24" s="29"/>
      <c r="FV24" s="29">
        <f>SUM(FV25:FV28)</f>
        <v>0</v>
      </c>
      <c r="FW24" s="29">
        <f>SUM(FW25:FW28)</f>
        <v>0</v>
      </c>
      <c r="FX24" s="29"/>
      <c r="FY24" s="29">
        <f>SUM(FY25:FY28)</f>
        <v>0</v>
      </c>
      <c r="FZ24" s="29">
        <f>SUM(FZ25:FZ28)</f>
        <v>0</v>
      </c>
      <c r="GA24" s="29"/>
      <c r="GB24" s="29">
        <f>SUM(GB25:GB28)</f>
        <v>0</v>
      </c>
      <c r="GC24" s="29">
        <f>SUM(GC25:GC28)</f>
        <v>0</v>
      </c>
      <c r="GD24" s="29"/>
      <c r="GE24" s="29">
        <f>SUM(GE25:GE28)</f>
        <v>0</v>
      </c>
      <c r="GF24" s="29">
        <f>SUM(GF25:GF28)</f>
        <v>0</v>
      </c>
      <c r="GG24" s="29"/>
      <c r="GH24" s="29">
        <f>SUM(GH25:GH28)</f>
        <v>0</v>
      </c>
      <c r="GI24" s="29">
        <f>SUM(GI25:GI28)</f>
        <v>0</v>
      </c>
      <c r="GJ24" s="29"/>
      <c r="GK24" s="29">
        <f>SUM(GK25:GK28)</f>
        <v>0</v>
      </c>
      <c r="GL24" s="29">
        <f>SUM(GL25:GL28)</f>
        <v>0</v>
      </c>
      <c r="GM24" s="29"/>
      <c r="GN24" s="29">
        <f>SUM(GN25:GN28)</f>
        <v>0</v>
      </c>
      <c r="GO24" s="29">
        <f>SUM(GO25:GO28)</f>
        <v>0</v>
      </c>
      <c r="GP24" s="29"/>
      <c r="GQ24" s="29">
        <f>SUM(GQ25:GQ28)</f>
        <v>0</v>
      </c>
      <c r="GR24" s="29">
        <f>SUM(GR25:GR28)</f>
        <v>0</v>
      </c>
      <c r="GS24" s="29"/>
      <c r="GT24" s="29">
        <f>SUM(GT25:GT28)</f>
        <v>0</v>
      </c>
      <c r="GU24" s="29">
        <f>SUM(GU25:GU28)</f>
        <v>0</v>
      </c>
      <c r="GV24" s="29"/>
      <c r="GW24" s="29">
        <f>SUM(GW25:GW28)</f>
        <v>0</v>
      </c>
      <c r="GX24" s="29">
        <f>SUM(GX25:GX28)</f>
        <v>0</v>
      </c>
      <c r="GY24" s="29"/>
      <c r="GZ24" s="29">
        <f>SUM(GZ25:GZ28)</f>
        <v>0</v>
      </c>
      <c r="HA24" s="29">
        <f>SUM(HA25:HA28)</f>
        <v>0</v>
      </c>
      <c r="HB24" s="29"/>
      <c r="HC24" s="29">
        <f>SUM(HC25:HC28)</f>
        <v>195000000</v>
      </c>
      <c r="HD24" s="29">
        <f>SUM(HD25:HD28)</f>
        <v>0</v>
      </c>
      <c r="HE24" s="29"/>
      <c r="HF24" s="29">
        <f>SUM(HF25:HF28)</f>
        <v>195000000</v>
      </c>
      <c r="HG24" s="29">
        <f>SUM(HG25:HG28)</f>
        <v>0</v>
      </c>
      <c r="HH24" s="29"/>
      <c r="HI24" s="29">
        <f>SUM(HI25:HI28)</f>
        <v>198595440</v>
      </c>
      <c r="HJ24" s="29">
        <f>SUM(HJ25:HJ28)</f>
        <v>0</v>
      </c>
      <c r="HK24" s="29"/>
      <c r="HL24" s="29">
        <f>SUM(HL25:HL28)</f>
        <v>0</v>
      </c>
      <c r="HM24" s="29">
        <f>SUM(HM25:HM28)</f>
        <v>0</v>
      </c>
      <c r="HN24" s="29"/>
      <c r="HO24" s="29">
        <f>SUM(HO25:HO28)</f>
        <v>0</v>
      </c>
      <c r="HP24" s="29">
        <f>SUM(HP25:HP28)</f>
        <v>0</v>
      </c>
      <c r="HQ24" s="29"/>
      <c r="HR24" s="29">
        <f>SUM(HR25:HR28)</f>
        <v>0</v>
      </c>
      <c r="HS24" s="29">
        <f>SUM(HS25:HS28)</f>
        <v>0</v>
      </c>
      <c r="HT24" s="29"/>
      <c r="HU24" s="29">
        <f>SUM(HU25:HU28)</f>
        <v>0</v>
      </c>
      <c r="HV24" s="29">
        <f>SUM(HV25:HV28)</f>
        <v>0</v>
      </c>
      <c r="HW24" s="29"/>
      <c r="HX24" s="29">
        <f>SUM(HX25:HX28)</f>
        <v>0</v>
      </c>
      <c r="HY24" s="29">
        <f>SUM(HY25:HY28)</f>
        <v>0</v>
      </c>
      <c r="HZ24" s="29"/>
      <c r="IA24" s="29">
        <f>SUM(IA25:IA28)</f>
        <v>0</v>
      </c>
      <c r="IB24" s="29">
        <f>SUM(IB25:IB28)</f>
        <v>0</v>
      </c>
      <c r="IC24" s="29"/>
      <c r="ID24" s="29">
        <f>SUM(ID25:ID28)</f>
        <v>0</v>
      </c>
      <c r="IE24" s="29">
        <f>SUM(IE25:IE28)</f>
        <v>0</v>
      </c>
      <c r="IF24" s="29"/>
      <c r="IG24" s="29">
        <f>SUM(IG25:IG28)</f>
        <v>0</v>
      </c>
      <c r="IH24" s="29">
        <f>SUM(IH25:IH28)</f>
        <v>0</v>
      </c>
      <c r="II24" s="29"/>
      <c r="IJ24" s="29">
        <f>SUM(IJ25:IJ28)</f>
        <v>0</v>
      </c>
      <c r="IK24" s="29">
        <f>SUM(IK25:IK28)</f>
        <v>0</v>
      </c>
      <c r="IL24" s="29"/>
      <c r="IM24" s="29">
        <f>SUM(IM25:IM28)</f>
        <v>0</v>
      </c>
      <c r="IN24" s="29">
        <f>SUM(IN25:IN28)</f>
        <v>0</v>
      </c>
      <c r="IO24" s="29"/>
      <c r="IP24" s="29">
        <f>SUM(IP25:IP28)</f>
        <v>0</v>
      </c>
      <c r="IQ24" s="29">
        <f>SUM(IQ25:IQ28)</f>
        <v>0</v>
      </c>
      <c r="IR24" s="29"/>
      <c r="IS24" s="29">
        <f>SUM(IS25:IS28)</f>
        <v>0</v>
      </c>
      <c r="IT24" s="29">
        <f>SUM(IT25:IT28)</f>
        <v>0</v>
      </c>
      <c r="IU24" s="29"/>
      <c r="IV24" s="29">
        <f>SUM(IV25:IV28)</f>
        <v>0</v>
      </c>
      <c r="IW24" s="29">
        <f>SUM(IW25:IW28)</f>
        <v>0</v>
      </c>
      <c r="IX24" s="29"/>
      <c r="IY24" s="29">
        <f>SUM(IY25:IY28)</f>
        <v>0</v>
      </c>
      <c r="IZ24" s="29">
        <f>SUM(IZ25:IZ28)</f>
        <v>0</v>
      </c>
      <c r="JA24" s="29"/>
      <c r="JB24" s="29">
        <f>SUM(JB25:JB28)</f>
        <v>0</v>
      </c>
      <c r="JC24" s="29">
        <f>SUM(JC25:JC28)</f>
        <v>0</v>
      </c>
      <c r="JD24" s="29"/>
      <c r="JE24" s="29">
        <f>SUM(JE25:JE28)</f>
        <v>0</v>
      </c>
      <c r="JF24" s="29">
        <f>SUM(JF25:JF28)</f>
        <v>0</v>
      </c>
      <c r="JG24" s="29"/>
      <c r="JH24" s="29">
        <f>SUM(JH25:JH28)</f>
        <v>0</v>
      </c>
      <c r="JI24" s="29">
        <f>SUM(JI25:JI28)</f>
        <v>0</v>
      </c>
      <c r="JJ24" s="29"/>
      <c r="JK24" s="29">
        <f>SUM(JK25:JK28)</f>
        <v>0</v>
      </c>
      <c r="JL24" s="29">
        <f>SUM(JL25:JL28)</f>
        <v>0</v>
      </c>
      <c r="JM24" s="29"/>
      <c r="JN24" s="29">
        <f>SUM(JN25:JN28)</f>
        <v>0</v>
      </c>
      <c r="JO24" s="29">
        <f>SUM(JO25:JO28)</f>
        <v>0</v>
      </c>
      <c r="JP24" s="29"/>
      <c r="JQ24" s="29">
        <f>SUM(JQ25:JQ28)</f>
        <v>0</v>
      </c>
      <c r="JR24" s="29">
        <f>SUM(JR25:JR28)</f>
        <v>0</v>
      </c>
      <c r="JS24" s="29"/>
      <c r="JT24" s="29">
        <f>SUM(JT25:JT28)</f>
        <v>0</v>
      </c>
      <c r="JU24" s="29">
        <f>SUM(JU25:JU28)</f>
        <v>0</v>
      </c>
      <c r="JV24" s="29"/>
      <c r="JW24" s="29">
        <f>SUM(JW25:JW28)</f>
        <v>0</v>
      </c>
      <c r="JX24" s="29">
        <f>SUM(JX25:JX28)</f>
        <v>0</v>
      </c>
      <c r="JY24" s="29"/>
      <c r="JZ24" s="29">
        <f>SUM(JZ25:JZ28)</f>
        <v>0</v>
      </c>
      <c r="KA24" s="29">
        <f>SUM(KA25:KA28)</f>
        <v>0</v>
      </c>
      <c r="KB24" s="29"/>
      <c r="KC24" s="29">
        <f>SUM(KC25:KC28)</f>
        <v>0</v>
      </c>
      <c r="KD24" s="29">
        <f>SUM(KD25:KD28)</f>
        <v>0</v>
      </c>
      <c r="KE24" s="29"/>
      <c r="KF24" s="29">
        <f>SUM(KF25:KF28)</f>
        <v>0</v>
      </c>
      <c r="KG24" s="29">
        <f>SUM(KG25:KG28)</f>
        <v>0</v>
      </c>
      <c r="KH24" s="29"/>
      <c r="KI24" s="29">
        <f>SUM(KI25:KI28)</f>
        <v>0</v>
      </c>
      <c r="KJ24" s="29">
        <f>SUM(KJ25:KJ28)</f>
        <v>0</v>
      </c>
      <c r="KK24" s="29"/>
      <c r="KL24" s="29">
        <f>SUM(KL25:KL28)</f>
        <v>0</v>
      </c>
      <c r="KM24" s="29">
        <f>SUM(KM25:KM28)</f>
        <v>0</v>
      </c>
      <c r="KN24" s="29"/>
      <c r="KO24" s="19">
        <f t="shared" si="10"/>
        <v>195000000</v>
      </c>
      <c r="KP24" s="19"/>
      <c r="KQ24" s="29"/>
      <c r="KR24" s="19">
        <f t="shared" si="6"/>
        <v>195000000</v>
      </c>
      <c r="KS24" s="19"/>
      <c r="KT24" s="19"/>
      <c r="KU24" s="19">
        <f t="shared" si="11"/>
        <v>198595440</v>
      </c>
      <c r="KV24" s="19">
        <f t="shared" si="12"/>
        <v>0</v>
      </c>
      <c r="KW24" s="29"/>
    </row>
    <row r="25" spans="1:309">
      <c r="A25" s="28"/>
      <c r="B25" s="28"/>
      <c r="C25" s="28"/>
      <c r="D25" s="2"/>
      <c r="E25" s="28"/>
      <c r="F25" s="28" t="s">
        <v>2</v>
      </c>
      <c r="G25" s="190" t="s">
        <v>6</v>
      </c>
      <c r="H25" s="190"/>
      <c r="I25" s="189" t="s">
        <v>5</v>
      </c>
      <c r="J25" s="19">
        <f t="shared" si="0"/>
        <v>165000000</v>
      </c>
      <c r="K25" s="19">
        <f t="shared" si="1"/>
        <v>0</v>
      </c>
      <c r="L25" s="19"/>
      <c r="M25" s="222">
        <f t="shared" si="7"/>
        <v>165000000</v>
      </c>
      <c r="N25" s="19">
        <f t="shared" si="2"/>
        <v>165000000</v>
      </c>
      <c r="O25" s="19">
        <f t="shared" si="3"/>
        <v>0</v>
      </c>
      <c r="P25" s="19"/>
      <c r="Q25" s="222">
        <f t="shared" si="8"/>
        <v>165000000</v>
      </c>
      <c r="R25" s="19">
        <f t="shared" si="4"/>
        <v>170824310</v>
      </c>
      <c r="S25" s="19">
        <f t="shared" si="5"/>
        <v>0</v>
      </c>
      <c r="T25" s="19"/>
      <c r="U25" s="222">
        <f t="shared" si="9"/>
        <v>170824310</v>
      </c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2">
        <f t="shared" si="19"/>
        <v>0</v>
      </c>
      <c r="AX25" s="24"/>
      <c r="AY25" s="24"/>
      <c r="AZ25" s="22">
        <f t="shared" si="20"/>
        <v>0</v>
      </c>
      <c r="BA25" s="24"/>
      <c r="BB25" s="24"/>
      <c r="BC25" s="22">
        <f t="shared" si="23"/>
        <v>0</v>
      </c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2">
        <f t="shared" si="21"/>
        <v>0</v>
      </c>
      <c r="CQ25" s="24"/>
      <c r="CR25" s="24"/>
      <c r="CS25" s="22">
        <f t="shared" si="22"/>
        <v>0</v>
      </c>
      <c r="CT25" s="24"/>
      <c r="CU25" s="24"/>
      <c r="CV25" s="22">
        <f t="shared" si="18"/>
        <v>0</v>
      </c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>
        <v>165000000</v>
      </c>
      <c r="HD25" s="24"/>
      <c r="HE25" s="24"/>
      <c r="HF25" s="24">
        <v>165000000</v>
      </c>
      <c r="HG25" s="24"/>
      <c r="HH25" s="24"/>
      <c r="HI25" s="24">
        <v>170824310</v>
      </c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19">
        <f t="shared" si="10"/>
        <v>165000000</v>
      </c>
      <c r="KP25" s="19"/>
      <c r="KQ25" s="24"/>
      <c r="KR25" s="19">
        <f t="shared" si="6"/>
        <v>165000000</v>
      </c>
      <c r="KS25" s="19"/>
      <c r="KT25" s="19"/>
      <c r="KU25" s="19">
        <f t="shared" si="11"/>
        <v>170824310</v>
      </c>
      <c r="KV25" s="19">
        <f t="shared" si="12"/>
        <v>0</v>
      </c>
      <c r="KW25" s="24"/>
    </row>
    <row r="26" spans="1:309">
      <c r="A26" s="28"/>
      <c r="B26" s="28"/>
      <c r="C26" s="28"/>
      <c r="D26" s="2"/>
      <c r="E26" s="28"/>
      <c r="F26" s="28" t="s">
        <v>2</v>
      </c>
      <c r="G26" s="190" t="s">
        <v>7</v>
      </c>
      <c r="H26" s="190"/>
      <c r="I26" s="189" t="s">
        <v>5</v>
      </c>
      <c r="J26" s="19">
        <f t="shared" si="0"/>
        <v>0</v>
      </c>
      <c r="K26" s="19">
        <f t="shared" si="1"/>
        <v>0</v>
      </c>
      <c r="L26" s="19"/>
      <c r="M26" s="222">
        <f t="shared" si="7"/>
        <v>0</v>
      </c>
      <c r="N26" s="19">
        <f t="shared" si="2"/>
        <v>0</v>
      </c>
      <c r="O26" s="19">
        <f t="shared" si="3"/>
        <v>0</v>
      </c>
      <c r="P26" s="19"/>
      <c r="Q26" s="222">
        <f t="shared" si="8"/>
        <v>0</v>
      </c>
      <c r="R26" s="19">
        <f t="shared" si="4"/>
        <v>0</v>
      </c>
      <c r="S26" s="19">
        <f t="shared" si="5"/>
        <v>0</v>
      </c>
      <c r="T26" s="19"/>
      <c r="U26" s="222">
        <f t="shared" si="9"/>
        <v>0</v>
      </c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2">
        <f t="shared" si="19"/>
        <v>0</v>
      </c>
      <c r="AX26" s="24"/>
      <c r="AY26" s="24"/>
      <c r="AZ26" s="22">
        <f t="shared" si="20"/>
        <v>0</v>
      </c>
      <c r="BA26" s="24"/>
      <c r="BB26" s="24"/>
      <c r="BC26" s="22">
        <f t="shared" si="23"/>
        <v>0</v>
      </c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2">
        <f t="shared" si="21"/>
        <v>0</v>
      </c>
      <c r="CQ26" s="24"/>
      <c r="CR26" s="24"/>
      <c r="CS26" s="22">
        <f t="shared" si="22"/>
        <v>0</v>
      </c>
      <c r="CT26" s="24"/>
      <c r="CU26" s="24"/>
      <c r="CV26" s="22">
        <f t="shared" si="18"/>
        <v>0</v>
      </c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19">
        <f t="shared" si="10"/>
        <v>0</v>
      </c>
      <c r="KP26" s="19"/>
      <c r="KQ26" s="24"/>
      <c r="KR26" s="19">
        <f t="shared" si="6"/>
        <v>0</v>
      </c>
      <c r="KS26" s="19"/>
      <c r="KT26" s="19"/>
      <c r="KU26" s="19">
        <f t="shared" si="11"/>
        <v>0</v>
      </c>
      <c r="KV26" s="19">
        <f t="shared" si="12"/>
        <v>0</v>
      </c>
      <c r="KW26" s="24"/>
    </row>
    <row r="27" spans="1:309">
      <c r="A27" s="28"/>
      <c r="B27" s="28"/>
      <c r="C27" s="28"/>
      <c r="D27" s="2"/>
      <c r="E27" s="28"/>
      <c r="F27" s="28" t="s">
        <v>2</v>
      </c>
      <c r="G27" s="190" t="s">
        <v>8</v>
      </c>
      <c r="H27" s="190"/>
      <c r="I27" s="189" t="s">
        <v>5</v>
      </c>
      <c r="J27" s="19">
        <f t="shared" si="0"/>
        <v>0</v>
      </c>
      <c r="K27" s="19">
        <f t="shared" si="1"/>
        <v>0</v>
      </c>
      <c r="L27" s="19"/>
      <c r="M27" s="222">
        <f t="shared" si="7"/>
        <v>0</v>
      </c>
      <c r="N27" s="19">
        <f t="shared" si="2"/>
        <v>0</v>
      </c>
      <c r="O27" s="19">
        <f t="shared" si="3"/>
        <v>0</v>
      </c>
      <c r="P27" s="19"/>
      <c r="Q27" s="222">
        <f t="shared" si="8"/>
        <v>0</v>
      </c>
      <c r="R27" s="19">
        <f t="shared" si="4"/>
        <v>0</v>
      </c>
      <c r="S27" s="19">
        <f t="shared" si="5"/>
        <v>0</v>
      </c>
      <c r="T27" s="19"/>
      <c r="U27" s="222">
        <f t="shared" si="9"/>
        <v>0</v>
      </c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2">
        <f t="shared" si="19"/>
        <v>0</v>
      </c>
      <c r="AX27" s="24"/>
      <c r="AY27" s="24"/>
      <c r="AZ27" s="22">
        <f t="shared" si="20"/>
        <v>0</v>
      </c>
      <c r="BA27" s="24"/>
      <c r="BB27" s="24"/>
      <c r="BC27" s="22">
        <f t="shared" si="23"/>
        <v>0</v>
      </c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2">
        <f t="shared" si="21"/>
        <v>0</v>
      </c>
      <c r="CQ27" s="24"/>
      <c r="CR27" s="24"/>
      <c r="CS27" s="22">
        <f t="shared" si="22"/>
        <v>0</v>
      </c>
      <c r="CT27" s="24"/>
      <c r="CU27" s="24"/>
      <c r="CV27" s="22">
        <f t="shared" si="18"/>
        <v>0</v>
      </c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19">
        <f t="shared" si="10"/>
        <v>0</v>
      </c>
      <c r="KP27" s="19"/>
      <c r="KQ27" s="24"/>
      <c r="KR27" s="19">
        <f t="shared" si="6"/>
        <v>0</v>
      </c>
      <c r="KS27" s="19"/>
      <c r="KT27" s="19"/>
      <c r="KU27" s="19">
        <f t="shared" si="11"/>
        <v>0</v>
      </c>
      <c r="KV27" s="19">
        <f t="shared" si="12"/>
        <v>0</v>
      </c>
      <c r="KW27" s="24"/>
    </row>
    <row r="28" spans="1:309">
      <c r="A28" s="28"/>
      <c r="B28" s="28"/>
      <c r="C28" s="28"/>
      <c r="D28" s="2"/>
      <c r="E28" s="28"/>
      <c r="F28" s="28" t="s">
        <v>2</v>
      </c>
      <c r="G28" s="190" t="s">
        <v>9</v>
      </c>
      <c r="H28" s="190"/>
      <c r="I28" s="189" t="s">
        <v>5</v>
      </c>
      <c r="J28" s="19">
        <f t="shared" si="0"/>
        <v>30000000</v>
      </c>
      <c r="K28" s="19">
        <f t="shared" si="1"/>
        <v>0</v>
      </c>
      <c r="L28" s="19"/>
      <c r="M28" s="222">
        <f t="shared" si="7"/>
        <v>30000000</v>
      </c>
      <c r="N28" s="19">
        <f t="shared" si="2"/>
        <v>30000000</v>
      </c>
      <c r="O28" s="19">
        <f t="shared" si="3"/>
        <v>0</v>
      </c>
      <c r="P28" s="19"/>
      <c r="Q28" s="222">
        <f t="shared" si="8"/>
        <v>30000000</v>
      </c>
      <c r="R28" s="19">
        <f t="shared" si="4"/>
        <v>27771130</v>
      </c>
      <c r="S28" s="19">
        <f t="shared" si="5"/>
        <v>0</v>
      </c>
      <c r="T28" s="19"/>
      <c r="U28" s="222">
        <f t="shared" si="9"/>
        <v>27771130</v>
      </c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2">
        <f t="shared" si="19"/>
        <v>0</v>
      </c>
      <c r="AX28" s="24"/>
      <c r="AY28" s="24"/>
      <c r="AZ28" s="22">
        <f t="shared" si="20"/>
        <v>0</v>
      </c>
      <c r="BA28" s="24"/>
      <c r="BB28" s="24"/>
      <c r="BC28" s="22">
        <f t="shared" si="23"/>
        <v>0</v>
      </c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2">
        <f t="shared" si="21"/>
        <v>0</v>
      </c>
      <c r="CQ28" s="24"/>
      <c r="CR28" s="24"/>
      <c r="CS28" s="22">
        <f t="shared" si="22"/>
        <v>0</v>
      </c>
      <c r="CT28" s="24"/>
      <c r="CU28" s="24"/>
      <c r="CV28" s="22">
        <f t="shared" si="18"/>
        <v>0</v>
      </c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>
        <v>30000000</v>
      </c>
      <c r="HD28" s="24"/>
      <c r="HE28" s="24"/>
      <c r="HF28" s="24">
        <v>30000000</v>
      </c>
      <c r="HG28" s="24"/>
      <c r="HH28" s="24"/>
      <c r="HI28" s="24">
        <v>27771130</v>
      </c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19">
        <f t="shared" si="10"/>
        <v>30000000</v>
      </c>
      <c r="KP28" s="19"/>
      <c r="KQ28" s="24"/>
      <c r="KR28" s="19">
        <f t="shared" si="6"/>
        <v>30000000</v>
      </c>
      <c r="KS28" s="19"/>
      <c r="KT28" s="19"/>
      <c r="KU28" s="19">
        <f t="shared" si="11"/>
        <v>27771130</v>
      </c>
      <c r="KV28" s="19">
        <f t="shared" si="12"/>
        <v>0</v>
      </c>
      <c r="KW28" s="24"/>
    </row>
    <row r="29" spans="1:309">
      <c r="A29" s="28"/>
      <c r="B29" s="2"/>
      <c r="C29" s="2"/>
      <c r="D29" s="18">
        <v>3</v>
      </c>
      <c r="E29" s="2" t="s">
        <v>10</v>
      </c>
      <c r="F29" s="18"/>
      <c r="G29" s="18"/>
      <c r="H29" s="18"/>
      <c r="I29" s="189" t="s">
        <v>11</v>
      </c>
      <c r="J29" s="19">
        <f t="shared" si="0"/>
        <v>246000000</v>
      </c>
      <c r="K29" s="19">
        <f t="shared" si="1"/>
        <v>0</v>
      </c>
      <c r="L29" s="19"/>
      <c r="M29" s="222">
        <f t="shared" si="7"/>
        <v>246000000</v>
      </c>
      <c r="N29" s="19">
        <f t="shared" si="2"/>
        <v>246000000</v>
      </c>
      <c r="O29" s="19">
        <f t="shared" si="3"/>
        <v>0</v>
      </c>
      <c r="P29" s="19"/>
      <c r="Q29" s="222">
        <f t="shared" si="8"/>
        <v>246000000</v>
      </c>
      <c r="R29" s="19">
        <f t="shared" si="4"/>
        <v>299492099</v>
      </c>
      <c r="S29" s="19">
        <f t="shared" si="5"/>
        <v>0</v>
      </c>
      <c r="T29" s="19"/>
      <c r="U29" s="222">
        <f t="shared" si="9"/>
        <v>299492099</v>
      </c>
      <c r="V29" s="32">
        <f>V30+V33+V36</f>
        <v>0</v>
      </c>
      <c r="W29" s="32">
        <f>W30+W33+W36</f>
        <v>0</v>
      </c>
      <c r="X29" s="32"/>
      <c r="Y29" s="32">
        <f>Y30+Y33+Y36</f>
        <v>0</v>
      </c>
      <c r="Z29" s="32">
        <f>Z30+Z33+Z36</f>
        <v>0</v>
      </c>
      <c r="AA29" s="32"/>
      <c r="AB29" s="32">
        <f>AB30+AB33+AB36</f>
        <v>0</v>
      </c>
      <c r="AC29" s="32">
        <f>AC30+AC33+AC36</f>
        <v>0</v>
      </c>
      <c r="AD29" s="32"/>
      <c r="AE29" s="32">
        <f>AE30+AE33+AE36</f>
        <v>0</v>
      </c>
      <c r="AF29" s="32">
        <f>AF30+AF33+AF36</f>
        <v>0</v>
      </c>
      <c r="AG29" s="32"/>
      <c r="AH29" s="32">
        <f>AH30+AH33+AH36</f>
        <v>0</v>
      </c>
      <c r="AI29" s="32">
        <f>AI30+AI33+AI36</f>
        <v>0</v>
      </c>
      <c r="AJ29" s="32"/>
      <c r="AK29" s="32">
        <f>AK30+AK33+AK36</f>
        <v>0</v>
      </c>
      <c r="AL29" s="32">
        <f>AL30+AL33+AL36</f>
        <v>0</v>
      </c>
      <c r="AM29" s="32"/>
      <c r="AN29" s="32">
        <f>AN30+AN33+AN36</f>
        <v>0</v>
      </c>
      <c r="AO29" s="32">
        <f>AO30+AO33+AO36</f>
        <v>0</v>
      </c>
      <c r="AP29" s="32"/>
      <c r="AQ29" s="32">
        <f>AQ30+AQ33+AQ36</f>
        <v>0</v>
      </c>
      <c r="AR29" s="32">
        <f>AR30+AR33+AR36</f>
        <v>0</v>
      </c>
      <c r="AS29" s="32"/>
      <c r="AT29" s="32">
        <f>AT30+AT33+AT36</f>
        <v>0</v>
      </c>
      <c r="AU29" s="32">
        <f>AU30+AU33+AU36</f>
        <v>0</v>
      </c>
      <c r="AV29" s="32"/>
      <c r="AW29" s="22">
        <f t="shared" si="19"/>
        <v>0</v>
      </c>
      <c r="AX29" s="32">
        <f>AX30+AX33+AX36</f>
        <v>0</v>
      </c>
      <c r="AY29" s="32"/>
      <c r="AZ29" s="22">
        <f t="shared" si="20"/>
        <v>0</v>
      </c>
      <c r="BA29" s="32">
        <f>BA30+BA33+BA36</f>
        <v>0</v>
      </c>
      <c r="BB29" s="32"/>
      <c r="BC29" s="32">
        <f>BC30+BC33+BC36</f>
        <v>0</v>
      </c>
      <c r="BD29" s="32">
        <f>BD30+BD33+BD36</f>
        <v>0</v>
      </c>
      <c r="BE29" s="32"/>
      <c r="BF29" s="32">
        <f>BF30+BF33+BF36</f>
        <v>0</v>
      </c>
      <c r="BG29" s="32">
        <f>BG30+BG33+BG36</f>
        <v>0</v>
      </c>
      <c r="BH29" s="32"/>
      <c r="BI29" s="32">
        <f>BI30+BI33+BI36</f>
        <v>0</v>
      </c>
      <c r="BJ29" s="32">
        <f>BJ30+BJ33+BJ36</f>
        <v>0</v>
      </c>
      <c r="BK29" s="32"/>
      <c r="BL29" s="32">
        <f>BL30+BL33+BL36</f>
        <v>0</v>
      </c>
      <c r="BM29" s="32">
        <f>BM30+BM33+BM36</f>
        <v>0</v>
      </c>
      <c r="BN29" s="32"/>
      <c r="BO29" s="32">
        <f>BO30+BO33+BO36</f>
        <v>0</v>
      </c>
      <c r="BP29" s="32">
        <f>BP30+BP33+BP36</f>
        <v>0</v>
      </c>
      <c r="BQ29" s="32"/>
      <c r="BR29" s="32">
        <f>BR30+BR33+BR36</f>
        <v>0</v>
      </c>
      <c r="BS29" s="32">
        <f>BS30+BS33+BS36</f>
        <v>0</v>
      </c>
      <c r="BT29" s="32"/>
      <c r="BU29" s="32">
        <f>BU30+BU33+BU36</f>
        <v>0</v>
      </c>
      <c r="BV29" s="32">
        <f>BV30+BV33+BV36</f>
        <v>0</v>
      </c>
      <c r="BW29" s="32"/>
      <c r="BX29" s="32">
        <f>BX30+BX33+BX36</f>
        <v>0</v>
      </c>
      <c r="BY29" s="32">
        <f>BY30+BY33+BY36</f>
        <v>0</v>
      </c>
      <c r="BZ29" s="32"/>
      <c r="CA29" s="32">
        <f>CA30+CA33+CA36</f>
        <v>0</v>
      </c>
      <c r="CB29" s="32">
        <f>CB30+CB33+CB36</f>
        <v>0</v>
      </c>
      <c r="CC29" s="32"/>
      <c r="CD29" s="32">
        <f>CD30+CD33+CD36</f>
        <v>0</v>
      </c>
      <c r="CE29" s="32">
        <f>CE30+CE33+CE36</f>
        <v>0</v>
      </c>
      <c r="CF29" s="32"/>
      <c r="CG29" s="32">
        <f>CG30+CG33+CG36</f>
        <v>0</v>
      </c>
      <c r="CH29" s="32">
        <f>CH30+CH33+CH36</f>
        <v>0</v>
      </c>
      <c r="CI29" s="32"/>
      <c r="CJ29" s="32">
        <f>CJ30+CJ33+CJ36</f>
        <v>0</v>
      </c>
      <c r="CK29" s="32">
        <f>CK30+CK33+CK36</f>
        <v>0</v>
      </c>
      <c r="CL29" s="32"/>
      <c r="CM29" s="32">
        <f>CM30+CM33+CM36</f>
        <v>0</v>
      </c>
      <c r="CN29" s="32">
        <f>CN30+CN33+CN36</f>
        <v>0</v>
      </c>
      <c r="CO29" s="32"/>
      <c r="CP29" s="22">
        <f t="shared" si="21"/>
        <v>0</v>
      </c>
      <c r="CQ29" s="32">
        <f>CQ30+CQ33+CQ36</f>
        <v>0</v>
      </c>
      <c r="CR29" s="32"/>
      <c r="CS29" s="22">
        <f t="shared" si="22"/>
        <v>0</v>
      </c>
      <c r="CT29" s="32"/>
      <c r="CU29" s="32"/>
      <c r="CV29" s="32">
        <f>CV30+CV33+CV36</f>
        <v>0</v>
      </c>
      <c r="CW29" s="32">
        <f>CW30+CW33+CW36</f>
        <v>0</v>
      </c>
      <c r="CX29" s="32"/>
      <c r="CY29" s="32">
        <f>CY30+CY33+CY36</f>
        <v>0</v>
      </c>
      <c r="CZ29" s="32">
        <f>CZ30+CZ33+CZ36</f>
        <v>0</v>
      </c>
      <c r="DA29" s="32"/>
      <c r="DB29" s="32">
        <f>DB30+DB33+DB36</f>
        <v>0</v>
      </c>
      <c r="DC29" s="32">
        <f>DC30+DC33+DC36</f>
        <v>0</v>
      </c>
      <c r="DD29" s="32"/>
      <c r="DE29" s="32">
        <f>DE30+DE33+DE36</f>
        <v>0</v>
      </c>
      <c r="DF29" s="32">
        <f>DF30+DF33+DF36</f>
        <v>0</v>
      </c>
      <c r="DG29" s="32"/>
      <c r="DH29" s="32">
        <f>DH30+DH33+DH36</f>
        <v>0</v>
      </c>
      <c r="DI29" s="32">
        <f>DI30+DI33+DI36</f>
        <v>0</v>
      </c>
      <c r="DJ29" s="32"/>
      <c r="DK29" s="32">
        <f>DK30+DK33+DK36</f>
        <v>0</v>
      </c>
      <c r="DL29" s="32">
        <f>DL30+DL33+DL36</f>
        <v>0</v>
      </c>
      <c r="DM29" s="32"/>
      <c r="DN29" s="32">
        <f>DN30+DN33+DN36</f>
        <v>0</v>
      </c>
      <c r="DO29" s="32">
        <f>DO30+DO33+DO36</f>
        <v>0</v>
      </c>
      <c r="DP29" s="32"/>
      <c r="DQ29" s="32">
        <f>DQ30+DQ33+DQ36</f>
        <v>0</v>
      </c>
      <c r="DR29" s="32">
        <f>DR30+DR33+DR36</f>
        <v>0</v>
      </c>
      <c r="DS29" s="32"/>
      <c r="DT29" s="32">
        <f>DT30+DT33+DT36</f>
        <v>0</v>
      </c>
      <c r="DU29" s="32">
        <f>DU30+DU33+DU36</f>
        <v>0</v>
      </c>
      <c r="DV29" s="32"/>
      <c r="DW29" s="32">
        <f>DW30+DW33+DW36</f>
        <v>0</v>
      </c>
      <c r="DX29" s="32">
        <f>DX30+DX33+DX36</f>
        <v>0</v>
      </c>
      <c r="DY29" s="32"/>
      <c r="DZ29" s="32">
        <f>DZ30+DZ33+DZ36</f>
        <v>0</v>
      </c>
      <c r="EA29" s="32">
        <f>EA30+EA33+EA36</f>
        <v>0</v>
      </c>
      <c r="EB29" s="32"/>
      <c r="EC29" s="32">
        <f>EC30+EC33+EC36</f>
        <v>0</v>
      </c>
      <c r="ED29" s="32">
        <f>ED30+ED33+ED36</f>
        <v>0</v>
      </c>
      <c r="EE29" s="32"/>
      <c r="EF29" s="32">
        <f>EF30+EF33+EF36</f>
        <v>0</v>
      </c>
      <c r="EG29" s="32">
        <f>EG30+EG33+EG36</f>
        <v>0</v>
      </c>
      <c r="EH29" s="32"/>
      <c r="EI29" s="32">
        <f>EI30+EI33+EI36</f>
        <v>0</v>
      </c>
      <c r="EJ29" s="32">
        <f>EJ30+EJ33+EJ36</f>
        <v>0</v>
      </c>
      <c r="EK29" s="32"/>
      <c r="EL29" s="32">
        <f>EL30+EL33+EL36</f>
        <v>0</v>
      </c>
      <c r="EM29" s="32">
        <f>EM30+EM33+EM36</f>
        <v>0</v>
      </c>
      <c r="EN29" s="32"/>
      <c r="EO29" s="32">
        <f>EO30+EO33+EO36</f>
        <v>0</v>
      </c>
      <c r="EP29" s="32">
        <f>EP30+EP33+EP36</f>
        <v>0</v>
      </c>
      <c r="EQ29" s="32"/>
      <c r="ER29" s="32">
        <f>ER30+ER33+ER36</f>
        <v>0</v>
      </c>
      <c r="ES29" s="32">
        <f>ES30+ES33+ES36</f>
        <v>0</v>
      </c>
      <c r="ET29" s="32"/>
      <c r="EU29" s="32">
        <f>EU30+EU33+EU36</f>
        <v>0</v>
      </c>
      <c r="EV29" s="32">
        <f>EV30+EV33+EV36</f>
        <v>0</v>
      </c>
      <c r="EW29" s="32"/>
      <c r="EX29" s="32">
        <f>EX30+EX33+EX36</f>
        <v>0</v>
      </c>
      <c r="EY29" s="32">
        <f>EY30+EY33+EY36</f>
        <v>0</v>
      </c>
      <c r="EZ29" s="32"/>
      <c r="FA29" s="32">
        <f>FA30+FA33+FA36</f>
        <v>0</v>
      </c>
      <c r="FB29" s="32">
        <f>FB30+FB33+FB36</f>
        <v>0</v>
      </c>
      <c r="FC29" s="32"/>
      <c r="FD29" s="32">
        <f>FD30+FD33+FD36</f>
        <v>0</v>
      </c>
      <c r="FE29" s="32">
        <f>FE30+FE33+FE36</f>
        <v>0</v>
      </c>
      <c r="FF29" s="32"/>
      <c r="FG29" s="32">
        <f>FG30+FG33+FG36</f>
        <v>0</v>
      </c>
      <c r="FH29" s="32">
        <f>FH30+FH33+FH36</f>
        <v>0</v>
      </c>
      <c r="FI29" s="32"/>
      <c r="FJ29" s="32">
        <f>FJ30+FJ33+FJ36</f>
        <v>0</v>
      </c>
      <c r="FK29" s="32">
        <f>FK30+FK33+FK36</f>
        <v>0</v>
      </c>
      <c r="FL29" s="32"/>
      <c r="FM29" s="32">
        <f>FM30+FM33+FM36</f>
        <v>0</v>
      </c>
      <c r="FN29" s="32">
        <f>FN30+FN33+FN36</f>
        <v>0</v>
      </c>
      <c r="FO29" s="32"/>
      <c r="FP29" s="32">
        <f>FP30+FP33+FP36</f>
        <v>0</v>
      </c>
      <c r="FQ29" s="32">
        <f>FQ30+FQ33+FQ36</f>
        <v>0</v>
      </c>
      <c r="FR29" s="32"/>
      <c r="FS29" s="32">
        <f>FS30+FS33+FS36</f>
        <v>0</v>
      </c>
      <c r="FT29" s="32">
        <f>FT30+FT33+FT36</f>
        <v>0</v>
      </c>
      <c r="FU29" s="32"/>
      <c r="FV29" s="32">
        <f>FV30+FV33+FV36</f>
        <v>0</v>
      </c>
      <c r="FW29" s="32">
        <f>FW30+FW33+FW36</f>
        <v>0</v>
      </c>
      <c r="FX29" s="32"/>
      <c r="FY29" s="32">
        <f>FY30+FY33+FY36</f>
        <v>0</v>
      </c>
      <c r="FZ29" s="32">
        <f>FZ30+FZ33+FZ36</f>
        <v>0</v>
      </c>
      <c r="GA29" s="32"/>
      <c r="GB29" s="32">
        <f>GB30+GB33+GB36</f>
        <v>0</v>
      </c>
      <c r="GC29" s="32">
        <f>GC30+GC33+GC36</f>
        <v>0</v>
      </c>
      <c r="GD29" s="32"/>
      <c r="GE29" s="32">
        <f>GE30+GE33+GE36</f>
        <v>0</v>
      </c>
      <c r="GF29" s="32">
        <f>GF30+GF33+GF36</f>
        <v>0</v>
      </c>
      <c r="GG29" s="32"/>
      <c r="GH29" s="32">
        <f>GH30+GH33+GH36</f>
        <v>0</v>
      </c>
      <c r="GI29" s="32">
        <f>GI30+GI33+GI36</f>
        <v>0</v>
      </c>
      <c r="GJ29" s="32"/>
      <c r="GK29" s="32">
        <f>GK30+GK33+GK36</f>
        <v>0</v>
      </c>
      <c r="GL29" s="32">
        <f>GL30+GL33+GL36</f>
        <v>0</v>
      </c>
      <c r="GM29" s="32"/>
      <c r="GN29" s="32">
        <f>GN30+GN33+GN36</f>
        <v>0</v>
      </c>
      <c r="GO29" s="32">
        <f>GO30+GO33+GO36</f>
        <v>0</v>
      </c>
      <c r="GP29" s="32"/>
      <c r="GQ29" s="32">
        <f>GQ30+GQ33+GQ36</f>
        <v>0</v>
      </c>
      <c r="GR29" s="32">
        <f>GR30+GR33+GR36</f>
        <v>0</v>
      </c>
      <c r="GS29" s="32"/>
      <c r="GT29" s="32">
        <f>GT30+GT33+GT36</f>
        <v>0</v>
      </c>
      <c r="GU29" s="32">
        <f>GU30+GU33+GU36</f>
        <v>0</v>
      </c>
      <c r="GV29" s="32"/>
      <c r="GW29" s="32">
        <f>GW30+GW33+GW36</f>
        <v>0</v>
      </c>
      <c r="GX29" s="32">
        <f>GX30+GX33+GX36</f>
        <v>0</v>
      </c>
      <c r="GY29" s="32"/>
      <c r="GZ29" s="32">
        <f>GZ30+GZ33+GZ36</f>
        <v>0</v>
      </c>
      <c r="HA29" s="32">
        <f>HA30+HA33+HA36</f>
        <v>0</v>
      </c>
      <c r="HB29" s="32"/>
      <c r="HC29" s="32">
        <f>HC30+HC33+HC36</f>
        <v>246000000</v>
      </c>
      <c r="HD29" s="32">
        <f>HD30+HD33+HD36</f>
        <v>0</v>
      </c>
      <c r="HE29" s="32"/>
      <c r="HF29" s="32">
        <f>HF30+HF33+HF36</f>
        <v>246000000</v>
      </c>
      <c r="HG29" s="32">
        <f>HG30+HG33+HG36</f>
        <v>0</v>
      </c>
      <c r="HH29" s="32"/>
      <c r="HI29" s="32">
        <f>HI30+HI33+HI36</f>
        <v>299492099</v>
      </c>
      <c r="HJ29" s="32">
        <f>HJ30+HJ33+HJ36</f>
        <v>0</v>
      </c>
      <c r="HK29" s="32"/>
      <c r="HL29" s="32">
        <f>HL30+HL33+HL36</f>
        <v>0</v>
      </c>
      <c r="HM29" s="32">
        <f>HM30+HM33+HM36</f>
        <v>0</v>
      </c>
      <c r="HN29" s="32"/>
      <c r="HO29" s="32">
        <f>HO30+HO33+HO36</f>
        <v>0</v>
      </c>
      <c r="HP29" s="32">
        <f>HP30+HP33+HP36</f>
        <v>0</v>
      </c>
      <c r="HQ29" s="32"/>
      <c r="HR29" s="32">
        <f>HR30+HR33+HR36</f>
        <v>0</v>
      </c>
      <c r="HS29" s="32">
        <f>HS30+HS33+HS36</f>
        <v>0</v>
      </c>
      <c r="HT29" s="32"/>
      <c r="HU29" s="32">
        <f>HU30+HU33+HU36</f>
        <v>0</v>
      </c>
      <c r="HV29" s="32">
        <f>HV30+HV33+HV36</f>
        <v>0</v>
      </c>
      <c r="HW29" s="32"/>
      <c r="HX29" s="32">
        <f>HX30+HX33+HX36</f>
        <v>0</v>
      </c>
      <c r="HY29" s="32">
        <f>HY30+HY33+HY36</f>
        <v>0</v>
      </c>
      <c r="HZ29" s="32"/>
      <c r="IA29" s="32">
        <f>IA30+IA33+IA36</f>
        <v>0</v>
      </c>
      <c r="IB29" s="32">
        <f>IB30+IB33+IB36</f>
        <v>0</v>
      </c>
      <c r="IC29" s="32"/>
      <c r="ID29" s="32">
        <f>ID30+ID33+ID36</f>
        <v>0</v>
      </c>
      <c r="IE29" s="32">
        <f>IE30+IE33+IE36</f>
        <v>0</v>
      </c>
      <c r="IF29" s="32"/>
      <c r="IG29" s="32">
        <f>IG30+IG33+IG36</f>
        <v>0</v>
      </c>
      <c r="IH29" s="32">
        <f>IH30+IH33+IH36</f>
        <v>0</v>
      </c>
      <c r="II29" s="32"/>
      <c r="IJ29" s="32">
        <f>IJ30+IJ33+IJ36</f>
        <v>0</v>
      </c>
      <c r="IK29" s="32">
        <f>IK30+IK33+IK36</f>
        <v>0</v>
      </c>
      <c r="IL29" s="32"/>
      <c r="IM29" s="32">
        <f>IM30+IM33+IM36</f>
        <v>0</v>
      </c>
      <c r="IN29" s="32">
        <f>IN30+IN33+IN36</f>
        <v>0</v>
      </c>
      <c r="IO29" s="32"/>
      <c r="IP29" s="32">
        <f>IP30+IP33+IP36</f>
        <v>0</v>
      </c>
      <c r="IQ29" s="32">
        <f>IQ30+IQ33+IQ36</f>
        <v>0</v>
      </c>
      <c r="IR29" s="32"/>
      <c r="IS29" s="32">
        <f>IS30+IS33+IS36</f>
        <v>0</v>
      </c>
      <c r="IT29" s="32">
        <f>IT30+IT33+IT36</f>
        <v>0</v>
      </c>
      <c r="IU29" s="32"/>
      <c r="IV29" s="32">
        <f>IV30+IV33+IV36</f>
        <v>0</v>
      </c>
      <c r="IW29" s="32">
        <f>IW30+IW33+IW36</f>
        <v>0</v>
      </c>
      <c r="IX29" s="32"/>
      <c r="IY29" s="32">
        <f>IY30+IY33+IY36</f>
        <v>0</v>
      </c>
      <c r="IZ29" s="32">
        <f>IZ30+IZ33+IZ36</f>
        <v>0</v>
      </c>
      <c r="JA29" s="32"/>
      <c r="JB29" s="32">
        <f>JB30+JB33+JB36</f>
        <v>0</v>
      </c>
      <c r="JC29" s="32">
        <f>JC30+JC33+JC36</f>
        <v>0</v>
      </c>
      <c r="JD29" s="32"/>
      <c r="JE29" s="32">
        <f>JE30+JE33+JE36</f>
        <v>0</v>
      </c>
      <c r="JF29" s="32">
        <f>JF30+JF33+JF36</f>
        <v>0</v>
      </c>
      <c r="JG29" s="32"/>
      <c r="JH29" s="32">
        <f>JH30+JH33+JH36</f>
        <v>0</v>
      </c>
      <c r="JI29" s="32">
        <f>JI30+JI33+JI36</f>
        <v>0</v>
      </c>
      <c r="JJ29" s="32"/>
      <c r="JK29" s="32">
        <f>JK30+JK33+JK36</f>
        <v>0</v>
      </c>
      <c r="JL29" s="32">
        <f>JL30+JL33+JL36</f>
        <v>0</v>
      </c>
      <c r="JM29" s="32"/>
      <c r="JN29" s="32">
        <f>JN30+JN33+JN36</f>
        <v>0</v>
      </c>
      <c r="JO29" s="32">
        <f>JO30+JO33+JO36</f>
        <v>0</v>
      </c>
      <c r="JP29" s="32"/>
      <c r="JQ29" s="32">
        <f>JQ30+JQ33+JQ36</f>
        <v>0</v>
      </c>
      <c r="JR29" s="32">
        <f>JR30+JR33+JR36</f>
        <v>0</v>
      </c>
      <c r="JS29" s="32"/>
      <c r="JT29" s="32">
        <f>JT30+JT33+JT36</f>
        <v>0</v>
      </c>
      <c r="JU29" s="32">
        <f>JU30+JU33+JU36</f>
        <v>0</v>
      </c>
      <c r="JV29" s="32"/>
      <c r="JW29" s="32">
        <f>JW30+JW33+JW36</f>
        <v>0</v>
      </c>
      <c r="JX29" s="32">
        <f>JX30+JX33+JX36</f>
        <v>0</v>
      </c>
      <c r="JY29" s="32"/>
      <c r="JZ29" s="32">
        <f>JZ30+JZ33+JZ36</f>
        <v>0</v>
      </c>
      <c r="KA29" s="32">
        <f>KA30+KA33+KA36</f>
        <v>0</v>
      </c>
      <c r="KB29" s="32"/>
      <c r="KC29" s="32">
        <f>KC30+KC33+KC36</f>
        <v>0</v>
      </c>
      <c r="KD29" s="32">
        <f>KD30+KD33+KD36</f>
        <v>0</v>
      </c>
      <c r="KE29" s="32"/>
      <c r="KF29" s="32">
        <f>KF30+KF33+KF36</f>
        <v>0</v>
      </c>
      <c r="KG29" s="32">
        <f>KG30+KG33+KG36</f>
        <v>0</v>
      </c>
      <c r="KH29" s="32"/>
      <c r="KI29" s="32">
        <f>KI30+KI33+KI36</f>
        <v>0</v>
      </c>
      <c r="KJ29" s="32">
        <f>KJ30+KJ33+KJ36</f>
        <v>0</v>
      </c>
      <c r="KK29" s="32"/>
      <c r="KL29" s="32">
        <f>KL30+KL33+KL36</f>
        <v>0</v>
      </c>
      <c r="KM29" s="32">
        <f>KM30+KM33+KM36</f>
        <v>0</v>
      </c>
      <c r="KN29" s="32"/>
      <c r="KO29" s="19">
        <f t="shared" si="10"/>
        <v>246000000</v>
      </c>
      <c r="KP29" s="19"/>
      <c r="KQ29" s="32"/>
      <c r="KR29" s="19">
        <f t="shared" si="6"/>
        <v>246000000</v>
      </c>
      <c r="KS29" s="19"/>
      <c r="KT29" s="19"/>
      <c r="KU29" s="19">
        <f t="shared" si="11"/>
        <v>299492099</v>
      </c>
      <c r="KV29" s="19">
        <f t="shared" si="12"/>
        <v>0</v>
      </c>
      <c r="KW29" s="32"/>
    </row>
    <row r="30" spans="1:309">
      <c r="A30" s="28"/>
      <c r="B30" s="28"/>
      <c r="C30" s="28"/>
      <c r="D30" s="2"/>
      <c r="E30" s="18">
        <v>1</v>
      </c>
      <c r="F30" s="2" t="s">
        <v>12</v>
      </c>
      <c r="G30" s="18"/>
      <c r="H30" s="18"/>
      <c r="I30" s="189" t="s">
        <v>13</v>
      </c>
      <c r="J30" s="19">
        <f t="shared" si="0"/>
        <v>125000000</v>
      </c>
      <c r="K30" s="19">
        <f t="shared" si="1"/>
        <v>0</v>
      </c>
      <c r="L30" s="19"/>
      <c r="M30" s="222">
        <f t="shared" si="7"/>
        <v>125000000</v>
      </c>
      <c r="N30" s="19">
        <f t="shared" si="2"/>
        <v>125000000</v>
      </c>
      <c r="O30" s="19">
        <f t="shared" si="3"/>
        <v>0</v>
      </c>
      <c r="P30" s="19"/>
      <c r="Q30" s="222">
        <f t="shared" si="8"/>
        <v>125000000</v>
      </c>
      <c r="R30" s="19">
        <f t="shared" si="4"/>
        <v>160259736</v>
      </c>
      <c r="S30" s="19">
        <f t="shared" si="5"/>
        <v>0</v>
      </c>
      <c r="T30" s="19"/>
      <c r="U30" s="222">
        <f t="shared" si="9"/>
        <v>160259736</v>
      </c>
      <c r="V30" s="29">
        <f>SUM(V31:V32)</f>
        <v>0</v>
      </c>
      <c r="W30" s="29">
        <f>SUM(W31:W32)</f>
        <v>0</v>
      </c>
      <c r="X30" s="29"/>
      <c r="Y30" s="29">
        <f>SUM(Y31:Y32)</f>
        <v>0</v>
      </c>
      <c r="Z30" s="29">
        <f>SUM(Z31:Z32)</f>
        <v>0</v>
      </c>
      <c r="AA30" s="29"/>
      <c r="AB30" s="29">
        <f>SUM(AB31:AB32)</f>
        <v>0</v>
      </c>
      <c r="AC30" s="29">
        <f>SUM(AC31:AC32)</f>
        <v>0</v>
      </c>
      <c r="AD30" s="29"/>
      <c r="AE30" s="29">
        <f>SUM(AE31:AE32)</f>
        <v>0</v>
      </c>
      <c r="AF30" s="29">
        <f>SUM(AF31:AF32)</f>
        <v>0</v>
      </c>
      <c r="AG30" s="29"/>
      <c r="AH30" s="29">
        <f>SUM(AH31:AH32)</f>
        <v>0</v>
      </c>
      <c r="AI30" s="29">
        <f>SUM(AI31:AI32)</f>
        <v>0</v>
      </c>
      <c r="AJ30" s="29"/>
      <c r="AK30" s="29">
        <f>SUM(AK31:AK32)</f>
        <v>0</v>
      </c>
      <c r="AL30" s="29">
        <f>SUM(AL31:AL32)</f>
        <v>0</v>
      </c>
      <c r="AM30" s="29"/>
      <c r="AN30" s="29">
        <f>SUM(AN31:AN32)</f>
        <v>0</v>
      </c>
      <c r="AO30" s="29">
        <f>SUM(AO31:AO32)</f>
        <v>0</v>
      </c>
      <c r="AP30" s="29"/>
      <c r="AQ30" s="29">
        <f>SUM(AQ31:AQ32)</f>
        <v>0</v>
      </c>
      <c r="AR30" s="29">
        <f>SUM(AR31:AR32)</f>
        <v>0</v>
      </c>
      <c r="AS30" s="29"/>
      <c r="AT30" s="29">
        <f>SUM(AT31:AT32)</f>
        <v>0</v>
      </c>
      <c r="AU30" s="29">
        <f>SUM(AU31:AU32)</f>
        <v>0</v>
      </c>
      <c r="AV30" s="29"/>
      <c r="AW30" s="22">
        <f t="shared" si="19"/>
        <v>0</v>
      </c>
      <c r="AX30" s="29">
        <f>SUM(AX31:AX32)</f>
        <v>0</v>
      </c>
      <c r="AY30" s="29"/>
      <c r="AZ30" s="22">
        <f t="shared" si="20"/>
        <v>0</v>
      </c>
      <c r="BA30" s="29">
        <f>SUM(BA31:BA32)</f>
        <v>0</v>
      </c>
      <c r="BB30" s="29"/>
      <c r="BC30" s="22">
        <f>AB30+AT30</f>
        <v>0</v>
      </c>
      <c r="BD30" s="29">
        <f>SUM(BD31:BD32)</f>
        <v>0</v>
      </c>
      <c r="BE30" s="29"/>
      <c r="BF30" s="29">
        <f>SUM(BF31:BF32)</f>
        <v>0</v>
      </c>
      <c r="BG30" s="29">
        <f>SUM(BG31:BG32)</f>
        <v>0</v>
      </c>
      <c r="BH30" s="29"/>
      <c r="BI30" s="29">
        <f>SUM(BI31:BI32)</f>
        <v>0</v>
      </c>
      <c r="BJ30" s="29">
        <f>SUM(BJ31:BJ32)</f>
        <v>0</v>
      </c>
      <c r="BK30" s="29"/>
      <c r="BL30" s="29">
        <f>SUM(BL31:BL32)</f>
        <v>0</v>
      </c>
      <c r="BM30" s="29">
        <f>SUM(BM31:BM32)</f>
        <v>0</v>
      </c>
      <c r="BN30" s="29"/>
      <c r="BO30" s="29">
        <f>SUM(BO31:BO32)</f>
        <v>0</v>
      </c>
      <c r="BP30" s="29">
        <f>SUM(BP31:BP32)</f>
        <v>0</v>
      </c>
      <c r="BQ30" s="29"/>
      <c r="BR30" s="29">
        <f>SUM(BR31:BR32)</f>
        <v>0</v>
      </c>
      <c r="BS30" s="29">
        <f>SUM(BS31:BS32)</f>
        <v>0</v>
      </c>
      <c r="BT30" s="29"/>
      <c r="BU30" s="29">
        <f>SUM(BU31:BU32)</f>
        <v>0</v>
      </c>
      <c r="BV30" s="29">
        <f>SUM(BV31:BV32)</f>
        <v>0</v>
      </c>
      <c r="BW30" s="29"/>
      <c r="BX30" s="29">
        <f>SUM(BX31:BX32)</f>
        <v>0</v>
      </c>
      <c r="BY30" s="29">
        <f>SUM(BY31:BY32)</f>
        <v>0</v>
      </c>
      <c r="BZ30" s="29"/>
      <c r="CA30" s="29">
        <f>SUM(CA31:CA32)</f>
        <v>0</v>
      </c>
      <c r="CB30" s="29">
        <f>SUM(CB31:CB32)</f>
        <v>0</v>
      </c>
      <c r="CC30" s="29"/>
      <c r="CD30" s="29">
        <f>SUM(CD31:CD32)</f>
        <v>0</v>
      </c>
      <c r="CE30" s="29">
        <f>SUM(CE31:CE32)</f>
        <v>0</v>
      </c>
      <c r="CF30" s="29"/>
      <c r="CG30" s="29">
        <f>SUM(CG31:CG32)</f>
        <v>0</v>
      </c>
      <c r="CH30" s="29">
        <f>SUM(CH31:CH32)</f>
        <v>0</v>
      </c>
      <c r="CI30" s="29"/>
      <c r="CJ30" s="29">
        <f>SUM(CJ31:CJ32)</f>
        <v>0</v>
      </c>
      <c r="CK30" s="29">
        <f>SUM(CK31:CK32)</f>
        <v>0</v>
      </c>
      <c r="CL30" s="29"/>
      <c r="CM30" s="29">
        <f>SUM(CM31:CM32)</f>
        <v>0</v>
      </c>
      <c r="CN30" s="29">
        <f>SUM(CN31:CN32)</f>
        <v>0</v>
      </c>
      <c r="CO30" s="29"/>
      <c r="CP30" s="22">
        <f t="shared" si="21"/>
        <v>0</v>
      </c>
      <c r="CQ30" s="29">
        <f>SUM(CQ31:CQ32)</f>
        <v>0</v>
      </c>
      <c r="CR30" s="29"/>
      <c r="CS30" s="22">
        <f t="shared" si="22"/>
        <v>0</v>
      </c>
      <c r="CT30" s="29"/>
      <c r="CU30" s="29"/>
      <c r="CV30" s="22">
        <f t="shared" si="18"/>
        <v>0</v>
      </c>
      <c r="CW30" s="29">
        <f>SUM(CW31:CW32)</f>
        <v>0</v>
      </c>
      <c r="CX30" s="29"/>
      <c r="CY30" s="29">
        <f>SUM(CY31:CY32)</f>
        <v>0</v>
      </c>
      <c r="CZ30" s="29">
        <f>SUM(CZ31:CZ32)</f>
        <v>0</v>
      </c>
      <c r="DA30" s="29"/>
      <c r="DB30" s="29">
        <f>SUM(DB31:DB32)</f>
        <v>0</v>
      </c>
      <c r="DC30" s="29">
        <f>SUM(DC31:DC32)</f>
        <v>0</v>
      </c>
      <c r="DD30" s="29"/>
      <c r="DE30" s="29">
        <f>SUM(DE31:DE32)</f>
        <v>0</v>
      </c>
      <c r="DF30" s="29">
        <f>SUM(DF31:DF32)</f>
        <v>0</v>
      </c>
      <c r="DG30" s="29"/>
      <c r="DH30" s="29">
        <f>SUM(DH31:DH32)</f>
        <v>0</v>
      </c>
      <c r="DI30" s="29">
        <f>SUM(DI31:DI32)</f>
        <v>0</v>
      </c>
      <c r="DJ30" s="29"/>
      <c r="DK30" s="29">
        <f>SUM(DK31:DK32)</f>
        <v>0</v>
      </c>
      <c r="DL30" s="29">
        <f>SUM(DL31:DL32)</f>
        <v>0</v>
      </c>
      <c r="DM30" s="29"/>
      <c r="DN30" s="29">
        <f>SUM(DN31:DN32)</f>
        <v>0</v>
      </c>
      <c r="DO30" s="29">
        <f>SUM(DO31:DO32)</f>
        <v>0</v>
      </c>
      <c r="DP30" s="29"/>
      <c r="DQ30" s="29">
        <f>SUM(DQ31:DQ32)</f>
        <v>0</v>
      </c>
      <c r="DR30" s="29">
        <f>SUM(DR31:DR32)</f>
        <v>0</v>
      </c>
      <c r="DS30" s="29"/>
      <c r="DT30" s="29">
        <f>SUM(DT31:DT32)</f>
        <v>0</v>
      </c>
      <c r="DU30" s="29">
        <f>SUM(DU31:DU32)</f>
        <v>0</v>
      </c>
      <c r="DV30" s="29"/>
      <c r="DW30" s="29">
        <f>SUM(DW31:DW32)</f>
        <v>0</v>
      </c>
      <c r="DX30" s="29">
        <f>SUM(DX31:DX32)</f>
        <v>0</v>
      </c>
      <c r="DY30" s="29"/>
      <c r="DZ30" s="29">
        <f>SUM(DZ31:DZ32)</f>
        <v>0</v>
      </c>
      <c r="EA30" s="29">
        <f>SUM(EA31:EA32)</f>
        <v>0</v>
      </c>
      <c r="EB30" s="29"/>
      <c r="EC30" s="29">
        <f>SUM(EC31:EC32)</f>
        <v>0</v>
      </c>
      <c r="ED30" s="29">
        <f>SUM(ED31:ED32)</f>
        <v>0</v>
      </c>
      <c r="EE30" s="29"/>
      <c r="EF30" s="29">
        <f>SUM(EF31:EF32)</f>
        <v>0</v>
      </c>
      <c r="EG30" s="29">
        <f>SUM(EG31:EG32)</f>
        <v>0</v>
      </c>
      <c r="EH30" s="29"/>
      <c r="EI30" s="29">
        <f>SUM(EI31:EI32)</f>
        <v>0</v>
      </c>
      <c r="EJ30" s="29">
        <f>SUM(EJ31:EJ32)</f>
        <v>0</v>
      </c>
      <c r="EK30" s="29"/>
      <c r="EL30" s="29">
        <f>SUM(EL31:EL32)</f>
        <v>0</v>
      </c>
      <c r="EM30" s="29">
        <f>SUM(EM31:EM32)</f>
        <v>0</v>
      </c>
      <c r="EN30" s="29"/>
      <c r="EO30" s="29">
        <f>SUM(EO31:EO32)</f>
        <v>0</v>
      </c>
      <c r="EP30" s="29">
        <f>SUM(EP31:EP32)</f>
        <v>0</v>
      </c>
      <c r="EQ30" s="29"/>
      <c r="ER30" s="29">
        <f>SUM(ER31:ER32)</f>
        <v>0</v>
      </c>
      <c r="ES30" s="29">
        <f>SUM(ES31:ES32)</f>
        <v>0</v>
      </c>
      <c r="ET30" s="29"/>
      <c r="EU30" s="29">
        <f>SUM(EU31:EU32)</f>
        <v>0</v>
      </c>
      <c r="EV30" s="29">
        <f>SUM(EV31:EV32)</f>
        <v>0</v>
      </c>
      <c r="EW30" s="29"/>
      <c r="EX30" s="29">
        <f>SUM(EX31:EX32)</f>
        <v>0</v>
      </c>
      <c r="EY30" s="29">
        <f>SUM(EY31:EY32)</f>
        <v>0</v>
      </c>
      <c r="EZ30" s="29"/>
      <c r="FA30" s="29">
        <f>SUM(FA31:FA32)</f>
        <v>0</v>
      </c>
      <c r="FB30" s="29">
        <f>SUM(FB31:FB32)</f>
        <v>0</v>
      </c>
      <c r="FC30" s="29"/>
      <c r="FD30" s="29">
        <f>SUM(FD31:FD32)</f>
        <v>0</v>
      </c>
      <c r="FE30" s="29">
        <f>SUM(FE31:FE32)</f>
        <v>0</v>
      </c>
      <c r="FF30" s="29"/>
      <c r="FG30" s="29">
        <f>SUM(FG31:FG32)</f>
        <v>0</v>
      </c>
      <c r="FH30" s="29">
        <f>SUM(FH31:FH32)</f>
        <v>0</v>
      </c>
      <c r="FI30" s="29"/>
      <c r="FJ30" s="29">
        <f>SUM(FJ31:FJ32)</f>
        <v>0</v>
      </c>
      <c r="FK30" s="29">
        <f>SUM(FK31:FK32)</f>
        <v>0</v>
      </c>
      <c r="FL30" s="29"/>
      <c r="FM30" s="29">
        <f>SUM(FM31:FM32)</f>
        <v>0</v>
      </c>
      <c r="FN30" s="29">
        <f>SUM(FN31:FN32)</f>
        <v>0</v>
      </c>
      <c r="FO30" s="29"/>
      <c r="FP30" s="29">
        <f>SUM(FP31:FP32)</f>
        <v>0</v>
      </c>
      <c r="FQ30" s="29">
        <f>SUM(FQ31:FQ32)</f>
        <v>0</v>
      </c>
      <c r="FR30" s="29"/>
      <c r="FS30" s="29">
        <f>SUM(FS31:FS32)</f>
        <v>0</v>
      </c>
      <c r="FT30" s="29">
        <f>SUM(FT31:FT32)</f>
        <v>0</v>
      </c>
      <c r="FU30" s="29"/>
      <c r="FV30" s="29">
        <f>SUM(FV31:FV32)</f>
        <v>0</v>
      </c>
      <c r="FW30" s="29">
        <f>SUM(FW31:FW32)</f>
        <v>0</v>
      </c>
      <c r="FX30" s="29"/>
      <c r="FY30" s="29">
        <f>SUM(FY31:FY32)</f>
        <v>0</v>
      </c>
      <c r="FZ30" s="29">
        <f>SUM(FZ31:FZ32)</f>
        <v>0</v>
      </c>
      <c r="GA30" s="29"/>
      <c r="GB30" s="29">
        <f>SUM(GB31:GB32)</f>
        <v>0</v>
      </c>
      <c r="GC30" s="29">
        <f>SUM(GC31:GC32)</f>
        <v>0</v>
      </c>
      <c r="GD30" s="29"/>
      <c r="GE30" s="29">
        <f>SUM(GE31:GE32)</f>
        <v>0</v>
      </c>
      <c r="GF30" s="29">
        <f>SUM(GF31:GF32)</f>
        <v>0</v>
      </c>
      <c r="GG30" s="29"/>
      <c r="GH30" s="29">
        <f>SUM(GH31:GH32)</f>
        <v>0</v>
      </c>
      <c r="GI30" s="29">
        <f>SUM(GI31:GI32)</f>
        <v>0</v>
      </c>
      <c r="GJ30" s="29"/>
      <c r="GK30" s="29">
        <f>SUM(GK31:GK32)</f>
        <v>0</v>
      </c>
      <c r="GL30" s="29">
        <f>SUM(GL31:GL32)</f>
        <v>0</v>
      </c>
      <c r="GM30" s="29"/>
      <c r="GN30" s="29">
        <f>SUM(GN31:GN32)</f>
        <v>0</v>
      </c>
      <c r="GO30" s="29">
        <f>SUM(GO31:GO32)</f>
        <v>0</v>
      </c>
      <c r="GP30" s="29"/>
      <c r="GQ30" s="29">
        <f>SUM(GQ31:GQ32)</f>
        <v>0</v>
      </c>
      <c r="GR30" s="29">
        <f>SUM(GR31:GR32)</f>
        <v>0</v>
      </c>
      <c r="GS30" s="29"/>
      <c r="GT30" s="29">
        <f>SUM(GT31:GT32)</f>
        <v>0</v>
      </c>
      <c r="GU30" s="29">
        <f>SUM(GU31:GU32)</f>
        <v>0</v>
      </c>
      <c r="GV30" s="29"/>
      <c r="GW30" s="29">
        <f>SUM(GW31:GW32)</f>
        <v>0</v>
      </c>
      <c r="GX30" s="29">
        <f>SUM(GX31:GX32)</f>
        <v>0</v>
      </c>
      <c r="GY30" s="29"/>
      <c r="GZ30" s="29">
        <f>SUM(GZ31:GZ32)</f>
        <v>0</v>
      </c>
      <c r="HA30" s="29">
        <f>SUM(HA31:HA32)</f>
        <v>0</v>
      </c>
      <c r="HB30" s="29"/>
      <c r="HC30" s="29">
        <f>SUM(HC31:HC32)</f>
        <v>125000000</v>
      </c>
      <c r="HD30" s="29">
        <f>SUM(HD31:HD32)</f>
        <v>0</v>
      </c>
      <c r="HE30" s="29"/>
      <c r="HF30" s="29">
        <f>SUM(HF31:HF32)</f>
        <v>125000000</v>
      </c>
      <c r="HG30" s="29">
        <f>SUM(HG31:HG32)</f>
        <v>0</v>
      </c>
      <c r="HH30" s="29"/>
      <c r="HI30" s="29">
        <f>SUM(HI31:HI32)</f>
        <v>160259736</v>
      </c>
      <c r="HJ30" s="29">
        <f>SUM(HJ31:HJ32)</f>
        <v>0</v>
      </c>
      <c r="HK30" s="29"/>
      <c r="HL30" s="29">
        <f>SUM(HL31:HL32)</f>
        <v>0</v>
      </c>
      <c r="HM30" s="29">
        <f>SUM(HM31:HM32)</f>
        <v>0</v>
      </c>
      <c r="HN30" s="29"/>
      <c r="HO30" s="29">
        <f>SUM(HO31:HO32)</f>
        <v>0</v>
      </c>
      <c r="HP30" s="29">
        <f>SUM(HP31:HP32)</f>
        <v>0</v>
      </c>
      <c r="HQ30" s="29"/>
      <c r="HR30" s="29">
        <f>SUM(HR31:HR32)</f>
        <v>0</v>
      </c>
      <c r="HS30" s="29">
        <f>SUM(HS31:HS32)</f>
        <v>0</v>
      </c>
      <c r="HT30" s="29"/>
      <c r="HU30" s="29">
        <f>SUM(HU31:HU32)</f>
        <v>0</v>
      </c>
      <c r="HV30" s="29">
        <f>SUM(HV31:HV32)</f>
        <v>0</v>
      </c>
      <c r="HW30" s="29"/>
      <c r="HX30" s="29">
        <f>SUM(HX31:HX32)</f>
        <v>0</v>
      </c>
      <c r="HY30" s="29">
        <f>SUM(HY31:HY32)</f>
        <v>0</v>
      </c>
      <c r="HZ30" s="29"/>
      <c r="IA30" s="29">
        <f>SUM(IA31:IA32)</f>
        <v>0</v>
      </c>
      <c r="IB30" s="29">
        <f>SUM(IB31:IB32)</f>
        <v>0</v>
      </c>
      <c r="IC30" s="29"/>
      <c r="ID30" s="29">
        <f>SUM(ID31:ID32)</f>
        <v>0</v>
      </c>
      <c r="IE30" s="29">
        <f>SUM(IE31:IE32)</f>
        <v>0</v>
      </c>
      <c r="IF30" s="29"/>
      <c r="IG30" s="29">
        <f>SUM(IG31:IG32)</f>
        <v>0</v>
      </c>
      <c r="IH30" s="29">
        <f>SUM(IH31:IH32)</f>
        <v>0</v>
      </c>
      <c r="II30" s="29"/>
      <c r="IJ30" s="29">
        <f>SUM(IJ31:IJ32)</f>
        <v>0</v>
      </c>
      <c r="IK30" s="29">
        <f>SUM(IK31:IK32)</f>
        <v>0</v>
      </c>
      <c r="IL30" s="29"/>
      <c r="IM30" s="29">
        <f>SUM(IM31:IM32)</f>
        <v>0</v>
      </c>
      <c r="IN30" s="29">
        <f>SUM(IN31:IN32)</f>
        <v>0</v>
      </c>
      <c r="IO30" s="29"/>
      <c r="IP30" s="29">
        <f>SUM(IP31:IP32)</f>
        <v>0</v>
      </c>
      <c r="IQ30" s="29">
        <f>SUM(IQ31:IQ32)</f>
        <v>0</v>
      </c>
      <c r="IR30" s="29"/>
      <c r="IS30" s="29">
        <f>SUM(IS31:IS32)</f>
        <v>0</v>
      </c>
      <c r="IT30" s="29">
        <f>SUM(IT31:IT32)</f>
        <v>0</v>
      </c>
      <c r="IU30" s="29"/>
      <c r="IV30" s="29">
        <f>SUM(IV31:IV32)</f>
        <v>0</v>
      </c>
      <c r="IW30" s="29">
        <f>SUM(IW31:IW32)</f>
        <v>0</v>
      </c>
      <c r="IX30" s="29"/>
      <c r="IY30" s="29">
        <f>SUM(IY31:IY32)</f>
        <v>0</v>
      </c>
      <c r="IZ30" s="29">
        <f>SUM(IZ31:IZ32)</f>
        <v>0</v>
      </c>
      <c r="JA30" s="29"/>
      <c r="JB30" s="29">
        <f>SUM(JB31:JB32)</f>
        <v>0</v>
      </c>
      <c r="JC30" s="29">
        <f>SUM(JC31:JC32)</f>
        <v>0</v>
      </c>
      <c r="JD30" s="29"/>
      <c r="JE30" s="29">
        <f>SUM(JE31:JE32)</f>
        <v>0</v>
      </c>
      <c r="JF30" s="29">
        <f>SUM(JF31:JF32)</f>
        <v>0</v>
      </c>
      <c r="JG30" s="29"/>
      <c r="JH30" s="29">
        <f>SUM(JH31:JH32)</f>
        <v>0</v>
      </c>
      <c r="JI30" s="29">
        <f>SUM(JI31:JI32)</f>
        <v>0</v>
      </c>
      <c r="JJ30" s="29"/>
      <c r="JK30" s="29">
        <f>SUM(JK31:JK32)</f>
        <v>0</v>
      </c>
      <c r="JL30" s="29">
        <f>SUM(JL31:JL32)</f>
        <v>0</v>
      </c>
      <c r="JM30" s="29"/>
      <c r="JN30" s="29">
        <f>SUM(JN31:JN32)</f>
        <v>0</v>
      </c>
      <c r="JO30" s="29">
        <f>SUM(JO31:JO32)</f>
        <v>0</v>
      </c>
      <c r="JP30" s="29"/>
      <c r="JQ30" s="29">
        <f>SUM(JQ31:JQ32)</f>
        <v>0</v>
      </c>
      <c r="JR30" s="29">
        <f>SUM(JR31:JR32)</f>
        <v>0</v>
      </c>
      <c r="JS30" s="29"/>
      <c r="JT30" s="29">
        <f>SUM(JT31:JT32)</f>
        <v>0</v>
      </c>
      <c r="JU30" s="29">
        <f>SUM(JU31:JU32)</f>
        <v>0</v>
      </c>
      <c r="JV30" s="29"/>
      <c r="JW30" s="29">
        <f>SUM(JW31:JW32)</f>
        <v>0</v>
      </c>
      <c r="JX30" s="29">
        <f>SUM(JX31:JX32)</f>
        <v>0</v>
      </c>
      <c r="JY30" s="29"/>
      <c r="JZ30" s="29">
        <f>SUM(JZ31:JZ32)</f>
        <v>0</v>
      </c>
      <c r="KA30" s="29">
        <f>SUM(KA31:KA32)</f>
        <v>0</v>
      </c>
      <c r="KB30" s="29"/>
      <c r="KC30" s="29">
        <f>SUM(KC31:KC32)</f>
        <v>0</v>
      </c>
      <c r="KD30" s="29">
        <f>SUM(KD31:KD32)</f>
        <v>0</v>
      </c>
      <c r="KE30" s="29"/>
      <c r="KF30" s="29">
        <f>SUM(KF31:KF32)</f>
        <v>0</v>
      </c>
      <c r="KG30" s="29">
        <f>SUM(KG31:KG32)</f>
        <v>0</v>
      </c>
      <c r="KH30" s="29"/>
      <c r="KI30" s="29">
        <f>SUM(KI31:KI32)</f>
        <v>0</v>
      </c>
      <c r="KJ30" s="29">
        <f>SUM(KJ31:KJ32)</f>
        <v>0</v>
      </c>
      <c r="KK30" s="29"/>
      <c r="KL30" s="29">
        <f>SUM(KL31:KL32)</f>
        <v>0</v>
      </c>
      <c r="KM30" s="29">
        <f>SUM(KM31:KM32)</f>
        <v>0</v>
      </c>
      <c r="KN30" s="29"/>
      <c r="KO30" s="19">
        <f t="shared" si="10"/>
        <v>125000000</v>
      </c>
      <c r="KP30" s="19"/>
      <c r="KQ30" s="29"/>
      <c r="KR30" s="19">
        <f t="shared" si="6"/>
        <v>125000000</v>
      </c>
      <c r="KS30" s="19"/>
      <c r="KT30" s="19"/>
      <c r="KU30" s="19">
        <f t="shared" si="11"/>
        <v>160259736</v>
      </c>
      <c r="KV30" s="19">
        <f t="shared" si="12"/>
        <v>0</v>
      </c>
      <c r="KW30" s="29"/>
    </row>
    <row r="31" spans="1:309">
      <c r="A31" s="28"/>
      <c r="B31" s="28"/>
      <c r="C31" s="28"/>
      <c r="D31" s="2"/>
      <c r="E31" s="28"/>
      <c r="F31" s="28" t="s">
        <v>2</v>
      </c>
      <c r="G31" s="190" t="s">
        <v>14</v>
      </c>
      <c r="H31" s="190"/>
      <c r="I31" s="189" t="s">
        <v>13</v>
      </c>
      <c r="J31" s="19">
        <f t="shared" si="0"/>
        <v>125000000</v>
      </c>
      <c r="K31" s="19">
        <f t="shared" si="1"/>
        <v>0</v>
      </c>
      <c r="L31" s="19"/>
      <c r="M31" s="222">
        <f t="shared" si="7"/>
        <v>125000000</v>
      </c>
      <c r="N31" s="19">
        <f t="shared" si="2"/>
        <v>125000000</v>
      </c>
      <c r="O31" s="19">
        <f t="shared" si="3"/>
        <v>0</v>
      </c>
      <c r="P31" s="19"/>
      <c r="Q31" s="222">
        <f t="shared" si="8"/>
        <v>125000000</v>
      </c>
      <c r="R31" s="19">
        <f t="shared" si="4"/>
        <v>160259736</v>
      </c>
      <c r="S31" s="19">
        <f t="shared" si="5"/>
        <v>0</v>
      </c>
      <c r="T31" s="19"/>
      <c r="U31" s="222">
        <f t="shared" si="9"/>
        <v>160259736</v>
      </c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2">
        <f t="shared" si="19"/>
        <v>0</v>
      </c>
      <c r="AX31" s="24"/>
      <c r="AY31" s="24"/>
      <c r="AZ31" s="22">
        <f t="shared" si="20"/>
        <v>0</v>
      </c>
      <c r="BA31" s="24"/>
      <c r="BB31" s="24"/>
      <c r="BC31" s="22">
        <f t="shared" ref="BC31:BC45" si="24">AB31+AT31</f>
        <v>0</v>
      </c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2">
        <f t="shared" si="21"/>
        <v>0</v>
      </c>
      <c r="CQ31" s="24"/>
      <c r="CR31" s="24"/>
      <c r="CS31" s="22">
        <f t="shared" si="22"/>
        <v>0</v>
      </c>
      <c r="CT31" s="24"/>
      <c r="CU31" s="24"/>
      <c r="CV31" s="22">
        <f t="shared" si="18"/>
        <v>0</v>
      </c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>
        <v>125000000</v>
      </c>
      <c r="HD31" s="24"/>
      <c r="HE31" s="24"/>
      <c r="HF31" s="24">
        <v>125000000</v>
      </c>
      <c r="HG31" s="24"/>
      <c r="HH31" s="24"/>
      <c r="HI31" s="24">
        <v>160259736</v>
      </c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19">
        <f t="shared" si="10"/>
        <v>125000000</v>
      </c>
      <c r="KP31" s="19"/>
      <c r="KQ31" s="24"/>
      <c r="KR31" s="19">
        <f t="shared" si="6"/>
        <v>125000000</v>
      </c>
      <c r="KS31" s="19"/>
      <c r="KT31" s="19"/>
      <c r="KU31" s="19">
        <f t="shared" si="11"/>
        <v>160259736</v>
      </c>
      <c r="KV31" s="19">
        <f t="shared" si="12"/>
        <v>0</v>
      </c>
      <c r="KW31" s="24"/>
    </row>
    <row r="32" spans="1:309">
      <c r="A32" s="28"/>
      <c r="B32" s="28"/>
      <c r="C32" s="28"/>
      <c r="D32" s="2"/>
      <c r="E32" s="28"/>
      <c r="F32" s="28" t="s">
        <v>2</v>
      </c>
      <c r="G32" s="190" t="s">
        <v>15</v>
      </c>
      <c r="H32" s="190"/>
      <c r="I32" s="189" t="s">
        <v>13</v>
      </c>
      <c r="J32" s="19">
        <f t="shared" si="0"/>
        <v>0</v>
      </c>
      <c r="K32" s="19">
        <f t="shared" si="1"/>
        <v>0</v>
      </c>
      <c r="L32" s="19"/>
      <c r="M32" s="222">
        <f t="shared" si="7"/>
        <v>0</v>
      </c>
      <c r="N32" s="19">
        <f t="shared" si="2"/>
        <v>0</v>
      </c>
      <c r="O32" s="19">
        <f t="shared" si="3"/>
        <v>0</v>
      </c>
      <c r="P32" s="19"/>
      <c r="Q32" s="222">
        <f t="shared" si="8"/>
        <v>0</v>
      </c>
      <c r="R32" s="19">
        <f t="shared" si="4"/>
        <v>0</v>
      </c>
      <c r="S32" s="19">
        <f t="shared" si="5"/>
        <v>0</v>
      </c>
      <c r="T32" s="19"/>
      <c r="U32" s="222">
        <f t="shared" si="9"/>
        <v>0</v>
      </c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2">
        <f t="shared" si="19"/>
        <v>0</v>
      </c>
      <c r="AX32" s="24"/>
      <c r="AY32" s="24"/>
      <c r="AZ32" s="22">
        <f t="shared" si="20"/>
        <v>0</v>
      </c>
      <c r="BA32" s="24"/>
      <c r="BB32" s="24"/>
      <c r="BC32" s="22">
        <f t="shared" si="24"/>
        <v>0</v>
      </c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2">
        <f t="shared" si="21"/>
        <v>0</v>
      </c>
      <c r="CQ32" s="24"/>
      <c r="CR32" s="24"/>
      <c r="CS32" s="22">
        <f t="shared" si="22"/>
        <v>0</v>
      </c>
      <c r="CT32" s="24"/>
      <c r="CU32" s="24"/>
      <c r="CV32" s="22">
        <f t="shared" si="18"/>
        <v>0</v>
      </c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19">
        <f t="shared" si="10"/>
        <v>0</v>
      </c>
      <c r="KP32" s="19"/>
      <c r="KQ32" s="24"/>
      <c r="KR32" s="19">
        <f t="shared" si="6"/>
        <v>0</v>
      </c>
      <c r="KS32" s="19"/>
      <c r="KT32" s="19"/>
      <c r="KU32" s="19">
        <f t="shared" si="11"/>
        <v>0</v>
      </c>
      <c r="KV32" s="19">
        <f t="shared" si="12"/>
        <v>0</v>
      </c>
      <c r="KW32" s="24"/>
    </row>
    <row r="33" spans="1:309">
      <c r="A33" s="28"/>
      <c r="B33" s="28"/>
      <c r="C33" s="28"/>
      <c r="D33" s="2"/>
      <c r="E33" s="18">
        <v>2</v>
      </c>
      <c r="F33" s="2" t="s">
        <v>16</v>
      </c>
      <c r="G33" s="18"/>
      <c r="H33" s="18"/>
      <c r="I33" s="189" t="s">
        <v>17</v>
      </c>
      <c r="J33" s="19">
        <f t="shared" si="0"/>
        <v>11000000</v>
      </c>
      <c r="K33" s="19">
        <f t="shared" si="1"/>
        <v>0</v>
      </c>
      <c r="L33" s="19"/>
      <c r="M33" s="222">
        <f t="shared" si="7"/>
        <v>11000000</v>
      </c>
      <c r="N33" s="19">
        <f t="shared" si="2"/>
        <v>11000000</v>
      </c>
      <c r="O33" s="19">
        <f t="shared" si="3"/>
        <v>0</v>
      </c>
      <c r="P33" s="19"/>
      <c r="Q33" s="222">
        <f t="shared" si="8"/>
        <v>11000000</v>
      </c>
      <c r="R33" s="19">
        <f t="shared" si="4"/>
        <v>14029234</v>
      </c>
      <c r="S33" s="19">
        <f t="shared" si="5"/>
        <v>0</v>
      </c>
      <c r="T33" s="19"/>
      <c r="U33" s="222">
        <f t="shared" si="9"/>
        <v>14029234</v>
      </c>
      <c r="V33" s="29">
        <f>SUM(V34:V35)</f>
        <v>0</v>
      </c>
      <c r="W33" s="29">
        <f>SUM(W34:W35)</f>
        <v>0</v>
      </c>
      <c r="X33" s="29"/>
      <c r="Y33" s="29">
        <f>SUM(Y34:Y35)</f>
        <v>0</v>
      </c>
      <c r="Z33" s="29">
        <f>SUM(Z34:Z35)</f>
        <v>0</v>
      </c>
      <c r="AA33" s="29"/>
      <c r="AB33" s="29">
        <f>SUM(AB34:AB35)</f>
        <v>0</v>
      </c>
      <c r="AC33" s="29">
        <f>SUM(AC34:AC35)</f>
        <v>0</v>
      </c>
      <c r="AD33" s="29"/>
      <c r="AE33" s="29">
        <f>SUM(AE34:AE35)</f>
        <v>0</v>
      </c>
      <c r="AF33" s="29">
        <f>SUM(AF34:AF35)</f>
        <v>0</v>
      </c>
      <c r="AG33" s="29"/>
      <c r="AH33" s="29">
        <f>SUM(AH34:AH35)</f>
        <v>0</v>
      </c>
      <c r="AI33" s="29">
        <f>SUM(AI34:AI35)</f>
        <v>0</v>
      </c>
      <c r="AJ33" s="29"/>
      <c r="AK33" s="29">
        <f>SUM(AK34:AK35)</f>
        <v>0</v>
      </c>
      <c r="AL33" s="29">
        <f>SUM(AL34:AL35)</f>
        <v>0</v>
      </c>
      <c r="AM33" s="29"/>
      <c r="AN33" s="29">
        <f>SUM(AN34:AN35)</f>
        <v>0</v>
      </c>
      <c r="AO33" s="29">
        <f>SUM(AO34:AO35)</f>
        <v>0</v>
      </c>
      <c r="AP33" s="29"/>
      <c r="AQ33" s="29">
        <f>SUM(AQ34:AQ35)</f>
        <v>0</v>
      </c>
      <c r="AR33" s="29">
        <f>SUM(AR34:AR35)</f>
        <v>0</v>
      </c>
      <c r="AS33" s="29"/>
      <c r="AT33" s="29">
        <f>SUM(AT34:AT35)</f>
        <v>0</v>
      </c>
      <c r="AU33" s="29">
        <f>SUM(AU34:AU35)</f>
        <v>0</v>
      </c>
      <c r="AV33" s="29"/>
      <c r="AW33" s="22">
        <f t="shared" si="19"/>
        <v>0</v>
      </c>
      <c r="AX33" s="29">
        <f>SUM(AX34:AX35)</f>
        <v>0</v>
      </c>
      <c r="AY33" s="29"/>
      <c r="AZ33" s="22">
        <f t="shared" si="20"/>
        <v>0</v>
      </c>
      <c r="BA33" s="29">
        <f>SUM(BA34:BA35)</f>
        <v>0</v>
      </c>
      <c r="BB33" s="29"/>
      <c r="BC33" s="22">
        <f t="shared" si="24"/>
        <v>0</v>
      </c>
      <c r="BD33" s="29">
        <f>SUM(BD34:BD35)</f>
        <v>0</v>
      </c>
      <c r="BE33" s="29"/>
      <c r="BF33" s="29">
        <f>SUM(BF34:BF35)</f>
        <v>0</v>
      </c>
      <c r="BG33" s="29">
        <f>SUM(BG34:BG35)</f>
        <v>0</v>
      </c>
      <c r="BH33" s="29"/>
      <c r="BI33" s="29">
        <f>SUM(BI34:BI35)</f>
        <v>0</v>
      </c>
      <c r="BJ33" s="29">
        <f>SUM(BJ34:BJ35)</f>
        <v>0</v>
      </c>
      <c r="BK33" s="29"/>
      <c r="BL33" s="29">
        <f>SUM(BL34:BL35)</f>
        <v>0</v>
      </c>
      <c r="BM33" s="29">
        <f>SUM(BM34:BM35)</f>
        <v>0</v>
      </c>
      <c r="BN33" s="29"/>
      <c r="BO33" s="29">
        <f>SUM(BO34:BO35)</f>
        <v>0</v>
      </c>
      <c r="BP33" s="29">
        <f>SUM(BP34:BP35)</f>
        <v>0</v>
      </c>
      <c r="BQ33" s="29"/>
      <c r="BR33" s="29">
        <f>SUM(BR34:BR35)</f>
        <v>0</v>
      </c>
      <c r="BS33" s="29">
        <f>SUM(BS34:BS35)</f>
        <v>0</v>
      </c>
      <c r="BT33" s="29"/>
      <c r="BU33" s="29">
        <f>SUM(BU34:BU35)</f>
        <v>0</v>
      </c>
      <c r="BV33" s="29">
        <f>SUM(BV34:BV35)</f>
        <v>0</v>
      </c>
      <c r="BW33" s="29"/>
      <c r="BX33" s="29">
        <f>SUM(BX34:BX35)</f>
        <v>0</v>
      </c>
      <c r="BY33" s="29">
        <f>SUM(BY34:BY35)</f>
        <v>0</v>
      </c>
      <c r="BZ33" s="29"/>
      <c r="CA33" s="29">
        <f>SUM(CA34:CA35)</f>
        <v>0</v>
      </c>
      <c r="CB33" s="29">
        <f>SUM(CB34:CB35)</f>
        <v>0</v>
      </c>
      <c r="CC33" s="29"/>
      <c r="CD33" s="29">
        <f>SUM(CD34:CD35)</f>
        <v>0</v>
      </c>
      <c r="CE33" s="29">
        <f>SUM(CE34:CE35)</f>
        <v>0</v>
      </c>
      <c r="CF33" s="29"/>
      <c r="CG33" s="29">
        <f>SUM(CG34:CG35)</f>
        <v>0</v>
      </c>
      <c r="CH33" s="29">
        <f>SUM(CH34:CH35)</f>
        <v>0</v>
      </c>
      <c r="CI33" s="29"/>
      <c r="CJ33" s="29">
        <f>SUM(CJ34:CJ35)</f>
        <v>0</v>
      </c>
      <c r="CK33" s="29">
        <f>SUM(CK34:CK35)</f>
        <v>0</v>
      </c>
      <c r="CL33" s="29"/>
      <c r="CM33" s="29">
        <f>SUM(CM34:CM35)</f>
        <v>0</v>
      </c>
      <c r="CN33" s="29">
        <f>SUM(CN34:CN35)</f>
        <v>0</v>
      </c>
      <c r="CO33" s="29"/>
      <c r="CP33" s="22">
        <f t="shared" si="21"/>
        <v>0</v>
      </c>
      <c r="CQ33" s="29">
        <f>SUM(CQ34:CQ35)</f>
        <v>0</v>
      </c>
      <c r="CR33" s="29"/>
      <c r="CS33" s="22">
        <f t="shared" si="22"/>
        <v>0</v>
      </c>
      <c r="CT33" s="29"/>
      <c r="CU33" s="29"/>
      <c r="CV33" s="22">
        <f t="shared" si="18"/>
        <v>0</v>
      </c>
      <c r="CW33" s="29">
        <f>SUM(CW34:CW35)</f>
        <v>0</v>
      </c>
      <c r="CX33" s="29"/>
      <c r="CY33" s="29">
        <f>SUM(CY34:CY35)</f>
        <v>0</v>
      </c>
      <c r="CZ33" s="29">
        <f>SUM(CZ34:CZ35)</f>
        <v>0</v>
      </c>
      <c r="DA33" s="29"/>
      <c r="DB33" s="29">
        <f>SUM(DB34:DB35)</f>
        <v>0</v>
      </c>
      <c r="DC33" s="29">
        <f>SUM(DC34:DC35)</f>
        <v>0</v>
      </c>
      <c r="DD33" s="29"/>
      <c r="DE33" s="29">
        <f>SUM(DE34:DE35)</f>
        <v>0</v>
      </c>
      <c r="DF33" s="29">
        <f>SUM(DF34:DF35)</f>
        <v>0</v>
      </c>
      <c r="DG33" s="29"/>
      <c r="DH33" s="29">
        <f>SUM(DH34:DH35)</f>
        <v>0</v>
      </c>
      <c r="DI33" s="29">
        <f>SUM(DI34:DI35)</f>
        <v>0</v>
      </c>
      <c r="DJ33" s="29"/>
      <c r="DK33" s="29">
        <f>SUM(DK34:DK35)</f>
        <v>0</v>
      </c>
      <c r="DL33" s="29">
        <f>SUM(DL34:DL35)</f>
        <v>0</v>
      </c>
      <c r="DM33" s="29"/>
      <c r="DN33" s="29">
        <f>SUM(DN34:DN35)</f>
        <v>0</v>
      </c>
      <c r="DO33" s="29">
        <f>SUM(DO34:DO35)</f>
        <v>0</v>
      </c>
      <c r="DP33" s="29"/>
      <c r="DQ33" s="29">
        <f>SUM(DQ34:DQ35)</f>
        <v>0</v>
      </c>
      <c r="DR33" s="29">
        <f>SUM(DR34:DR35)</f>
        <v>0</v>
      </c>
      <c r="DS33" s="29"/>
      <c r="DT33" s="29">
        <f>SUM(DT34:DT35)</f>
        <v>0</v>
      </c>
      <c r="DU33" s="29">
        <f>SUM(DU34:DU35)</f>
        <v>0</v>
      </c>
      <c r="DV33" s="29"/>
      <c r="DW33" s="29">
        <f>SUM(DW34:DW35)</f>
        <v>0</v>
      </c>
      <c r="DX33" s="29">
        <f>SUM(DX34:DX35)</f>
        <v>0</v>
      </c>
      <c r="DY33" s="29"/>
      <c r="DZ33" s="29">
        <f>SUM(DZ34:DZ35)</f>
        <v>0</v>
      </c>
      <c r="EA33" s="29">
        <f>SUM(EA34:EA35)</f>
        <v>0</v>
      </c>
      <c r="EB33" s="29"/>
      <c r="EC33" s="29">
        <f>SUM(EC34:EC35)</f>
        <v>0</v>
      </c>
      <c r="ED33" s="29">
        <f>SUM(ED34:ED35)</f>
        <v>0</v>
      </c>
      <c r="EE33" s="29"/>
      <c r="EF33" s="29">
        <f>SUM(EF34:EF35)</f>
        <v>0</v>
      </c>
      <c r="EG33" s="29">
        <f>SUM(EG34:EG35)</f>
        <v>0</v>
      </c>
      <c r="EH33" s="29"/>
      <c r="EI33" s="29">
        <f>SUM(EI34:EI35)</f>
        <v>0</v>
      </c>
      <c r="EJ33" s="29">
        <f>SUM(EJ34:EJ35)</f>
        <v>0</v>
      </c>
      <c r="EK33" s="29"/>
      <c r="EL33" s="29">
        <f>SUM(EL34:EL35)</f>
        <v>0</v>
      </c>
      <c r="EM33" s="29">
        <f>SUM(EM34:EM35)</f>
        <v>0</v>
      </c>
      <c r="EN33" s="29"/>
      <c r="EO33" s="29">
        <f>SUM(EO34:EO35)</f>
        <v>0</v>
      </c>
      <c r="EP33" s="29">
        <f>SUM(EP34:EP35)</f>
        <v>0</v>
      </c>
      <c r="EQ33" s="29"/>
      <c r="ER33" s="29">
        <f>SUM(ER34:ER35)</f>
        <v>0</v>
      </c>
      <c r="ES33" s="29">
        <f>SUM(ES34:ES35)</f>
        <v>0</v>
      </c>
      <c r="ET33" s="29"/>
      <c r="EU33" s="29">
        <f>SUM(EU34:EU35)</f>
        <v>0</v>
      </c>
      <c r="EV33" s="29">
        <f>SUM(EV34:EV35)</f>
        <v>0</v>
      </c>
      <c r="EW33" s="29"/>
      <c r="EX33" s="29">
        <f>SUM(EX34:EX35)</f>
        <v>0</v>
      </c>
      <c r="EY33" s="29">
        <f>SUM(EY34:EY35)</f>
        <v>0</v>
      </c>
      <c r="EZ33" s="29"/>
      <c r="FA33" s="29">
        <f>SUM(FA34:FA35)</f>
        <v>0</v>
      </c>
      <c r="FB33" s="29">
        <f>SUM(FB34:FB35)</f>
        <v>0</v>
      </c>
      <c r="FC33" s="29"/>
      <c r="FD33" s="29">
        <f>SUM(FD34:FD35)</f>
        <v>0</v>
      </c>
      <c r="FE33" s="29">
        <f>SUM(FE34:FE35)</f>
        <v>0</v>
      </c>
      <c r="FF33" s="29"/>
      <c r="FG33" s="29">
        <f>SUM(FG34:FG35)</f>
        <v>0</v>
      </c>
      <c r="FH33" s="29">
        <f>SUM(FH34:FH35)</f>
        <v>0</v>
      </c>
      <c r="FI33" s="29"/>
      <c r="FJ33" s="29">
        <f>SUM(FJ34:FJ35)</f>
        <v>0</v>
      </c>
      <c r="FK33" s="29">
        <f>SUM(FK34:FK35)</f>
        <v>0</v>
      </c>
      <c r="FL33" s="29"/>
      <c r="FM33" s="29">
        <f>SUM(FM34:FM35)</f>
        <v>0</v>
      </c>
      <c r="FN33" s="29">
        <f>SUM(FN34:FN35)</f>
        <v>0</v>
      </c>
      <c r="FO33" s="29"/>
      <c r="FP33" s="29">
        <f>SUM(FP34:FP35)</f>
        <v>0</v>
      </c>
      <c r="FQ33" s="29">
        <f>SUM(FQ34:FQ35)</f>
        <v>0</v>
      </c>
      <c r="FR33" s="29"/>
      <c r="FS33" s="29">
        <f>SUM(FS34:FS35)</f>
        <v>0</v>
      </c>
      <c r="FT33" s="29">
        <f>SUM(FT34:FT35)</f>
        <v>0</v>
      </c>
      <c r="FU33" s="29"/>
      <c r="FV33" s="29">
        <f>SUM(FV34:FV35)</f>
        <v>0</v>
      </c>
      <c r="FW33" s="29">
        <f>SUM(FW34:FW35)</f>
        <v>0</v>
      </c>
      <c r="FX33" s="29"/>
      <c r="FY33" s="29">
        <f>SUM(FY34:FY35)</f>
        <v>0</v>
      </c>
      <c r="FZ33" s="29">
        <f>SUM(FZ34:FZ35)</f>
        <v>0</v>
      </c>
      <c r="GA33" s="29"/>
      <c r="GB33" s="29">
        <f>SUM(GB34:GB35)</f>
        <v>0</v>
      </c>
      <c r="GC33" s="29">
        <f>SUM(GC34:GC35)</f>
        <v>0</v>
      </c>
      <c r="GD33" s="29"/>
      <c r="GE33" s="29">
        <f>SUM(GE34:GE35)</f>
        <v>0</v>
      </c>
      <c r="GF33" s="29">
        <f>SUM(GF34:GF35)</f>
        <v>0</v>
      </c>
      <c r="GG33" s="29"/>
      <c r="GH33" s="29">
        <f>SUM(GH34:GH35)</f>
        <v>0</v>
      </c>
      <c r="GI33" s="29">
        <f>SUM(GI34:GI35)</f>
        <v>0</v>
      </c>
      <c r="GJ33" s="29"/>
      <c r="GK33" s="29">
        <f>SUM(GK34:GK35)</f>
        <v>0</v>
      </c>
      <c r="GL33" s="29">
        <f>SUM(GL34:GL35)</f>
        <v>0</v>
      </c>
      <c r="GM33" s="29"/>
      <c r="GN33" s="29">
        <f>SUM(GN34:GN35)</f>
        <v>0</v>
      </c>
      <c r="GO33" s="29">
        <f>SUM(GO34:GO35)</f>
        <v>0</v>
      </c>
      <c r="GP33" s="29"/>
      <c r="GQ33" s="29">
        <f>SUM(GQ34:GQ35)</f>
        <v>0</v>
      </c>
      <c r="GR33" s="29">
        <f>SUM(GR34:GR35)</f>
        <v>0</v>
      </c>
      <c r="GS33" s="29"/>
      <c r="GT33" s="29">
        <f>SUM(GT34:GT35)</f>
        <v>0</v>
      </c>
      <c r="GU33" s="29">
        <f>SUM(GU34:GU35)</f>
        <v>0</v>
      </c>
      <c r="GV33" s="29"/>
      <c r="GW33" s="29">
        <f>SUM(GW34:GW35)</f>
        <v>0</v>
      </c>
      <c r="GX33" s="29">
        <f>SUM(GX34:GX35)</f>
        <v>0</v>
      </c>
      <c r="GY33" s="29"/>
      <c r="GZ33" s="29">
        <f>SUM(GZ34:GZ35)</f>
        <v>0</v>
      </c>
      <c r="HA33" s="29">
        <f>SUM(HA34:HA35)</f>
        <v>0</v>
      </c>
      <c r="HB33" s="29"/>
      <c r="HC33" s="29">
        <f>SUM(HC34:HC35)</f>
        <v>11000000</v>
      </c>
      <c r="HD33" s="29">
        <f>SUM(HD34:HD35)</f>
        <v>0</v>
      </c>
      <c r="HE33" s="29"/>
      <c r="HF33" s="29">
        <f>SUM(HF34:HF35)</f>
        <v>11000000</v>
      </c>
      <c r="HG33" s="29">
        <f>SUM(HG34:HG35)</f>
        <v>0</v>
      </c>
      <c r="HH33" s="29"/>
      <c r="HI33" s="29">
        <f>SUM(HI34:HI35)</f>
        <v>14029234</v>
      </c>
      <c r="HJ33" s="29">
        <f>SUM(HJ34:HJ35)</f>
        <v>0</v>
      </c>
      <c r="HK33" s="29"/>
      <c r="HL33" s="29">
        <f>SUM(HL34:HL35)</f>
        <v>0</v>
      </c>
      <c r="HM33" s="29">
        <f>SUM(HM34:HM35)</f>
        <v>0</v>
      </c>
      <c r="HN33" s="29"/>
      <c r="HO33" s="29">
        <f>SUM(HO34:HO35)</f>
        <v>0</v>
      </c>
      <c r="HP33" s="29">
        <f>SUM(HP34:HP35)</f>
        <v>0</v>
      </c>
      <c r="HQ33" s="29"/>
      <c r="HR33" s="29">
        <f>SUM(HR34:HR35)</f>
        <v>0</v>
      </c>
      <c r="HS33" s="29">
        <f>SUM(HS34:HS35)</f>
        <v>0</v>
      </c>
      <c r="HT33" s="29"/>
      <c r="HU33" s="29">
        <f>SUM(HU34:HU35)</f>
        <v>0</v>
      </c>
      <c r="HV33" s="29">
        <f>SUM(HV34:HV35)</f>
        <v>0</v>
      </c>
      <c r="HW33" s="29"/>
      <c r="HX33" s="29">
        <f>SUM(HX34:HX35)</f>
        <v>0</v>
      </c>
      <c r="HY33" s="29">
        <f>SUM(HY34:HY35)</f>
        <v>0</v>
      </c>
      <c r="HZ33" s="29"/>
      <c r="IA33" s="29">
        <f>SUM(IA34:IA35)</f>
        <v>0</v>
      </c>
      <c r="IB33" s="29">
        <f>SUM(IB34:IB35)</f>
        <v>0</v>
      </c>
      <c r="IC33" s="29"/>
      <c r="ID33" s="29">
        <f>SUM(ID34:ID35)</f>
        <v>0</v>
      </c>
      <c r="IE33" s="29">
        <f>SUM(IE34:IE35)</f>
        <v>0</v>
      </c>
      <c r="IF33" s="29"/>
      <c r="IG33" s="29">
        <f>SUM(IG34:IG35)</f>
        <v>0</v>
      </c>
      <c r="IH33" s="29">
        <f>SUM(IH34:IH35)</f>
        <v>0</v>
      </c>
      <c r="II33" s="29"/>
      <c r="IJ33" s="29">
        <f>SUM(IJ34:IJ35)</f>
        <v>0</v>
      </c>
      <c r="IK33" s="29">
        <f>SUM(IK34:IK35)</f>
        <v>0</v>
      </c>
      <c r="IL33" s="29"/>
      <c r="IM33" s="29">
        <f>SUM(IM34:IM35)</f>
        <v>0</v>
      </c>
      <c r="IN33" s="29">
        <f>SUM(IN34:IN35)</f>
        <v>0</v>
      </c>
      <c r="IO33" s="29"/>
      <c r="IP33" s="29">
        <f>SUM(IP34:IP35)</f>
        <v>0</v>
      </c>
      <c r="IQ33" s="29">
        <f>SUM(IQ34:IQ35)</f>
        <v>0</v>
      </c>
      <c r="IR33" s="29"/>
      <c r="IS33" s="29">
        <f>SUM(IS34:IS35)</f>
        <v>0</v>
      </c>
      <c r="IT33" s="29">
        <f>SUM(IT34:IT35)</f>
        <v>0</v>
      </c>
      <c r="IU33" s="29"/>
      <c r="IV33" s="29">
        <f>SUM(IV34:IV35)</f>
        <v>0</v>
      </c>
      <c r="IW33" s="29">
        <f>SUM(IW34:IW35)</f>
        <v>0</v>
      </c>
      <c r="IX33" s="29"/>
      <c r="IY33" s="29">
        <f>SUM(IY34:IY35)</f>
        <v>0</v>
      </c>
      <c r="IZ33" s="29">
        <f>SUM(IZ34:IZ35)</f>
        <v>0</v>
      </c>
      <c r="JA33" s="29"/>
      <c r="JB33" s="29">
        <f>SUM(JB34:JB35)</f>
        <v>0</v>
      </c>
      <c r="JC33" s="29">
        <f>SUM(JC34:JC35)</f>
        <v>0</v>
      </c>
      <c r="JD33" s="29"/>
      <c r="JE33" s="29">
        <f>SUM(JE34:JE35)</f>
        <v>0</v>
      </c>
      <c r="JF33" s="29">
        <f>SUM(JF34:JF35)</f>
        <v>0</v>
      </c>
      <c r="JG33" s="29"/>
      <c r="JH33" s="29">
        <f>SUM(JH34:JH35)</f>
        <v>0</v>
      </c>
      <c r="JI33" s="29">
        <f>SUM(JI34:JI35)</f>
        <v>0</v>
      </c>
      <c r="JJ33" s="29"/>
      <c r="JK33" s="29">
        <f>SUM(JK34:JK35)</f>
        <v>0</v>
      </c>
      <c r="JL33" s="29">
        <f>SUM(JL34:JL35)</f>
        <v>0</v>
      </c>
      <c r="JM33" s="29"/>
      <c r="JN33" s="29">
        <f>SUM(JN34:JN35)</f>
        <v>0</v>
      </c>
      <c r="JO33" s="29">
        <f>SUM(JO34:JO35)</f>
        <v>0</v>
      </c>
      <c r="JP33" s="29"/>
      <c r="JQ33" s="29">
        <f>SUM(JQ34:JQ35)</f>
        <v>0</v>
      </c>
      <c r="JR33" s="29">
        <f>SUM(JR34:JR35)</f>
        <v>0</v>
      </c>
      <c r="JS33" s="29"/>
      <c r="JT33" s="29">
        <f>SUM(JT34:JT35)</f>
        <v>0</v>
      </c>
      <c r="JU33" s="29">
        <f>SUM(JU34:JU35)</f>
        <v>0</v>
      </c>
      <c r="JV33" s="29"/>
      <c r="JW33" s="29">
        <f>SUM(JW34:JW35)</f>
        <v>0</v>
      </c>
      <c r="JX33" s="29">
        <f>SUM(JX34:JX35)</f>
        <v>0</v>
      </c>
      <c r="JY33" s="29"/>
      <c r="JZ33" s="29">
        <f>SUM(JZ34:JZ35)</f>
        <v>0</v>
      </c>
      <c r="KA33" s="29">
        <f>SUM(KA34:KA35)</f>
        <v>0</v>
      </c>
      <c r="KB33" s="29"/>
      <c r="KC33" s="29">
        <f>SUM(KC34:KC35)</f>
        <v>0</v>
      </c>
      <c r="KD33" s="29">
        <f>SUM(KD34:KD35)</f>
        <v>0</v>
      </c>
      <c r="KE33" s="29"/>
      <c r="KF33" s="29">
        <f>SUM(KF34:KF35)</f>
        <v>0</v>
      </c>
      <c r="KG33" s="29">
        <f>SUM(KG34:KG35)</f>
        <v>0</v>
      </c>
      <c r="KH33" s="29"/>
      <c r="KI33" s="29">
        <f>SUM(KI34:KI35)</f>
        <v>0</v>
      </c>
      <c r="KJ33" s="29">
        <f>SUM(KJ34:KJ35)</f>
        <v>0</v>
      </c>
      <c r="KK33" s="29"/>
      <c r="KL33" s="29">
        <f>SUM(KL34:KL35)</f>
        <v>0</v>
      </c>
      <c r="KM33" s="29">
        <f>SUM(KM34:KM35)</f>
        <v>0</v>
      </c>
      <c r="KN33" s="29"/>
      <c r="KO33" s="19">
        <f t="shared" si="10"/>
        <v>11000000</v>
      </c>
      <c r="KP33" s="19"/>
      <c r="KQ33" s="29"/>
      <c r="KR33" s="19">
        <f t="shared" si="6"/>
        <v>11000000</v>
      </c>
      <c r="KS33" s="19"/>
      <c r="KT33" s="19"/>
      <c r="KU33" s="19">
        <f t="shared" si="11"/>
        <v>14029234</v>
      </c>
      <c r="KV33" s="19">
        <f t="shared" si="12"/>
        <v>0</v>
      </c>
      <c r="KW33" s="29"/>
    </row>
    <row r="34" spans="1:309">
      <c r="A34" s="2"/>
      <c r="B34" s="28"/>
      <c r="C34" s="28"/>
      <c r="D34" s="2"/>
      <c r="E34" s="2"/>
      <c r="F34" s="28" t="s">
        <v>2</v>
      </c>
      <c r="G34" s="190" t="s">
        <v>18</v>
      </c>
      <c r="H34" s="190"/>
      <c r="I34" s="189" t="s">
        <v>17</v>
      </c>
      <c r="J34" s="19">
        <f t="shared" si="0"/>
        <v>0</v>
      </c>
      <c r="K34" s="19">
        <f t="shared" si="1"/>
        <v>0</v>
      </c>
      <c r="L34" s="19"/>
      <c r="M34" s="222">
        <f t="shared" si="7"/>
        <v>0</v>
      </c>
      <c r="N34" s="19">
        <f t="shared" si="2"/>
        <v>0</v>
      </c>
      <c r="O34" s="19">
        <f t="shared" si="3"/>
        <v>0</v>
      </c>
      <c r="P34" s="19"/>
      <c r="Q34" s="222">
        <f t="shared" si="8"/>
        <v>0</v>
      </c>
      <c r="R34" s="19">
        <f t="shared" si="4"/>
        <v>0</v>
      </c>
      <c r="S34" s="19">
        <f t="shared" si="5"/>
        <v>0</v>
      </c>
      <c r="T34" s="19"/>
      <c r="U34" s="222">
        <f t="shared" si="9"/>
        <v>0</v>
      </c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2">
        <f t="shared" si="19"/>
        <v>0</v>
      </c>
      <c r="AX34" s="24"/>
      <c r="AY34" s="24"/>
      <c r="AZ34" s="22">
        <f t="shared" si="20"/>
        <v>0</v>
      </c>
      <c r="BA34" s="24"/>
      <c r="BB34" s="24"/>
      <c r="BC34" s="22">
        <f t="shared" si="24"/>
        <v>0</v>
      </c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2">
        <f t="shared" si="21"/>
        <v>0</v>
      </c>
      <c r="CQ34" s="24"/>
      <c r="CR34" s="24"/>
      <c r="CS34" s="22">
        <f t="shared" si="22"/>
        <v>0</v>
      </c>
      <c r="CT34" s="24"/>
      <c r="CU34" s="24"/>
      <c r="CV34" s="22">
        <f t="shared" si="18"/>
        <v>0</v>
      </c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19">
        <f t="shared" si="10"/>
        <v>0</v>
      </c>
      <c r="KP34" s="19"/>
      <c r="KQ34" s="24"/>
      <c r="KR34" s="19">
        <f t="shared" si="6"/>
        <v>0</v>
      </c>
      <c r="KS34" s="19"/>
      <c r="KT34" s="19"/>
      <c r="KU34" s="19">
        <f t="shared" si="11"/>
        <v>0</v>
      </c>
      <c r="KV34" s="19">
        <f t="shared" si="12"/>
        <v>0</v>
      </c>
      <c r="KW34" s="24"/>
    </row>
    <row r="35" spans="1:309">
      <c r="A35" s="28"/>
      <c r="B35" s="2"/>
      <c r="C35" s="2"/>
      <c r="D35" s="2"/>
      <c r="E35" s="28"/>
      <c r="F35" s="28" t="s">
        <v>2</v>
      </c>
      <c r="G35" s="190" t="s">
        <v>19</v>
      </c>
      <c r="H35" s="190"/>
      <c r="I35" s="189" t="s">
        <v>17</v>
      </c>
      <c r="J35" s="19">
        <f t="shared" si="0"/>
        <v>11000000</v>
      </c>
      <c r="K35" s="19">
        <f t="shared" si="1"/>
        <v>0</v>
      </c>
      <c r="L35" s="19"/>
      <c r="M35" s="222">
        <f t="shared" si="7"/>
        <v>11000000</v>
      </c>
      <c r="N35" s="19">
        <f t="shared" si="2"/>
        <v>11000000</v>
      </c>
      <c r="O35" s="19">
        <f t="shared" si="3"/>
        <v>0</v>
      </c>
      <c r="P35" s="19"/>
      <c r="Q35" s="222">
        <f t="shared" si="8"/>
        <v>11000000</v>
      </c>
      <c r="R35" s="19">
        <f t="shared" si="4"/>
        <v>14029234</v>
      </c>
      <c r="S35" s="19">
        <f t="shared" si="5"/>
        <v>0</v>
      </c>
      <c r="T35" s="19"/>
      <c r="U35" s="222">
        <f t="shared" si="9"/>
        <v>14029234</v>
      </c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2">
        <f t="shared" si="19"/>
        <v>0</v>
      </c>
      <c r="AX35" s="24"/>
      <c r="AY35" s="24"/>
      <c r="AZ35" s="22">
        <f t="shared" si="20"/>
        <v>0</v>
      </c>
      <c r="BA35" s="24"/>
      <c r="BB35" s="24"/>
      <c r="BC35" s="22">
        <f t="shared" si="24"/>
        <v>0</v>
      </c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2">
        <f t="shared" si="21"/>
        <v>0</v>
      </c>
      <c r="CQ35" s="24"/>
      <c r="CR35" s="24"/>
      <c r="CS35" s="22">
        <f t="shared" si="22"/>
        <v>0</v>
      </c>
      <c r="CT35" s="24"/>
      <c r="CU35" s="24"/>
      <c r="CV35" s="22">
        <f t="shared" si="18"/>
        <v>0</v>
      </c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>
        <v>11000000</v>
      </c>
      <c r="HD35" s="24"/>
      <c r="HE35" s="24"/>
      <c r="HF35" s="24">
        <v>11000000</v>
      </c>
      <c r="HG35" s="24"/>
      <c r="HH35" s="24"/>
      <c r="HI35" s="24">
        <v>14029234</v>
      </c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  <c r="IW35" s="24"/>
      <c r="IX35" s="24"/>
      <c r="IY35" s="24"/>
      <c r="IZ35" s="24"/>
      <c r="JA35" s="24"/>
      <c r="JB35" s="24"/>
      <c r="JC35" s="24"/>
      <c r="JD35" s="24"/>
      <c r="JE35" s="24"/>
      <c r="JF35" s="24"/>
      <c r="JG35" s="24"/>
      <c r="JH35" s="24"/>
      <c r="JI35" s="24"/>
      <c r="JJ35" s="24"/>
      <c r="JK35" s="24"/>
      <c r="JL35" s="24"/>
      <c r="JM35" s="24"/>
      <c r="JN35" s="24"/>
      <c r="JO35" s="24"/>
      <c r="JP35" s="24"/>
      <c r="JQ35" s="24"/>
      <c r="JR35" s="24"/>
      <c r="JS35" s="24"/>
      <c r="JT35" s="24"/>
      <c r="JU35" s="24"/>
      <c r="JV35" s="24"/>
      <c r="JW35" s="24"/>
      <c r="JX35" s="24"/>
      <c r="JY35" s="24"/>
      <c r="JZ35" s="24"/>
      <c r="KA35" s="24"/>
      <c r="KB35" s="24"/>
      <c r="KC35" s="24"/>
      <c r="KD35" s="24"/>
      <c r="KE35" s="24"/>
      <c r="KF35" s="24"/>
      <c r="KG35" s="24"/>
      <c r="KH35" s="24"/>
      <c r="KI35" s="24"/>
      <c r="KJ35" s="24"/>
      <c r="KK35" s="24"/>
      <c r="KL35" s="24"/>
      <c r="KM35" s="24"/>
      <c r="KN35" s="24"/>
      <c r="KO35" s="19">
        <f t="shared" si="10"/>
        <v>11000000</v>
      </c>
      <c r="KP35" s="19"/>
      <c r="KQ35" s="24"/>
      <c r="KR35" s="19">
        <f t="shared" si="6"/>
        <v>11000000</v>
      </c>
      <c r="KS35" s="19"/>
      <c r="KT35" s="19"/>
      <c r="KU35" s="19">
        <f t="shared" si="11"/>
        <v>14029234</v>
      </c>
      <c r="KV35" s="19">
        <f t="shared" si="12"/>
        <v>0</v>
      </c>
      <c r="KW35" s="24"/>
    </row>
    <row r="36" spans="1:309">
      <c r="A36" s="28"/>
      <c r="B36" s="28"/>
      <c r="C36" s="28"/>
      <c r="D36" s="2"/>
      <c r="E36" s="18">
        <v>3</v>
      </c>
      <c r="F36" s="2" t="s">
        <v>20</v>
      </c>
      <c r="G36" s="18"/>
      <c r="H36" s="18"/>
      <c r="I36" s="189" t="s">
        <v>21</v>
      </c>
      <c r="J36" s="19">
        <f t="shared" si="0"/>
        <v>110000000</v>
      </c>
      <c r="K36" s="19">
        <f t="shared" si="1"/>
        <v>0</v>
      </c>
      <c r="L36" s="19"/>
      <c r="M36" s="222">
        <f t="shared" si="7"/>
        <v>110000000</v>
      </c>
      <c r="N36" s="19">
        <f t="shared" si="2"/>
        <v>110000000</v>
      </c>
      <c r="O36" s="19">
        <f t="shared" si="3"/>
        <v>0</v>
      </c>
      <c r="P36" s="19"/>
      <c r="Q36" s="222">
        <f t="shared" si="8"/>
        <v>110000000</v>
      </c>
      <c r="R36" s="19">
        <f t="shared" si="4"/>
        <v>125203129</v>
      </c>
      <c r="S36" s="19">
        <f t="shared" si="5"/>
        <v>0</v>
      </c>
      <c r="T36" s="19"/>
      <c r="U36" s="222">
        <f t="shared" si="9"/>
        <v>125203129</v>
      </c>
      <c r="V36" s="29">
        <f>SUM(V37:V39)</f>
        <v>0</v>
      </c>
      <c r="W36" s="29">
        <f>SUM(W37:W39)</f>
        <v>0</v>
      </c>
      <c r="X36" s="29"/>
      <c r="Y36" s="29">
        <f>SUM(Y37:Y39)</f>
        <v>0</v>
      </c>
      <c r="Z36" s="29">
        <f>SUM(Z37:Z39)</f>
        <v>0</v>
      </c>
      <c r="AA36" s="29"/>
      <c r="AB36" s="29">
        <f>SUM(AB37:AB39)</f>
        <v>0</v>
      </c>
      <c r="AC36" s="29">
        <f>SUM(AC37:AC39)</f>
        <v>0</v>
      </c>
      <c r="AD36" s="29"/>
      <c r="AE36" s="29">
        <f>SUM(AE37:AE39)</f>
        <v>0</v>
      </c>
      <c r="AF36" s="29">
        <f>SUM(AF37:AF39)</f>
        <v>0</v>
      </c>
      <c r="AG36" s="29"/>
      <c r="AH36" s="29">
        <f>SUM(AH37:AH39)</f>
        <v>0</v>
      </c>
      <c r="AI36" s="29">
        <f>SUM(AI37:AI39)</f>
        <v>0</v>
      </c>
      <c r="AJ36" s="29"/>
      <c r="AK36" s="29">
        <f>SUM(AK37:AK39)</f>
        <v>0</v>
      </c>
      <c r="AL36" s="29">
        <f>SUM(AL37:AL39)</f>
        <v>0</v>
      </c>
      <c r="AM36" s="29"/>
      <c r="AN36" s="29">
        <f>SUM(AN37:AN39)</f>
        <v>0</v>
      </c>
      <c r="AO36" s="29">
        <f>SUM(AO37:AO39)</f>
        <v>0</v>
      </c>
      <c r="AP36" s="29"/>
      <c r="AQ36" s="29">
        <f>SUM(AQ37:AQ39)</f>
        <v>0</v>
      </c>
      <c r="AR36" s="29">
        <f>SUM(AR37:AR39)</f>
        <v>0</v>
      </c>
      <c r="AS36" s="29"/>
      <c r="AT36" s="29">
        <f>SUM(AT37:AT39)</f>
        <v>0</v>
      </c>
      <c r="AU36" s="29">
        <f>SUM(AU37:AU39)</f>
        <v>0</v>
      </c>
      <c r="AV36" s="29"/>
      <c r="AW36" s="22">
        <f t="shared" si="19"/>
        <v>0</v>
      </c>
      <c r="AX36" s="29">
        <f>SUM(AX37:AX39)</f>
        <v>0</v>
      </c>
      <c r="AY36" s="29"/>
      <c r="AZ36" s="22">
        <f t="shared" si="20"/>
        <v>0</v>
      </c>
      <c r="BA36" s="29">
        <f>SUM(BA37:BA39)</f>
        <v>0</v>
      </c>
      <c r="BB36" s="29"/>
      <c r="BC36" s="22">
        <f t="shared" si="24"/>
        <v>0</v>
      </c>
      <c r="BD36" s="29">
        <f>SUM(BD37:BD39)</f>
        <v>0</v>
      </c>
      <c r="BE36" s="29"/>
      <c r="BF36" s="29">
        <f>SUM(BF37:BF39)</f>
        <v>0</v>
      </c>
      <c r="BG36" s="29">
        <f>SUM(BG37:BG39)</f>
        <v>0</v>
      </c>
      <c r="BH36" s="29"/>
      <c r="BI36" s="29">
        <f>SUM(BI37:BI39)</f>
        <v>0</v>
      </c>
      <c r="BJ36" s="29">
        <f>SUM(BJ37:BJ39)</f>
        <v>0</v>
      </c>
      <c r="BK36" s="29"/>
      <c r="BL36" s="29">
        <f>SUM(BL37:BL39)</f>
        <v>0</v>
      </c>
      <c r="BM36" s="29">
        <f>SUM(BM37:BM39)</f>
        <v>0</v>
      </c>
      <c r="BN36" s="29"/>
      <c r="BO36" s="29">
        <f>SUM(BO37:BO39)</f>
        <v>0</v>
      </c>
      <c r="BP36" s="29">
        <f>SUM(BP37:BP39)</f>
        <v>0</v>
      </c>
      <c r="BQ36" s="29"/>
      <c r="BR36" s="29">
        <f>SUM(BR37:BR39)</f>
        <v>0</v>
      </c>
      <c r="BS36" s="29">
        <f>SUM(BS37:BS39)</f>
        <v>0</v>
      </c>
      <c r="BT36" s="29"/>
      <c r="BU36" s="29">
        <f>SUM(BU37:BU39)</f>
        <v>0</v>
      </c>
      <c r="BV36" s="29">
        <f>SUM(BV37:BV39)</f>
        <v>0</v>
      </c>
      <c r="BW36" s="29"/>
      <c r="BX36" s="29">
        <f>SUM(BX37:BX39)</f>
        <v>0</v>
      </c>
      <c r="BY36" s="29">
        <f>SUM(BY37:BY39)</f>
        <v>0</v>
      </c>
      <c r="BZ36" s="29"/>
      <c r="CA36" s="29">
        <f>SUM(CA37:CA39)</f>
        <v>0</v>
      </c>
      <c r="CB36" s="29">
        <f>SUM(CB37:CB39)</f>
        <v>0</v>
      </c>
      <c r="CC36" s="29"/>
      <c r="CD36" s="29">
        <f>SUM(CD37:CD39)</f>
        <v>0</v>
      </c>
      <c r="CE36" s="29">
        <f>SUM(CE37:CE39)</f>
        <v>0</v>
      </c>
      <c r="CF36" s="29"/>
      <c r="CG36" s="29">
        <f>SUM(CG37:CG39)</f>
        <v>0</v>
      </c>
      <c r="CH36" s="29">
        <f>SUM(CH37:CH39)</f>
        <v>0</v>
      </c>
      <c r="CI36" s="29"/>
      <c r="CJ36" s="29">
        <f>SUM(CJ37:CJ39)</f>
        <v>0</v>
      </c>
      <c r="CK36" s="29">
        <f>SUM(CK37:CK39)</f>
        <v>0</v>
      </c>
      <c r="CL36" s="29"/>
      <c r="CM36" s="29">
        <f>SUM(CM37:CM39)</f>
        <v>0</v>
      </c>
      <c r="CN36" s="29">
        <f>SUM(CN37:CN39)</f>
        <v>0</v>
      </c>
      <c r="CO36" s="29"/>
      <c r="CP36" s="22">
        <f t="shared" si="21"/>
        <v>0</v>
      </c>
      <c r="CQ36" s="29">
        <f>SUM(CQ37:CQ39)</f>
        <v>0</v>
      </c>
      <c r="CR36" s="29"/>
      <c r="CS36" s="22">
        <f t="shared" si="22"/>
        <v>0</v>
      </c>
      <c r="CT36" s="29"/>
      <c r="CU36" s="29"/>
      <c r="CV36" s="22">
        <f t="shared" si="18"/>
        <v>0</v>
      </c>
      <c r="CW36" s="29">
        <f>SUM(CW37:CW39)</f>
        <v>0</v>
      </c>
      <c r="CX36" s="29"/>
      <c r="CY36" s="29">
        <f>SUM(CY37:CY39)</f>
        <v>0</v>
      </c>
      <c r="CZ36" s="29">
        <f>SUM(CZ37:CZ39)</f>
        <v>0</v>
      </c>
      <c r="DA36" s="29"/>
      <c r="DB36" s="29">
        <f>SUM(DB37:DB39)</f>
        <v>0</v>
      </c>
      <c r="DC36" s="29">
        <f>SUM(DC37:DC39)</f>
        <v>0</v>
      </c>
      <c r="DD36" s="29"/>
      <c r="DE36" s="29">
        <f>SUM(DE37:DE39)</f>
        <v>0</v>
      </c>
      <c r="DF36" s="29">
        <f>SUM(DF37:DF39)</f>
        <v>0</v>
      </c>
      <c r="DG36" s="29"/>
      <c r="DH36" s="29">
        <f>SUM(DH37:DH39)</f>
        <v>0</v>
      </c>
      <c r="DI36" s="29">
        <f>SUM(DI37:DI39)</f>
        <v>0</v>
      </c>
      <c r="DJ36" s="29"/>
      <c r="DK36" s="29">
        <f>SUM(DK37:DK39)</f>
        <v>0</v>
      </c>
      <c r="DL36" s="29">
        <f>SUM(DL37:DL39)</f>
        <v>0</v>
      </c>
      <c r="DM36" s="29"/>
      <c r="DN36" s="29">
        <f>SUM(DN37:DN39)</f>
        <v>0</v>
      </c>
      <c r="DO36" s="29">
        <f>SUM(DO37:DO39)</f>
        <v>0</v>
      </c>
      <c r="DP36" s="29"/>
      <c r="DQ36" s="29">
        <f>SUM(DQ37:DQ39)</f>
        <v>0</v>
      </c>
      <c r="DR36" s="29">
        <f>SUM(DR37:DR39)</f>
        <v>0</v>
      </c>
      <c r="DS36" s="29"/>
      <c r="DT36" s="29">
        <f>SUM(DT37:DT39)</f>
        <v>0</v>
      </c>
      <c r="DU36" s="29">
        <f>SUM(DU37:DU39)</f>
        <v>0</v>
      </c>
      <c r="DV36" s="29"/>
      <c r="DW36" s="29">
        <f>SUM(DW37:DW39)</f>
        <v>0</v>
      </c>
      <c r="DX36" s="29">
        <f>SUM(DX37:DX39)</f>
        <v>0</v>
      </c>
      <c r="DY36" s="29"/>
      <c r="DZ36" s="29">
        <f>SUM(DZ37:DZ39)</f>
        <v>0</v>
      </c>
      <c r="EA36" s="29">
        <f>SUM(EA37:EA39)</f>
        <v>0</v>
      </c>
      <c r="EB36" s="29"/>
      <c r="EC36" s="29">
        <f>SUM(EC37:EC39)</f>
        <v>0</v>
      </c>
      <c r="ED36" s="29">
        <f>SUM(ED37:ED39)</f>
        <v>0</v>
      </c>
      <c r="EE36" s="29"/>
      <c r="EF36" s="29">
        <f>SUM(EF37:EF39)</f>
        <v>0</v>
      </c>
      <c r="EG36" s="29">
        <f>SUM(EG37:EG39)</f>
        <v>0</v>
      </c>
      <c r="EH36" s="29"/>
      <c r="EI36" s="29">
        <f>SUM(EI37:EI39)</f>
        <v>0</v>
      </c>
      <c r="EJ36" s="29">
        <f>SUM(EJ37:EJ39)</f>
        <v>0</v>
      </c>
      <c r="EK36" s="29"/>
      <c r="EL36" s="29">
        <f>SUM(EL37:EL39)</f>
        <v>0</v>
      </c>
      <c r="EM36" s="29">
        <f>SUM(EM37:EM39)</f>
        <v>0</v>
      </c>
      <c r="EN36" s="29"/>
      <c r="EO36" s="29">
        <f>SUM(EO37:EO39)</f>
        <v>0</v>
      </c>
      <c r="EP36" s="29">
        <f>SUM(EP37:EP39)</f>
        <v>0</v>
      </c>
      <c r="EQ36" s="29"/>
      <c r="ER36" s="29">
        <f>SUM(ER37:ER39)</f>
        <v>0</v>
      </c>
      <c r="ES36" s="29">
        <f>SUM(ES37:ES39)</f>
        <v>0</v>
      </c>
      <c r="ET36" s="29"/>
      <c r="EU36" s="29">
        <f>SUM(EU37:EU39)</f>
        <v>0</v>
      </c>
      <c r="EV36" s="29">
        <f>SUM(EV37:EV39)</f>
        <v>0</v>
      </c>
      <c r="EW36" s="29"/>
      <c r="EX36" s="29">
        <f>SUM(EX37:EX39)</f>
        <v>0</v>
      </c>
      <c r="EY36" s="29">
        <f>SUM(EY37:EY39)</f>
        <v>0</v>
      </c>
      <c r="EZ36" s="29"/>
      <c r="FA36" s="29">
        <f>SUM(FA37:FA39)</f>
        <v>0</v>
      </c>
      <c r="FB36" s="29">
        <f>SUM(FB37:FB39)</f>
        <v>0</v>
      </c>
      <c r="FC36" s="29"/>
      <c r="FD36" s="29">
        <f>SUM(FD37:FD39)</f>
        <v>0</v>
      </c>
      <c r="FE36" s="29">
        <f>SUM(FE37:FE39)</f>
        <v>0</v>
      </c>
      <c r="FF36" s="29"/>
      <c r="FG36" s="29">
        <f>SUM(FG37:FG39)</f>
        <v>0</v>
      </c>
      <c r="FH36" s="29">
        <f>SUM(FH37:FH39)</f>
        <v>0</v>
      </c>
      <c r="FI36" s="29"/>
      <c r="FJ36" s="29">
        <f>SUM(FJ37:FJ39)</f>
        <v>0</v>
      </c>
      <c r="FK36" s="29">
        <f>SUM(FK37:FK39)</f>
        <v>0</v>
      </c>
      <c r="FL36" s="29"/>
      <c r="FM36" s="29">
        <f>SUM(FM37:FM39)</f>
        <v>0</v>
      </c>
      <c r="FN36" s="29">
        <f>SUM(FN37:FN39)</f>
        <v>0</v>
      </c>
      <c r="FO36" s="29"/>
      <c r="FP36" s="29">
        <f>SUM(FP37:FP39)</f>
        <v>0</v>
      </c>
      <c r="FQ36" s="29">
        <f>SUM(FQ37:FQ39)</f>
        <v>0</v>
      </c>
      <c r="FR36" s="29"/>
      <c r="FS36" s="29">
        <f>SUM(FS37:FS39)</f>
        <v>0</v>
      </c>
      <c r="FT36" s="29">
        <f>SUM(FT37:FT39)</f>
        <v>0</v>
      </c>
      <c r="FU36" s="29"/>
      <c r="FV36" s="29">
        <f>SUM(FV37:FV39)</f>
        <v>0</v>
      </c>
      <c r="FW36" s="29">
        <f>SUM(FW37:FW39)</f>
        <v>0</v>
      </c>
      <c r="FX36" s="29"/>
      <c r="FY36" s="29">
        <f>SUM(FY37:FY39)</f>
        <v>0</v>
      </c>
      <c r="FZ36" s="29">
        <f>SUM(FZ37:FZ39)</f>
        <v>0</v>
      </c>
      <c r="GA36" s="29"/>
      <c r="GB36" s="29">
        <f>SUM(GB37:GB39)</f>
        <v>0</v>
      </c>
      <c r="GC36" s="29">
        <f>SUM(GC37:GC39)</f>
        <v>0</v>
      </c>
      <c r="GD36" s="29"/>
      <c r="GE36" s="29">
        <f>SUM(GE37:GE39)</f>
        <v>0</v>
      </c>
      <c r="GF36" s="29">
        <f>SUM(GF37:GF39)</f>
        <v>0</v>
      </c>
      <c r="GG36" s="29"/>
      <c r="GH36" s="29">
        <f>SUM(GH37:GH39)</f>
        <v>0</v>
      </c>
      <c r="GI36" s="29">
        <f>SUM(GI37:GI39)</f>
        <v>0</v>
      </c>
      <c r="GJ36" s="29"/>
      <c r="GK36" s="29">
        <f>SUM(GK37:GK39)</f>
        <v>0</v>
      </c>
      <c r="GL36" s="29">
        <f>SUM(GL37:GL39)</f>
        <v>0</v>
      </c>
      <c r="GM36" s="29"/>
      <c r="GN36" s="29">
        <f>SUM(GN37:GN39)</f>
        <v>0</v>
      </c>
      <c r="GO36" s="29">
        <f>SUM(GO37:GO39)</f>
        <v>0</v>
      </c>
      <c r="GP36" s="29"/>
      <c r="GQ36" s="29">
        <f>SUM(GQ37:GQ39)</f>
        <v>0</v>
      </c>
      <c r="GR36" s="29">
        <f>SUM(GR37:GR39)</f>
        <v>0</v>
      </c>
      <c r="GS36" s="29"/>
      <c r="GT36" s="29">
        <f>SUM(GT37:GT39)</f>
        <v>0</v>
      </c>
      <c r="GU36" s="29">
        <f>SUM(GU37:GU39)</f>
        <v>0</v>
      </c>
      <c r="GV36" s="29"/>
      <c r="GW36" s="29">
        <f>SUM(GW37:GW39)</f>
        <v>0</v>
      </c>
      <c r="GX36" s="29">
        <f>SUM(GX37:GX39)</f>
        <v>0</v>
      </c>
      <c r="GY36" s="29"/>
      <c r="GZ36" s="29">
        <f>SUM(GZ37:GZ39)</f>
        <v>0</v>
      </c>
      <c r="HA36" s="29">
        <f>SUM(HA37:HA39)</f>
        <v>0</v>
      </c>
      <c r="HB36" s="29"/>
      <c r="HC36" s="29">
        <f>SUM(HC37:HC39)</f>
        <v>110000000</v>
      </c>
      <c r="HD36" s="29">
        <f>SUM(HD37:HD39)</f>
        <v>0</v>
      </c>
      <c r="HE36" s="29"/>
      <c r="HF36" s="29">
        <f>SUM(HF37:HF39)</f>
        <v>110000000</v>
      </c>
      <c r="HG36" s="29">
        <f>SUM(HG37:HG39)</f>
        <v>0</v>
      </c>
      <c r="HH36" s="29"/>
      <c r="HI36" s="29">
        <f>SUM(HI37:HI39)</f>
        <v>125203129</v>
      </c>
      <c r="HJ36" s="29">
        <f>SUM(HJ37:HJ39)</f>
        <v>0</v>
      </c>
      <c r="HK36" s="29"/>
      <c r="HL36" s="29">
        <f>SUM(HL37:HL39)</f>
        <v>0</v>
      </c>
      <c r="HM36" s="29">
        <f>SUM(HM37:HM39)</f>
        <v>0</v>
      </c>
      <c r="HN36" s="29"/>
      <c r="HO36" s="29">
        <f>SUM(HO37:HO39)</f>
        <v>0</v>
      </c>
      <c r="HP36" s="29">
        <f>SUM(HP37:HP39)</f>
        <v>0</v>
      </c>
      <c r="HQ36" s="29"/>
      <c r="HR36" s="29">
        <f>SUM(HR37:HR39)</f>
        <v>0</v>
      </c>
      <c r="HS36" s="29">
        <f>SUM(HS37:HS39)</f>
        <v>0</v>
      </c>
      <c r="HT36" s="29"/>
      <c r="HU36" s="29">
        <f>SUM(HU37:HU39)</f>
        <v>0</v>
      </c>
      <c r="HV36" s="29">
        <f>SUM(HV37:HV39)</f>
        <v>0</v>
      </c>
      <c r="HW36" s="29"/>
      <c r="HX36" s="29">
        <f>SUM(HX37:HX39)</f>
        <v>0</v>
      </c>
      <c r="HY36" s="29">
        <f>SUM(HY37:HY39)</f>
        <v>0</v>
      </c>
      <c r="HZ36" s="29"/>
      <c r="IA36" s="29">
        <f>SUM(IA37:IA39)</f>
        <v>0</v>
      </c>
      <c r="IB36" s="29">
        <f>SUM(IB37:IB39)</f>
        <v>0</v>
      </c>
      <c r="IC36" s="29"/>
      <c r="ID36" s="29">
        <f>SUM(ID37:ID39)</f>
        <v>0</v>
      </c>
      <c r="IE36" s="29">
        <f>SUM(IE37:IE39)</f>
        <v>0</v>
      </c>
      <c r="IF36" s="29"/>
      <c r="IG36" s="29">
        <f>SUM(IG37:IG39)</f>
        <v>0</v>
      </c>
      <c r="IH36" s="29">
        <f>SUM(IH37:IH39)</f>
        <v>0</v>
      </c>
      <c r="II36" s="29"/>
      <c r="IJ36" s="29">
        <f>SUM(IJ37:IJ39)</f>
        <v>0</v>
      </c>
      <c r="IK36" s="29">
        <f>SUM(IK37:IK39)</f>
        <v>0</v>
      </c>
      <c r="IL36" s="29"/>
      <c r="IM36" s="29">
        <f>SUM(IM37:IM39)</f>
        <v>0</v>
      </c>
      <c r="IN36" s="29">
        <f>SUM(IN37:IN39)</f>
        <v>0</v>
      </c>
      <c r="IO36" s="29"/>
      <c r="IP36" s="29">
        <f>SUM(IP37:IP39)</f>
        <v>0</v>
      </c>
      <c r="IQ36" s="29">
        <f>SUM(IQ37:IQ39)</f>
        <v>0</v>
      </c>
      <c r="IR36" s="29"/>
      <c r="IS36" s="29">
        <f>SUM(IS37:IS39)</f>
        <v>0</v>
      </c>
      <c r="IT36" s="29">
        <f>SUM(IT37:IT39)</f>
        <v>0</v>
      </c>
      <c r="IU36" s="29"/>
      <c r="IV36" s="29">
        <f>SUM(IV37:IV39)</f>
        <v>0</v>
      </c>
      <c r="IW36" s="29">
        <f>SUM(IW37:IW39)</f>
        <v>0</v>
      </c>
      <c r="IX36" s="29"/>
      <c r="IY36" s="29">
        <f>SUM(IY37:IY39)</f>
        <v>0</v>
      </c>
      <c r="IZ36" s="29">
        <f>SUM(IZ37:IZ39)</f>
        <v>0</v>
      </c>
      <c r="JA36" s="29"/>
      <c r="JB36" s="29">
        <f>SUM(JB37:JB39)</f>
        <v>0</v>
      </c>
      <c r="JC36" s="29">
        <f>SUM(JC37:JC39)</f>
        <v>0</v>
      </c>
      <c r="JD36" s="29"/>
      <c r="JE36" s="29">
        <f>SUM(JE37:JE39)</f>
        <v>0</v>
      </c>
      <c r="JF36" s="29">
        <f>SUM(JF37:JF39)</f>
        <v>0</v>
      </c>
      <c r="JG36" s="29"/>
      <c r="JH36" s="29">
        <f>SUM(JH37:JH39)</f>
        <v>0</v>
      </c>
      <c r="JI36" s="29">
        <f>SUM(JI37:JI39)</f>
        <v>0</v>
      </c>
      <c r="JJ36" s="29"/>
      <c r="JK36" s="29">
        <f>SUM(JK37:JK39)</f>
        <v>0</v>
      </c>
      <c r="JL36" s="29">
        <f>SUM(JL37:JL39)</f>
        <v>0</v>
      </c>
      <c r="JM36" s="29"/>
      <c r="JN36" s="29">
        <f>SUM(JN37:JN39)</f>
        <v>0</v>
      </c>
      <c r="JO36" s="29">
        <f>SUM(JO37:JO39)</f>
        <v>0</v>
      </c>
      <c r="JP36" s="29"/>
      <c r="JQ36" s="29">
        <f>SUM(JQ37:JQ39)</f>
        <v>0</v>
      </c>
      <c r="JR36" s="29">
        <f>SUM(JR37:JR39)</f>
        <v>0</v>
      </c>
      <c r="JS36" s="29"/>
      <c r="JT36" s="29">
        <f>SUM(JT37:JT39)</f>
        <v>0</v>
      </c>
      <c r="JU36" s="29">
        <f>SUM(JU37:JU39)</f>
        <v>0</v>
      </c>
      <c r="JV36" s="29"/>
      <c r="JW36" s="29">
        <f>SUM(JW37:JW39)</f>
        <v>0</v>
      </c>
      <c r="JX36" s="29">
        <f>SUM(JX37:JX39)</f>
        <v>0</v>
      </c>
      <c r="JY36" s="29"/>
      <c r="JZ36" s="29">
        <f>SUM(JZ37:JZ39)</f>
        <v>0</v>
      </c>
      <c r="KA36" s="29">
        <f>SUM(KA37:KA39)</f>
        <v>0</v>
      </c>
      <c r="KB36" s="29"/>
      <c r="KC36" s="29">
        <f>SUM(KC37:KC39)</f>
        <v>0</v>
      </c>
      <c r="KD36" s="29">
        <f>SUM(KD37:KD39)</f>
        <v>0</v>
      </c>
      <c r="KE36" s="29"/>
      <c r="KF36" s="29">
        <f>SUM(KF37:KF39)</f>
        <v>0</v>
      </c>
      <c r="KG36" s="29">
        <f>SUM(KG37:KG39)</f>
        <v>0</v>
      </c>
      <c r="KH36" s="29"/>
      <c r="KI36" s="29">
        <f>SUM(KI37:KI39)</f>
        <v>0</v>
      </c>
      <c r="KJ36" s="29">
        <f>SUM(KJ37:KJ39)</f>
        <v>0</v>
      </c>
      <c r="KK36" s="29"/>
      <c r="KL36" s="29">
        <f>SUM(KL37:KL39)</f>
        <v>0</v>
      </c>
      <c r="KM36" s="29">
        <f>SUM(KM37:KM39)</f>
        <v>0</v>
      </c>
      <c r="KN36" s="29"/>
      <c r="KO36" s="19">
        <f t="shared" si="10"/>
        <v>110000000</v>
      </c>
      <c r="KP36" s="19"/>
      <c r="KQ36" s="29"/>
      <c r="KR36" s="19">
        <f t="shared" si="6"/>
        <v>110000000</v>
      </c>
      <c r="KS36" s="19"/>
      <c r="KT36" s="19"/>
      <c r="KU36" s="19">
        <f t="shared" si="11"/>
        <v>125203129</v>
      </c>
      <c r="KV36" s="19">
        <f t="shared" si="12"/>
        <v>0</v>
      </c>
      <c r="KW36" s="29"/>
    </row>
    <row r="37" spans="1:309">
      <c r="A37" s="28"/>
      <c r="B37" s="28"/>
      <c r="C37" s="28"/>
      <c r="D37" s="2"/>
      <c r="E37" s="28"/>
      <c r="F37" s="28" t="s">
        <v>2</v>
      </c>
      <c r="G37" s="190" t="s">
        <v>22</v>
      </c>
      <c r="H37" s="190"/>
      <c r="I37" s="189" t="s">
        <v>21</v>
      </c>
      <c r="J37" s="19">
        <f t="shared" si="0"/>
        <v>110000000</v>
      </c>
      <c r="K37" s="19">
        <f t="shared" si="1"/>
        <v>0</v>
      </c>
      <c r="L37" s="19"/>
      <c r="M37" s="222">
        <f t="shared" si="7"/>
        <v>110000000</v>
      </c>
      <c r="N37" s="19">
        <f t="shared" si="2"/>
        <v>110000000</v>
      </c>
      <c r="O37" s="19">
        <f t="shared" si="3"/>
        <v>0</v>
      </c>
      <c r="P37" s="19"/>
      <c r="Q37" s="222">
        <f t="shared" si="8"/>
        <v>110000000</v>
      </c>
      <c r="R37" s="19">
        <f t="shared" si="4"/>
        <v>125203129</v>
      </c>
      <c r="S37" s="19">
        <f t="shared" si="5"/>
        <v>0</v>
      </c>
      <c r="T37" s="19"/>
      <c r="U37" s="222">
        <f t="shared" si="9"/>
        <v>125203129</v>
      </c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2">
        <f t="shared" si="19"/>
        <v>0</v>
      </c>
      <c r="AX37" s="24"/>
      <c r="AY37" s="24"/>
      <c r="AZ37" s="22">
        <f t="shared" si="20"/>
        <v>0</v>
      </c>
      <c r="BA37" s="24"/>
      <c r="BB37" s="24"/>
      <c r="BC37" s="22">
        <f t="shared" si="24"/>
        <v>0</v>
      </c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2">
        <f t="shared" si="21"/>
        <v>0</v>
      </c>
      <c r="CQ37" s="24"/>
      <c r="CR37" s="24"/>
      <c r="CS37" s="22">
        <f t="shared" si="22"/>
        <v>0</v>
      </c>
      <c r="CT37" s="24"/>
      <c r="CU37" s="24"/>
      <c r="CV37" s="22">
        <f t="shared" si="18"/>
        <v>0</v>
      </c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>
        <v>110000000</v>
      </c>
      <c r="HD37" s="24"/>
      <c r="HE37" s="24"/>
      <c r="HF37" s="24">
        <v>110000000</v>
      </c>
      <c r="HG37" s="24"/>
      <c r="HH37" s="24"/>
      <c r="HI37" s="24">
        <v>125203129</v>
      </c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19">
        <f t="shared" si="10"/>
        <v>110000000</v>
      </c>
      <c r="KP37" s="19"/>
      <c r="KQ37" s="24"/>
      <c r="KR37" s="19">
        <f t="shared" si="6"/>
        <v>110000000</v>
      </c>
      <c r="KS37" s="19"/>
      <c r="KT37" s="19"/>
      <c r="KU37" s="19">
        <f t="shared" si="11"/>
        <v>125203129</v>
      </c>
      <c r="KV37" s="19">
        <f t="shared" si="12"/>
        <v>0</v>
      </c>
      <c r="KW37" s="24"/>
    </row>
    <row r="38" spans="1:309">
      <c r="A38" s="28"/>
      <c r="B38" s="28"/>
      <c r="C38" s="28"/>
      <c r="D38" s="2"/>
      <c r="E38" s="28"/>
      <c r="F38" s="28" t="s">
        <v>2</v>
      </c>
      <c r="G38" s="190" t="s">
        <v>273</v>
      </c>
      <c r="H38" s="190"/>
      <c r="I38" s="189" t="s">
        <v>21</v>
      </c>
      <c r="J38" s="19">
        <f t="shared" ref="J38:J69" si="25">AW38+CP38+KO38</f>
        <v>0</v>
      </c>
      <c r="K38" s="19">
        <f t="shared" ref="K38:K69" si="26">AX38+CQ38+KP38</f>
        <v>0</v>
      </c>
      <c r="L38" s="19"/>
      <c r="M38" s="222">
        <f t="shared" si="7"/>
        <v>0</v>
      </c>
      <c r="N38" s="19">
        <f t="shared" ref="N38:N69" si="27">AZ38+CS38+KR38</f>
        <v>0</v>
      </c>
      <c r="O38" s="19">
        <f t="shared" ref="O38:O69" si="28">BA38+CT38+KS38</f>
        <v>0</v>
      </c>
      <c r="P38" s="19"/>
      <c r="Q38" s="222">
        <f t="shared" si="8"/>
        <v>0</v>
      </c>
      <c r="R38" s="19">
        <f t="shared" ref="R38:R69" si="29">BC38+CV38+KU38</f>
        <v>0</v>
      </c>
      <c r="S38" s="19">
        <f t="shared" ref="S38:S69" si="30">BD38+CW38+KV38</f>
        <v>0</v>
      </c>
      <c r="T38" s="19"/>
      <c r="U38" s="222">
        <f t="shared" si="9"/>
        <v>0</v>
      </c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2">
        <f t="shared" si="19"/>
        <v>0</v>
      </c>
      <c r="AX38" s="24"/>
      <c r="AY38" s="24"/>
      <c r="AZ38" s="22">
        <f t="shared" si="20"/>
        <v>0</v>
      </c>
      <c r="BA38" s="24"/>
      <c r="BB38" s="24"/>
      <c r="BC38" s="22">
        <f t="shared" si="24"/>
        <v>0</v>
      </c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2">
        <f t="shared" si="21"/>
        <v>0</v>
      </c>
      <c r="CQ38" s="24"/>
      <c r="CR38" s="24"/>
      <c r="CS38" s="22">
        <f t="shared" si="22"/>
        <v>0</v>
      </c>
      <c r="CT38" s="24"/>
      <c r="CU38" s="24"/>
      <c r="CV38" s="22">
        <f t="shared" si="18"/>
        <v>0</v>
      </c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19">
        <f t="shared" si="10"/>
        <v>0</v>
      </c>
      <c r="KP38" s="19"/>
      <c r="KQ38" s="24"/>
      <c r="KR38" s="19">
        <f t="shared" ref="KR38:KR69" si="31">SUMIFS(DB38:KN38,$DB$1:$KN$1,"módosított előirányzat",$DB$5:$KN$5,"Kötelező feladatok")</f>
        <v>0</v>
      </c>
      <c r="KS38" s="19"/>
      <c r="KT38" s="19"/>
      <c r="KU38" s="19">
        <f t="shared" si="11"/>
        <v>0</v>
      </c>
      <c r="KV38" s="19">
        <f t="shared" si="12"/>
        <v>0</v>
      </c>
      <c r="KW38" s="24"/>
    </row>
    <row r="39" spans="1:309">
      <c r="A39" s="28"/>
      <c r="B39" s="28"/>
      <c r="C39" s="28"/>
      <c r="D39" s="2"/>
      <c r="E39" s="28"/>
      <c r="F39" s="28" t="s">
        <v>2</v>
      </c>
      <c r="G39" s="190" t="s">
        <v>23</v>
      </c>
      <c r="H39" s="190"/>
      <c r="I39" s="189" t="s">
        <v>21</v>
      </c>
      <c r="J39" s="19">
        <f t="shared" si="25"/>
        <v>0</v>
      </c>
      <c r="K39" s="19">
        <f t="shared" si="26"/>
        <v>0</v>
      </c>
      <c r="L39" s="19"/>
      <c r="M39" s="222">
        <f t="shared" si="7"/>
        <v>0</v>
      </c>
      <c r="N39" s="19">
        <f t="shared" si="27"/>
        <v>0</v>
      </c>
      <c r="O39" s="19">
        <f t="shared" si="28"/>
        <v>0</v>
      </c>
      <c r="P39" s="19"/>
      <c r="Q39" s="222">
        <f t="shared" si="8"/>
        <v>0</v>
      </c>
      <c r="R39" s="19">
        <f t="shared" si="29"/>
        <v>0</v>
      </c>
      <c r="S39" s="19">
        <f t="shared" si="30"/>
        <v>0</v>
      </c>
      <c r="T39" s="19"/>
      <c r="U39" s="222">
        <f t="shared" si="9"/>
        <v>0</v>
      </c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2">
        <f t="shared" si="19"/>
        <v>0</v>
      </c>
      <c r="AX39" s="24"/>
      <c r="AY39" s="24"/>
      <c r="AZ39" s="22">
        <f t="shared" si="20"/>
        <v>0</v>
      </c>
      <c r="BA39" s="24"/>
      <c r="BB39" s="24"/>
      <c r="BC39" s="22">
        <f t="shared" si="24"/>
        <v>0</v>
      </c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2">
        <f t="shared" si="21"/>
        <v>0</v>
      </c>
      <c r="CQ39" s="24"/>
      <c r="CR39" s="24"/>
      <c r="CS39" s="22">
        <f t="shared" si="22"/>
        <v>0</v>
      </c>
      <c r="CT39" s="24"/>
      <c r="CU39" s="24"/>
      <c r="CV39" s="22">
        <f t="shared" si="18"/>
        <v>0</v>
      </c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19">
        <f t="shared" ref="KO39:KO70" si="32">SUMIFS(CY39:KN39,$CY$1:$KN$1,"eredeti előirányzat",$CY$5:$KN$5,"Kötelező feladatok")</f>
        <v>0</v>
      </c>
      <c r="KP39" s="19"/>
      <c r="KQ39" s="24"/>
      <c r="KR39" s="19">
        <f t="shared" si="31"/>
        <v>0</v>
      </c>
      <c r="KS39" s="19"/>
      <c r="KT39" s="19"/>
      <c r="KU39" s="19">
        <f t="shared" si="11"/>
        <v>0</v>
      </c>
      <c r="KV39" s="19">
        <f t="shared" si="12"/>
        <v>0</v>
      </c>
      <c r="KW39" s="24"/>
    </row>
    <row r="40" spans="1:309">
      <c r="A40" s="28"/>
      <c r="B40" s="28"/>
      <c r="C40" s="2"/>
      <c r="D40" s="18">
        <v>4</v>
      </c>
      <c r="E40" s="2" t="s">
        <v>24</v>
      </c>
      <c r="F40" s="18"/>
      <c r="G40" s="18"/>
      <c r="H40" s="18"/>
      <c r="I40" s="189" t="s">
        <v>25</v>
      </c>
      <c r="J40" s="19">
        <f t="shared" si="25"/>
        <v>13000000</v>
      </c>
      <c r="K40" s="19">
        <f t="shared" si="26"/>
        <v>0</v>
      </c>
      <c r="L40" s="19"/>
      <c r="M40" s="222">
        <f t="shared" si="7"/>
        <v>13000000</v>
      </c>
      <c r="N40" s="19">
        <f t="shared" si="27"/>
        <v>13000000</v>
      </c>
      <c r="O40" s="19">
        <f t="shared" si="28"/>
        <v>0</v>
      </c>
      <c r="P40" s="19"/>
      <c r="Q40" s="222">
        <f t="shared" si="8"/>
        <v>13000000</v>
      </c>
      <c r="R40" s="19">
        <f t="shared" si="29"/>
        <v>14201809</v>
      </c>
      <c r="S40" s="19">
        <f t="shared" si="30"/>
        <v>0</v>
      </c>
      <c r="T40" s="19"/>
      <c r="U40" s="222">
        <f t="shared" si="9"/>
        <v>14201809</v>
      </c>
      <c r="V40" s="29"/>
      <c r="W40" s="29">
        <f>SUM(W41:W45)</f>
        <v>0</v>
      </c>
      <c r="X40" s="29"/>
      <c r="Y40" s="29">
        <v>0</v>
      </c>
      <c r="Z40" s="29">
        <f>SUM(Z41:Z45)</f>
        <v>0</v>
      </c>
      <c r="AA40" s="29"/>
      <c r="AB40" s="29">
        <v>76800</v>
      </c>
      <c r="AC40" s="29">
        <f>SUM(AC41:AC45)</f>
        <v>0</v>
      </c>
      <c r="AD40" s="29"/>
      <c r="AE40" s="29"/>
      <c r="AF40" s="29">
        <f>SUM(AF41:AF45)</f>
        <v>0</v>
      </c>
      <c r="AG40" s="29"/>
      <c r="AH40" s="29"/>
      <c r="AI40" s="29">
        <f>SUM(AI41:AI45)</f>
        <v>0</v>
      </c>
      <c r="AJ40" s="29"/>
      <c r="AK40" s="29"/>
      <c r="AL40" s="29">
        <f>SUM(AL41:AL45)</f>
        <v>0</v>
      </c>
      <c r="AM40" s="29"/>
      <c r="AN40" s="29"/>
      <c r="AO40" s="29">
        <f>SUM(AO41:AO45)</f>
        <v>0</v>
      </c>
      <c r="AP40" s="29"/>
      <c r="AQ40" s="29"/>
      <c r="AR40" s="29">
        <f>SUM(AR41:AR45)</f>
        <v>0</v>
      </c>
      <c r="AS40" s="29"/>
      <c r="AT40" s="29"/>
      <c r="AU40" s="29">
        <f>SUM(AU41:AU45)</f>
        <v>0</v>
      </c>
      <c r="AV40" s="29"/>
      <c r="AW40" s="22">
        <f t="shared" si="19"/>
        <v>0</v>
      </c>
      <c r="AX40" s="29">
        <f>SUM(AX41:AX45)</f>
        <v>0</v>
      </c>
      <c r="AY40" s="29"/>
      <c r="AZ40" s="22">
        <f t="shared" si="20"/>
        <v>0</v>
      </c>
      <c r="BA40" s="29">
        <f>SUM(BA41:BA45)</f>
        <v>0</v>
      </c>
      <c r="BB40" s="29"/>
      <c r="BC40" s="22">
        <f t="shared" si="24"/>
        <v>76800</v>
      </c>
      <c r="BD40" s="29">
        <f>SUM(BD41:BD45)</f>
        <v>0</v>
      </c>
      <c r="BE40" s="29"/>
      <c r="BF40" s="29"/>
      <c r="BG40" s="29">
        <f>SUM(BG41:BG45)</f>
        <v>0</v>
      </c>
      <c r="BH40" s="29"/>
      <c r="BI40" s="29">
        <f>SUM(BI41:BI45)</f>
        <v>0</v>
      </c>
      <c r="BJ40" s="29">
        <f>SUM(BJ41:BJ45)</f>
        <v>0</v>
      </c>
      <c r="BK40" s="29"/>
      <c r="BL40" s="29"/>
      <c r="BM40" s="29">
        <f>SUM(BM41:BM45)</f>
        <v>0</v>
      </c>
      <c r="BN40" s="29"/>
      <c r="BO40" s="29"/>
      <c r="BP40" s="29">
        <f>SUM(BP41:BP45)</f>
        <v>0</v>
      </c>
      <c r="BQ40" s="29"/>
      <c r="BR40" s="29">
        <f>SUM(BR41:BR45)</f>
        <v>0</v>
      </c>
      <c r="BS40" s="29">
        <f>SUM(BS41:BS45)</f>
        <v>0</v>
      </c>
      <c r="BT40" s="29"/>
      <c r="BU40" s="29"/>
      <c r="BV40" s="29">
        <f>SUM(BV41:BV45)</f>
        <v>0</v>
      </c>
      <c r="BW40" s="29"/>
      <c r="BX40" s="29"/>
      <c r="BY40" s="29">
        <f>SUM(BY41:BY45)</f>
        <v>0</v>
      </c>
      <c r="BZ40" s="29"/>
      <c r="CA40" s="29">
        <f>SUM(CA41:CA45)</f>
        <v>0</v>
      </c>
      <c r="CB40" s="29">
        <f>SUM(CB41:CB45)</f>
        <v>0</v>
      </c>
      <c r="CC40" s="29"/>
      <c r="CD40" s="29"/>
      <c r="CE40" s="29">
        <f>SUM(CE41:CE45)</f>
        <v>0</v>
      </c>
      <c r="CF40" s="29"/>
      <c r="CG40" s="29"/>
      <c r="CH40" s="29">
        <f>SUM(CH41:CH45)</f>
        <v>0</v>
      </c>
      <c r="CI40" s="29"/>
      <c r="CJ40" s="29">
        <f>SUM(CJ41:CJ45)</f>
        <v>0</v>
      </c>
      <c r="CK40" s="29">
        <f>SUM(CK41:CK45)</f>
        <v>0</v>
      </c>
      <c r="CL40" s="29"/>
      <c r="CM40" s="29"/>
      <c r="CN40" s="29">
        <f>SUM(CN41:CN45)</f>
        <v>0</v>
      </c>
      <c r="CO40" s="29"/>
      <c r="CP40" s="22">
        <f t="shared" si="21"/>
        <v>0</v>
      </c>
      <c r="CQ40" s="29">
        <f>SUM(CQ41:CQ45)</f>
        <v>0</v>
      </c>
      <c r="CR40" s="29"/>
      <c r="CS40" s="22">
        <f t="shared" si="22"/>
        <v>0</v>
      </c>
      <c r="CT40" s="29"/>
      <c r="CU40" s="29"/>
      <c r="CV40" s="22">
        <f t="shared" si="18"/>
        <v>0</v>
      </c>
      <c r="CW40" s="29">
        <f>SUM(CW41:CW45)</f>
        <v>0</v>
      </c>
      <c r="CX40" s="29"/>
      <c r="CY40" s="29"/>
      <c r="CZ40" s="29">
        <f>SUM(CZ41:CZ45)</f>
        <v>0</v>
      </c>
      <c r="DA40" s="29"/>
      <c r="DB40" s="29">
        <f>SUM(DB41:DB45)</f>
        <v>0</v>
      </c>
      <c r="DC40" s="29">
        <f>SUM(DC41:DC45)</f>
        <v>0</v>
      </c>
      <c r="DD40" s="29"/>
      <c r="DE40" s="29"/>
      <c r="DF40" s="29">
        <f>SUM(DF41:DF45)</f>
        <v>0</v>
      </c>
      <c r="DG40" s="29"/>
      <c r="DH40" s="29"/>
      <c r="DI40" s="29">
        <f>SUM(DI41:DI45)</f>
        <v>0</v>
      </c>
      <c r="DJ40" s="29"/>
      <c r="DK40" s="29">
        <f>SUM(DK41:DK45)</f>
        <v>0</v>
      </c>
      <c r="DL40" s="29">
        <f>SUM(DL41:DL45)</f>
        <v>0</v>
      </c>
      <c r="DM40" s="29"/>
      <c r="DN40" s="29"/>
      <c r="DO40" s="29">
        <f>SUM(DO41:DO45)</f>
        <v>0</v>
      </c>
      <c r="DP40" s="29"/>
      <c r="DQ40" s="29"/>
      <c r="DR40" s="29">
        <f>SUM(DR41:DR45)</f>
        <v>0</v>
      </c>
      <c r="DS40" s="29"/>
      <c r="DT40" s="29">
        <f>SUM(DT41:DT45)</f>
        <v>0</v>
      </c>
      <c r="DU40" s="29">
        <f>SUM(DU41:DU45)</f>
        <v>0</v>
      </c>
      <c r="DV40" s="29"/>
      <c r="DW40" s="29"/>
      <c r="DX40" s="29">
        <f>SUM(DX41:DX45)</f>
        <v>0</v>
      </c>
      <c r="DY40" s="29"/>
      <c r="DZ40" s="29"/>
      <c r="EA40" s="29">
        <f>SUM(EA41:EA45)</f>
        <v>0</v>
      </c>
      <c r="EB40" s="29"/>
      <c r="EC40" s="29">
        <f>SUM(EC41:EC45)</f>
        <v>0</v>
      </c>
      <c r="ED40" s="29">
        <f>SUM(ED41:ED45)</f>
        <v>0</v>
      </c>
      <c r="EE40" s="29"/>
      <c r="EF40" s="29"/>
      <c r="EG40" s="29">
        <f>SUM(EG41:EG45)</f>
        <v>0</v>
      </c>
      <c r="EH40" s="29"/>
      <c r="EI40" s="29"/>
      <c r="EJ40" s="29">
        <f>SUM(EJ41:EJ45)</f>
        <v>0</v>
      </c>
      <c r="EK40" s="29"/>
      <c r="EL40" s="29">
        <f>SUM(EL41:EL45)</f>
        <v>0</v>
      </c>
      <c r="EM40" s="29">
        <f>SUM(EM41:EM45)</f>
        <v>0</v>
      </c>
      <c r="EN40" s="29"/>
      <c r="EO40" s="29"/>
      <c r="EP40" s="29">
        <f>SUM(EP41:EP45)</f>
        <v>0</v>
      </c>
      <c r="EQ40" s="29"/>
      <c r="ER40" s="29"/>
      <c r="ES40" s="29">
        <f>SUM(ES41:ES45)</f>
        <v>0</v>
      </c>
      <c r="ET40" s="29"/>
      <c r="EU40" s="29">
        <f>SUM(EU41:EU45)</f>
        <v>0</v>
      </c>
      <c r="EV40" s="29">
        <f>SUM(EV41:EV45)</f>
        <v>0</v>
      </c>
      <c r="EW40" s="29"/>
      <c r="EX40" s="29"/>
      <c r="EY40" s="29">
        <f>SUM(EY41:EY45)</f>
        <v>0</v>
      </c>
      <c r="EZ40" s="29"/>
      <c r="FA40" s="29"/>
      <c r="FB40" s="29">
        <f>SUM(FB41:FB45)</f>
        <v>0</v>
      </c>
      <c r="FC40" s="29"/>
      <c r="FD40" s="29">
        <f>SUM(FD41:FD45)</f>
        <v>0</v>
      </c>
      <c r="FE40" s="29">
        <f>SUM(FE41:FE45)</f>
        <v>0</v>
      </c>
      <c r="FF40" s="29"/>
      <c r="FG40" s="29"/>
      <c r="FH40" s="29">
        <f>SUM(FH41:FH45)</f>
        <v>0</v>
      </c>
      <c r="FI40" s="29"/>
      <c r="FJ40" s="29">
        <v>11000000</v>
      </c>
      <c r="FK40" s="29">
        <f>SUM(FK41:FK45)</f>
        <v>0</v>
      </c>
      <c r="FL40" s="29"/>
      <c r="FM40" s="29">
        <v>11000000</v>
      </c>
      <c r="FN40" s="29"/>
      <c r="FO40" s="29"/>
      <c r="FP40" s="29">
        <v>12304293</v>
      </c>
      <c r="FQ40" s="29">
        <f>SUM(FQ41:FQ45)</f>
        <v>0</v>
      </c>
      <c r="FR40" s="29"/>
      <c r="FS40" s="29"/>
      <c r="FT40" s="29">
        <f>SUM(FT41:FT45)</f>
        <v>0</v>
      </c>
      <c r="FU40" s="29"/>
      <c r="FV40" s="29">
        <f>SUM(FV41:FV45)</f>
        <v>0</v>
      </c>
      <c r="FW40" s="29">
        <f>SUM(FW41:FW45)</f>
        <v>0</v>
      </c>
      <c r="FX40" s="29"/>
      <c r="FY40" s="29"/>
      <c r="FZ40" s="29">
        <f>SUM(FZ41:FZ45)</f>
        <v>0</v>
      </c>
      <c r="GA40" s="29"/>
      <c r="GB40" s="29"/>
      <c r="GC40" s="29">
        <f>SUM(GC41:GC45)</f>
        <v>0</v>
      </c>
      <c r="GD40" s="29"/>
      <c r="GE40" s="29"/>
      <c r="GF40" s="29"/>
      <c r="GG40" s="29"/>
      <c r="GH40" s="29">
        <v>270000</v>
      </c>
      <c r="GI40" s="29">
        <f>SUM(GI41:GI45)</f>
        <v>0</v>
      </c>
      <c r="GJ40" s="29"/>
      <c r="GK40" s="29"/>
      <c r="GL40" s="29">
        <f>SUM(GL41:GL45)</f>
        <v>0</v>
      </c>
      <c r="GM40" s="29"/>
      <c r="GN40" s="29">
        <f>SUM(GN41:GN45)</f>
        <v>0</v>
      </c>
      <c r="GO40" s="29">
        <f>SUM(GO41:GO45)</f>
        <v>0</v>
      </c>
      <c r="GP40" s="29"/>
      <c r="GQ40" s="29"/>
      <c r="GR40" s="29">
        <f>SUM(GR41:GR45)</f>
        <v>0</v>
      </c>
      <c r="GS40" s="29"/>
      <c r="GT40" s="29"/>
      <c r="GU40" s="29">
        <f>SUM(GU41:GU45)</f>
        <v>0</v>
      </c>
      <c r="GV40" s="29"/>
      <c r="GW40" s="29">
        <f>SUM(GW41:GW45)</f>
        <v>0</v>
      </c>
      <c r="GX40" s="29">
        <f>SUM(GX41:GX45)</f>
        <v>0</v>
      </c>
      <c r="GY40" s="29"/>
      <c r="GZ40" s="29"/>
      <c r="HA40" s="29">
        <f>SUM(HA41:HA45)</f>
        <v>0</v>
      </c>
      <c r="HB40" s="29"/>
      <c r="HC40" s="29">
        <v>2000000</v>
      </c>
      <c r="HD40" s="29"/>
      <c r="HE40" s="29"/>
      <c r="HF40" s="29">
        <v>2000000</v>
      </c>
      <c r="HG40" s="29"/>
      <c r="HH40" s="29"/>
      <c r="HI40" s="29">
        <v>1550716</v>
      </c>
      <c r="HJ40" s="29">
        <f>SUM(HJ41:HJ45)</f>
        <v>0</v>
      </c>
      <c r="HK40" s="29"/>
      <c r="HL40" s="29"/>
      <c r="HM40" s="29">
        <f>SUM(HM41:HM45)</f>
        <v>0</v>
      </c>
      <c r="HN40" s="29"/>
      <c r="HO40" s="29">
        <f>SUM(HO41:HO45)</f>
        <v>0</v>
      </c>
      <c r="HP40" s="29">
        <f>SUM(HP41:HP45)</f>
        <v>0</v>
      </c>
      <c r="HQ40" s="29"/>
      <c r="HR40" s="29"/>
      <c r="HS40" s="29">
        <f>SUM(HS41:HS45)</f>
        <v>0</v>
      </c>
      <c r="HT40" s="29"/>
      <c r="HU40" s="29"/>
      <c r="HV40" s="29">
        <f>SUM(HV41:HV45)</f>
        <v>0</v>
      </c>
      <c r="HW40" s="29"/>
      <c r="HX40" s="29">
        <f>SUM(HX41:HX45)</f>
        <v>0</v>
      </c>
      <c r="HY40" s="29">
        <f>SUM(HY41:HY45)</f>
        <v>0</v>
      </c>
      <c r="HZ40" s="29"/>
      <c r="IA40" s="29"/>
      <c r="IB40" s="29">
        <f>SUM(IB41:IB45)</f>
        <v>0</v>
      </c>
      <c r="IC40" s="29"/>
      <c r="ID40" s="29"/>
      <c r="IE40" s="29">
        <f>SUM(IE41:IE45)</f>
        <v>0</v>
      </c>
      <c r="IF40" s="29"/>
      <c r="IG40" s="29">
        <f>SUM(IG41:IG45)</f>
        <v>0</v>
      </c>
      <c r="IH40" s="29">
        <f>SUM(IH41:IH45)</f>
        <v>0</v>
      </c>
      <c r="II40" s="29"/>
      <c r="IJ40" s="29"/>
      <c r="IK40" s="29">
        <f>SUM(IK41:IK45)</f>
        <v>0</v>
      </c>
      <c r="IL40" s="29"/>
      <c r="IM40" s="29"/>
      <c r="IN40" s="29">
        <f>SUM(IN41:IN45)</f>
        <v>0</v>
      </c>
      <c r="IO40" s="29"/>
      <c r="IP40" s="29">
        <f>SUM(IP41:IP45)</f>
        <v>0</v>
      </c>
      <c r="IQ40" s="29">
        <f>SUM(IQ41:IQ45)</f>
        <v>0</v>
      </c>
      <c r="IR40" s="29"/>
      <c r="IS40" s="29"/>
      <c r="IT40" s="29">
        <f>SUM(IT41:IT45)</f>
        <v>0</v>
      </c>
      <c r="IU40" s="29"/>
      <c r="IV40" s="29"/>
      <c r="IW40" s="29">
        <f>SUM(IW41:IW45)</f>
        <v>0</v>
      </c>
      <c r="IX40" s="29"/>
      <c r="IY40" s="29">
        <f>SUM(IY41:IY45)</f>
        <v>0</v>
      </c>
      <c r="IZ40" s="29">
        <f>SUM(IZ41:IZ45)</f>
        <v>0</v>
      </c>
      <c r="JA40" s="29"/>
      <c r="JB40" s="29"/>
      <c r="JC40" s="29">
        <f>SUM(JC41:JC45)</f>
        <v>0</v>
      </c>
      <c r="JD40" s="29"/>
      <c r="JE40" s="29"/>
      <c r="JF40" s="29">
        <f>SUM(JF41:JF45)</f>
        <v>0</v>
      </c>
      <c r="JG40" s="29"/>
      <c r="JH40" s="29">
        <f>SUM(JH41:JH45)</f>
        <v>0</v>
      </c>
      <c r="JI40" s="29">
        <f>SUM(JI41:JI45)</f>
        <v>0</v>
      </c>
      <c r="JJ40" s="29"/>
      <c r="JK40" s="29"/>
      <c r="JL40" s="29">
        <f>SUM(JL41:JL45)</f>
        <v>0</v>
      </c>
      <c r="JM40" s="29"/>
      <c r="JN40" s="29"/>
      <c r="JO40" s="29">
        <f>SUM(JO41:JO45)</f>
        <v>0</v>
      </c>
      <c r="JP40" s="29"/>
      <c r="JQ40" s="29">
        <f>SUM(JQ41:JQ45)</f>
        <v>0</v>
      </c>
      <c r="JR40" s="29">
        <f>SUM(JR41:JR45)</f>
        <v>0</v>
      </c>
      <c r="JS40" s="29"/>
      <c r="JT40" s="29"/>
      <c r="JU40" s="29">
        <f>SUM(JU41:JU45)</f>
        <v>0</v>
      </c>
      <c r="JV40" s="29"/>
      <c r="JW40" s="29"/>
      <c r="JX40" s="29">
        <f>SUM(JX41:JX45)</f>
        <v>0</v>
      </c>
      <c r="JY40" s="29"/>
      <c r="JZ40" s="29">
        <f>SUM(JZ41:JZ45)</f>
        <v>0</v>
      </c>
      <c r="KA40" s="29">
        <f>SUM(KA41:KA45)</f>
        <v>0</v>
      </c>
      <c r="KB40" s="29"/>
      <c r="KC40" s="29"/>
      <c r="KD40" s="29">
        <f>SUM(KD41:KD45)</f>
        <v>0</v>
      </c>
      <c r="KE40" s="29"/>
      <c r="KF40" s="29"/>
      <c r="KG40" s="29">
        <f>SUM(KG41:KG45)</f>
        <v>0</v>
      </c>
      <c r="KH40" s="29"/>
      <c r="KI40" s="29">
        <f>SUM(KI41:KI45)</f>
        <v>0</v>
      </c>
      <c r="KJ40" s="29">
        <f>SUM(KJ41:KJ45)</f>
        <v>0</v>
      </c>
      <c r="KK40" s="29"/>
      <c r="KL40" s="29"/>
      <c r="KM40" s="29">
        <f>SUM(KM41:KM45)</f>
        <v>0</v>
      </c>
      <c r="KN40" s="29"/>
      <c r="KO40" s="19">
        <f t="shared" si="32"/>
        <v>13000000</v>
      </c>
      <c r="KP40" s="19"/>
      <c r="KQ40" s="29"/>
      <c r="KR40" s="19">
        <f t="shared" si="31"/>
        <v>13000000</v>
      </c>
      <c r="KS40" s="19"/>
      <c r="KT40" s="19"/>
      <c r="KU40" s="19">
        <f t="shared" ref="KU40:KU71" si="33">SUMIFS(DE40:KN40,$DE$1:$KN$1,"tény",$DE$5:$KN$5,"Kötelező feladatok")</f>
        <v>14125009</v>
      </c>
      <c r="KV40" s="19">
        <f t="shared" ref="KV40:KV71" si="34">SUMIFS(DF40:KO40,$DE$1:$KN$1,"tény",$DE$5:$KN$5,"Kötelező feladatok")</f>
        <v>0</v>
      </c>
      <c r="KW40" s="29"/>
    </row>
    <row r="41" spans="1:309">
      <c r="A41" s="2"/>
      <c r="B41" s="28"/>
      <c r="C41" s="28"/>
      <c r="D41" s="2"/>
      <c r="E41" s="2"/>
      <c r="F41" s="28" t="s">
        <v>2</v>
      </c>
      <c r="G41" s="940" t="s">
        <v>26</v>
      </c>
      <c r="H41" s="940"/>
      <c r="I41" s="189" t="s">
        <v>25</v>
      </c>
      <c r="J41" s="19">
        <f t="shared" si="25"/>
        <v>0</v>
      </c>
      <c r="K41" s="19">
        <f t="shared" si="26"/>
        <v>0</v>
      </c>
      <c r="L41" s="19"/>
      <c r="M41" s="222">
        <f t="shared" si="7"/>
        <v>0</v>
      </c>
      <c r="N41" s="19">
        <f t="shared" si="27"/>
        <v>0</v>
      </c>
      <c r="O41" s="19">
        <f t="shared" si="28"/>
        <v>0</v>
      </c>
      <c r="P41" s="19"/>
      <c r="Q41" s="222">
        <f t="shared" si="8"/>
        <v>0</v>
      </c>
      <c r="R41" s="19">
        <f t="shared" si="29"/>
        <v>0</v>
      </c>
      <c r="S41" s="19">
        <f t="shared" si="30"/>
        <v>0</v>
      </c>
      <c r="T41" s="19"/>
      <c r="U41" s="222">
        <f t="shared" si="9"/>
        <v>0</v>
      </c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2">
        <f t="shared" si="19"/>
        <v>0</v>
      </c>
      <c r="AX41" s="24"/>
      <c r="AY41" s="24"/>
      <c r="AZ41" s="22">
        <f t="shared" si="20"/>
        <v>0</v>
      </c>
      <c r="BA41" s="24"/>
      <c r="BB41" s="24"/>
      <c r="BC41" s="22">
        <f t="shared" si="24"/>
        <v>0</v>
      </c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2">
        <f t="shared" si="21"/>
        <v>0</v>
      </c>
      <c r="CQ41" s="24"/>
      <c r="CR41" s="24"/>
      <c r="CS41" s="22">
        <f t="shared" si="22"/>
        <v>0</v>
      </c>
      <c r="CT41" s="24"/>
      <c r="CU41" s="24"/>
      <c r="CV41" s="22">
        <f t="shared" si="18"/>
        <v>0</v>
      </c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19">
        <f t="shared" si="32"/>
        <v>0</v>
      </c>
      <c r="KP41" s="19"/>
      <c r="KQ41" s="24"/>
      <c r="KR41" s="19">
        <f t="shared" si="31"/>
        <v>0</v>
      </c>
      <c r="KS41" s="19"/>
      <c r="KT41" s="19"/>
      <c r="KU41" s="19">
        <f t="shared" si="33"/>
        <v>0</v>
      </c>
      <c r="KV41" s="19">
        <f t="shared" si="34"/>
        <v>0</v>
      </c>
      <c r="KW41" s="24"/>
    </row>
    <row r="42" spans="1:309">
      <c r="A42" s="28"/>
      <c r="B42" s="28"/>
      <c r="C42" s="28"/>
      <c r="D42" s="2"/>
      <c r="E42" s="28"/>
      <c r="F42" s="28" t="s">
        <v>2</v>
      </c>
      <c r="G42" s="940" t="s">
        <v>239</v>
      </c>
      <c r="H42" s="940"/>
      <c r="I42" s="189" t="s">
        <v>25</v>
      </c>
      <c r="J42" s="19">
        <f t="shared" si="25"/>
        <v>0</v>
      </c>
      <c r="K42" s="19">
        <f t="shared" si="26"/>
        <v>0</v>
      </c>
      <c r="L42" s="19"/>
      <c r="M42" s="222">
        <f t="shared" si="7"/>
        <v>0</v>
      </c>
      <c r="N42" s="19">
        <f t="shared" si="27"/>
        <v>0</v>
      </c>
      <c r="O42" s="19">
        <f t="shared" si="28"/>
        <v>0</v>
      </c>
      <c r="P42" s="19"/>
      <c r="Q42" s="222">
        <f t="shared" si="8"/>
        <v>0</v>
      </c>
      <c r="R42" s="19">
        <f t="shared" si="29"/>
        <v>0</v>
      </c>
      <c r="S42" s="19">
        <f t="shared" si="30"/>
        <v>0</v>
      </c>
      <c r="T42" s="19"/>
      <c r="U42" s="222">
        <f t="shared" si="9"/>
        <v>0</v>
      </c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2">
        <f t="shared" si="19"/>
        <v>0</v>
      </c>
      <c r="AX42" s="24"/>
      <c r="AY42" s="24"/>
      <c r="AZ42" s="22">
        <f t="shared" si="20"/>
        <v>0</v>
      </c>
      <c r="BA42" s="24"/>
      <c r="BB42" s="24"/>
      <c r="BC42" s="22">
        <f t="shared" si="24"/>
        <v>0</v>
      </c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2">
        <f t="shared" si="21"/>
        <v>0</v>
      </c>
      <c r="CQ42" s="24"/>
      <c r="CR42" s="24"/>
      <c r="CS42" s="22">
        <f t="shared" si="22"/>
        <v>0</v>
      </c>
      <c r="CT42" s="24"/>
      <c r="CU42" s="24"/>
      <c r="CV42" s="22">
        <f t="shared" si="18"/>
        <v>0</v>
      </c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19">
        <f t="shared" si="32"/>
        <v>0</v>
      </c>
      <c r="KP42" s="19"/>
      <c r="KQ42" s="24"/>
      <c r="KR42" s="19">
        <f t="shared" si="31"/>
        <v>0</v>
      </c>
      <c r="KS42" s="19"/>
      <c r="KT42" s="19"/>
      <c r="KU42" s="19">
        <f t="shared" si="33"/>
        <v>0</v>
      </c>
      <c r="KV42" s="19">
        <f t="shared" si="34"/>
        <v>0</v>
      </c>
      <c r="KW42" s="24"/>
    </row>
    <row r="43" spans="1:309">
      <c r="A43" s="28"/>
      <c r="B43" s="28"/>
      <c r="C43" s="28"/>
      <c r="D43" s="28"/>
      <c r="E43" s="28"/>
      <c r="F43" s="28" t="s">
        <v>2</v>
      </c>
      <c r="G43" s="940" t="s">
        <v>27</v>
      </c>
      <c r="H43" s="940"/>
      <c r="I43" s="189" t="s">
        <v>25</v>
      </c>
      <c r="J43" s="19">
        <f t="shared" si="25"/>
        <v>0</v>
      </c>
      <c r="K43" s="19">
        <f t="shared" si="26"/>
        <v>0</v>
      </c>
      <c r="L43" s="19"/>
      <c r="M43" s="222">
        <f t="shared" si="7"/>
        <v>0</v>
      </c>
      <c r="N43" s="19">
        <f t="shared" si="27"/>
        <v>0</v>
      </c>
      <c r="O43" s="19">
        <f t="shared" si="28"/>
        <v>0</v>
      </c>
      <c r="P43" s="19"/>
      <c r="Q43" s="222">
        <f t="shared" si="8"/>
        <v>0</v>
      </c>
      <c r="R43" s="19">
        <f t="shared" si="29"/>
        <v>0</v>
      </c>
      <c r="S43" s="19">
        <f t="shared" si="30"/>
        <v>0</v>
      </c>
      <c r="T43" s="19"/>
      <c r="U43" s="222">
        <f t="shared" si="9"/>
        <v>0</v>
      </c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2">
        <f t="shared" si="19"/>
        <v>0</v>
      </c>
      <c r="AX43" s="24"/>
      <c r="AY43" s="24"/>
      <c r="AZ43" s="22">
        <f t="shared" si="20"/>
        <v>0</v>
      </c>
      <c r="BA43" s="24"/>
      <c r="BB43" s="24"/>
      <c r="BC43" s="22">
        <f t="shared" si="24"/>
        <v>0</v>
      </c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2">
        <f t="shared" si="21"/>
        <v>0</v>
      </c>
      <c r="CQ43" s="24"/>
      <c r="CR43" s="24"/>
      <c r="CS43" s="22">
        <f t="shared" si="22"/>
        <v>0</v>
      </c>
      <c r="CT43" s="24"/>
      <c r="CU43" s="24"/>
      <c r="CV43" s="22">
        <f t="shared" si="18"/>
        <v>0</v>
      </c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 t="s">
        <v>480</v>
      </c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19">
        <f t="shared" si="32"/>
        <v>0</v>
      </c>
      <c r="KP43" s="19"/>
      <c r="KQ43" s="24"/>
      <c r="KR43" s="19">
        <f t="shared" si="31"/>
        <v>0</v>
      </c>
      <c r="KS43" s="19"/>
      <c r="KT43" s="19"/>
      <c r="KU43" s="19">
        <f t="shared" si="33"/>
        <v>0</v>
      </c>
      <c r="KV43" s="19">
        <f t="shared" si="34"/>
        <v>0</v>
      </c>
      <c r="KW43" s="24"/>
    </row>
    <row r="44" spans="1:309">
      <c r="A44" s="28"/>
      <c r="B44" s="28"/>
      <c r="C44" s="28"/>
      <c r="D44" s="28"/>
      <c r="E44" s="28"/>
      <c r="F44" s="28" t="s">
        <v>2</v>
      </c>
      <c r="G44" s="190" t="s">
        <v>28</v>
      </c>
      <c r="H44" s="190"/>
      <c r="I44" s="189" t="s">
        <v>25</v>
      </c>
      <c r="J44" s="19">
        <f t="shared" si="25"/>
        <v>0</v>
      </c>
      <c r="K44" s="19">
        <f t="shared" si="26"/>
        <v>0</v>
      </c>
      <c r="L44" s="19"/>
      <c r="M44" s="222">
        <f t="shared" si="7"/>
        <v>0</v>
      </c>
      <c r="N44" s="19">
        <f t="shared" si="27"/>
        <v>0</v>
      </c>
      <c r="O44" s="19">
        <f t="shared" si="28"/>
        <v>0</v>
      </c>
      <c r="P44" s="19"/>
      <c r="Q44" s="222">
        <f t="shared" si="8"/>
        <v>0</v>
      </c>
      <c r="R44" s="19">
        <f t="shared" si="29"/>
        <v>0</v>
      </c>
      <c r="S44" s="19">
        <f t="shared" si="30"/>
        <v>0</v>
      </c>
      <c r="T44" s="19"/>
      <c r="U44" s="222">
        <f t="shared" si="9"/>
        <v>0</v>
      </c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2">
        <f t="shared" si="19"/>
        <v>0</v>
      </c>
      <c r="AX44" s="24"/>
      <c r="AY44" s="24"/>
      <c r="AZ44" s="22">
        <f t="shared" si="20"/>
        <v>0</v>
      </c>
      <c r="BA44" s="24"/>
      <c r="BB44" s="24"/>
      <c r="BC44" s="22">
        <f t="shared" si="24"/>
        <v>0</v>
      </c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2">
        <f t="shared" si="21"/>
        <v>0</v>
      </c>
      <c r="CQ44" s="24"/>
      <c r="CR44" s="24"/>
      <c r="CS44" s="22">
        <f t="shared" si="22"/>
        <v>0</v>
      </c>
      <c r="CT44" s="24"/>
      <c r="CU44" s="24"/>
      <c r="CV44" s="22">
        <f t="shared" si="18"/>
        <v>0</v>
      </c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19">
        <f t="shared" si="32"/>
        <v>0</v>
      </c>
      <c r="KP44" s="19"/>
      <c r="KQ44" s="24"/>
      <c r="KR44" s="19">
        <f t="shared" si="31"/>
        <v>0</v>
      </c>
      <c r="KS44" s="19"/>
      <c r="KT44" s="19"/>
      <c r="KU44" s="19">
        <f t="shared" si="33"/>
        <v>0</v>
      </c>
      <c r="KV44" s="19">
        <f t="shared" si="34"/>
        <v>0</v>
      </c>
      <c r="KW44" s="24"/>
    </row>
    <row r="45" spans="1:309">
      <c r="A45" s="28"/>
      <c r="B45" s="28"/>
      <c r="C45" s="28"/>
      <c r="D45" s="28"/>
      <c r="E45" s="28"/>
      <c r="F45" s="28" t="s">
        <v>2</v>
      </c>
      <c r="G45" s="190" t="s">
        <v>29</v>
      </c>
      <c r="H45" s="190"/>
      <c r="I45" s="189" t="s">
        <v>25</v>
      </c>
      <c r="J45" s="19">
        <f t="shared" si="25"/>
        <v>0</v>
      </c>
      <c r="K45" s="19">
        <f t="shared" si="26"/>
        <v>0</v>
      </c>
      <c r="L45" s="19"/>
      <c r="M45" s="222">
        <f t="shared" si="7"/>
        <v>0</v>
      </c>
      <c r="N45" s="19">
        <f t="shared" si="27"/>
        <v>0</v>
      </c>
      <c r="O45" s="19">
        <f t="shared" si="28"/>
        <v>0</v>
      </c>
      <c r="P45" s="19"/>
      <c r="Q45" s="222">
        <f t="shared" si="8"/>
        <v>0</v>
      </c>
      <c r="R45" s="19">
        <f t="shared" si="29"/>
        <v>0</v>
      </c>
      <c r="S45" s="19">
        <f t="shared" si="30"/>
        <v>0</v>
      </c>
      <c r="T45" s="19"/>
      <c r="U45" s="222">
        <f t="shared" si="9"/>
        <v>0</v>
      </c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2">
        <f t="shared" si="19"/>
        <v>0</v>
      </c>
      <c r="AX45" s="24"/>
      <c r="AY45" s="24"/>
      <c r="AZ45" s="22">
        <f t="shared" si="20"/>
        <v>0</v>
      </c>
      <c r="BA45" s="24"/>
      <c r="BB45" s="24"/>
      <c r="BC45" s="22">
        <f t="shared" si="24"/>
        <v>0</v>
      </c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2">
        <f t="shared" si="21"/>
        <v>0</v>
      </c>
      <c r="CQ45" s="24"/>
      <c r="CR45" s="24"/>
      <c r="CS45" s="22">
        <f t="shared" si="22"/>
        <v>0</v>
      </c>
      <c r="CT45" s="24"/>
      <c r="CU45" s="24"/>
      <c r="CV45" s="22">
        <f t="shared" si="18"/>
        <v>0</v>
      </c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19">
        <f t="shared" si="32"/>
        <v>0</v>
      </c>
      <c r="KP45" s="19"/>
      <c r="KQ45" s="24"/>
      <c r="KR45" s="19">
        <f t="shared" si="31"/>
        <v>0</v>
      </c>
      <c r="KS45" s="19"/>
      <c r="KT45" s="19"/>
      <c r="KU45" s="19">
        <f t="shared" si="33"/>
        <v>0</v>
      </c>
      <c r="KV45" s="19">
        <f t="shared" si="34"/>
        <v>0</v>
      </c>
      <c r="KW45" s="24"/>
    </row>
    <row r="46" spans="1:309">
      <c r="A46" s="28"/>
      <c r="B46" s="189"/>
      <c r="C46" s="11">
        <v>3</v>
      </c>
      <c r="D46" s="12" t="s">
        <v>30</v>
      </c>
      <c r="E46" s="11"/>
      <c r="F46" s="11"/>
      <c r="G46" s="11"/>
      <c r="H46" s="11"/>
      <c r="I46" s="33" t="s">
        <v>31</v>
      </c>
      <c r="J46" s="247">
        <f t="shared" si="25"/>
        <v>142858500</v>
      </c>
      <c r="K46" s="247">
        <f t="shared" si="26"/>
        <v>0</v>
      </c>
      <c r="L46" s="247"/>
      <c r="M46" s="248">
        <f t="shared" si="7"/>
        <v>142858500</v>
      </c>
      <c r="N46" s="247">
        <f t="shared" si="27"/>
        <v>150314206</v>
      </c>
      <c r="O46" s="247">
        <f t="shared" si="28"/>
        <v>0</v>
      </c>
      <c r="P46" s="247"/>
      <c r="Q46" s="248">
        <f t="shared" si="8"/>
        <v>150314206</v>
      </c>
      <c r="R46" s="247">
        <f t="shared" si="29"/>
        <v>169486135</v>
      </c>
      <c r="S46" s="247">
        <f t="shared" si="30"/>
        <v>0</v>
      </c>
      <c r="T46" s="247"/>
      <c r="U46" s="248">
        <f t="shared" si="9"/>
        <v>169486135</v>
      </c>
      <c r="V46" s="15">
        <f>V47+V48+V49+V50+V54+V55+V56+V57+V59+V61</f>
        <v>380000</v>
      </c>
      <c r="W46" s="15">
        <f>W47+W48+W49+W50+W54+W55+W56+W57+W59+W61</f>
        <v>0</v>
      </c>
      <c r="X46" s="15"/>
      <c r="Y46" s="15">
        <f>Y47+Y48+Y49+Y50+Y54+Y55+Y56+Y57+Y59+Y61</f>
        <v>380000</v>
      </c>
      <c r="Z46" s="15">
        <f>Z47+Z48+Z49+Z50+Z54+Z55+Z56+Z57+Z59+Z61</f>
        <v>0</v>
      </c>
      <c r="AA46" s="15"/>
      <c r="AB46" s="15">
        <f>AB47+AB48+AB49+AB50+AB54+AB55+AB56+AB57+AB59+AB61</f>
        <v>592656</v>
      </c>
      <c r="AC46" s="15">
        <f>AC47+AC48+AC49+AC50+AC54+AC55+AC56+AC57+AC59+AC61</f>
        <v>0</v>
      </c>
      <c r="AD46" s="15"/>
      <c r="AE46" s="15">
        <f>AE47+AE48+AE49+AE50+AE54+AE55+AE56+AE57+AE59+AE61</f>
        <v>0</v>
      </c>
      <c r="AF46" s="15">
        <f>AF47+AF48+AF49+AF50+AF54+AF55+AF56+AF57+AF59+AF61</f>
        <v>0</v>
      </c>
      <c r="AG46" s="15"/>
      <c r="AH46" s="15">
        <f>AH47+AH48+AH49+AH50+AH54+AH55+AH56+AH57+AH59+AH61</f>
        <v>0</v>
      </c>
      <c r="AI46" s="15">
        <f>AI47+AI48+AI49+AI50+AI54+AI55+AI56+AI57+AI59+AI61</f>
        <v>0</v>
      </c>
      <c r="AJ46" s="15"/>
      <c r="AK46" s="15">
        <f>AK47+AK48+AK49+AK50+AK54+AK55+AK56+AK57+AK59+AK61</f>
        <v>0</v>
      </c>
      <c r="AL46" s="15">
        <f>AL47+AL48+AL49+AL50+AL54+AL55+AL56+AL57+AL59+AL61</f>
        <v>0</v>
      </c>
      <c r="AM46" s="15"/>
      <c r="AN46" s="15">
        <f>AN47+AN48+AN49+AN50+AN54+AN55+AN56+AN57+AN59+AN61</f>
        <v>0</v>
      </c>
      <c r="AO46" s="15">
        <f>AO47+AO48+AO49+AO50+AO54+AO55+AO56+AO57+AO59+AO61</f>
        <v>0</v>
      </c>
      <c r="AP46" s="15"/>
      <c r="AQ46" s="15">
        <f>AQ47+AQ48+AQ49+AQ50+AQ54+AQ55+AQ56+AQ57+AQ59+AQ61</f>
        <v>0</v>
      </c>
      <c r="AR46" s="15">
        <f>AR47+AR48+AR49+AR50+AR54+AR55+AR56+AR57+AR59+AR61</f>
        <v>0</v>
      </c>
      <c r="AS46" s="15"/>
      <c r="AT46" s="15">
        <f>AT47+AT48+AT49+AT50+AT54+AT55+AT56+AT57+AT59+AT61</f>
        <v>0</v>
      </c>
      <c r="AU46" s="15">
        <f>AU47+AU48+AU49+AU50+AU54+AU55+AU56+AU57+AU59+AU61</f>
        <v>0</v>
      </c>
      <c r="AV46" s="15"/>
      <c r="AW46" s="15">
        <f>AW47+AW48+AW49+AW50+AW54+AW55+AW56+AW57+AW59+AW61</f>
        <v>380000</v>
      </c>
      <c r="AX46" s="15">
        <f>AX47+AX48+AX49+AX50+AX54+AX55+AX56+AX57+AX59+AX61</f>
        <v>0</v>
      </c>
      <c r="AY46" s="15"/>
      <c r="AZ46" s="15">
        <f>AZ47+AZ48+AZ49+AZ50+AZ54+AZ55+AZ56+AZ57+AZ59+AZ61</f>
        <v>380000</v>
      </c>
      <c r="BA46" s="15">
        <f>BA47+BA48+BA49+BA50+BA54+BA55+BA56+BA57+BA59+BA61</f>
        <v>0</v>
      </c>
      <c r="BB46" s="15"/>
      <c r="BC46" s="15">
        <f>BC47+BC48+BC49+BC50+BC54+BC55+BC56+BC57+BC59+BC61</f>
        <v>592656</v>
      </c>
      <c r="BD46" s="15">
        <f>BD47+BD48+BD49+BD50+BD54+BD55+BD56+BD57+BD59+BD61</f>
        <v>0</v>
      </c>
      <c r="BE46" s="15"/>
      <c r="BF46" s="15">
        <f>BF47+BF48+BF49+BF50+BF54+BF55+BF56+BF57+BF59+BF61</f>
        <v>222500</v>
      </c>
      <c r="BG46" s="15">
        <f>BG47+BG48+BG49+BG50+BG54+BG55+BG56+BG57+BG59+BG61</f>
        <v>0</v>
      </c>
      <c r="BH46" s="15"/>
      <c r="BI46" s="15">
        <f>BI47+BI48+BI49+BI50+BI54+BI55+BI56+BI57+BI59+BI61</f>
        <v>559700</v>
      </c>
      <c r="BJ46" s="15">
        <f>BJ47+BJ48+BJ49+BJ50+BJ54+BJ55+BJ56+BJ57+BJ59+BJ61</f>
        <v>0</v>
      </c>
      <c r="BK46" s="15"/>
      <c r="BL46" s="15">
        <f>BL47+BL48+BL49+BL50+BL54+BL55+BL56+BL57+BL59+BL61</f>
        <v>510525</v>
      </c>
      <c r="BM46" s="15">
        <f>BM47+BM48+BM49+BM50+BM54+BM55+BM56+BM57+BM59+BM61</f>
        <v>0</v>
      </c>
      <c r="BN46" s="15"/>
      <c r="BO46" s="15">
        <f>BO47+BO48+BO49+BO50+BO54+BO55+BO56+BO57+BO59+BO61</f>
        <v>7064000</v>
      </c>
      <c r="BP46" s="15">
        <f>BP47+BP48+BP49+BP50+BP54+BP55+BP56+BP57+BP59+BP61</f>
        <v>0</v>
      </c>
      <c r="BQ46" s="15"/>
      <c r="BR46" s="15">
        <f>BR47+BR48+BR49+BR50+BR54+BR55+BR56+BR57+BR59+BR61</f>
        <v>14182506</v>
      </c>
      <c r="BS46" s="15">
        <f>BS47+BS48+BS49+BS50+BS54+BS55+BS56+BS57+BS59+BS61</f>
        <v>0</v>
      </c>
      <c r="BT46" s="15"/>
      <c r="BU46" s="15">
        <f>BU47+BU48+BU49+BU50+BU54+BU55+BU56+BU57+BU59+BU61</f>
        <v>15344375</v>
      </c>
      <c r="BV46" s="15">
        <f>BV47+BV48+BV49+BV50+BV54+BV55+BV56+BV57+BV59+BV61</f>
        <v>0</v>
      </c>
      <c r="BW46" s="15"/>
      <c r="BX46" s="15">
        <f>BX47+BX48+BX49+BX50+BX54+BX55+BX56+BX57+BX59+BX61</f>
        <v>3250000</v>
      </c>
      <c r="BY46" s="15">
        <f>BY47+BY48+BY49+BY50+BY54+BY55+BY56+BY57+BY59+BY61</f>
        <v>0</v>
      </c>
      <c r="BZ46" s="15"/>
      <c r="CA46" s="15">
        <f>CA47+CA48+CA49+CA50+CA54+CA55+CA56+CA57+CA59+CA61</f>
        <v>3250000</v>
      </c>
      <c r="CB46" s="15">
        <f>CB47+CB48+CB49+CB50+CB54+CB55+CB56+CB57+CB59+CB61</f>
        <v>0</v>
      </c>
      <c r="CC46" s="15"/>
      <c r="CD46" s="15">
        <f>CD47+CD48+CD49+CD50+CD54+CD55+CD56+CD57+CD59+CD61</f>
        <v>2070706</v>
      </c>
      <c r="CE46" s="15">
        <f>CE47+CE48+CE49+CE50+CE54+CE55+CE56+CE57+CE59+CE61</f>
        <v>0</v>
      </c>
      <c r="CF46" s="15"/>
      <c r="CG46" s="15">
        <f>CG47+CG48+CG49+CG50+CG54+CG55+CG56+CG57+CG59+CG61</f>
        <v>0</v>
      </c>
      <c r="CH46" s="15">
        <f>CH47+CH48+CH49+CH50+CH54+CH55+CH56+CH57+CH59+CH61</f>
        <v>0</v>
      </c>
      <c r="CI46" s="15"/>
      <c r="CJ46" s="15">
        <f>CJ47+CJ48+CJ49+CJ50+CJ54+CJ55+CJ56+CJ57+CJ59+CJ61</f>
        <v>0</v>
      </c>
      <c r="CK46" s="15">
        <f>CK47+CK48+CK49+CK50+CK54+CK55+CK56+CK57+CK59+CK61</f>
        <v>0</v>
      </c>
      <c r="CL46" s="15"/>
      <c r="CM46" s="15">
        <f>CM47+CM48+CM49+CM50+CM54+CM55+CM56+CM57+CM59+CM61</f>
        <v>0</v>
      </c>
      <c r="CN46" s="15">
        <f>CN47+CN48+CN49+CN50+CN54+CN55+CN56+CN57+CN59+CN61</f>
        <v>0</v>
      </c>
      <c r="CO46" s="15"/>
      <c r="CP46" s="15">
        <f>CP47+CP48+CP49+CP50+CP54+CP55+CP56+CP57+CP59+CP61</f>
        <v>10536500</v>
      </c>
      <c r="CQ46" s="15">
        <f>CQ47+CQ48+CQ49+CQ50+CQ54+CQ55+CQ56+CQ57+CQ59+CQ61</f>
        <v>0</v>
      </c>
      <c r="CR46" s="15"/>
      <c r="CS46" s="340">
        <f>BI46+BR46+CA46+CJ46</f>
        <v>17992206</v>
      </c>
      <c r="CT46" s="15"/>
      <c r="CU46" s="15"/>
      <c r="CV46" s="15">
        <f>CV47+CV48+CV49+CV50+CV54+CV55+CV56+CV57+CV59+CV61</f>
        <v>17925606</v>
      </c>
      <c r="CW46" s="15">
        <f>CW47+CW48+CW49+CW50+CW54+CW55+CW56+CW57+CW59+CW61</f>
        <v>0</v>
      </c>
      <c r="CX46" s="15"/>
      <c r="CY46" s="15">
        <f>CY47+CY48+CY49+CY50+CY54+CY55+CY56+CY57+CY59+CY61</f>
        <v>0</v>
      </c>
      <c r="CZ46" s="15">
        <f>CZ47+CZ48+CZ49+CZ50+CZ54+CZ55+CZ56+CZ57+CZ59+CZ61</f>
        <v>0</v>
      </c>
      <c r="DA46" s="15"/>
      <c r="DB46" s="15">
        <f>DB47+DB48+DB49+DB50+DB54+DB55+DB56+DB57+DB59+DB61</f>
        <v>0</v>
      </c>
      <c r="DC46" s="15">
        <f>DC47+DC48+DC49+DC50+DC54+DC55+DC56+DC57+DC59+DC61</f>
        <v>0</v>
      </c>
      <c r="DD46" s="15"/>
      <c r="DE46" s="15">
        <f>DE47+DE48+DE49+DE50+DE54+DE55+DE56+DE57+DE59+DE61</f>
        <v>680000</v>
      </c>
      <c r="DF46" s="15">
        <f>DF47+DF48+DF49+DF50+DF54+DF55+DF56+DF57+DF59+DF61</f>
        <v>0</v>
      </c>
      <c r="DG46" s="15"/>
      <c r="DH46" s="15">
        <f>DH47+DH48+DH49+DH50+DH54+DH55+DH56+DH57+DH59+DH61</f>
        <v>0</v>
      </c>
      <c r="DI46" s="15">
        <f>DI47+DI48+DI49+DI50+DI54+DI55+DI56+DI57+DI59+DI61</f>
        <v>0</v>
      </c>
      <c r="DJ46" s="15"/>
      <c r="DK46" s="15">
        <f>DK47+DK48+DK49+DK50+DK54+DK55+DK56+DK57+DK59+DK61</f>
        <v>0</v>
      </c>
      <c r="DL46" s="15">
        <f>DL47+DL48+DL49+DL50+DL54+DL55+DL56+DL57+DL59+DL61</f>
        <v>0</v>
      </c>
      <c r="DM46" s="15"/>
      <c r="DN46" s="15">
        <f>DN47+DN48+DN49+DN50+DN54+DN55+DN56+DN57+DN59+DN61</f>
        <v>54210</v>
      </c>
      <c r="DO46" s="15">
        <f>DO47+DO48+DO49+DO50+DO54+DO55+DO56+DO57+DO59+DO61</f>
        <v>0</v>
      </c>
      <c r="DP46" s="15"/>
      <c r="DQ46" s="15">
        <f>DQ47+DQ48+DQ49+DQ50+DQ54+DQ55+DQ56+DQ57+DQ59+DQ61</f>
        <v>0</v>
      </c>
      <c r="DR46" s="15">
        <f>DR47+DR48+DR49+DR50+DR54+DR55+DR56+DR57+DR59+DR61</f>
        <v>0</v>
      </c>
      <c r="DS46" s="15"/>
      <c r="DT46" s="15">
        <f>DT47+DT48+DT49+DT50+DT54+DT55+DT56+DT57+DT59+DT61</f>
        <v>0</v>
      </c>
      <c r="DU46" s="15">
        <f>DU47+DU48+DU49+DU50+DU54+DU55+DU56+DU57+DU59+DU61</f>
        <v>0</v>
      </c>
      <c r="DV46" s="15"/>
      <c r="DW46" s="15">
        <f>DW47+DW48+DW49+DW50+DW54+DW55+DW56+DW57+DW59+DW61</f>
        <v>0</v>
      </c>
      <c r="DX46" s="15">
        <f>DX47+DX48+DX49+DX50+DX54+DX55+DX56+DX57+DX59+DX61</f>
        <v>0</v>
      </c>
      <c r="DY46" s="15"/>
      <c r="DZ46" s="15">
        <f>DZ47+DZ48+DZ49+DZ50+DZ54+DZ55+DZ56+DZ57+DZ59+DZ61</f>
        <v>0</v>
      </c>
      <c r="EA46" s="15">
        <f>EA47+EA48+EA49+EA50+EA54+EA55+EA56+EA57+EA59+EA61</f>
        <v>0</v>
      </c>
      <c r="EB46" s="15"/>
      <c r="EC46" s="15">
        <f>EC47+EC48+EC49+EC50+EC54+EC55+EC56+EC57+EC59+EC61</f>
        <v>0</v>
      </c>
      <c r="ED46" s="15">
        <f>ED47+ED48+ED49+ED50+ED54+ED55+ED56+ED57+ED59+ED61</f>
        <v>0</v>
      </c>
      <c r="EE46" s="15"/>
      <c r="EF46" s="15">
        <f>EF47+EF48+EF49+EF50+EF54+EF55+EF56+EF57+EF59+EF61</f>
        <v>0</v>
      </c>
      <c r="EG46" s="15">
        <f>EG47+EG48+EG49+EG50+EG54+EG55+EG56+EG57+EG59+EG61</f>
        <v>0</v>
      </c>
      <c r="EH46" s="15"/>
      <c r="EI46" s="15">
        <f>EI47+EI48+EI49+EI50+EI54+EI55+EI56+EI57+EI59+EI61</f>
        <v>3600000</v>
      </c>
      <c r="EJ46" s="15">
        <f>EJ47+EJ48+EJ49+EJ50+EJ54+EJ55+EJ56+EJ57+EJ59+EJ61</f>
        <v>0</v>
      </c>
      <c r="EK46" s="15"/>
      <c r="EL46" s="15">
        <f>EL47+EL48+EL49+EL50+EL54+EL55+EL56+EL57+EL59+EL61</f>
        <v>3600000</v>
      </c>
      <c r="EM46" s="15">
        <f>EM47+EM48+EM49+EM50+EM54+EM55+EM56+EM57+EM59+EM61</f>
        <v>0</v>
      </c>
      <c r="EN46" s="15"/>
      <c r="EO46" s="15">
        <f>EO47+EO48+EO49+EO50+EO54+EO55+EO56+EO57+EO59+EO61</f>
        <v>6750101</v>
      </c>
      <c r="EP46" s="15">
        <f>EP47+EP48+EP49+EP50+EP54+EP55+EP56+EP57+EP59+EP61</f>
        <v>0</v>
      </c>
      <c r="EQ46" s="15"/>
      <c r="ER46" s="15">
        <f>ER47+ER48+ER49+ER50+ER54+ER55+ER56+ER57+ER59+ER61</f>
        <v>5800000</v>
      </c>
      <c r="ES46" s="15">
        <f>ES47+ES48+ES49+ES50+ES54+ES55+ES56+ES57+ES59+ES61</f>
        <v>0</v>
      </c>
      <c r="ET46" s="15"/>
      <c r="EU46" s="15">
        <f>EU47+EU48+EU49+EU50+EU54+EU55+EU56+EU57+EU59+EU61</f>
        <v>5800000</v>
      </c>
      <c r="EV46" s="15">
        <f>EV47+EV48+EV49+EV50+EV54+EV55+EV56+EV57+EV59+EV61</f>
        <v>0</v>
      </c>
      <c r="EW46" s="15"/>
      <c r="EX46" s="15">
        <f>EX47+EX48+EX49+EX50+EX54+EX55+EX56+EX57+EX59+EX61</f>
        <v>8246372</v>
      </c>
      <c r="EY46" s="15">
        <f>EY47+EY48+EY49+EY50+EY54+EY55+EY56+EY57+EY59+EY61</f>
        <v>0</v>
      </c>
      <c r="EZ46" s="15"/>
      <c r="FA46" s="15">
        <f>FA47+FA48+FA49+FA50+FA54+FA55+FA56+FA57+FA59+FA61</f>
        <v>0</v>
      </c>
      <c r="FB46" s="15">
        <f>FB47+FB48+FB49+FB50+FB54+FB55+FB56+FB57+FB59+FB61</f>
        <v>0</v>
      </c>
      <c r="FC46" s="15"/>
      <c r="FD46" s="15">
        <f>FD47+FD48+FD49+FD50+FD54+FD55+FD56+FD57+FD59+FD61</f>
        <v>0</v>
      </c>
      <c r="FE46" s="15">
        <f>FE47+FE48+FE49+FE50+FE54+FE55+FE56+FE57+FE59+FE61</f>
        <v>0</v>
      </c>
      <c r="FF46" s="15"/>
      <c r="FG46" s="15">
        <f>FG47+FG48+FG49+FG50+FG54+FG55+FG56+FG57+FG59+FG61</f>
        <v>0</v>
      </c>
      <c r="FH46" s="15">
        <f>FH47+FH48+FH49+FH50+FH54+FH55+FH56+FH57+FH59+FH61</f>
        <v>0</v>
      </c>
      <c r="FI46" s="15"/>
      <c r="FJ46" s="15">
        <f>FJ47+FJ48+FJ49+FJ50+FJ54+FJ55+FJ56+FJ57+FJ59+FJ61</f>
        <v>46000000</v>
      </c>
      <c r="FK46" s="15">
        <f>FK47+FK48+FK49+FK50+FK54+FK55+FK56+FK57+FK59+FK61</f>
        <v>0</v>
      </c>
      <c r="FL46" s="15"/>
      <c r="FM46" s="15">
        <f>FM47+FM48+FM49+FM50+FM54+FM55+FM56+FM57+FM59+FM61</f>
        <v>46000000</v>
      </c>
      <c r="FN46" s="15">
        <f>FN47+FN48+FN49+FN50+FN54+FN55+FN56+FN57+FN59+FN61</f>
        <v>0</v>
      </c>
      <c r="FO46" s="15"/>
      <c r="FP46" s="15">
        <f>FP47+FP48+FP49+FP50+FP54+FP55+FP56+FP57+FP59+FP61</f>
        <v>59539205</v>
      </c>
      <c r="FQ46" s="15">
        <f>FQ47+FQ48+FQ49+FQ50+FQ54+FQ55+FQ56+FQ57+FQ59+FQ61</f>
        <v>0</v>
      </c>
      <c r="FR46" s="15"/>
      <c r="FS46" s="15">
        <f>FS47+FS48+FS49+FS50+FS54+FS55+FS56+FS57+FS59+FS61</f>
        <v>6700000</v>
      </c>
      <c r="FT46" s="15">
        <f>FT47+FT48+FT49+FT50+FT54+FT55+FT56+FT57+FT59+FT61</f>
        <v>0</v>
      </c>
      <c r="FU46" s="15"/>
      <c r="FV46" s="15">
        <f>FV47+FV48+FV49+FV50+FV54+FV55+FV56+FV57+FV59+FV61</f>
        <v>6700000</v>
      </c>
      <c r="FW46" s="15">
        <f>FW47+FW48+FW49+FW50+FW54+FW55+FW56+FW57+FW59+FW61</f>
        <v>0</v>
      </c>
      <c r="FX46" s="15"/>
      <c r="FY46" s="15">
        <f>FY47+FY48+FY49+FY50+FY54+FY55+FY56+FY57+FY59+FY61</f>
        <v>1413350</v>
      </c>
      <c r="FZ46" s="15">
        <f>FZ47+FZ48+FZ49+FZ50+FZ54+FZ55+FZ56+FZ57+FZ59+FZ61</f>
        <v>0</v>
      </c>
      <c r="GA46" s="15"/>
      <c r="GB46" s="15">
        <f>GB47+GB48+GB49+GB50+GB54+GB55+GB56+GB57+GB59+GB61</f>
        <v>6542000</v>
      </c>
      <c r="GC46" s="15">
        <f>GC47+GC48+GC49+GC50+GC54+GC55+GC56+GC57+GC59+GC61</f>
        <v>0</v>
      </c>
      <c r="GD46" s="15"/>
      <c r="GE46" s="15">
        <f>GE47+GE48+GE49+GE50+GE54+GE55+GE56+GE57+GE59+GE61</f>
        <v>6542000</v>
      </c>
      <c r="GF46" s="15">
        <f>GF47+GF48+GF49+GF50+GF54+GF55+GF56+GF57+GF59+GF61</f>
        <v>0</v>
      </c>
      <c r="GG46" s="15"/>
      <c r="GH46" s="15">
        <f>GH47+GH48+GH49+GH50+GH54+GH55+GH56+GH57+GH59+GH61</f>
        <v>5844792</v>
      </c>
      <c r="GI46" s="15">
        <f>GI47+GI48+GI49+GI50+GI54+GI55+GI56+GI57+GI59+GI61</f>
        <v>0</v>
      </c>
      <c r="GJ46" s="15"/>
      <c r="GK46" s="15">
        <f>GK47+GK48+GK49+GK50+GK54+GK55+GK56+GK57+GK59+GK61</f>
        <v>18850000</v>
      </c>
      <c r="GL46" s="15">
        <f>GL47+GL48+GL49+GL50+GL54+GL55+GL56+GL57+GL59+GL61</f>
        <v>0</v>
      </c>
      <c r="GM46" s="15"/>
      <c r="GN46" s="15">
        <f>GN47+GN48+GN49+GN50+GN54+GN55+GN56+GN57+GN59+GN61</f>
        <v>18850000</v>
      </c>
      <c r="GO46" s="15">
        <f>GO47+GO48+GO49+GO50+GO54+GO55+GO56+GO57+GO59+GO61</f>
        <v>0</v>
      </c>
      <c r="GP46" s="15"/>
      <c r="GQ46" s="15">
        <f>GQ47+GQ48+GQ49+GQ50+GQ54+GQ55+GQ56+GQ57+GQ59+GQ61</f>
        <v>24012985</v>
      </c>
      <c r="GR46" s="15">
        <f>GR47+GR48+GR49+GR50+GR54+GR55+GR56+GR57+GR59+GR61</f>
        <v>0</v>
      </c>
      <c r="GS46" s="15"/>
      <c r="GT46" s="15">
        <f>GT47+GT48+GT49+GT50+GT54+GT55+GT56+GT57+GT59+GT61</f>
        <v>40150000</v>
      </c>
      <c r="GU46" s="15">
        <f>GU47+GU48+GU49+GU50+GU54+GU55+GU56+GU57+GU59+GU61</f>
        <v>0</v>
      </c>
      <c r="GV46" s="15"/>
      <c r="GW46" s="15">
        <f>GW48+GW49+GW55</f>
        <v>40150000</v>
      </c>
      <c r="GX46" s="15">
        <f>GX47+GX48+GX49+GX50+GX54+GX55+GX56+GX57+GX59+GX61</f>
        <v>0</v>
      </c>
      <c r="GY46" s="15"/>
      <c r="GZ46" s="15">
        <f>GZ47+GZ48+GZ49+GZ50+GZ54+GZ55+GZ56+GZ57+GZ59+GZ61</f>
        <v>38603200</v>
      </c>
      <c r="HA46" s="15">
        <f>HA47+HA48+HA49+HA50+HA54+HA55+HA56+HA57+HA59+HA61</f>
        <v>0</v>
      </c>
      <c r="HB46" s="15"/>
      <c r="HC46" s="15">
        <f>HC47+HC48+HC49+HC50+HC54+HC55+HC56+HC57+HC59+HC61</f>
        <v>0</v>
      </c>
      <c r="HD46" s="15">
        <f>HD47+HD48+HD49+HD50+HD54+HD55+HD56+HD57+HD59+HD61</f>
        <v>0</v>
      </c>
      <c r="HE46" s="15"/>
      <c r="HF46" s="15">
        <f>HF47+HF48+HF49+HF50+HF54+HF55+HF56+HF57+HF59+HF61</f>
        <v>0</v>
      </c>
      <c r="HG46" s="15">
        <f>HG47+HG48+HG49+HG50+HG54+HG55+HG56+HG57+HG59+HG61</f>
        <v>0</v>
      </c>
      <c r="HH46" s="15"/>
      <c r="HI46" s="15">
        <f>HI47+HI48+HI49+HI50+HI54+HI55+HI56+HI57+HI59+HI61</f>
        <v>0</v>
      </c>
      <c r="HJ46" s="15">
        <f>HJ47+HJ48+HJ49+HJ50+HJ54+HJ55+HJ56+HJ57+HJ59+HJ61</f>
        <v>0</v>
      </c>
      <c r="HK46" s="15"/>
      <c r="HL46" s="15">
        <f>HL47+HL48+HL49+HL50+HL54+HL55+HL56+HL57+HL59+HL61</f>
        <v>4300000</v>
      </c>
      <c r="HM46" s="15">
        <f>HM47+HM48+HM49+HM50+HM54+HM55+HM56+HM57+HM59+HM61</f>
        <v>0</v>
      </c>
      <c r="HN46" s="15"/>
      <c r="HO46" s="15">
        <f>HO47+HO48+HO49+HO50+HO54+HO55+HO56+HO57+HO59+HO61</f>
        <v>4300000</v>
      </c>
      <c r="HP46" s="15">
        <f>HP47+HP48+HP49+HP50+HP54+HP55+HP56+HP57+HP59+HP61</f>
        <v>0</v>
      </c>
      <c r="HQ46" s="15"/>
      <c r="HR46" s="15">
        <f>HR47+HR48+HR49+HR50+HR54+HR55+HR56+HR57+HR59+HR61</f>
        <v>5674895</v>
      </c>
      <c r="HS46" s="15">
        <f>HS47+HS48+HS49+HS50+HS54+HS55+HS56+HS57+HS59+HS61</f>
        <v>0</v>
      </c>
      <c r="HT46" s="15"/>
      <c r="HU46" s="15">
        <f>HU47+HU48+HU49+HU50+HU54+HU55+HU56+HU57+HU59+HU61</f>
        <v>0</v>
      </c>
      <c r="HV46" s="15">
        <f>HV47+HV48+HV49+HV50+HV54+HV55+HV56+HV57+HV59+HV61</f>
        <v>0</v>
      </c>
      <c r="HW46" s="15"/>
      <c r="HX46" s="15">
        <f>HX47+HX48+HX49+HX50+HX54+HX55+HX56+HX57+HX59+HX61</f>
        <v>0</v>
      </c>
      <c r="HY46" s="15">
        <f>HY47+HY48+HY49+HY50+HY54+HY55+HY56+HY57+HY59+HY61</f>
        <v>0</v>
      </c>
      <c r="HZ46" s="15"/>
      <c r="IA46" s="15">
        <f>IA47+IA48+IA49+IA50+IA54+IA55+IA56+IA57+IA59+IA61</f>
        <v>0</v>
      </c>
      <c r="IB46" s="15">
        <f>IB47+IB48+IB49+IB50+IB54+IB55+IB56+IB57+IB59+IB61</f>
        <v>0</v>
      </c>
      <c r="IC46" s="15"/>
      <c r="ID46" s="15">
        <f>ID47+ID48+ID49+ID50+ID54+ID55+ID56+ID57+ID59+ID61</f>
        <v>0</v>
      </c>
      <c r="IE46" s="15">
        <f>IE47+IE48+IE49+IE50+IE54+IE55+IE56+IE57+IE59+IE61</f>
        <v>0</v>
      </c>
      <c r="IF46" s="15"/>
      <c r="IG46" s="15">
        <f>IG47+IG48+IG49+IG50+IG54+IG55+IG56+IG57+IG59+IG61</f>
        <v>0</v>
      </c>
      <c r="IH46" s="15">
        <f>IH47+IH48+IH49+IH50+IH54+IH55+IH56+IH57+IH59+IH61</f>
        <v>0</v>
      </c>
      <c r="II46" s="15"/>
      <c r="IJ46" s="15">
        <f>IJ47+IJ48+IJ49+IJ50+IJ54+IJ55+IJ56+IJ57+IJ59+IJ61</f>
        <v>22614</v>
      </c>
      <c r="IK46" s="15">
        <f>IK47+IK48+IK49+IK50+IK54+IK55+IK56+IK57+IK59+IK61</f>
        <v>0</v>
      </c>
      <c r="IL46" s="15"/>
      <c r="IM46" s="15">
        <f>IM47+IM48+IM49+IM50+IM54+IM55+IM56+IM57+IM59+IM61</f>
        <v>0</v>
      </c>
      <c r="IN46" s="15">
        <f>IN47+IN48+IN49+IN50+IN54+IN55+IN56+IN57+IN59+IN61</f>
        <v>0</v>
      </c>
      <c r="IO46" s="15"/>
      <c r="IP46" s="15">
        <f>IP47+IP48+IP49+IP50+IP54+IP55+IP56+IP57+IP59+IP61</f>
        <v>0</v>
      </c>
      <c r="IQ46" s="15">
        <f>IQ47+IQ48+IQ49+IQ50+IQ54+IQ55+IQ56+IQ57+IQ59+IQ61</f>
        <v>0</v>
      </c>
      <c r="IR46" s="15"/>
      <c r="IS46" s="15">
        <f>IS47+IS48+IS49+IS50+IS54+IS55+IS56+IS57+IS59+IS61</f>
        <v>0</v>
      </c>
      <c r="IT46" s="15">
        <f>IT47+IT48+IT49+IT50+IT54+IT55+IT56+IT57+IT59+IT61</f>
        <v>0</v>
      </c>
      <c r="IU46" s="15"/>
      <c r="IV46" s="15">
        <f>IV47+IV48+IV49+IV50+IV54+IV55+IV56+IV57+IV59+IV61</f>
        <v>0</v>
      </c>
      <c r="IW46" s="15">
        <f>IW47+IW48+IW49+IW50+IW54+IW55+IW56+IW57+IW59+IW61</f>
        <v>0</v>
      </c>
      <c r="IX46" s="15"/>
      <c r="IY46" s="15">
        <f>IY47+IY48+IY49+IY50+IY54+IY55+IY56+IY57+IY59+IY61</f>
        <v>0</v>
      </c>
      <c r="IZ46" s="15">
        <f>IZ47+IZ48+IZ49+IZ50+IZ54+IZ55+IZ56+IZ57+IZ59+IZ61</f>
        <v>0</v>
      </c>
      <c r="JA46" s="15"/>
      <c r="JB46" s="15">
        <f>JB47+JB48+JB49+JB50+JB54+JB55+JB56+JB57+JB59+JB61</f>
        <v>45720</v>
      </c>
      <c r="JC46" s="15">
        <f>JC47+JC48+JC49+JC50+JC54+JC55+JC56+JC57+JC59+JC61</f>
        <v>0</v>
      </c>
      <c r="JD46" s="15"/>
      <c r="JE46" s="15">
        <f>JE47+JE48+JE49+JE50+JE54+JE55+JE56+JE57+JE59+JE61</f>
        <v>0</v>
      </c>
      <c r="JF46" s="15">
        <f>JF47+JF48+JF49+JF50+JF54+JF55+JF56+JF57+JF59+JF61</f>
        <v>0</v>
      </c>
      <c r="JG46" s="15"/>
      <c r="JH46" s="15">
        <f>JH47+JH48+JH49+JH50+JH54+JH55+JH56+JH57+JH59+JH61</f>
        <v>0</v>
      </c>
      <c r="JI46" s="15">
        <f>JI47+JI48+JI49+JI50+JI54+JI55+JI56+JI57+JI59+JI61</f>
        <v>0</v>
      </c>
      <c r="JJ46" s="15"/>
      <c r="JK46" s="15">
        <f>JK47+JK48+JK49+JK50+JK54+JK55+JK56+JK57+JK59+JK61</f>
        <v>0</v>
      </c>
      <c r="JL46" s="15">
        <f>JL47+JL48+JL49+JL50+JL54+JL55+JL56+JL57+JL59+JL61</f>
        <v>0</v>
      </c>
      <c r="JM46" s="15"/>
      <c r="JN46" s="15">
        <f>JN47+JN48+JN49+JN50+JN54+JN55+JN56+JN57+JN59+JN61</f>
        <v>0</v>
      </c>
      <c r="JO46" s="15">
        <f>JO47+JO48+JO49+JO50+JO54+JO55+JO56+JO57+JO59+JO61</f>
        <v>0</v>
      </c>
      <c r="JP46" s="15"/>
      <c r="JQ46" s="15">
        <f>JQ47+JQ48+JQ49+JQ50+JQ54+JQ55+JQ56+JQ57+JQ59+JQ61</f>
        <v>0</v>
      </c>
      <c r="JR46" s="15">
        <f>JR47+JR48+JR49+JR50+JR54+JR55+JR56+JR57+JR59+JR61</f>
        <v>0</v>
      </c>
      <c r="JS46" s="15"/>
      <c r="JT46" s="15">
        <f>JT47+JT48+JT49+JT50+JT54+JT55+JT56+JT57+JT59+JT61</f>
        <v>0</v>
      </c>
      <c r="JU46" s="15">
        <f>JU47+JU48+JU49+JU50+JU54+JU55+JU56+JU57+JU59+JU61</f>
        <v>0</v>
      </c>
      <c r="JV46" s="15"/>
      <c r="JW46" s="15">
        <f>JW47+JW48+JW49+JW50+JW54+JW55+JW56+JW57+JW59+JW61</f>
        <v>0</v>
      </c>
      <c r="JX46" s="15">
        <f>JX47+JX48+JX49+JX50+JX54+JX55+JX56+JX57+JX59+JX61</f>
        <v>0</v>
      </c>
      <c r="JY46" s="15"/>
      <c r="JZ46" s="15">
        <f>JZ47+JZ48+JZ49+JZ50+JZ54+JZ55+JZ56+JZ57+JZ59+JZ61</f>
        <v>0</v>
      </c>
      <c r="KA46" s="15">
        <f>KA47+KA48+KA49+KA50+KA54+KA55+KA56+KA57+KA59+KA61</f>
        <v>0</v>
      </c>
      <c r="KB46" s="15"/>
      <c r="KC46" s="15">
        <f>KC47+KC48+KC49+KC50+KC54+KC55+KC56+KC57+KC59+KC61</f>
        <v>0</v>
      </c>
      <c r="KD46" s="15">
        <f>KD47+KD48+KD49+KD50+KD54+KD55+KD56+KD57+KD59+KD61</f>
        <v>0</v>
      </c>
      <c r="KE46" s="15"/>
      <c r="KF46" s="15">
        <f>KF47+KF48+KF49+KF50+KF54+KF55+KF56+KF57+KF59+KF61</f>
        <v>0</v>
      </c>
      <c r="KG46" s="15">
        <f>KG47+KG48+KG49+KG50+KG54+KG55+KG56+KG57+KG59+KG61</f>
        <v>0</v>
      </c>
      <c r="KH46" s="15"/>
      <c r="KI46" s="15">
        <f>KI47+KI48+KI49+KI50+KI54+KI55+KI56+KI57+KI59+KI61</f>
        <v>0</v>
      </c>
      <c r="KJ46" s="15">
        <f>KJ47+KJ48+KJ49+KJ50+KJ54+KJ55+KJ56+KJ57+KJ59+KJ61</f>
        <v>0</v>
      </c>
      <c r="KK46" s="15"/>
      <c r="KL46" s="15">
        <f>KL47+KL48+KL49+KL50+KL54+KL55+KL56+KL57+KL59+KL61</f>
        <v>80429</v>
      </c>
      <c r="KM46" s="15">
        <f>KM47+KM48+KM49+KM50+KM54+KM55+KM56+KM57+KM59+KM61</f>
        <v>0</v>
      </c>
      <c r="KN46" s="15"/>
      <c r="KO46" s="247">
        <f t="shared" si="32"/>
        <v>131942000</v>
      </c>
      <c r="KP46" s="247"/>
      <c r="KQ46" s="254"/>
      <c r="KR46" s="247">
        <f t="shared" si="31"/>
        <v>131942000</v>
      </c>
      <c r="KS46" s="247"/>
      <c r="KT46" s="247">
        <f>SUMIF($CY$5:$KQ$5,"Államigazgatási feladatok",CY46:KQ46)</f>
        <v>0</v>
      </c>
      <c r="KU46" s="247">
        <f t="shared" si="33"/>
        <v>150967873</v>
      </c>
      <c r="KV46" s="247">
        <f t="shared" si="34"/>
        <v>0</v>
      </c>
      <c r="KW46" s="15"/>
    </row>
    <row r="47" spans="1:309">
      <c r="A47" s="28"/>
      <c r="B47" s="2"/>
      <c r="C47" s="2"/>
      <c r="D47" s="18">
        <v>1</v>
      </c>
      <c r="E47" s="2" t="s">
        <v>32</v>
      </c>
      <c r="F47" s="18"/>
      <c r="G47" s="18"/>
      <c r="H47" s="18"/>
      <c r="I47" s="2" t="s">
        <v>33</v>
      </c>
      <c r="J47" s="19">
        <f t="shared" si="25"/>
        <v>0</v>
      </c>
      <c r="K47" s="19">
        <f t="shared" si="26"/>
        <v>0</v>
      </c>
      <c r="L47" s="19"/>
      <c r="M47" s="222">
        <f t="shared" si="7"/>
        <v>0</v>
      </c>
      <c r="N47" s="19">
        <f t="shared" si="27"/>
        <v>330613</v>
      </c>
      <c r="O47" s="19">
        <f t="shared" si="28"/>
        <v>0</v>
      </c>
      <c r="P47" s="19"/>
      <c r="Q47" s="222">
        <f t="shared" si="8"/>
        <v>330613</v>
      </c>
      <c r="R47" s="19">
        <f t="shared" si="29"/>
        <v>330613</v>
      </c>
      <c r="S47" s="19">
        <f t="shared" si="30"/>
        <v>0</v>
      </c>
      <c r="T47" s="19"/>
      <c r="U47" s="222">
        <f t="shared" si="9"/>
        <v>330613</v>
      </c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2">
        <f t="shared" ref="AW47:AW61" si="35">V47+AN47</f>
        <v>0</v>
      </c>
      <c r="AX47" s="24"/>
      <c r="AY47" s="24"/>
      <c r="AZ47" s="22">
        <f t="shared" ref="AZ47:AZ61" si="36">Y47+AQ47</f>
        <v>0</v>
      </c>
      <c r="BA47" s="24"/>
      <c r="BB47" s="24"/>
      <c r="BC47" s="22">
        <f>AB47+AT47</f>
        <v>0</v>
      </c>
      <c r="BD47" s="24"/>
      <c r="BE47" s="24"/>
      <c r="BF47" s="24"/>
      <c r="BG47" s="24"/>
      <c r="BH47" s="24"/>
      <c r="BI47" s="24">
        <v>330613</v>
      </c>
      <c r="BJ47" s="24"/>
      <c r="BK47" s="24"/>
      <c r="BL47" s="24">
        <v>330613</v>
      </c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2">
        <f t="shared" ref="CP47:CP61" si="37">BF47+BO47+BX47</f>
        <v>0</v>
      </c>
      <c r="CQ47" s="24"/>
      <c r="CR47" s="24"/>
      <c r="CS47" s="22">
        <f t="shared" si="22"/>
        <v>330613</v>
      </c>
      <c r="CT47" s="24"/>
      <c r="CU47" s="24"/>
      <c r="CV47" s="22">
        <f t="shared" si="18"/>
        <v>330613</v>
      </c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35"/>
      <c r="FU47" s="35"/>
      <c r="FV47" s="35"/>
      <c r="FW47" s="35"/>
      <c r="FX47" s="35"/>
      <c r="FY47" s="35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19">
        <f t="shared" si="32"/>
        <v>0</v>
      </c>
      <c r="KP47" s="19"/>
      <c r="KQ47" s="24"/>
      <c r="KR47" s="19">
        <f t="shared" si="31"/>
        <v>0</v>
      </c>
      <c r="KS47" s="19"/>
      <c r="KT47" s="19"/>
      <c r="KU47" s="19">
        <f t="shared" si="33"/>
        <v>0</v>
      </c>
      <c r="KV47" s="19">
        <f t="shared" si="34"/>
        <v>0</v>
      </c>
      <c r="KW47" s="24"/>
    </row>
    <row r="48" spans="1:309">
      <c r="A48" s="355">
        <f>KR48+KS48</f>
        <v>94740880</v>
      </c>
      <c r="B48" s="2"/>
      <c r="C48" s="2"/>
      <c r="D48" s="18">
        <v>2</v>
      </c>
      <c r="E48" s="2" t="s">
        <v>34</v>
      </c>
      <c r="F48" s="18"/>
      <c r="G48" s="18"/>
      <c r="H48" s="18"/>
      <c r="I48" s="21" t="s">
        <v>35</v>
      </c>
      <c r="J48" s="19">
        <f t="shared" si="25"/>
        <v>103626080</v>
      </c>
      <c r="K48" s="19">
        <f t="shared" si="26"/>
        <v>0</v>
      </c>
      <c r="L48" s="19"/>
      <c r="M48" s="222">
        <f t="shared" si="7"/>
        <v>103626080</v>
      </c>
      <c r="N48" s="19">
        <f t="shared" si="27"/>
        <v>109188929</v>
      </c>
      <c r="O48" s="19">
        <f t="shared" si="28"/>
        <v>0</v>
      </c>
      <c r="P48" s="19"/>
      <c r="Q48" s="222">
        <f t="shared" si="8"/>
        <v>109188929</v>
      </c>
      <c r="R48" s="19">
        <f t="shared" si="29"/>
        <v>120777908</v>
      </c>
      <c r="S48" s="19">
        <f t="shared" si="30"/>
        <v>0</v>
      </c>
      <c r="T48" s="19"/>
      <c r="U48" s="222">
        <f t="shared" si="9"/>
        <v>120777908</v>
      </c>
      <c r="V48" s="22">
        <v>260000</v>
      </c>
      <c r="W48" s="22"/>
      <c r="X48" s="22"/>
      <c r="Y48" s="22">
        <v>260000</v>
      </c>
      <c r="Z48" s="22"/>
      <c r="AA48" s="22"/>
      <c r="AB48" s="22">
        <v>396560</v>
      </c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>
        <f t="shared" si="35"/>
        <v>260000</v>
      </c>
      <c r="AX48" s="22"/>
      <c r="AY48" s="22"/>
      <c r="AZ48" s="22">
        <f t="shared" si="36"/>
        <v>260000</v>
      </c>
      <c r="BA48" s="22"/>
      <c r="BB48" s="22"/>
      <c r="BC48" s="22">
        <f t="shared" ref="BC48:BC61" si="38">AB48+AT48</f>
        <v>396560</v>
      </c>
      <c r="BD48" s="22"/>
      <c r="BE48" s="22"/>
      <c r="BF48" s="22">
        <v>175200</v>
      </c>
      <c r="BG48" s="22"/>
      <c r="BH48" s="22"/>
      <c r="BI48" s="22">
        <v>175200</v>
      </c>
      <c r="BJ48" s="22"/>
      <c r="BK48" s="22"/>
      <c r="BL48" s="22">
        <v>133615</v>
      </c>
      <c r="BM48" s="22"/>
      <c r="BN48" s="22"/>
      <c r="BO48" s="22">
        <v>5200000</v>
      </c>
      <c r="BP48" s="22"/>
      <c r="BQ48" s="22"/>
      <c r="BR48" s="22">
        <v>10762849</v>
      </c>
      <c r="BS48" s="22"/>
      <c r="BT48" s="22"/>
      <c r="BU48" s="22">
        <v>11917128</v>
      </c>
      <c r="BV48" s="22"/>
      <c r="BW48" s="22"/>
      <c r="BX48" s="22">
        <v>3250000</v>
      </c>
      <c r="BY48" s="22"/>
      <c r="BZ48" s="22"/>
      <c r="CA48" s="22">
        <v>3250000</v>
      </c>
      <c r="CB48" s="22"/>
      <c r="CC48" s="22"/>
      <c r="CD48" s="22">
        <v>2070706</v>
      </c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>
        <f t="shared" si="37"/>
        <v>8625200</v>
      </c>
      <c r="CQ48" s="22"/>
      <c r="CR48" s="22"/>
      <c r="CS48" s="22">
        <f t="shared" si="22"/>
        <v>14188049</v>
      </c>
      <c r="CT48" s="22"/>
      <c r="CU48" s="22"/>
      <c r="CV48" s="22">
        <f t="shared" si="18"/>
        <v>14121449</v>
      </c>
      <c r="CW48" s="22"/>
      <c r="CX48" s="22"/>
      <c r="CY48" s="22"/>
      <c r="CZ48" s="22"/>
      <c r="DA48" s="22"/>
      <c r="DB48" s="22"/>
      <c r="DC48" s="22"/>
      <c r="DD48" s="22"/>
      <c r="DE48" s="22">
        <v>680000</v>
      </c>
      <c r="DF48" s="22"/>
      <c r="DG48" s="22"/>
      <c r="DH48" s="22"/>
      <c r="DI48" s="22"/>
      <c r="DJ48" s="22"/>
      <c r="DK48" s="22"/>
      <c r="DL48" s="22"/>
      <c r="DM48" s="22"/>
      <c r="DN48" s="22">
        <v>54210</v>
      </c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>
        <v>885038</v>
      </c>
      <c r="EP48" s="22"/>
      <c r="EQ48" s="22"/>
      <c r="ER48" s="22"/>
      <c r="ES48" s="22"/>
      <c r="ET48" s="22"/>
      <c r="EU48" s="22"/>
      <c r="EV48" s="22"/>
      <c r="EW48" s="22"/>
      <c r="EX48" s="22">
        <v>1210629</v>
      </c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>
        <v>36220500</v>
      </c>
      <c r="FK48" s="22"/>
      <c r="FL48" s="22"/>
      <c r="FM48" s="22">
        <v>36220500</v>
      </c>
      <c r="FN48" s="22"/>
      <c r="FO48" s="22"/>
      <c r="FP48" s="22">
        <v>46934169</v>
      </c>
      <c r="FQ48" s="22"/>
      <c r="FR48" s="22"/>
      <c r="FS48" s="22">
        <f>2200000+4500000</f>
        <v>6700000</v>
      </c>
      <c r="FT48" s="107"/>
      <c r="FU48" s="107"/>
      <c r="FV48" s="107">
        <v>6700000</v>
      </c>
      <c r="FW48" s="107"/>
      <c r="FX48" s="107"/>
      <c r="FY48" s="107">
        <v>182150</v>
      </c>
      <c r="FZ48" s="22"/>
      <c r="GA48" s="22"/>
      <c r="GB48" s="22">
        <v>551180</v>
      </c>
      <c r="GC48" s="22"/>
      <c r="GD48" s="22"/>
      <c r="GE48" s="22">
        <v>551180</v>
      </c>
      <c r="GF48" s="22"/>
      <c r="GG48" s="22"/>
      <c r="GH48" s="107">
        <v>2486884</v>
      </c>
      <c r="GI48" s="22"/>
      <c r="GJ48" s="22"/>
      <c r="GK48" s="22">
        <v>15299200</v>
      </c>
      <c r="GL48" s="22"/>
      <c r="GM48" s="22"/>
      <c r="GN48" s="22">
        <v>15299200</v>
      </c>
      <c r="GO48" s="22"/>
      <c r="GP48" s="22"/>
      <c r="GQ48" s="22">
        <v>19445423</v>
      </c>
      <c r="GR48" s="22"/>
      <c r="GS48" s="22"/>
      <c r="GT48" s="22">
        <v>35970000</v>
      </c>
      <c r="GU48" s="22"/>
      <c r="GV48" s="22"/>
      <c r="GW48" s="22">
        <v>35970000</v>
      </c>
      <c r="GX48" s="22"/>
      <c r="GY48" s="22"/>
      <c r="GZ48" s="22">
        <v>34345396</v>
      </c>
      <c r="HA48" s="22"/>
      <c r="HB48" s="22"/>
      <c r="HC48" s="22"/>
      <c r="HD48" s="22"/>
      <c r="HE48" s="22"/>
      <c r="HF48" s="107"/>
      <c r="HG48" s="107"/>
      <c r="HH48" s="107"/>
      <c r="HI48" s="107"/>
      <c r="HJ48" s="107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107"/>
      <c r="IR48" s="22"/>
      <c r="IS48" s="22"/>
      <c r="IT48" s="107"/>
      <c r="IU48" s="22"/>
      <c r="IV48" s="22"/>
      <c r="IW48" s="22"/>
      <c r="IX48" s="22"/>
      <c r="IY48" s="22"/>
      <c r="IZ48" s="22"/>
      <c r="JA48" s="22"/>
      <c r="JB48" s="22">
        <v>36000</v>
      </c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19">
        <f t="shared" si="32"/>
        <v>94740880</v>
      </c>
      <c r="KP48" s="19"/>
      <c r="KQ48" s="22"/>
      <c r="KR48" s="19">
        <f t="shared" si="31"/>
        <v>94740880</v>
      </c>
      <c r="KS48" s="19"/>
      <c r="KT48" s="19"/>
      <c r="KU48" s="19">
        <f t="shared" si="33"/>
        <v>106259899</v>
      </c>
      <c r="KV48" s="19">
        <f t="shared" si="34"/>
        <v>0</v>
      </c>
      <c r="KW48" s="22"/>
    </row>
    <row r="49" spans="1:309">
      <c r="A49" s="28"/>
      <c r="B49" s="28"/>
      <c r="C49" s="2"/>
      <c r="D49" s="18">
        <v>3</v>
      </c>
      <c r="E49" s="2" t="s">
        <v>36</v>
      </c>
      <c r="F49" s="18"/>
      <c r="G49" s="18"/>
      <c r="H49" s="18"/>
      <c r="I49" s="21" t="s">
        <v>37</v>
      </c>
      <c r="J49" s="19">
        <f t="shared" si="25"/>
        <v>9920000</v>
      </c>
      <c r="K49" s="19">
        <f t="shared" si="26"/>
        <v>0</v>
      </c>
      <c r="L49" s="19"/>
      <c r="M49" s="222">
        <f t="shared" si="7"/>
        <v>9920000</v>
      </c>
      <c r="N49" s="19">
        <f t="shared" si="27"/>
        <v>9511209</v>
      </c>
      <c r="O49" s="19">
        <f t="shared" si="28"/>
        <v>0</v>
      </c>
      <c r="P49" s="19"/>
      <c r="Q49" s="222">
        <f t="shared" si="8"/>
        <v>9511209</v>
      </c>
      <c r="R49" s="19">
        <f t="shared" si="29"/>
        <v>6876376</v>
      </c>
      <c r="S49" s="19">
        <f t="shared" si="30"/>
        <v>0</v>
      </c>
      <c r="T49" s="19"/>
      <c r="U49" s="222">
        <f t="shared" si="9"/>
        <v>6876376</v>
      </c>
      <c r="V49" s="22">
        <v>120000</v>
      </c>
      <c r="W49" s="22"/>
      <c r="X49" s="22"/>
      <c r="Y49" s="22">
        <v>120000</v>
      </c>
      <c r="Z49" s="22"/>
      <c r="AA49" s="22"/>
      <c r="AB49" s="22">
        <v>104516</v>
      </c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>
        <f t="shared" si="35"/>
        <v>120000</v>
      </c>
      <c r="AX49" s="22"/>
      <c r="AY49" s="22"/>
      <c r="AZ49" s="22">
        <f t="shared" si="36"/>
        <v>120000</v>
      </c>
      <c r="BA49" s="22"/>
      <c r="BB49" s="22"/>
      <c r="BC49" s="22">
        <f t="shared" si="38"/>
        <v>104516</v>
      </c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>
        <v>1000000</v>
      </c>
      <c r="BP49" s="22"/>
      <c r="BQ49" s="22"/>
      <c r="BR49" s="22">
        <v>591209</v>
      </c>
      <c r="BS49" s="22"/>
      <c r="BT49" s="22"/>
      <c r="BU49" s="22">
        <v>591209</v>
      </c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>
        <f t="shared" si="37"/>
        <v>1000000</v>
      </c>
      <c r="CQ49" s="22"/>
      <c r="CR49" s="22"/>
      <c r="CS49" s="22">
        <f>BI49+BR49+CA49+CJ49</f>
        <v>591209</v>
      </c>
      <c r="CT49" s="22"/>
      <c r="CU49" s="22"/>
      <c r="CV49" s="22">
        <f t="shared" si="18"/>
        <v>591209</v>
      </c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107"/>
      <c r="FU49" s="107"/>
      <c r="FV49" s="107"/>
      <c r="FW49" s="107"/>
      <c r="FX49" s="107"/>
      <c r="FY49" s="107"/>
      <c r="FZ49" s="22"/>
      <c r="GA49" s="22"/>
      <c r="GB49" s="22">
        <v>4600000</v>
      </c>
      <c r="GC49" s="22"/>
      <c r="GD49" s="22"/>
      <c r="GE49" s="22">
        <v>4600000</v>
      </c>
      <c r="GF49" s="22"/>
      <c r="GG49" s="22"/>
      <c r="GH49" s="107">
        <v>1864821</v>
      </c>
      <c r="GI49" s="22"/>
      <c r="GJ49" s="22"/>
      <c r="GK49" s="22">
        <v>500000</v>
      </c>
      <c r="GL49" s="22"/>
      <c r="GM49" s="22"/>
      <c r="GN49" s="22">
        <v>500000</v>
      </c>
      <c r="GO49" s="22"/>
      <c r="GP49" s="22"/>
      <c r="GQ49" s="22">
        <v>904230</v>
      </c>
      <c r="GR49" s="22"/>
      <c r="GS49" s="22"/>
      <c r="GT49" s="22">
        <v>3700000</v>
      </c>
      <c r="GU49" s="22"/>
      <c r="GV49" s="22"/>
      <c r="GW49" s="22">
        <v>3700000</v>
      </c>
      <c r="GX49" s="22"/>
      <c r="GY49" s="22"/>
      <c r="GZ49" s="22">
        <v>3411600</v>
      </c>
      <c r="HA49" s="22"/>
      <c r="HB49" s="22"/>
      <c r="HC49" s="22"/>
      <c r="HD49" s="22"/>
      <c r="HE49" s="22"/>
      <c r="HF49" s="107"/>
      <c r="HG49" s="107"/>
      <c r="HH49" s="107"/>
      <c r="HI49" s="107"/>
      <c r="HJ49" s="107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19">
        <f t="shared" si="32"/>
        <v>8800000</v>
      </c>
      <c r="KP49" s="19"/>
      <c r="KQ49" s="22"/>
      <c r="KR49" s="19">
        <f t="shared" si="31"/>
        <v>8800000</v>
      </c>
      <c r="KS49" s="19"/>
      <c r="KT49" s="19"/>
      <c r="KU49" s="19">
        <f t="shared" si="33"/>
        <v>6180651</v>
      </c>
      <c r="KV49" s="19">
        <f t="shared" si="34"/>
        <v>0</v>
      </c>
      <c r="KW49" s="22"/>
    </row>
    <row r="50" spans="1:309">
      <c r="A50" s="28"/>
      <c r="B50" s="28"/>
      <c r="C50" s="2"/>
      <c r="D50" s="18">
        <v>4</v>
      </c>
      <c r="E50" s="189" t="s">
        <v>38</v>
      </c>
      <c r="F50" s="189"/>
      <c r="G50" s="189"/>
      <c r="H50" s="189"/>
      <c r="I50" s="189" t="s">
        <v>39</v>
      </c>
      <c r="J50" s="19">
        <f t="shared" si="25"/>
        <v>7401575</v>
      </c>
      <c r="K50" s="19">
        <f t="shared" si="26"/>
        <v>0</v>
      </c>
      <c r="L50" s="19"/>
      <c r="M50" s="222">
        <f t="shared" si="7"/>
        <v>7401575</v>
      </c>
      <c r="N50" s="19">
        <f t="shared" si="27"/>
        <v>7401575</v>
      </c>
      <c r="O50" s="19">
        <f t="shared" si="28"/>
        <v>0</v>
      </c>
      <c r="P50" s="19"/>
      <c r="Q50" s="222">
        <f t="shared" si="8"/>
        <v>7401575</v>
      </c>
      <c r="R50" s="19">
        <f t="shared" si="29"/>
        <v>9712577</v>
      </c>
      <c r="S50" s="19">
        <f t="shared" si="30"/>
        <v>0</v>
      </c>
      <c r="T50" s="19"/>
      <c r="U50" s="222">
        <f t="shared" si="9"/>
        <v>9712577</v>
      </c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2">
        <f t="shared" si="35"/>
        <v>0</v>
      </c>
      <c r="AX50" s="24"/>
      <c r="AY50" s="24"/>
      <c r="AZ50" s="22">
        <f t="shared" si="36"/>
        <v>0</v>
      </c>
      <c r="BA50" s="24"/>
      <c r="BB50" s="24"/>
      <c r="BC50" s="22">
        <f t="shared" si="38"/>
        <v>0</v>
      </c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2">
        <f t="shared" si="37"/>
        <v>0</v>
      </c>
      <c r="CQ50" s="24"/>
      <c r="CR50" s="24"/>
      <c r="CS50" s="22">
        <f t="shared" si="22"/>
        <v>0</v>
      </c>
      <c r="CT50" s="24"/>
      <c r="CU50" s="24"/>
      <c r="CV50" s="22">
        <f t="shared" si="18"/>
        <v>0</v>
      </c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>
        <f t="shared" ref="EI50:EY50" si="39">SUM(EI51:EI53)</f>
        <v>2834645</v>
      </c>
      <c r="EJ50" s="24">
        <f t="shared" si="39"/>
        <v>0</v>
      </c>
      <c r="EK50" s="24">
        <f t="shared" si="39"/>
        <v>0</v>
      </c>
      <c r="EL50" s="24">
        <f t="shared" si="39"/>
        <v>2834645</v>
      </c>
      <c r="EM50" s="24">
        <f t="shared" si="39"/>
        <v>0</v>
      </c>
      <c r="EN50" s="24">
        <f t="shared" si="39"/>
        <v>0</v>
      </c>
      <c r="EO50" s="24">
        <f t="shared" si="39"/>
        <v>4430000</v>
      </c>
      <c r="EP50" s="24">
        <f t="shared" si="39"/>
        <v>0</v>
      </c>
      <c r="EQ50" s="24">
        <f t="shared" si="39"/>
        <v>0</v>
      </c>
      <c r="ER50" s="24">
        <f t="shared" si="39"/>
        <v>4566930</v>
      </c>
      <c r="ES50" s="24">
        <f t="shared" si="39"/>
        <v>0</v>
      </c>
      <c r="ET50" s="24">
        <f t="shared" si="39"/>
        <v>0</v>
      </c>
      <c r="EU50" s="24">
        <f t="shared" si="39"/>
        <v>4566930</v>
      </c>
      <c r="EV50" s="24">
        <f t="shared" si="39"/>
        <v>0</v>
      </c>
      <c r="EW50" s="24">
        <f t="shared" si="39"/>
        <v>0</v>
      </c>
      <c r="EX50" s="24">
        <f t="shared" si="39"/>
        <v>5282577</v>
      </c>
      <c r="EY50" s="24">
        <f t="shared" si="39"/>
        <v>0</v>
      </c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35"/>
      <c r="FU50" s="35"/>
      <c r="FV50" s="35"/>
      <c r="FW50" s="35"/>
      <c r="FX50" s="35"/>
      <c r="FY50" s="35"/>
      <c r="FZ50" s="24"/>
      <c r="GA50" s="24"/>
      <c r="GB50" s="24"/>
      <c r="GC50" s="24"/>
      <c r="GD50" s="24"/>
      <c r="GE50" s="24">
        <f>SUM(GE51:GE53)</f>
        <v>0</v>
      </c>
      <c r="GF50" s="24">
        <f t="shared" ref="GF50:GH50" si="40">SUM(GF51:GF53)</f>
        <v>0</v>
      </c>
      <c r="GG50" s="24">
        <f t="shared" si="40"/>
        <v>0</v>
      </c>
      <c r="GH50" s="24">
        <f t="shared" si="40"/>
        <v>0</v>
      </c>
      <c r="GI50" s="24"/>
      <c r="GJ50" s="24"/>
      <c r="GK50" s="24"/>
      <c r="GL50" s="24"/>
      <c r="GM50" s="24"/>
      <c r="GN50" s="24">
        <f>SUM(GN51:GN53)</f>
        <v>0</v>
      </c>
      <c r="GO50" s="24">
        <f t="shared" ref="GO50:GT50" si="41">SUM(GO51:GO53)</f>
        <v>0</v>
      </c>
      <c r="GP50" s="24">
        <f t="shared" si="41"/>
        <v>0</v>
      </c>
      <c r="GQ50" s="24">
        <f t="shared" si="41"/>
        <v>0</v>
      </c>
      <c r="GR50" s="24">
        <f t="shared" si="41"/>
        <v>0</v>
      </c>
      <c r="GS50" s="24">
        <f t="shared" si="41"/>
        <v>0</v>
      </c>
      <c r="GT50" s="24">
        <f t="shared" si="41"/>
        <v>0</v>
      </c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35"/>
      <c r="HG50" s="35"/>
      <c r="HH50" s="35"/>
      <c r="HI50" s="35"/>
      <c r="HJ50" s="35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19">
        <f t="shared" si="32"/>
        <v>7401575</v>
      </c>
      <c r="KP50" s="19"/>
      <c r="KQ50" s="24"/>
      <c r="KR50" s="19">
        <f t="shared" si="31"/>
        <v>7401575</v>
      </c>
      <c r="KS50" s="19"/>
      <c r="KT50" s="19"/>
      <c r="KU50" s="19">
        <f t="shared" si="33"/>
        <v>9712577</v>
      </c>
      <c r="KV50" s="19">
        <f t="shared" si="34"/>
        <v>0</v>
      </c>
      <c r="KW50" s="24"/>
    </row>
    <row r="51" spans="1:309">
      <c r="A51" s="28"/>
      <c r="B51" s="28"/>
      <c r="C51" s="2"/>
      <c r="D51" s="28"/>
      <c r="E51" s="28"/>
      <c r="F51" s="28" t="s">
        <v>2</v>
      </c>
      <c r="G51" s="190" t="s">
        <v>40</v>
      </c>
      <c r="H51" s="190"/>
      <c r="I51" s="189" t="s">
        <v>39</v>
      </c>
      <c r="J51" s="19">
        <f t="shared" si="25"/>
        <v>7401575</v>
      </c>
      <c r="K51" s="19">
        <f t="shared" si="26"/>
        <v>0</v>
      </c>
      <c r="L51" s="19"/>
      <c r="M51" s="222">
        <f t="shared" si="7"/>
        <v>7401575</v>
      </c>
      <c r="N51" s="19">
        <f t="shared" si="27"/>
        <v>7401575</v>
      </c>
      <c r="O51" s="19">
        <f t="shared" si="28"/>
        <v>0</v>
      </c>
      <c r="P51" s="19"/>
      <c r="Q51" s="222">
        <f t="shared" si="8"/>
        <v>7401575</v>
      </c>
      <c r="R51" s="19">
        <f t="shared" si="29"/>
        <v>9712577</v>
      </c>
      <c r="S51" s="19">
        <f t="shared" si="30"/>
        <v>0</v>
      </c>
      <c r="T51" s="19"/>
      <c r="U51" s="222">
        <f t="shared" si="9"/>
        <v>9712577</v>
      </c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2">
        <f t="shared" si="35"/>
        <v>0</v>
      </c>
      <c r="AX51" s="24"/>
      <c r="AY51" s="24"/>
      <c r="AZ51" s="22">
        <f t="shared" si="36"/>
        <v>0</v>
      </c>
      <c r="BA51" s="24"/>
      <c r="BB51" s="24"/>
      <c r="BC51" s="22">
        <f t="shared" si="38"/>
        <v>0</v>
      </c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2">
        <f t="shared" si="37"/>
        <v>0</v>
      </c>
      <c r="CQ51" s="24"/>
      <c r="CR51" s="24"/>
      <c r="CS51" s="22">
        <f t="shared" si="22"/>
        <v>0</v>
      </c>
      <c r="CT51" s="24"/>
      <c r="CU51" s="24"/>
      <c r="CV51" s="22">
        <f t="shared" si="18"/>
        <v>0</v>
      </c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>
        <v>2834645</v>
      </c>
      <c r="EJ51" s="24"/>
      <c r="EK51" s="24"/>
      <c r="EL51" s="24">
        <v>2834645</v>
      </c>
      <c r="EM51" s="24"/>
      <c r="EN51" s="24"/>
      <c r="EO51" s="24">
        <v>4430000</v>
      </c>
      <c r="EP51" s="24"/>
      <c r="EQ51" s="24"/>
      <c r="ER51" s="24">
        <v>4566930</v>
      </c>
      <c r="ES51" s="24"/>
      <c r="ET51" s="24"/>
      <c r="EU51" s="24">
        <v>4566930</v>
      </c>
      <c r="EV51" s="24"/>
      <c r="EW51" s="24"/>
      <c r="EX51" s="24">
        <v>5282577</v>
      </c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35"/>
      <c r="FU51" s="35"/>
      <c r="FV51" s="35"/>
      <c r="FW51" s="35"/>
      <c r="FX51" s="35"/>
      <c r="FY51" s="35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35"/>
      <c r="HG51" s="35"/>
      <c r="HH51" s="35"/>
      <c r="HI51" s="35"/>
      <c r="HJ51" s="35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19">
        <f t="shared" si="32"/>
        <v>7401575</v>
      </c>
      <c r="KP51" s="19"/>
      <c r="KQ51" s="24"/>
      <c r="KR51" s="19">
        <f t="shared" si="31"/>
        <v>7401575</v>
      </c>
      <c r="KS51" s="19"/>
      <c r="KT51" s="19"/>
      <c r="KU51" s="19">
        <f t="shared" si="33"/>
        <v>9712577</v>
      </c>
      <c r="KV51" s="19">
        <f t="shared" si="34"/>
        <v>0</v>
      </c>
      <c r="KW51" s="24"/>
    </row>
    <row r="52" spans="1:309">
      <c r="A52" s="16"/>
      <c r="B52" s="28"/>
      <c r="C52" s="2"/>
      <c r="D52" s="16"/>
      <c r="E52" s="16"/>
      <c r="F52" s="28" t="s">
        <v>2</v>
      </c>
      <c r="G52" s="190" t="s">
        <v>41</v>
      </c>
      <c r="H52" s="190"/>
      <c r="I52" s="189" t="s">
        <v>39</v>
      </c>
      <c r="J52" s="19">
        <f t="shared" si="25"/>
        <v>0</v>
      </c>
      <c r="K52" s="19">
        <f t="shared" si="26"/>
        <v>0</v>
      </c>
      <c r="L52" s="19"/>
      <c r="M52" s="222">
        <f t="shared" si="7"/>
        <v>0</v>
      </c>
      <c r="N52" s="19">
        <f t="shared" si="27"/>
        <v>0</v>
      </c>
      <c r="O52" s="19">
        <f t="shared" si="28"/>
        <v>0</v>
      </c>
      <c r="P52" s="19"/>
      <c r="Q52" s="222">
        <f t="shared" si="8"/>
        <v>0</v>
      </c>
      <c r="R52" s="19">
        <f t="shared" si="29"/>
        <v>0</v>
      </c>
      <c r="S52" s="19">
        <f t="shared" si="30"/>
        <v>0</v>
      </c>
      <c r="T52" s="19"/>
      <c r="U52" s="222">
        <f t="shared" si="9"/>
        <v>0</v>
      </c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2">
        <f t="shared" si="35"/>
        <v>0</v>
      </c>
      <c r="AX52" s="24"/>
      <c r="AY52" s="24"/>
      <c r="AZ52" s="22">
        <f t="shared" si="36"/>
        <v>0</v>
      </c>
      <c r="BA52" s="24"/>
      <c r="BB52" s="24"/>
      <c r="BC52" s="22">
        <f t="shared" si="38"/>
        <v>0</v>
      </c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2">
        <f t="shared" si="37"/>
        <v>0</v>
      </c>
      <c r="CQ52" s="24"/>
      <c r="CR52" s="24"/>
      <c r="CS52" s="22">
        <f t="shared" si="22"/>
        <v>0</v>
      </c>
      <c r="CT52" s="24"/>
      <c r="CU52" s="24"/>
      <c r="CV52" s="22">
        <f t="shared" si="18"/>
        <v>0</v>
      </c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35"/>
      <c r="FU52" s="35"/>
      <c r="FV52" s="35"/>
      <c r="FW52" s="35"/>
      <c r="FX52" s="35"/>
      <c r="FY52" s="35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35"/>
      <c r="HG52" s="35"/>
      <c r="HH52" s="35"/>
      <c r="HI52" s="35"/>
      <c r="HJ52" s="35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19">
        <f t="shared" si="32"/>
        <v>0</v>
      </c>
      <c r="KP52" s="19"/>
      <c r="KQ52" s="24"/>
      <c r="KR52" s="19">
        <f t="shared" si="31"/>
        <v>0</v>
      </c>
      <c r="KS52" s="19"/>
      <c r="KT52" s="19"/>
      <c r="KU52" s="19">
        <f t="shared" si="33"/>
        <v>0</v>
      </c>
      <c r="KV52" s="19">
        <f t="shared" si="34"/>
        <v>0</v>
      </c>
      <c r="KW52" s="24"/>
    </row>
    <row r="53" spans="1:309">
      <c r="A53" s="2"/>
      <c r="B53" s="28"/>
      <c r="C53" s="2"/>
      <c r="D53" s="2"/>
      <c r="E53" s="2"/>
      <c r="F53" s="28" t="s">
        <v>2</v>
      </c>
      <c r="G53" s="190" t="s">
        <v>42</v>
      </c>
      <c r="H53" s="190"/>
      <c r="I53" s="189" t="s">
        <v>39</v>
      </c>
      <c r="J53" s="19">
        <f t="shared" si="25"/>
        <v>0</v>
      </c>
      <c r="K53" s="19">
        <f t="shared" si="26"/>
        <v>0</v>
      </c>
      <c r="L53" s="19"/>
      <c r="M53" s="222">
        <f t="shared" si="7"/>
        <v>0</v>
      </c>
      <c r="N53" s="19">
        <f t="shared" si="27"/>
        <v>0</v>
      </c>
      <c r="O53" s="19">
        <f t="shared" si="28"/>
        <v>0</v>
      </c>
      <c r="P53" s="19"/>
      <c r="Q53" s="222">
        <f t="shared" si="8"/>
        <v>0</v>
      </c>
      <c r="R53" s="19">
        <f t="shared" si="29"/>
        <v>0</v>
      </c>
      <c r="S53" s="19">
        <f t="shared" si="30"/>
        <v>0</v>
      </c>
      <c r="T53" s="19"/>
      <c r="U53" s="222">
        <f t="shared" si="9"/>
        <v>0</v>
      </c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2">
        <f t="shared" si="35"/>
        <v>0</v>
      </c>
      <c r="AX53" s="24"/>
      <c r="AY53" s="24"/>
      <c r="AZ53" s="22">
        <f t="shared" si="36"/>
        <v>0</v>
      </c>
      <c r="BA53" s="24"/>
      <c r="BB53" s="24"/>
      <c r="BC53" s="22">
        <f t="shared" si="38"/>
        <v>0</v>
      </c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2">
        <f t="shared" si="37"/>
        <v>0</v>
      </c>
      <c r="CQ53" s="24"/>
      <c r="CR53" s="24"/>
      <c r="CS53" s="22">
        <f t="shared" ref="CS53:CS83" si="42">BI53+BR53+CA53</f>
        <v>0</v>
      </c>
      <c r="CT53" s="24"/>
      <c r="CU53" s="24"/>
      <c r="CV53" s="22">
        <f t="shared" si="18"/>
        <v>0</v>
      </c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35"/>
      <c r="FU53" s="35"/>
      <c r="FV53" s="35"/>
      <c r="FW53" s="35"/>
      <c r="FX53" s="35"/>
      <c r="FY53" s="35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35"/>
      <c r="HG53" s="35"/>
      <c r="HH53" s="35"/>
      <c r="HI53" s="35"/>
      <c r="HJ53" s="35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19">
        <f t="shared" si="32"/>
        <v>0</v>
      </c>
      <c r="KP53" s="19"/>
      <c r="KQ53" s="24"/>
      <c r="KR53" s="19">
        <f t="shared" si="31"/>
        <v>0</v>
      </c>
      <c r="KS53" s="19"/>
      <c r="KT53" s="19"/>
      <c r="KU53" s="19">
        <f t="shared" si="33"/>
        <v>0</v>
      </c>
      <c r="KV53" s="19">
        <f t="shared" si="34"/>
        <v>0</v>
      </c>
      <c r="KW53" s="24"/>
    </row>
    <row r="54" spans="1:309">
      <c r="A54" s="2"/>
      <c r="B54" s="28"/>
      <c r="C54" s="2"/>
      <c r="D54" s="18">
        <v>5</v>
      </c>
      <c r="E54" s="189" t="s">
        <v>43</v>
      </c>
      <c r="F54" s="189"/>
      <c r="G54" s="189"/>
      <c r="H54" s="189"/>
      <c r="I54" s="189" t="s">
        <v>44</v>
      </c>
      <c r="J54" s="19">
        <f t="shared" si="25"/>
        <v>3386000</v>
      </c>
      <c r="K54" s="19">
        <f t="shared" si="26"/>
        <v>0</v>
      </c>
      <c r="L54" s="19"/>
      <c r="M54" s="222">
        <f t="shared" si="7"/>
        <v>3386000</v>
      </c>
      <c r="N54" s="19">
        <f t="shared" si="27"/>
        <v>3386000</v>
      </c>
      <c r="O54" s="19">
        <f t="shared" si="28"/>
        <v>0</v>
      </c>
      <c r="P54" s="19"/>
      <c r="Q54" s="222">
        <f t="shared" si="8"/>
        <v>3386000</v>
      </c>
      <c r="R54" s="19">
        <f t="shared" si="29"/>
        <v>4494101</v>
      </c>
      <c r="S54" s="19">
        <f t="shared" si="30"/>
        <v>0</v>
      </c>
      <c r="T54" s="19"/>
      <c r="U54" s="222">
        <f t="shared" si="9"/>
        <v>4494101</v>
      </c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2">
        <f t="shared" si="35"/>
        <v>0</v>
      </c>
      <c r="AX54" s="24"/>
      <c r="AY54" s="24"/>
      <c r="AZ54" s="22">
        <f t="shared" si="36"/>
        <v>0</v>
      </c>
      <c r="BA54" s="24"/>
      <c r="BB54" s="24"/>
      <c r="BC54" s="22">
        <f t="shared" si="38"/>
        <v>0</v>
      </c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2">
        <f t="shared" si="37"/>
        <v>0</v>
      </c>
      <c r="CQ54" s="24"/>
      <c r="CR54" s="24"/>
      <c r="CS54" s="22">
        <f t="shared" si="42"/>
        <v>0</v>
      </c>
      <c r="CT54" s="24"/>
      <c r="CU54" s="24"/>
      <c r="CV54" s="22">
        <f t="shared" si="18"/>
        <v>0</v>
      </c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35"/>
      <c r="FU54" s="35"/>
      <c r="FV54" s="35"/>
      <c r="FW54" s="35"/>
      <c r="FX54" s="35"/>
      <c r="FY54" s="35"/>
      <c r="FZ54" s="24"/>
      <c r="GA54" s="24"/>
      <c r="GB54" s="24"/>
      <c r="GC54" s="24"/>
      <c r="GD54" s="24"/>
      <c r="GE54" s="24"/>
      <c r="GF54" s="24"/>
      <c r="GG54" s="24"/>
      <c r="GH54" s="24">
        <v>7999</v>
      </c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35"/>
      <c r="HG54" s="35"/>
      <c r="HH54" s="35"/>
      <c r="HI54" s="35"/>
      <c r="HJ54" s="35"/>
      <c r="HK54" s="24"/>
      <c r="HL54" s="24">
        <v>3386000</v>
      </c>
      <c r="HM54" s="24"/>
      <c r="HN54" s="24"/>
      <c r="HO54" s="24">
        <v>3386000</v>
      </c>
      <c r="HP54" s="24"/>
      <c r="HQ54" s="24"/>
      <c r="HR54" s="24">
        <v>4468296</v>
      </c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>
        <v>17806</v>
      </c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19">
        <f t="shared" si="32"/>
        <v>3386000</v>
      </c>
      <c r="KP54" s="19"/>
      <c r="KQ54" s="24"/>
      <c r="KR54" s="19">
        <f t="shared" si="31"/>
        <v>3386000</v>
      </c>
      <c r="KS54" s="19"/>
      <c r="KT54" s="19"/>
      <c r="KU54" s="19">
        <f t="shared" si="33"/>
        <v>4494101</v>
      </c>
      <c r="KV54" s="19">
        <f t="shared" si="34"/>
        <v>0</v>
      </c>
      <c r="KW54" s="24"/>
    </row>
    <row r="55" spans="1:309">
      <c r="A55" s="28"/>
      <c r="B55" s="28"/>
      <c r="C55" s="2"/>
      <c r="D55" s="18">
        <v>6</v>
      </c>
      <c r="E55" s="2" t="s">
        <v>45</v>
      </c>
      <c r="F55" s="2"/>
      <c r="G55" s="21"/>
      <c r="H55" s="21"/>
      <c r="I55" s="21" t="s">
        <v>46</v>
      </c>
      <c r="J55" s="19">
        <f t="shared" si="25"/>
        <v>18524845</v>
      </c>
      <c r="K55" s="19">
        <f t="shared" si="26"/>
        <v>0</v>
      </c>
      <c r="L55" s="19"/>
      <c r="M55" s="222">
        <f t="shared" si="7"/>
        <v>18524845</v>
      </c>
      <c r="N55" s="19">
        <f t="shared" si="27"/>
        <v>20489293</v>
      </c>
      <c r="O55" s="19">
        <f t="shared" si="28"/>
        <v>0</v>
      </c>
      <c r="P55" s="19"/>
      <c r="Q55" s="222">
        <f t="shared" si="8"/>
        <v>20489293</v>
      </c>
      <c r="R55" s="19">
        <f t="shared" si="29"/>
        <v>26117219</v>
      </c>
      <c r="S55" s="19">
        <f t="shared" si="30"/>
        <v>0</v>
      </c>
      <c r="T55" s="19"/>
      <c r="U55" s="222">
        <f t="shared" si="9"/>
        <v>26117219</v>
      </c>
      <c r="V55" s="22"/>
      <c r="W55" s="22"/>
      <c r="X55" s="22"/>
      <c r="Y55" s="22">
        <v>0</v>
      </c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>
        <f t="shared" si="35"/>
        <v>0</v>
      </c>
      <c r="AX55" s="22"/>
      <c r="AY55" s="22"/>
      <c r="AZ55" s="22">
        <f t="shared" si="36"/>
        <v>0</v>
      </c>
      <c r="BA55" s="22"/>
      <c r="BB55" s="22"/>
      <c r="BC55" s="22">
        <f t="shared" si="38"/>
        <v>0</v>
      </c>
      <c r="BD55" s="22"/>
      <c r="BE55" s="22"/>
      <c r="BF55" s="22">
        <v>47300</v>
      </c>
      <c r="BG55" s="22"/>
      <c r="BH55" s="22"/>
      <c r="BI55" s="22">
        <v>47300</v>
      </c>
      <c r="BJ55" s="22"/>
      <c r="BK55" s="22"/>
      <c r="BL55" s="22">
        <v>40262</v>
      </c>
      <c r="BM55" s="22"/>
      <c r="BN55" s="22"/>
      <c r="BO55" s="22">
        <v>864000</v>
      </c>
      <c r="BP55" s="22"/>
      <c r="BQ55" s="22"/>
      <c r="BR55" s="22">
        <v>2828448</v>
      </c>
      <c r="BS55" s="22"/>
      <c r="BT55" s="22"/>
      <c r="BU55" s="22">
        <v>2835486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>
        <f t="shared" si="37"/>
        <v>911300</v>
      </c>
      <c r="CQ55" s="22"/>
      <c r="CR55" s="22"/>
      <c r="CS55" s="22">
        <f t="shared" si="42"/>
        <v>2875748</v>
      </c>
      <c r="CT55" s="22"/>
      <c r="CU55" s="22"/>
      <c r="CV55" s="22">
        <f t="shared" si="18"/>
        <v>2875748</v>
      </c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>
        <v>765355</v>
      </c>
      <c r="EJ55" s="22"/>
      <c r="EK55" s="22"/>
      <c r="EL55" s="22">
        <v>765355</v>
      </c>
      <c r="EM55" s="22"/>
      <c r="EN55" s="22"/>
      <c r="EO55" s="22">
        <v>1435063</v>
      </c>
      <c r="EP55" s="22"/>
      <c r="EQ55" s="22"/>
      <c r="ER55" s="22">
        <v>1233070</v>
      </c>
      <c r="ES55" s="22"/>
      <c r="ET55" s="22"/>
      <c r="EU55" s="22">
        <v>1233070</v>
      </c>
      <c r="EV55" s="22"/>
      <c r="EW55" s="22"/>
      <c r="EX55" s="22">
        <v>1753166</v>
      </c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>
        <v>9779500</v>
      </c>
      <c r="FK55" s="22"/>
      <c r="FL55" s="22"/>
      <c r="FM55" s="22">
        <v>9779500</v>
      </c>
      <c r="FN55" s="22"/>
      <c r="FO55" s="22"/>
      <c r="FP55" s="22">
        <v>12605036</v>
      </c>
      <c r="FQ55" s="22"/>
      <c r="FR55" s="22"/>
      <c r="FS55" s="22"/>
      <c r="FT55" s="107"/>
      <c r="FU55" s="107"/>
      <c r="FV55" s="107"/>
      <c r="FW55" s="107"/>
      <c r="FX55" s="107"/>
      <c r="FY55" s="107">
        <v>1231200</v>
      </c>
      <c r="FZ55" s="22"/>
      <c r="GA55" s="22"/>
      <c r="GB55" s="22">
        <v>1390820</v>
      </c>
      <c r="GC55" s="22"/>
      <c r="GD55" s="22"/>
      <c r="GE55" s="22">
        <v>1390820</v>
      </c>
      <c r="GF55" s="22"/>
      <c r="GG55" s="22"/>
      <c r="GH55" s="22">
        <v>874713</v>
      </c>
      <c r="GI55" s="22"/>
      <c r="GJ55" s="22"/>
      <c r="GK55" s="22">
        <v>3050800</v>
      </c>
      <c r="GL55" s="22"/>
      <c r="GM55" s="22"/>
      <c r="GN55" s="22">
        <v>3050800</v>
      </c>
      <c r="GO55" s="22"/>
      <c r="GP55" s="22"/>
      <c r="GQ55" s="22">
        <v>3635539</v>
      </c>
      <c r="GR55" s="22"/>
      <c r="GS55" s="22"/>
      <c r="GT55" s="22">
        <v>480000</v>
      </c>
      <c r="GU55" s="22"/>
      <c r="GV55" s="22"/>
      <c r="GW55" s="22">
        <v>480000</v>
      </c>
      <c r="GX55" s="22"/>
      <c r="GY55" s="22"/>
      <c r="GZ55" s="22">
        <v>485627</v>
      </c>
      <c r="HA55" s="22"/>
      <c r="HB55" s="22"/>
      <c r="HC55" s="22"/>
      <c r="HD55" s="22"/>
      <c r="HE55" s="22"/>
      <c r="HF55" s="107"/>
      <c r="HG55" s="107"/>
      <c r="HH55" s="107"/>
      <c r="HI55" s="107"/>
      <c r="HJ55" s="107"/>
      <c r="HK55" s="22"/>
      <c r="HL55" s="22">
        <v>914000</v>
      </c>
      <c r="HM55" s="22"/>
      <c r="HN55" s="22"/>
      <c r="HO55" s="22">
        <v>914000</v>
      </c>
      <c r="HP55" s="22"/>
      <c r="HQ55" s="22"/>
      <c r="HR55" s="22">
        <v>1206599</v>
      </c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>
        <v>4808</v>
      </c>
      <c r="IK55" s="22"/>
      <c r="IL55" s="22"/>
      <c r="IM55" s="22"/>
      <c r="IN55" s="22"/>
      <c r="IO55" s="22"/>
      <c r="IP55" s="22"/>
      <c r="IQ55" s="107"/>
      <c r="IR55" s="22"/>
      <c r="IS55" s="22"/>
      <c r="IT55" s="107"/>
      <c r="IU55" s="22"/>
      <c r="IV55" s="22"/>
      <c r="IW55" s="22"/>
      <c r="IX55" s="22"/>
      <c r="IY55" s="107"/>
      <c r="IZ55" s="22"/>
      <c r="JA55" s="22"/>
      <c r="JB55" s="22">
        <v>9720</v>
      </c>
      <c r="JC55" s="22"/>
      <c r="JD55" s="22"/>
      <c r="JE55" s="22"/>
      <c r="JF55" s="22"/>
      <c r="JG55" s="22"/>
      <c r="JH55" s="22"/>
      <c r="JI55" s="22"/>
      <c r="JJ55" s="22"/>
      <c r="JK55" s="22"/>
      <c r="JL55" s="22"/>
      <c r="JM55" s="22"/>
      <c r="JN55" s="22"/>
      <c r="JO55" s="22"/>
      <c r="JP55" s="22"/>
      <c r="JQ55" s="22"/>
      <c r="JR55" s="22"/>
      <c r="JS55" s="22"/>
      <c r="JT55" s="22"/>
      <c r="JU55" s="22"/>
      <c r="JV55" s="22"/>
      <c r="JW55" s="22"/>
      <c r="JX55" s="22"/>
      <c r="JY55" s="22"/>
      <c r="JZ55" s="22"/>
      <c r="KA55" s="22"/>
      <c r="KB55" s="22"/>
      <c r="KC55" s="22"/>
      <c r="KD55" s="22"/>
      <c r="KE55" s="22"/>
      <c r="KF55" s="22"/>
      <c r="KG55" s="22"/>
      <c r="KH55" s="22"/>
      <c r="KI55" s="22"/>
      <c r="KJ55" s="22"/>
      <c r="KK55" s="22"/>
      <c r="KL55" s="22"/>
      <c r="KM55" s="22"/>
      <c r="KN55" s="22"/>
      <c r="KO55" s="19">
        <f t="shared" si="32"/>
        <v>17613545</v>
      </c>
      <c r="KP55" s="19"/>
      <c r="KQ55" s="22"/>
      <c r="KR55" s="19">
        <f t="shared" si="31"/>
        <v>17613545</v>
      </c>
      <c r="KS55" s="19"/>
      <c r="KT55" s="19"/>
      <c r="KU55" s="19">
        <f t="shared" si="33"/>
        <v>23241471</v>
      </c>
      <c r="KV55" s="19">
        <f t="shared" si="34"/>
        <v>0</v>
      </c>
      <c r="KW55" s="22"/>
    </row>
    <row r="56" spans="1:309">
      <c r="A56" s="28"/>
      <c r="B56" s="28"/>
      <c r="C56" s="2"/>
      <c r="D56" s="18">
        <v>7</v>
      </c>
      <c r="E56" s="2" t="s">
        <v>714</v>
      </c>
      <c r="F56" s="2"/>
      <c r="G56" s="2"/>
      <c r="H56" s="189"/>
      <c r="I56" s="189" t="s">
        <v>47</v>
      </c>
      <c r="J56" s="19">
        <f t="shared" si="25"/>
        <v>0</v>
      </c>
      <c r="K56" s="19">
        <f t="shared" si="26"/>
        <v>0</v>
      </c>
      <c r="L56" s="19"/>
      <c r="M56" s="222">
        <f t="shared" si="7"/>
        <v>0</v>
      </c>
      <c r="N56" s="19">
        <f t="shared" si="27"/>
        <v>0</v>
      </c>
      <c r="O56" s="19">
        <f t="shared" si="28"/>
        <v>0</v>
      </c>
      <c r="P56" s="19"/>
      <c r="Q56" s="222">
        <f t="shared" si="8"/>
        <v>0</v>
      </c>
      <c r="R56" s="19">
        <f t="shared" si="29"/>
        <v>0</v>
      </c>
      <c r="S56" s="19">
        <f t="shared" si="30"/>
        <v>0</v>
      </c>
      <c r="T56" s="19"/>
      <c r="U56" s="222">
        <f t="shared" si="9"/>
        <v>0</v>
      </c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2">
        <f t="shared" si="35"/>
        <v>0</v>
      </c>
      <c r="AX56" s="24"/>
      <c r="AY56" s="24"/>
      <c r="AZ56" s="22">
        <f t="shared" si="36"/>
        <v>0</v>
      </c>
      <c r="BA56" s="24"/>
      <c r="BB56" s="24"/>
      <c r="BC56" s="22">
        <f t="shared" si="38"/>
        <v>0</v>
      </c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2">
        <f t="shared" si="37"/>
        <v>0</v>
      </c>
      <c r="CQ56" s="24"/>
      <c r="CR56" s="24"/>
      <c r="CS56" s="22">
        <f t="shared" si="42"/>
        <v>0</v>
      </c>
      <c r="CT56" s="24"/>
      <c r="CU56" s="24"/>
      <c r="CV56" s="22">
        <f t="shared" si="18"/>
        <v>0</v>
      </c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35"/>
      <c r="FU56" s="35"/>
      <c r="FV56" s="35"/>
      <c r="FW56" s="35"/>
      <c r="FX56" s="35"/>
      <c r="FY56" s="35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 t="s">
        <v>480</v>
      </c>
      <c r="GX56" s="24"/>
      <c r="GY56" s="24"/>
      <c r="GZ56" s="24"/>
      <c r="HA56" s="24"/>
      <c r="HB56" s="24"/>
      <c r="HC56" s="24"/>
      <c r="HD56" s="24"/>
      <c r="HE56" s="24"/>
      <c r="HF56" s="35"/>
      <c r="HG56" s="35"/>
      <c r="HH56" s="35"/>
      <c r="HI56" s="35"/>
      <c r="HJ56" s="35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19">
        <f t="shared" si="32"/>
        <v>0</v>
      </c>
      <c r="KP56" s="19"/>
      <c r="KQ56" s="24"/>
      <c r="KR56" s="19">
        <f t="shared" si="31"/>
        <v>0</v>
      </c>
      <c r="KS56" s="19"/>
      <c r="KT56" s="19"/>
      <c r="KU56" s="19">
        <f t="shared" si="33"/>
        <v>0</v>
      </c>
      <c r="KV56" s="19">
        <f t="shared" si="34"/>
        <v>0</v>
      </c>
      <c r="KW56" s="24"/>
    </row>
    <row r="57" spans="1:309">
      <c r="A57" s="28"/>
      <c r="B57" s="2"/>
      <c r="C57" s="2"/>
      <c r="D57" s="18">
        <v>8</v>
      </c>
      <c r="E57" s="189" t="s">
        <v>217</v>
      </c>
      <c r="F57" s="189"/>
      <c r="G57" s="189"/>
      <c r="H57" s="189"/>
      <c r="I57" s="189" t="s">
        <v>48</v>
      </c>
      <c r="J57" s="19">
        <f t="shared" si="25"/>
        <v>0</v>
      </c>
      <c r="K57" s="19">
        <f t="shared" si="26"/>
        <v>0</v>
      </c>
      <c r="L57" s="19"/>
      <c r="M57" s="222">
        <f t="shared" si="7"/>
        <v>0</v>
      </c>
      <c r="N57" s="19">
        <f t="shared" si="27"/>
        <v>0</v>
      </c>
      <c r="O57" s="19">
        <f t="shared" si="28"/>
        <v>0</v>
      </c>
      <c r="P57" s="19"/>
      <c r="Q57" s="222">
        <f t="shared" si="8"/>
        <v>0</v>
      </c>
      <c r="R57" s="19">
        <f t="shared" si="29"/>
        <v>107473</v>
      </c>
      <c r="S57" s="19">
        <f t="shared" si="30"/>
        <v>0</v>
      </c>
      <c r="T57" s="19"/>
      <c r="U57" s="222">
        <f t="shared" si="9"/>
        <v>107473</v>
      </c>
      <c r="V57" s="24"/>
      <c r="W57" s="24"/>
      <c r="X57" s="24"/>
      <c r="Y57" s="24">
        <v>0</v>
      </c>
      <c r="Z57" s="24"/>
      <c r="AA57" s="24"/>
      <c r="AB57" s="24">
        <v>50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2">
        <f t="shared" si="35"/>
        <v>0</v>
      </c>
      <c r="AX57" s="24"/>
      <c r="AY57" s="24"/>
      <c r="AZ57" s="22">
        <f t="shared" si="36"/>
        <v>0</v>
      </c>
      <c r="BA57" s="24"/>
      <c r="BB57" s="24"/>
      <c r="BC57" s="22">
        <f t="shared" si="38"/>
        <v>50</v>
      </c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>
        <v>51</v>
      </c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2">
        <f t="shared" si="37"/>
        <v>0</v>
      </c>
      <c r="CQ57" s="24"/>
      <c r="CR57" s="24"/>
      <c r="CS57" s="22">
        <f t="shared" si="42"/>
        <v>0</v>
      </c>
      <c r="CT57" s="24"/>
      <c r="CU57" s="24"/>
      <c r="CV57" s="22">
        <f t="shared" si="18"/>
        <v>51</v>
      </c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35"/>
      <c r="FU57" s="35"/>
      <c r="FV57" s="35"/>
      <c r="FW57" s="35"/>
      <c r="FX57" s="35"/>
      <c r="FY57" s="35"/>
      <c r="FZ57" s="24"/>
      <c r="GA57" s="24"/>
      <c r="GB57" s="24"/>
      <c r="GC57" s="24"/>
      <c r="GD57" s="24"/>
      <c r="GE57" s="24"/>
      <c r="GF57" s="24"/>
      <c r="GG57" s="24"/>
      <c r="GH57" s="24">
        <v>26943</v>
      </c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35"/>
      <c r="HG57" s="35"/>
      <c r="HH57" s="35"/>
      <c r="HI57" s="35"/>
      <c r="HJ57" s="35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>
        <f>80352+77</f>
        <v>80429</v>
      </c>
      <c r="KM57" s="24"/>
      <c r="KN57" s="24"/>
      <c r="KO57" s="19">
        <f t="shared" si="32"/>
        <v>0</v>
      </c>
      <c r="KP57" s="19"/>
      <c r="KQ57" s="24"/>
      <c r="KR57" s="19">
        <f t="shared" si="31"/>
        <v>0</v>
      </c>
      <c r="KS57" s="19"/>
      <c r="KT57" s="19"/>
      <c r="KU57" s="19">
        <f t="shared" si="33"/>
        <v>107372</v>
      </c>
      <c r="KV57" s="19">
        <f t="shared" si="34"/>
        <v>0</v>
      </c>
      <c r="KW57" s="24"/>
    </row>
    <row r="58" spans="1:309">
      <c r="A58" s="28"/>
      <c r="B58" s="2"/>
      <c r="C58" s="28"/>
      <c r="D58" s="28"/>
      <c r="E58" s="28"/>
      <c r="F58" s="28" t="s">
        <v>2</v>
      </c>
      <c r="G58" s="190" t="s">
        <v>49</v>
      </c>
      <c r="H58" s="28"/>
      <c r="I58" s="189" t="s">
        <v>48</v>
      </c>
      <c r="J58" s="19">
        <f t="shared" si="25"/>
        <v>0</v>
      </c>
      <c r="K58" s="19">
        <f t="shared" si="26"/>
        <v>0</v>
      </c>
      <c r="L58" s="19"/>
      <c r="M58" s="222">
        <f t="shared" si="7"/>
        <v>0</v>
      </c>
      <c r="N58" s="19">
        <f t="shared" si="27"/>
        <v>0</v>
      </c>
      <c r="O58" s="19">
        <f t="shared" si="28"/>
        <v>0</v>
      </c>
      <c r="P58" s="19"/>
      <c r="Q58" s="222">
        <f t="shared" si="8"/>
        <v>0</v>
      </c>
      <c r="R58" s="19">
        <f t="shared" si="29"/>
        <v>0</v>
      </c>
      <c r="S58" s="19">
        <f t="shared" si="30"/>
        <v>0</v>
      </c>
      <c r="T58" s="19"/>
      <c r="U58" s="222">
        <f t="shared" si="9"/>
        <v>0</v>
      </c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2">
        <f t="shared" si="35"/>
        <v>0</v>
      </c>
      <c r="AX58" s="24"/>
      <c r="AY58" s="24"/>
      <c r="AZ58" s="22">
        <f t="shared" si="36"/>
        <v>0</v>
      </c>
      <c r="BA58" s="24"/>
      <c r="BB58" s="24"/>
      <c r="BC58" s="22">
        <f t="shared" si="38"/>
        <v>0</v>
      </c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2">
        <f t="shared" si="37"/>
        <v>0</v>
      </c>
      <c r="CQ58" s="24"/>
      <c r="CR58" s="24"/>
      <c r="CS58" s="22">
        <f t="shared" si="42"/>
        <v>0</v>
      </c>
      <c r="CT58" s="24"/>
      <c r="CU58" s="24"/>
      <c r="CV58" s="22">
        <f t="shared" si="18"/>
        <v>0</v>
      </c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35"/>
      <c r="FU58" s="35"/>
      <c r="FV58" s="35"/>
      <c r="FW58" s="35"/>
      <c r="FX58" s="35"/>
      <c r="FY58" s="35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19">
        <f t="shared" si="32"/>
        <v>0</v>
      </c>
      <c r="KP58" s="19"/>
      <c r="KQ58" s="24"/>
      <c r="KR58" s="19">
        <f t="shared" si="31"/>
        <v>0</v>
      </c>
      <c r="KS58" s="19"/>
      <c r="KT58" s="19"/>
      <c r="KU58" s="19">
        <f t="shared" si="33"/>
        <v>0</v>
      </c>
      <c r="KV58" s="19">
        <f t="shared" si="34"/>
        <v>0</v>
      </c>
      <c r="KW58" s="24"/>
    </row>
    <row r="59" spans="1:309">
      <c r="A59" s="28"/>
      <c r="B59" s="2"/>
      <c r="C59" s="2"/>
      <c r="D59" s="18">
        <v>9</v>
      </c>
      <c r="E59" s="2" t="s">
        <v>50</v>
      </c>
      <c r="F59" s="2"/>
      <c r="G59" s="21"/>
      <c r="H59" s="21"/>
      <c r="I59" s="21" t="s">
        <v>51</v>
      </c>
      <c r="J59" s="19">
        <f t="shared" si="25"/>
        <v>0</v>
      </c>
      <c r="K59" s="19">
        <f t="shared" si="26"/>
        <v>0</v>
      </c>
      <c r="L59" s="19"/>
      <c r="M59" s="222">
        <f t="shared" si="7"/>
        <v>0</v>
      </c>
      <c r="N59" s="19">
        <f t="shared" si="27"/>
        <v>0</v>
      </c>
      <c r="O59" s="19">
        <f t="shared" si="28"/>
        <v>0</v>
      </c>
      <c r="P59" s="19"/>
      <c r="Q59" s="222">
        <f t="shared" si="8"/>
        <v>0</v>
      </c>
      <c r="R59" s="19">
        <f t="shared" si="29"/>
        <v>0</v>
      </c>
      <c r="S59" s="19">
        <f t="shared" si="30"/>
        <v>0</v>
      </c>
      <c r="T59" s="19"/>
      <c r="U59" s="222">
        <f t="shared" si="9"/>
        <v>0</v>
      </c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>
        <f t="shared" si="35"/>
        <v>0</v>
      </c>
      <c r="AX59" s="22"/>
      <c r="AY59" s="22"/>
      <c r="AZ59" s="22">
        <f t="shared" si="36"/>
        <v>0</v>
      </c>
      <c r="BA59" s="22"/>
      <c r="BB59" s="22"/>
      <c r="BC59" s="22">
        <f t="shared" si="38"/>
        <v>0</v>
      </c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>
        <f t="shared" si="37"/>
        <v>0</v>
      </c>
      <c r="CQ59" s="22"/>
      <c r="CR59" s="22"/>
      <c r="CS59" s="22">
        <f t="shared" si="42"/>
        <v>0</v>
      </c>
      <c r="CT59" s="22"/>
      <c r="CU59" s="22"/>
      <c r="CV59" s="22">
        <f t="shared" si="18"/>
        <v>0</v>
      </c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107"/>
      <c r="FU59" s="107"/>
      <c r="FV59" s="107"/>
      <c r="FW59" s="107"/>
      <c r="FX59" s="107"/>
      <c r="FY59" s="107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  <c r="JB59" s="22"/>
      <c r="JC59" s="22"/>
      <c r="JD59" s="22"/>
      <c r="JE59" s="22"/>
      <c r="JF59" s="22"/>
      <c r="JG59" s="22"/>
      <c r="JH59" s="22"/>
      <c r="JI59" s="22"/>
      <c r="JJ59" s="22"/>
      <c r="JK59" s="22"/>
      <c r="JL59" s="22"/>
      <c r="JM59" s="22"/>
      <c r="JN59" s="22"/>
      <c r="JO59" s="22"/>
      <c r="JP59" s="22"/>
      <c r="JQ59" s="22"/>
      <c r="JR59" s="22"/>
      <c r="JS59" s="22"/>
      <c r="JT59" s="22"/>
      <c r="JU59" s="22"/>
      <c r="JV59" s="22"/>
      <c r="JW59" s="22"/>
      <c r="JX59" s="22"/>
      <c r="JY59" s="22"/>
      <c r="JZ59" s="22"/>
      <c r="KA59" s="22"/>
      <c r="KB59" s="22"/>
      <c r="KC59" s="22"/>
      <c r="KD59" s="22"/>
      <c r="KE59" s="22"/>
      <c r="KF59" s="22"/>
      <c r="KG59" s="22"/>
      <c r="KH59" s="22"/>
      <c r="KI59" s="22"/>
      <c r="KJ59" s="22"/>
      <c r="KK59" s="22"/>
      <c r="KL59" s="22"/>
      <c r="KM59" s="22"/>
      <c r="KN59" s="22"/>
      <c r="KO59" s="19">
        <f t="shared" si="32"/>
        <v>0</v>
      </c>
      <c r="KP59" s="19"/>
      <c r="KQ59" s="22"/>
      <c r="KR59" s="19">
        <f t="shared" si="31"/>
        <v>0</v>
      </c>
      <c r="KS59" s="19"/>
      <c r="KT59" s="19"/>
      <c r="KU59" s="19">
        <f t="shared" si="33"/>
        <v>0</v>
      </c>
      <c r="KV59" s="19">
        <f t="shared" si="34"/>
        <v>0</v>
      </c>
      <c r="KW59" s="22"/>
    </row>
    <row r="60" spans="1:309">
      <c r="A60" s="28"/>
      <c r="B60" s="28"/>
      <c r="C60" s="28"/>
      <c r="D60" s="18"/>
      <c r="E60" s="28"/>
      <c r="F60" s="28" t="s">
        <v>2</v>
      </c>
      <c r="G60" s="190" t="s">
        <v>52</v>
      </c>
      <c r="H60" s="28"/>
      <c r="I60" s="21" t="s">
        <v>51</v>
      </c>
      <c r="J60" s="19">
        <f t="shared" si="25"/>
        <v>0</v>
      </c>
      <c r="K60" s="19">
        <f t="shared" si="26"/>
        <v>0</v>
      </c>
      <c r="L60" s="19"/>
      <c r="M60" s="222">
        <f t="shared" si="7"/>
        <v>0</v>
      </c>
      <c r="N60" s="19">
        <f t="shared" si="27"/>
        <v>0</v>
      </c>
      <c r="O60" s="19">
        <f t="shared" si="28"/>
        <v>0</v>
      </c>
      <c r="P60" s="19"/>
      <c r="Q60" s="222">
        <f t="shared" si="8"/>
        <v>0</v>
      </c>
      <c r="R60" s="19">
        <f t="shared" si="29"/>
        <v>0</v>
      </c>
      <c r="S60" s="19">
        <f t="shared" si="30"/>
        <v>0</v>
      </c>
      <c r="T60" s="19"/>
      <c r="U60" s="222">
        <f t="shared" si="9"/>
        <v>0</v>
      </c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 t="shared" si="35"/>
        <v>0</v>
      </c>
      <c r="AX60" s="22"/>
      <c r="AY60" s="22"/>
      <c r="AZ60" s="22">
        <f t="shared" si="36"/>
        <v>0</v>
      </c>
      <c r="BA60" s="22"/>
      <c r="BB60" s="22"/>
      <c r="BC60" s="22">
        <f t="shared" si="38"/>
        <v>0</v>
      </c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>
        <f t="shared" si="37"/>
        <v>0</v>
      </c>
      <c r="CQ60" s="22"/>
      <c r="CR60" s="22"/>
      <c r="CS60" s="22">
        <f t="shared" si="42"/>
        <v>0</v>
      </c>
      <c r="CT60" s="22"/>
      <c r="CU60" s="22"/>
      <c r="CV60" s="22">
        <f t="shared" si="18"/>
        <v>0</v>
      </c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  <c r="IW60" s="22"/>
      <c r="IX60" s="22"/>
      <c r="IY60" s="22"/>
      <c r="IZ60" s="22"/>
      <c r="JA60" s="22"/>
      <c r="JB60" s="22"/>
      <c r="JC60" s="22"/>
      <c r="JD60" s="22"/>
      <c r="JE60" s="22"/>
      <c r="JF60" s="22"/>
      <c r="JG60" s="22"/>
      <c r="JH60" s="22"/>
      <c r="JI60" s="22"/>
      <c r="JJ60" s="22"/>
      <c r="JK60" s="22"/>
      <c r="JL60" s="22"/>
      <c r="JM60" s="22"/>
      <c r="JN60" s="22"/>
      <c r="JO60" s="22"/>
      <c r="JP60" s="22"/>
      <c r="JQ60" s="22"/>
      <c r="JR60" s="22"/>
      <c r="JS60" s="22"/>
      <c r="JT60" s="22"/>
      <c r="JU60" s="22"/>
      <c r="JV60" s="22"/>
      <c r="JW60" s="22"/>
      <c r="JX60" s="22"/>
      <c r="JY60" s="22"/>
      <c r="JZ60" s="22"/>
      <c r="KA60" s="22"/>
      <c r="KB60" s="22"/>
      <c r="KC60" s="22"/>
      <c r="KD60" s="22"/>
      <c r="KE60" s="22"/>
      <c r="KF60" s="22"/>
      <c r="KG60" s="22"/>
      <c r="KH60" s="22"/>
      <c r="KI60" s="22"/>
      <c r="KJ60" s="22"/>
      <c r="KK60" s="22"/>
      <c r="KL60" s="22"/>
      <c r="KM60" s="22"/>
      <c r="KN60" s="22"/>
      <c r="KO60" s="19">
        <f t="shared" si="32"/>
        <v>0</v>
      </c>
      <c r="KP60" s="19"/>
      <c r="KQ60" s="22"/>
      <c r="KR60" s="19">
        <f t="shared" si="31"/>
        <v>0</v>
      </c>
      <c r="KS60" s="19"/>
      <c r="KT60" s="19"/>
      <c r="KU60" s="19">
        <f t="shared" si="33"/>
        <v>0</v>
      </c>
      <c r="KV60" s="19">
        <f t="shared" si="34"/>
        <v>0</v>
      </c>
      <c r="KW60" s="22"/>
    </row>
    <row r="61" spans="1:309">
      <c r="A61" s="28"/>
      <c r="B61" s="28"/>
      <c r="C61" s="2"/>
      <c r="D61" s="18">
        <v>10</v>
      </c>
      <c r="E61" s="2" t="s">
        <v>1062</v>
      </c>
      <c r="F61" s="2"/>
      <c r="G61" s="21"/>
      <c r="H61" s="21"/>
      <c r="I61" s="21" t="s">
        <v>54</v>
      </c>
      <c r="J61" s="19">
        <f t="shared" si="25"/>
        <v>0</v>
      </c>
      <c r="K61" s="19">
        <f t="shared" si="26"/>
        <v>0</v>
      </c>
      <c r="L61" s="19"/>
      <c r="M61" s="222">
        <f t="shared" si="7"/>
        <v>0</v>
      </c>
      <c r="N61" s="19">
        <f t="shared" si="27"/>
        <v>6587</v>
      </c>
      <c r="O61" s="19">
        <f t="shared" si="28"/>
        <v>0</v>
      </c>
      <c r="P61" s="19"/>
      <c r="Q61" s="222">
        <f t="shared" si="8"/>
        <v>6587</v>
      </c>
      <c r="R61" s="19">
        <f t="shared" si="29"/>
        <v>1069868</v>
      </c>
      <c r="S61" s="19">
        <f t="shared" si="30"/>
        <v>0</v>
      </c>
      <c r="T61" s="19"/>
      <c r="U61" s="222">
        <f t="shared" si="9"/>
        <v>1069868</v>
      </c>
      <c r="V61" s="22"/>
      <c r="W61" s="22"/>
      <c r="X61" s="22"/>
      <c r="Y61" s="22"/>
      <c r="Z61" s="22"/>
      <c r="AA61" s="22"/>
      <c r="AB61" s="22">
        <v>91530</v>
      </c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>
        <f t="shared" si="35"/>
        <v>0</v>
      </c>
      <c r="AX61" s="22"/>
      <c r="AY61" s="22"/>
      <c r="AZ61" s="22">
        <f t="shared" si="36"/>
        <v>0</v>
      </c>
      <c r="BA61" s="22"/>
      <c r="BB61" s="22"/>
      <c r="BC61" s="22">
        <f t="shared" si="38"/>
        <v>91530</v>
      </c>
      <c r="BD61" s="22"/>
      <c r="BE61" s="22"/>
      <c r="BF61" s="22"/>
      <c r="BG61" s="22"/>
      <c r="BH61" s="22"/>
      <c r="BI61" s="22">
        <v>6587</v>
      </c>
      <c r="BJ61" s="22"/>
      <c r="BK61" s="22"/>
      <c r="BL61" s="22">
        <v>6035</v>
      </c>
      <c r="BM61" s="22"/>
      <c r="BN61" s="22"/>
      <c r="BO61" s="22"/>
      <c r="BP61" s="22"/>
      <c r="BQ61" s="22"/>
      <c r="BR61" s="22"/>
      <c r="BS61" s="22"/>
      <c r="BT61" s="22"/>
      <c r="BU61" s="22">
        <v>501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>
        <f t="shared" si="37"/>
        <v>0</v>
      </c>
      <c r="CQ61" s="22"/>
      <c r="CR61" s="22"/>
      <c r="CS61" s="22">
        <f t="shared" si="42"/>
        <v>6587</v>
      </c>
      <c r="CT61" s="22"/>
      <c r="CU61" s="22"/>
      <c r="CV61" s="22">
        <f t="shared" si="18"/>
        <v>6536</v>
      </c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>
        <f>379412+204020</f>
        <v>583432</v>
      </c>
      <c r="GI61" s="22"/>
      <c r="GJ61" s="22"/>
      <c r="GK61" s="22"/>
      <c r="GL61" s="22"/>
      <c r="GM61" s="22"/>
      <c r="GN61" s="22"/>
      <c r="GO61" s="22"/>
      <c r="GP61" s="22"/>
      <c r="GQ61" s="22">
        <v>27793</v>
      </c>
      <c r="GR61" s="22"/>
      <c r="GS61" s="22"/>
      <c r="GT61" s="22"/>
      <c r="GU61" s="22"/>
      <c r="GV61" s="22"/>
      <c r="GW61" s="22"/>
      <c r="GX61" s="22"/>
      <c r="GY61" s="22"/>
      <c r="GZ61" s="22">
        <v>360577</v>
      </c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  <c r="JB61" s="22"/>
      <c r="JC61" s="22"/>
      <c r="JD61" s="22"/>
      <c r="JE61" s="22"/>
      <c r="JF61" s="22"/>
      <c r="JG61" s="22"/>
      <c r="JH61" s="22"/>
      <c r="JI61" s="22"/>
      <c r="JJ61" s="22"/>
      <c r="JK61" s="22"/>
      <c r="JL61" s="22"/>
      <c r="JM61" s="22"/>
      <c r="JN61" s="22"/>
      <c r="JO61" s="22"/>
      <c r="JP61" s="22"/>
      <c r="JQ61" s="22"/>
      <c r="JR61" s="22"/>
      <c r="JS61" s="22"/>
      <c r="JT61" s="22"/>
      <c r="JU61" s="22"/>
      <c r="JV61" s="22"/>
      <c r="JW61" s="22"/>
      <c r="JX61" s="22"/>
      <c r="JY61" s="22"/>
      <c r="JZ61" s="22"/>
      <c r="KA61" s="22"/>
      <c r="KB61" s="22"/>
      <c r="KC61" s="22"/>
      <c r="KD61" s="22"/>
      <c r="KE61" s="22"/>
      <c r="KF61" s="22"/>
      <c r="KG61" s="22"/>
      <c r="KH61" s="22"/>
      <c r="KI61" s="22"/>
      <c r="KJ61" s="22"/>
      <c r="KK61" s="22"/>
      <c r="KL61" s="22"/>
      <c r="KM61" s="22"/>
      <c r="KN61" s="22"/>
      <c r="KO61" s="19">
        <f t="shared" si="32"/>
        <v>0</v>
      </c>
      <c r="KP61" s="19"/>
      <c r="KQ61" s="22"/>
      <c r="KR61" s="19">
        <f t="shared" si="31"/>
        <v>0</v>
      </c>
      <c r="KS61" s="19"/>
      <c r="KT61" s="19"/>
      <c r="KU61" s="19">
        <f t="shared" si="33"/>
        <v>971802</v>
      </c>
      <c r="KV61" s="19">
        <f t="shared" si="34"/>
        <v>0</v>
      </c>
      <c r="KW61" s="22"/>
    </row>
    <row r="62" spans="1:309">
      <c r="A62" s="28"/>
      <c r="B62" s="189"/>
      <c r="C62" s="11">
        <v>4</v>
      </c>
      <c r="D62" s="12" t="s">
        <v>244</v>
      </c>
      <c r="E62" s="12"/>
      <c r="F62" s="12"/>
      <c r="G62" s="12"/>
      <c r="H62" s="12"/>
      <c r="I62" s="13" t="s">
        <v>55</v>
      </c>
      <c r="J62" s="247">
        <f t="shared" si="25"/>
        <v>0</v>
      </c>
      <c r="K62" s="247">
        <f t="shared" si="26"/>
        <v>0</v>
      </c>
      <c r="L62" s="247"/>
      <c r="M62" s="248">
        <f t="shared" si="7"/>
        <v>0</v>
      </c>
      <c r="N62" s="247">
        <f t="shared" si="27"/>
        <v>300000</v>
      </c>
      <c r="O62" s="247">
        <f t="shared" si="28"/>
        <v>0</v>
      </c>
      <c r="P62" s="247"/>
      <c r="Q62" s="248">
        <f t="shared" si="8"/>
        <v>300000</v>
      </c>
      <c r="R62" s="247">
        <f t="shared" si="29"/>
        <v>567500</v>
      </c>
      <c r="S62" s="247">
        <f t="shared" si="30"/>
        <v>0</v>
      </c>
      <c r="T62" s="247"/>
      <c r="U62" s="248">
        <f t="shared" si="9"/>
        <v>567500</v>
      </c>
      <c r="V62" s="15">
        <f>SUM(V63:V65)</f>
        <v>0</v>
      </c>
      <c r="W62" s="15">
        <f>SUM(W63:W65)</f>
        <v>0</v>
      </c>
      <c r="X62" s="15"/>
      <c r="Y62" s="15">
        <f>SUM(Y63:Y65)</f>
        <v>0</v>
      </c>
      <c r="Z62" s="15">
        <f>SUM(Z63:Z65)</f>
        <v>0</v>
      </c>
      <c r="AA62" s="15"/>
      <c r="AB62" s="15">
        <f>SUM(AB63:AB65)</f>
        <v>0</v>
      </c>
      <c r="AC62" s="15">
        <f>SUM(AC63:AC65)</f>
        <v>0</v>
      </c>
      <c r="AD62" s="15"/>
      <c r="AE62" s="15">
        <f>SUM(AE63:AE65)</f>
        <v>0</v>
      </c>
      <c r="AF62" s="15">
        <f>SUM(AF63:AF65)</f>
        <v>0</v>
      </c>
      <c r="AG62" s="15"/>
      <c r="AH62" s="15">
        <f>SUM(AH63:AH65)</f>
        <v>0</v>
      </c>
      <c r="AI62" s="15">
        <f>SUM(AI63:AI65)</f>
        <v>0</v>
      </c>
      <c r="AJ62" s="15"/>
      <c r="AK62" s="15">
        <f>SUM(AK63:AK65)</f>
        <v>0</v>
      </c>
      <c r="AL62" s="15">
        <f>SUM(AL63:AL65)</f>
        <v>0</v>
      </c>
      <c r="AM62" s="15"/>
      <c r="AN62" s="15">
        <f>SUM(AN63:AN65)</f>
        <v>0</v>
      </c>
      <c r="AO62" s="15">
        <f>SUM(AO63:AO65)</f>
        <v>0</v>
      </c>
      <c r="AP62" s="15"/>
      <c r="AQ62" s="15">
        <f>SUM(AQ63:AQ65)</f>
        <v>0</v>
      </c>
      <c r="AR62" s="15">
        <f>SUM(AR63:AR65)</f>
        <v>0</v>
      </c>
      <c r="AS62" s="15"/>
      <c r="AT62" s="15">
        <f>SUM(AT63:AT65)</f>
        <v>0</v>
      </c>
      <c r="AU62" s="15">
        <f>SUM(AU63:AU65)</f>
        <v>0</v>
      </c>
      <c r="AV62" s="15"/>
      <c r="AW62" s="15">
        <f>SUM(AW63:AW65)</f>
        <v>0</v>
      </c>
      <c r="AX62" s="15">
        <f>SUM(AX63:AX65)</f>
        <v>0</v>
      </c>
      <c r="AY62" s="15"/>
      <c r="AZ62" s="15">
        <f>SUM(AZ63:AZ65)</f>
        <v>0</v>
      </c>
      <c r="BA62" s="15">
        <f>SUM(BA63:BA65)</f>
        <v>0</v>
      </c>
      <c r="BB62" s="15"/>
      <c r="BC62" s="15">
        <f>SUM(BC63:BC65)</f>
        <v>0</v>
      </c>
      <c r="BD62" s="15">
        <f>SUM(BD63:BD65)</f>
        <v>0</v>
      </c>
      <c r="BE62" s="15"/>
      <c r="BF62" s="15">
        <f>SUM(BF63:BF65)</f>
        <v>0</v>
      </c>
      <c r="BG62" s="15">
        <f>SUM(BG63:BG65)</f>
        <v>0</v>
      </c>
      <c r="BH62" s="15"/>
      <c r="BI62" s="15">
        <f>SUM(BI63:BI65)</f>
        <v>0</v>
      </c>
      <c r="BJ62" s="15">
        <f>SUM(BJ63:BJ65)</f>
        <v>0</v>
      </c>
      <c r="BK62" s="15"/>
      <c r="BL62" s="15">
        <f>SUM(BL63:BL65)</f>
        <v>0</v>
      </c>
      <c r="BM62" s="15">
        <f>SUM(BM63:BM65)</f>
        <v>0</v>
      </c>
      <c r="BN62" s="15"/>
      <c r="BO62" s="15">
        <f>SUM(BO63:BO65)</f>
        <v>0</v>
      </c>
      <c r="BP62" s="15">
        <f>SUM(BP63:BP65)</f>
        <v>0</v>
      </c>
      <c r="BQ62" s="15"/>
      <c r="BR62" s="15">
        <f>SUM(BR63:BR65)</f>
        <v>300000</v>
      </c>
      <c r="BS62" s="15">
        <f>SUM(BS63:BS65)</f>
        <v>0</v>
      </c>
      <c r="BT62" s="15"/>
      <c r="BU62" s="15">
        <f>SUM(BU63:BU65)</f>
        <v>300000</v>
      </c>
      <c r="BV62" s="15">
        <f>SUM(BV63:BV65)</f>
        <v>0</v>
      </c>
      <c r="BW62" s="15"/>
      <c r="BX62" s="15">
        <f>SUM(BX63:BX65)</f>
        <v>0</v>
      </c>
      <c r="BY62" s="15">
        <f>SUM(BY63:BY65)</f>
        <v>0</v>
      </c>
      <c r="BZ62" s="15"/>
      <c r="CA62" s="15">
        <f>SUM(CA63:CA65)</f>
        <v>0</v>
      </c>
      <c r="CB62" s="15">
        <f>SUM(CB63:CB65)</f>
        <v>0</v>
      </c>
      <c r="CC62" s="15"/>
      <c r="CD62" s="15">
        <f>SUM(CD63:CD65)</f>
        <v>0</v>
      </c>
      <c r="CE62" s="15">
        <f>SUM(CE63:CE65)</f>
        <v>0</v>
      </c>
      <c r="CF62" s="15"/>
      <c r="CG62" s="15">
        <f>SUM(CG63:CG65)</f>
        <v>0</v>
      </c>
      <c r="CH62" s="15">
        <f>SUM(CH63:CH65)</f>
        <v>0</v>
      </c>
      <c r="CI62" s="15"/>
      <c r="CJ62" s="15">
        <f>SUM(CJ63:CJ65)</f>
        <v>0</v>
      </c>
      <c r="CK62" s="15">
        <f>SUM(CK63:CK65)</f>
        <v>0</v>
      </c>
      <c r="CL62" s="15"/>
      <c r="CM62" s="15">
        <f>SUM(CM63:CM65)</f>
        <v>0</v>
      </c>
      <c r="CN62" s="15">
        <f>SUM(CN63:CN65)</f>
        <v>0</v>
      </c>
      <c r="CO62" s="15"/>
      <c r="CP62" s="15">
        <f>SUM(CP63:CP65)</f>
        <v>0</v>
      </c>
      <c r="CQ62" s="15">
        <f>SUM(CQ63:CQ65)</f>
        <v>0</v>
      </c>
      <c r="CR62" s="15"/>
      <c r="CS62" s="340">
        <f t="shared" si="42"/>
        <v>300000</v>
      </c>
      <c r="CT62" s="15"/>
      <c r="CU62" s="15"/>
      <c r="CV62" s="15">
        <f>SUM(CV63:CV65)</f>
        <v>300000</v>
      </c>
      <c r="CW62" s="15">
        <f>SUM(CW63:CW65)</f>
        <v>0</v>
      </c>
      <c r="CX62" s="15"/>
      <c r="CY62" s="15">
        <f>SUM(CY63:CY65)</f>
        <v>0</v>
      </c>
      <c r="CZ62" s="15">
        <f>SUM(CZ63:CZ65)</f>
        <v>0</v>
      </c>
      <c r="DA62" s="15"/>
      <c r="DB62" s="15">
        <f>SUM(DB63:DB65)</f>
        <v>0</v>
      </c>
      <c r="DC62" s="15">
        <f>SUM(DC63:DC65)</f>
        <v>0</v>
      </c>
      <c r="DD62" s="15"/>
      <c r="DE62" s="15">
        <f>SUM(DE63:DE65)</f>
        <v>0</v>
      </c>
      <c r="DF62" s="15">
        <f>SUM(DF63:DF65)</f>
        <v>0</v>
      </c>
      <c r="DG62" s="15"/>
      <c r="DH62" s="15">
        <f>SUM(DH63:DH65)</f>
        <v>0</v>
      </c>
      <c r="DI62" s="15">
        <f>SUM(DI63:DI65)</f>
        <v>0</v>
      </c>
      <c r="DJ62" s="15"/>
      <c r="DK62" s="15">
        <f>SUM(DK63:DK65)</f>
        <v>0</v>
      </c>
      <c r="DL62" s="15">
        <f>SUM(DL63:DL65)</f>
        <v>0</v>
      </c>
      <c r="DM62" s="15"/>
      <c r="DN62" s="15">
        <f>SUM(DN63:DN65)</f>
        <v>0</v>
      </c>
      <c r="DO62" s="15">
        <f>SUM(DO63:DO65)</f>
        <v>0</v>
      </c>
      <c r="DP62" s="15"/>
      <c r="DQ62" s="15">
        <f>SUM(DQ63:DQ65)</f>
        <v>0</v>
      </c>
      <c r="DR62" s="15">
        <f>SUM(DR63:DR65)</f>
        <v>0</v>
      </c>
      <c r="DS62" s="15"/>
      <c r="DT62" s="15">
        <f>SUM(DT63:DT65)</f>
        <v>0</v>
      </c>
      <c r="DU62" s="15">
        <f>SUM(DU63:DU65)</f>
        <v>0</v>
      </c>
      <c r="DV62" s="15"/>
      <c r="DW62" s="15">
        <f>SUM(DW63:DW65)</f>
        <v>0</v>
      </c>
      <c r="DX62" s="15">
        <f>SUM(DX63:DX65)</f>
        <v>0</v>
      </c>
      <c r="DY62" s="15"/>
      <c r="DZ62" s="15">
        <f>SUM(DZ63:DZ65)</f>
        <v>0</v>
      </c>
      <c r="EA62" s="15">
        <f>SUM(EA63:EA65)</f>
        <v>0</v>
      </c>
      <c r="EB62" s="15"/>
      <c r="EC62" s="15">
        <f>SUM(EC63:EC65)</f>
        <v>0</v>
      </c>
      <c r="ED62" s="15">
        <f>SUM(ED63:ED65)</f>
        <v>0</v>
      </c>
      <c r="EE62" s="15"/>
      <c r="EF62" s="15">
        <f>SUM(EF63:EF65)</f>
        <v>0</v>
      </c>
      <c r="EG62" s="15">
        <f>SUM(EG63:EG65)</f>
        <v>0</v>
      </c>
      <c r="EH62" s="15"/>
      <c r="EI62" s="15">
        <f>SUM(EI63:EI65)</f>
        <v>0</v>
      </c>
      <c r="EJ62" s="15">
        <f>SUM(EJ63:EJ65)</f>
        <v>0</v>
      </c>
      <c r="EK62" s="15"/>
      <c r="EL62" s="15">
        <f>SUM(EL63:EL65)</f>
        <v>0</v>
      </c>
      <c r="EM62" s="15">
        <f>SUM(EM63:EM65)</f>
        <v>0</v>
      </c>
      <c r="EN62" s="15"/>
      <c r="EO62" s="15">
        <f>SUM(EO63:EO65)</f>
        <v>0</v>
      </c>
      <c r="EP62" s="15">
        <f>SUM(EP63:EP65)</f>
        <v>0</v>
      </c>
      <c r="EQ62" s="15"/>
      <c r="ER62" s="15">
        <f>SUM(ER63:ER65)</f>
        <v>0</v>
      </c>
      <c r="ES62" s="15">
        <f>SUM(ES63:ES65)</f>
        <v>0</v>
      </c>
      <c r="ET62" s="15"/>
      <c r="EU62" s="15">
        <f>SUM(EU63:EU65)</f>
        <v>0</v>
      </c>
      <c r="EV62" s="15">
        <f>SUM(EV63:EV65)</f>
        <v>0</v>
      </c>
      <c r="EW62" s="15"/>
      <c r="EX62" s="15">
        <f>SUM(EX63:EX65)</f>
        <v>0</v>
      </c>
      <c r="EY62" s="15">
        <f>SUM(EY63:EY65)</f>
        <v>0</v>
      </c>
      <c r="EZ62" s="15"/>
      <c r="FA62" s="15">
        <f>SUM(FA63:FA65)</f>
        <v>0</v>
      </c>
      <c r="FB62" s="15">
        <f>SUM(FB63:FB65)</f>
        <v>0</v>
      </c>
      <c r="FC62" s="15"/>
      <c r="FD62" s="15">
        <f>SUM(FD63:FD65)</f>
        <v>0</v>
      </c>
      <c r="FE62" s="15">
        <f>SUM(FE63:FE65)</f>
        <v>0</v>
      </c>
      <c r="FF62" s="15"/>
      <c r="FG62" s="15">
        <f>SUM(FG63:FG65)</f>
        <v>0</v>
      </c>
      <c r="FH62" s="15">
        <f>SUM(FH63:FH65)</f>
        <v>0</v>
      </c>
      <c r="FI62" s="15"/>
      <c r="FJ62" s="15">
        <f>SUM(FJ63:FJ65)</f>
        <v>0</v>
      </c>
      <c r="FK62" s="15">
        <f>SUM(FK63:FK65)</f>
        <v>0</v>
      </c>
      <c r="FL62" s="15"/>
      <c r="FM62" s="15">
        <f>SUM(FM63:FM65)</f>
        <v>0</v>
      </c>
      <c r="FN62" s="15">
        <f>SUM(FN63:FN65)</f>
        <v>0</v>
      </c>
      <c r="FO62" s="15"/>
      <c r="FP62" s="15">
        <f>SUM(FP63:FP65)</f>
        <v>0</v>
      </c>
      <c r="FQ62" s="15">
        <f>SUM(FQ63:FQ65)</f>
        <v>0</v>
      </c>
      <c r="FR62" s="15"/>
      <c r="FS62" s="15">
        <f>SUM(FS63:FS65)</f>
        <v>0</v>
      </c>
      <c r="FT62" s="15">
        <f>SUM(FT63:FT65)</f>
        <v>0</v>
      </c>
      <c r="FU62" s="15"/>
      <c r="FV62" s="15">
        <f>SUM(FV63:FV65)</f>
        <v>0</v>
      </c>
      <c r="FW62" s="15">
        <f>SUM(FW63:FW65)</f>
        <v>0</v>
      </c>
      <c r="FX62" s="15"/>
      <c r="FY62" s="15">
        <f>SUM(FY63:FY65)</f>
        <v>0</v>
      </c>
      <c r="FZ62" s="15">
        <f>SUM(FZ63:FZ65)</f>
        <v>0</v>
      </c>
      <c r="GA62" s="15"/>
      <c r="GB62" s="15">
        <f>SUM(GB63:GB65)</f>
        <v>0</v>
      </c>
      <c r="GC62" s="15">
        <f>SUM(GC63:GC65)</f>
        <v>0</v>
      </c>
      <c r="GD62" s="15"/>
      <c r="GE62" s="15">
        <f>SUM(GE63:GE65)</f>
        <v>0</v>
      </c>
      <c r="GF62" s="15">
        <f>SUM(GF63:GF65)</f>
        <v>0</v>
      </c>
      <c r="GG62" s="15"/>
      <c r="GH62" s="15">
        <f>SUM(GH63:GH65)</f>
        <v>0</v>
      </c>
      <c r="GI62" s="15">
        <f>SUM(GI63:GI65)</f>
        <v>0</v>
      </c>
      <c r="GJ62" s="15"/>
      <c r="GK62" s="15">
        <f>SUM(GK63:GK65)</f>
        <v>0</v>
      </c>
      <c r="GL62" s="15">
        <f>SUM(GL63:GL65)</f>
        <v>0</v>
      </c>
      <c r="GM62" s="15"/>
      <c r="GN62" s="15">
        <f>SUM(GN63:GN65)</f>
        <v>0</v>
      </c>
      <c r="GO62" s="15">
        <f>SUM(GO63:GO65)</f>
        <v>0</v>
      </c>
      <c r="GP62" s="15"/>
      <c r="GQ62" s="15">
        <f>SUM(GQ63:GQ65)</f>
        <v>267500</v>
      </c>
      <c r="GR62" s="15">
        <f>SUM(GR63:GR65)</f>
        <v>0</v>
      </c>
      <c r="GS62" s="15"/>
      <c r="GT62" s="15">
        <f>SUM(GT63:GT65)</f>
        <v>0</v>
      </c>
      <c r="GU62" s="15">
        <f>SUM(GU63:GU65)</f>
        <v>0</v>
      </c>
      <c r="GV62" s="15"/>
      <c r="GW62" s="15">
        <f>SUM(GW63:GW65)</f>
        <v>0</v>
      </c>
      <c r="GX62" s="15">
        <f>SUM(GX63:GX65)</f>
        <v>0</v>
      </c>
      <c r="GY62" s="15"/>
      <c r="GZ62" s="15">
        <f>SUM(GZ63:GZ65)</f>
        <v>0</v>
      </c>
      <c r="HA62" s="15">
        <f>SUM(HA63:HA65)</f>
        <v>0</v>
      </c>
      <c r="HB62" s="15"/>
      <c r="HC62" s="15">
        <f>SUM(HC63:HC65)</f>
        <v>0</v>
      </c>
      <c r="HD62" s="15">
        <f>SUM(HD63:HD65)</f>
        <v>0</v>
      </c>
      <c r="HE62" s="15"/>
      <c r="HF62" s="15">
        <f>SUM(HF63:HF65)</f>
        <v>0</v>
      </c>
      <c r="HG62" s="15">
        <f>SUM(HG63:HG65)</f>
        <v>0</v>
      </c>
      <c r="HH62" s="15"/>
      <c r="HI62" s="15">
        <f>SUM(HI63:HI65)</f>
        <v>0</v>
      </c>
      <c r="HJ62" s="15">
        <f>SUM(HJ63:HJ65)</f>
        <v>0</v>
      </c>
      <c r="HK62" s="15"/>
      <c r="HL62" s="15">
        <f>SUM(HL63:HL65)</f>
        <v>0</v>
      </c>
      <c r="HM62" s="15">
        <f>SUM(HM63:HM65)</f>
        <v>0</v>
      </c>
      <c r="HN62" s="15"/>
      <c r="HO62" s="15">
        <f>SUM(HO63:HO65)</f>
        <v>0</v>
      </c>
      <c r="HP62" s="15">
        <f>SUM(HP63:HP65)</f>
        <v>0</v>
      </c>
      <c r="HQ62" s="15"/>
      <c r="HR62" s="15">
        <f>SUM(HR63:HR65)</f>
        <v>0</v>
      </c>
      <c r="HS62" s="15">
        <f>SUM(HS63:HS65)</f>
        <v>0</v>
      </c>
      <c r="HT62" s="15"/>
      <c r="HU62" s="15">
        <f>SUM(HU63:HU65)</f>
        <v>0</v>
      </c>
      <c r="HV62" s="15">
        <f>SUM(HV63:HV65)</f>
        <v>0</v>
      </c>
      <c r="HW62" s="15"/>
      <c r="HX62" s="15">
        <f>SUM(HX63:HX65)</f>
        <v>0</v>
      </c>
      <c r="HY62" s="15">
        <f>SUM(HY63:HY65)</f>
        <v>0</v>
      </c>
      <c r="HZ62" s="15"/>
      <c r="IA62" s="15">
        <f>SUM(IA63:IA65)</f>
        <v>0</v>
      </c>
      <c r="IB62" s="15">
        <f>SUM(IB63:IB65)</f>
        <v>0</v>
      </c>
      <c r="IC62" s="15"/>
      <c r="ID62" s="15">
        <f>SUM(ID63:ID65)</f>
        <v>0</v>
      </c>
      <c r="IE62" s="15">
        <f>SUM(IE63:IE65)</f>
        <v>0</v>
      </c>
      <c r="IF62" s="15"/>
      <c r="IG62" s="15">
        <f>SUM(IG63:IG65)</f>
        <v>0</v>
      </c>
      <c r="IH62" s="15">
        <f>SUM(IH63:IH65)</f>
        <v>0</v>
      </c>
      <c r="II62" s="15"/>
      <c r="IJ62" s="15">
        <f>SUM(IJ63:IJ65)</f>
        <v>0</v>
      </c>
      <c r="IK62" s="15">
        <f>SUM(IK63:IK65)</f>
        <v>0</v>
      </c>
      <c r="IL62" s="15"/>
      <c r="IM62" s="15">
        <f>SUM(IM63:IM65)</f>
        <v>0</v>
      </c>
      <c r="IN62" s="15">
        <f>SUM(IN63:IN65)</f>
        <v>0</v>
      </c>
      <c r="IO62" s="15"/>
      <c r="IP62" s="15">
        <f>SUM(IP63:IP65)</f>
        <v>0</v>
      </c>
      <c r="IQ62" s="15">
        <f>SUM(IQ63:IQ65)</f>
        <v>0</v>
      </c>
      <c r="IR62" s="15"/>
      <c r="IS62" s="15">
        <f>SUM(IS63:IS65)</f>
        <v>0</v>
      </c>
      <c r="IT62" s="15">
        <f>SUM(IT63:IT65)</f>
        <v>0</v>
      </c>
      <c r="IU62" s="15"/>
      <c r="IV62" s="15">
        <f>SUM(IV63:IV65)</f>
        <v>0</v>
      </c>
      <c r="IW62" s="15">
        <f>SUM(IW63:IW65)</f>
        <v>0</v>
      </c>
      <c r="IX62" s="15"/>
      <c r="IY62" s="15">
        <f>SUM(IY63:IY65)</f>
        <v>0</v>
      </c>
      <c r="IZ62" s="15">
        <f>SUM(IZ63:IZ65)</f>
        <v>0</v>
      </c>
      <c r="JA62" s="15"/>
      <c r="JB62" s="15">
        <f>SUM(JB63:JB65)</f>
        <v>0</v>
      </c>
      <c r="JC62" s="15">
        <f>SUM(JC63:JC65)</f>
        <v>0</v>
      </c>
      <c r="JD62" s="15"/>
      <c r="JE62" s="15">
        <f>SUM(JE63:JE65)</f>
        <v>0</v>
      </c>
      <c r="JF62" s="15">
        <f>SUM(JF63:JF65)</f>
        <v>0</v>
      </c>
      <c r="JG62" s="15"/>
      <c r="JH62" s="15">
        <f>SUM(JH63:JH65)</f>
        <v>0</v>
      </c>
      <c r="JI62" s="15">
        <f>SUM(JI63:JI65)</f>
        <v>0</v>
      </c>
      <c r="JJ62" s="15"/>
      <c r="JK62" s="15">
        <f>SUM(JK63:JK65)</f>
        <v>0</v>
      </c>
      <c r="JL62" s="15">
        <f>SUM(JL63:JL65)</f>
        <v>0</v>
      </c>
      <c r="JM62" s="15"/>
      <c r="JN62" s="15">
        <f>SUM(JN63:JN65)</f>
        <v>0</v>
      </c>
      <c r="JO62" s="15">
        <f>SUM(JO63:JO65)</f>
        <v>0</v>
      </c>
      <c r="JP62" s="15"/>
      <c r="JQ62" s="15">
        <f>SUM(JQ63:JQ65)</f>
        <v>0</v>
      </c>
      <c r="JR62" s="15">
        <f>SUM(JR63:JR65)</f>
        <v>0</v>
      </c>
      <c r="JS62" s="15"/>
      <c r="JT62" s="15">
        <f>SUM(JT63:JT65)</f>
        <v>0</v>
      </c>
      <c r="JU62" s="15">
        <f>SUM(JU63:JU65)</f>
        <v>0</v>
      </c>
      <c r="JV62" s="15"/>
      <c r="JW62" s="15">
        <f>SUM(JW63:JW65)</f>
        <v>0</v>
      </c>
      <c r="JX62" s="15">
        <f>SUM(JX63:JX65)</f>
        <v>0</v>
      </c>
      <c r="JY62" s="15"/>
      <c r="JZ62" s="15">
        <f>SUM(JZ63:JZ65)</f>
        <v>0</v>
      </c>
      <c r="KA62" s="15">
        <f>SUM(KA63:KA65)</f>
        <v>0</v>
      </c>
      <c r="KB62" s="15"/>
      <c r="KC62" s="15">
        <f>SUM(KC63:KC65)</f>
        <v>0</v>
      </c>
      <c r="KD62" s="15">
        <f>SUM(KD63:KD65)</f>
        <v>0</v>
      </c>
      <c r="KE62" s="15"/>
      <c r="KF62" s="15">
        <f>SUM(KF63:KF65)</f>
        <v>0</v>
      </c>
      <c r="KG62" s="15">
        <f>SUM(KG63:KG65)</f>
        <v>0</v>
      </c>
      <c r="KH62" s="15"/>
      <c r="KI62" s="15">
        <f>SUM(KI63:KI65)</f>
        <v>0</v>
      </c>
      <c r="KJ62" s="15">
        <f>SUM(KJ63:KJ65)</f>
        <v>0</v>
      </c>
      <c r="KK62" s="15"/>
      <c r="KL62" s="15">
        <f>SUM(KL63:KL65)</f>
        <v>0</v>
      </c>
      <c r="KM62" s="15">
        <f>SUM(KM63:KM65)</f>
        <v>0</v>
      </c>
      <c r="KN62" s="15"/>
      <c r="KO62" s="247">
        <f t="shared" si="32"/>
        <v>0</v>
      </c>
      <c r="KP62" s="247"/>
      <c r="KQ62" s="254"/>
      <c r="KR62" s="247">
        <f t="shared" si="31"/>
        <v>0</v>
      </c>
      <c r="KS62" s="247"/>
      <c r="KT62" s="247">
        <f t="shared" ref="KT62:KT86" si="43">SUMIF($CY$5:$KQ$5,"Államigazgatási feladatok",CY62:KQ62)</f>
        <v>0</v>
      </c>
      <c r="KU62" s="247">
        <f t="shared" si="33"/>
        <v>267500</v>
      </c>
      <c r="KV62" s="247">
        <f t="shared" si="34"/>
        <v>0</v>
      </c>
      <c r="KW62" s="15"/>
    </row>
    <row r="63" spans="1:309">
      <c r="A63" s="28"/>
      <c r="B63" s="28"/>
      <c r="C63" s="2"/>
      <c r="D63" s="18">
        <v>1</v>
      </c>
      <c r="E63" s="189" t="s">
        <v>56</v>
      </c>
      <c r="F63" s="21"/>
      <c r="G63" s="21"/>
      <c r="H63" s="21"/>
      <c r="I63" s="21" t="s">
        <v>57</v>
      </c>
      <c r="J63" s="19">
        <f t="shared" si="25"/>
        <v>0</v>
      </c>
      <c r="K63" s="19">
        <f t="shared" si="26"/>
        <v>0</v>
      </c>
      <c r="L63" s="19"/>
      <c r="M63" s="222">
        <f t="shared" si="7"/>
        <v>0</v>
      </c>
      <c r="N63" s="19">
        <f t="shared" si="27"/>
        <v>0</v>
      </c>
      <c r="O63" s="19">
        <f t="shared" si="28"/>
        <v>0</v>
      </c>
      <c r="P63" s="19"/>
      <c r="Q63" s="222">
        <f t="shared" si="8"/>
        <v>0</v>
      </c>
      <c r="R63" s="19">
        <f t="shared" si="29"/>
        <v>0</v>
      </c>
      <c r="S63" s="19">
        <f t="shared" si="30"/>
        <v>0</v>
      </c>
      <c r="T63" s="19"/>
      <c r="U63" s="222">
        <f t="shared" si="9"/>
        <v>0</v>
      </c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>
        <f>V63+AN63</f>
        <v>0</v>
      </c>
      <c r="AX63" s="22"/>
      <c r="AY63" s="22"/>
      <c r="AZ63" s="22">
        <f>Y63+AQ63</f>
        <v>0</v>
      </c>
      <c r="BA63" s="22"/>
      <c r="BB63" s="22"/>
      <c r="BC63" s="22">
        <f>AB63+AT63</f>
        <v>0</v>
      </c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>
        <f>BF63+BO63+BX63</f>
        <v>0</v>
      </c>
      <c r="CQ63" s="22"/>
      <c r="CR63" s="22"/>
      <c r="CS63" s="22">
        <f t="shared" si="42"/>
        <v>0</v>
      </c>
      <c r="CT63" s="22"/>
      <c r="CU63" s="22"/>
      <c r="CV63" s="22">
        <f t="shared" si="18"/>
        <v>0</v>
      </c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  <c r="IW63" s="22"/>
      <c r="IX63" s="22"/>
      <c r="IY63" s="22"/>
      <c r="IZ63" s="22"/>
      <c r="JA63" s="22"/>
      <c r="JB63" s="22"/>
      <c r="JC63" s="22"/>
      <c r="JD63" s="22"/>
      <c r="JE63" s="22"/>
      <c r="JF63" s="22"/>
      <c r="JG63" s="22"/>
      <c r="JH63" s="22"/>
      <c r="JI63" s="22"/>
      <c r="JJ63" s="22"/>
      <c r="JK63" s="22"/>
      <c r="JL63" s="22"/>
      <c r="JM63" s="22"/>
      <c r="JN63" s="22"/>
      <c r="JO63" s="22"/>
      <c r="JP63" s="22"/>
      <c r="JQ63" s="22"/>
      <c r="JR63" s="22"/>
      <c r="JS63" s="22"/>
      <c r="JT63" s="22"/>
      <c r="JU63" s="22"/>
      <c r="JV63" s="22"/>
      <c r="JW63" s="22"/>
      <c r="JX63" s="22"/>
      <c r="JY63" s="22"/>
      <c r="JZ63" s="22"/>
      <c r="KA63" s="22"/>
      <c r="KB63" s="22"/>
      <c r="KC63" s="22"/>
      <c r="KD63" s="22"/>
      <c r="KE63" s="22"/>
      <c r="KF63" s="22"/>
      <c r="KG63" s="22"/>
      <c r="KH63" s="22"/>
      <c r="KI63" s="22"/>
      <c r="KJ63" s="22"/>
      <c r="KK63" s="22"/>
      <c r="KL63" s="22"/>
      <c r="KM63" s="22"/>
      <c r="KN63" s="22"/>
      <c r="KO63" s="19">
        <f t="shared" si="32"/>
        <v>0</v>
      </c>
      <c r="KP63" s="19"/>
      <c r="KQ63" s="22"/>
      <c r="KR63" s="19">
        <f t="shared" si="31"/>
        <v>0</v>
      </c>
      <c r="KS63" s="19"/>
      <c r="KT63" s="19">
        <f t="shared" si="43"/>
        <v>0</v>
      </c>
      <c r="KU63" s="19">
        <f t="shared" si="33"/>
        <v>0</v>
      </c>
      <c r="KV63" s="19">
        <f t="shared" si="34"/>
        <v>0</v>
      </c>
      <c r="KW63" s="22"/>
    </row>
    <row r="64" spans="1:309">
      <c r="A64" s="28"/>
      <c r="B64" s="28"/>
      <c r="C64" s="2"/>
      <c r="D64" s="18">
        <v>2</v>
      </c>
      <c r="E64" s="189" t="s">
        <v>58</v>
      </c>
      <c r="F64" s="21"/>
      <c r="G64" s="21"/>
      <c r="H64" s="21"/>
      <c r="I64" s="21" t="s">
        <v>59</v>
      </c>
      <c r="J64" s="19">
        <f t="shared" si="25"/>
        <v>0</v>
      </c>
      <c r="K64" s="19">
        <f t="shared" si="26"/>
        <v>0</v>
      </c>
      <c r="L64" s="19"/>
      <c r="M64" s="222">
        <f t="shared" si="7"/>
        <v>0</v>
      </c>
      <c r="N64" s="19">
        <f t="shared" si="27"/>
        <v>0</v>
      </c>
      <c r="O64" s="19">
        <f t="shared" si="28"/>
        <v>0</v>
      </c>
      <c r="P64" s="19"/>
      <c r="Q64" s="222">
        <f t="shared" si="8"/>
        <v>0</v>
      </c>
      <c r="R64" s="19">
        <f t="shared" si="29"/>
        <v>0</v>
      </c>
      <c r="S64" s="19">
        <f t="shared" si="30"/>
        <v>0</v>
      </c>
      <c r="T64" s="19"/>
      <c r="U64" s="222">
        <f t="shared" si="9"/>
        <v>0</v>
      </c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>
        <f>V64+AN64</f>
        <v>0</v>
      </c>
      <c r="AX64" s="22"/>
      <c r="AY64" s="22"/>
      <c r="AZ64" s="22">
        <f>Y64+AQ64</f>
        <v>0</v>
      </c>
      <c r="BA64" s="22"/>
      <c r="BB64" s="22"/>
      <c r="BC64" s="22">
        <f t="shared" ref="BC64:BC65" si="44">AB64+AT64</f>
        <v>0</v>
      </c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>
        <f>BF64+BO64+BX64</f>
        <v>0</v>
      </c>
      <c r="CQ64" s="22"/>
      <c r="CR64" s="22"/>
      <c r="CS64" s="22">
        <f t="shared" si="42"/>
        <v>0</v>
      </c>
      <c r="CT64" s="22"/>
      <c r="CU64" s="22"/>
      <c r="CV64" s="22">
        <f t="shared" si="18"/>
        <v>0</v>
      </c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107"/>
      <c r="GG64" s="107"/>
      <c r="GH64" s="107"/>
      <c r="GI64" s="107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  <c r="IW64" s="22"/>
      <c r="IX64" s="22"/>
      <c r="IY64" s="22"/>
      <c r="IZ64" s="22"/>
      <c r="JA64" s="22"/>
      <c r="JB64" s="22"/>
      <c r="JC64" s="22"/>
      <c r="JD64" s="22"/>
      <c r="JE64" s="22"/>
      <c r="JF64" s="22"/>
      <c r="JG64" s="22"/>
      <c r="JH64" s="22"/>
      <c r="JI64" s="22"/>
      <c r="JJ64" s="22"/>
      <c r="JK64" s="22"/>
      <c r="JL64" s="22"/>
      <c r="JM64" s="22"/>
      <c r="JN64" s="22"/>
      <c r="JO64" s="22"/>
      <c r="JP64" s="22"/>
      <c r="JQ64" s="22"/>
      <c r="JR64" s="22"/>
      <c r="JS64" s="22"/>
      <c r="JT64" s="22"/>
      <c r="JU64" s="22"/>
      <c r="JV64" s="22"/>
      <c r="JW64" s="22"/>
      <c r="JX64" s="22"/>
      <c r="JY64" s="22"/>
      <c r="JZ64" s="22"/>
      <c r="KA64" s="22"/>
      <c r="KB64" s="22"/>
      <c r="KC64" s="22"/>
      <c r="KD64" s="22"/>
      <c r="KE64" s="22"/>
      <c r="KF64" s="22"/>
      <c r="KG64" s="22"/>
      <c r="KH64" s="22"/>
      <c r="KI64" s="22"/>
      <c r="KJ64" s="22"/>
      <c r="KK64" s="22"/>
      <c r="KL64" s="22"/>
      <c r="KM64" s="22"/>
      <c r="KN64" s="22"/>
      <c r="KO64" s="19">
        <f t="shared" si="32"/>
        <v>0</v>
      </c>
      <c r="KP64" s="19"/>
      <c r="KQ64" s="22"/>
      <c r="KR64" s="19">
        <f t="shared" si="31"/>
        <v>0</v>
      </c>
      <c r="KS64" s="19"/>
      <c r="KT64" s="19">
        <f t="shared" si="43"/>
        <v>0</v>
      </c>
      <c r="KU64" s="19">
        <f t="shared" si="33"/>
        <v>0</v>
      </c>
      <c r="KV64" s="19">
        <f t="shared" si="34"/>
        <v>0</v>
      </c>
      <c r="KW64" s="22"/>
    </row>
    <row r="65" spans="1:309">
      <c r="A65" s="28"/>
      <c r="B65" s="28"/>
      <c r="C65" s="2"/>
      <c r="D65" s="18">
        <v>3</v>
      </c>
      <c r="E65" s="189" t="s">
        <v>60</v>
      </c>
      <c r="F65" s="21"/>
      <c r="G65" s="21"/>
      <c r="H65" s="21"/>
      <c r="I65" s="21" t="s">
        <v>61</v>
      </c>
      <c r="J65" s="19">
        <f t="shared" si="25"/>
        <v>0</v>
      </c>
      <c r="K65" s="19">
        <f t="shared" si="26"/>
        <v>0</v>
      </c>
      <c r="L65" s="19"/>
      <c r="M65" s="222">
        <f t="shared" si="7"/>
        <v>0</v>
      </c>
      <c r="N65" s="19">
        <f t="shared" si="27"/>
        <v>300000</v>
      </c>
      <c r="O65" s="19">
        <f t="shared" si="28"/>
        <v>0</v>
      </c>
      <c r="P65" s="19"/>
      <c r="Q65" s="222">
        <f t="shared" si="8"/>
        <v>300000</v>
      </c>
      <c r="R65" s="19">
        <f t="shared" si="29"/>
        <v>567500</v>
      </c>
      <c r="S65" s="19">
        <f t="shared" si="30"/>
        <v>0</v>
      </c>
      <c r="T65" s="19"/>
      <c r="U65" s="222">
        <f t="shared" si="9"/>
        <v>567500</v>
      </c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>
        <f>V65+AN65</f>
        <v>0</v>
      </c>
      <c r="AX65" s="22"/>
      <c r="AY65" s="22"/>
      <c r="AZ65" s="22">
        <f>Y65+AQ65</f>
        <v>0</v>
      </c>
      <c r="BA65" s="22"/>
      <c r="BB65" s="22"/>
      <c r="BC65" s="22">
        <f t="shared" si="44"/>
        <v>0</v>
      </c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>
        <v>300000</v>
      </c>
      <c r="BS65" s="22"/>
      <c r="BT65" s="22"/>
      <c r="BU65" s="22">
        <v>300000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>
        <f>BF65+BO65+BX65</f>
        <v>0</v>
      </c>
      <c r="CQ65" s="22"/>
      <c r="CR65" s="22"/>
      <c r="CS65" s="22">
        <f t="shared" si="42"/>
        <v>300000</v>
      </c>
      <c r="CT65" s="22"/>
      <c r="CU65" s="22"/>
      <c r="CV65" s="22">
        <f t="shared" si="18"/>
        <v>300000</v>
      </c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>
        <v>267500</v>
      </c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  <c r="IW65" s="22"/>
      <c r="IX65" s="22"/>
      <c r="IY65" s="22"/>
      <c r="IZ65" s="22"/>
      <c r="JA65" s="22"/>
      <c r="JB65" s="22"/>
      <c r="JC65" s="22"/>
      <c r="JD65" s="22"/>
      <c r="JE65" s="22"/>
      <c r="JF65" s="22"/>
      <c r="JG65" s="22"/>
      <c r="JH65" s="22"/>
      <c r="JI65" s="22"/>
      <c r="JJ65" s="22"/>
      <c r="JK65" s="22"/>
      <c r="JL65" s="22"/>
      <c r="JM65" s="22"/>
      <c r="JN65" s="22"/>
      <c r="JO65" s="22"/>
      <c r="JP65" s="22"/>
      <c r="JQ65" s="22"/>
      <c r="JR65" s="22"/>
      <c r="JS65" s="22"/>
      <c r="JT65" s="22"/>
      <c r="JU65" s="22"/>
      <c r="JV65" s="22"/>
      <c r="JW65" s="22"/>
      <c r="JX65" s="22"/>
      <c r="JY65" s="22"/>
      <c r="JZ65" s="22"/>
      <c r="KA65" s="22"/>
      <c r="KB65" s="22"/>
      <c r="KC65" s="22"/>
      <c r="KD65" s="22"/>
      <c r="KE65" s="22"/>
      <c r="KF65" s="22"/>
      <c r="KG65" s="22"/>
      <c r="KH65" s="22"/>
      <c r="KI65" s="22"/>
      <c r="KJ65" s="22"/>
      <c r="KK65" s="22"/>
      <c r="KL65" s="22"/>
      <c r="KM65" s="22"/>
      <c r="KN65" s="22"/>
      <c r="KO65" s="19">
        <f t="shared" si="32"/>
        <v>0</v>
      </c>
      <c r="KP65" s="19"/>
      <c r="KQ65" s="22"/>
      <c r="KR65" s="19">
        <f t="shared" si="31"/>
        <v>0</v>
      </c>
      <c r="KS65" s="19"/>
      <c r="KT65" s="19">
        <f t="shared" si="43"/>
        <v>0</v>
      </c>
      <c r="KU65" s="19">
        <f t="shared" si="33"/>
        <v>267500</v>
      </c>
      <c r="KV65" s="19">
        <f t="shared" si="34"/>
        <v>0</v>
      </c>
      <c r="KW65" s="22"/>
    </row>
    <row r="66" spans="1:309">
      <c r="A66" s="28"/>
      <c r="B66" s="6">
        <v>2</v>
      </c>
      <c r="C66" s="7" t="s">
        <v>62</v>
      </c>
      <c r="D66" s="7"/>
      <c r="E66" s="7"/>
      <c r="F66" s="7"/>
      <c r="G66" s="7"/>
      <c r="H66" s="7"/>
      <c r="I66" s="7"/>
      <c r="J66" s="245">
        <f t="shared" si="25"/>
        <v>1654625287</v>
      </c>
      <c r="K66" s="245">
        <f t="shared" si="26"/>
        <v>0</v>
      </c>
      <c r="L66" s="245"/>
      <c r="M66" s="246">
        <f t="shared" si="7"/>
        <v>1654625287</v>
      </c>
      <c r="N66" s="245">
        <f t="shared" si="27"/>
        <v>1602525287</v>
      </c>
      <c r="O66" s="245">
        <f t="shared" si="28"/>
        <v>0</v>
      </c>
      <c r="P66" s="245"/>
      <c r="Q66" s="246">
        <f t="shared" si="8"/>
        <v>1602525287</v>
      </c>
      <c r="R66" s="245">
        <f t="shared" si="29"/>
        <v>1831460045</v>
      </c>
      <c r="S66" s="245">
        <f t="shared" si="30"/>
        <v>0</v>
      </c>
      <c r="T66" s="8"/>
      <c r="U66" s="246">
        <f t="shared" si="9"/>
        <v>1831460045</v>
      </c>
      <c r="V66" s="34">
        <f>V67+V73+V80</f>
        <v>0</v>
      </c>
      <c r="W66" s="34">
        <f>W67+W73+W80</f>
        <v>0</v>
      </c>
      <c r="X66" s="34"/>
      <c r="Y66" s="34">
        <f>Y67+Y73+Y80</f>
        <v>0</v>
      </c>
      <c r="Z66" s="34">
        <f>Z67+Z73+Z80</f>
        <v>0</v>
      </c>
      <c r="AA66" s="34"/>
      <c r="AB66" s="34">
        <f>AB67+AB73+AB80</f>
        <v>0</v>
      </c>
      <c r="AC66" s="34">
        <f>AC67+AC73+AC80</f>
        <v>0</v>
      </c>
      <c r="AD66" s="34"/>
      <c r="AE66" s="34">
        <f>AE67+AE73+AE80</f>
        <v>0</v>
      </c>
      <c r="AF66" s="34">
        <f>AF67+AF73+AF80</f>
        <v>0</v>
      </c>
      <c r="AG66" s="34"/>
      <c r="AH66" s="34">
        <f>AH67+AH73+AH80</f>
        <v>0</v>
      </c>
      <c r="AI66" s="34">
        <f>AI67+AI73+AI80</f>
        <v>0</v>
      </c>
      <c r="AJ66" s="34"/>
      <c r="AK66" s="34">
        <f>AK67+AK73+AK80</f>
        <v>0</v>
      </c>
      <c r="AL66" s="34">
        <f>AL67+AL73+AL80</f>
        <v>0</v>
      </c>
      <c r="AM66" s="34"/>
      <c r="AN66" s="34">
        <f>AN67+AN73+AN80</f>
        <v>0</v>
      </c>
      <c r="AO66" s="34">
        <f>AO67+AO73+AO80</f>
        <v>0</v>
      </c>
      <c r="AP66" s="34"/>
      <c r="AQ66" s="34">
        <f>AQ67+AQ73+AQ80</f>
        <v>0</v>
      </c>
      <c r="AR66" s="34">
        <f>AR67+AR73+AR80</f>
        <v>0</v>
      </c>
      <c r="AS66" s="34"/>
      <c r="AT66" s="34">
        <f>AT67+AT73+AT80</f>
        <v>0</v>
      </c>
      <c r="AU66" s="34">
        <f>AU67+AU73+AU80</f>
        <v>0</v>
      </c>
      <c r="AV66" s="34"/>
      <c r="AW66" s="34">
        <f>AW67+AW73+AW80</f>
        <v>0</v>
      </c>
      <c r="AX66" s="34">
        <f>AX67+AX73+AX80</f>
        <v>0</v>
      </c>
      <c r="AY66" s="34"/>
      <c r="AZ66" s="34">
        <f>AZ67+AZ73+AZ80</f>
        <v>0</v>
      </c>
      <c r="BA66" s="34">
        <f>BA67+BA73+BA80</f>
        <v>0</v>
      </c>
      <c r="BB66" s="34"/>
      <c r="BC66" s="34">
        <f>BC67+BC73+BC80</f>
        <v>0</v>
      </c>
      <c r="BD66" s="34">
        <f>BD67+BD73+BD80</f>
        <v>0</v>
      </c>
      <c r="BE66" s="34"/>
      <c r="BF66" s="34">
        <f>BF67+BF73+BF80</f>
        <v>0</v>
      </c>
      <c r="BG66" s="34">
        <f>BG67+BG73+BG80</f>
        <v>0</v>
      </c>
      <c r="BH66" s="34"/>
      <c r="BI66" s="34">
        <f>BI67+BI73+BI80</f>
        <v>0</v>
      </c>
      <c r="BJ66" s="34">
        <f>BJ67+BJ73+BJ80</f>
        <v>0</v>
      </c>
      <c r="BK66" s="34"/>
      <c r="BL66" s="34">
        <f>BL67+BL73+BL80</f>
        <v>0</v>
      </c>
      <c r="BM66" s="34">
        <f>BM67+BM73+BM80</f>
        <v>0</v>
      </c>
      <c r="BN66" s="34"/>
      <c r="BO66" s="34">
        <f>BO67+BO73+BO80</f>
        <v>0</v>
      </c>
      <c r="BP66" s="34">
        <f>BP67+BP73+BP80</f>
        <v>0</v>
      </c>
      <c r="BQ66" s="34"/>
      <c r="BR66" s="34">
        <f>BR67+BR73+BR80</f>
        <v>0</v>
      </c>
      <c r="BS66" s="34">
        <f>BS67+BS73+BS80</f>
        <v>0</v>
      </c>
      <c r="BT66" s="34"/>
      <c r="BU66" s="34">
        <f>BU67+BU73+BU80</f>
        <v>0</v>
      </c>
      <c r="BV66" s="34">
        <f>BV67+BV73+BV80</f>
        <v>0</v>
      </c>
      <c r="BW66" s="34"/>
      <c r="BX66" s="34">
        <f>BX67+BX73+BX80</f>
        <v>0</v>
      </c>
      <c r="BY66" s="34">
        <f>BY67+BY73+BY80</f>
        <v>0</v>
      </c>
      <c r="BZ66" s="34"/>
      <c r="CA66" s="34">
        <f>CA67+CA73+CA80</f>
        <v>0</v>
      </c>
      <c r="CB66" s="34">
        <f>CB67+CB73+CB80</f>
        <v>0</v>
      </c>
      <c r="CC66" s="34"/>
      <c r="CD66" s="34">
        <f>CD67+CD73+CD80</f>
        <v>0</v>
      </c>
      <c r="CE66" s="34">
        <f>CE67+CE73+CE80</f>
        <v>0</v>
      </c>
      <c r="CF66" s="34"/>
      <c r="CG66" s="34">
        <f>CG67+CG73+CG80</f>
        <v>0</v>
      </c>
      <c r="CH66" s="34">
        <f>CH67+CH73+CH80</f>
        <v>0</v>
      </c>
      <c r="CI66" s="34"/>
      <c r="CJ66" s="34">
        <f>CJ67+CJ73+CJ80</f>
        <v>0</v>
      </c>
      <c r="CK66" s="34">
        <f>CK67+CK73+CK80</f>
        <v>0</v>
      </c>
      <c r="CL66" s="34"/>
      <c r="CM66" s="34">
        <f>CM67+CM73+CM80</f>
        <v>0</v>
      </c>
      <c r="CN66" s="34">
        <f>CN67+CN73+CN80</f>
        <v>0</v>
      </c>
      <c r="CO66" s="34"/>
      <c r="CP66" s="34">
        <f>CP67+CP73+CP80</f>
        <v>0</v>
      </c>
      <c r="CQ66" s="34">
        <f>CQ67+CQ73+CQ80</f>
        <v>0</v>
      </c>
      <c r="CR66" s="34"/>
      <c r="CS66" s="339">
        <f t="shared" si="42"/>
        <v>0</v>
      </c>
      <c r="CT66" s="34"/>
      <c r="CU66" s="34"/>
      <c r="CV66" s="34">
        <f>CV67+CV73+CV80</f>
        <v>0</v>
      </c>
      <c r="CW66" s="34">
        <f>CW67+CW73+CW80</f>
        <v>0</v>
      </c>
      <c r="CX66" s="34"/>
      <c r="CY66" s="34">
        <f>CY67+CY73+CY80</f>
        <v>0</v>
      </c>
      <c r="CZ66" s="34">
        <f>CZ67+CZ73+CZ80</f>
        <v>0</v>
      </c>
      <c r="DA66" s="34"/>
      <c r="DB66" s="34">
        <f>DB67+DB73+DB80</f>
        <v>0</v>
      </c>
      <c r="DC66" s="34">
        <f>DC67+DC73+DC80</f>
        <v>0</v>
      </c>
      <c r="DD66" s="34"/>
      <c r="DE66" s="34">
        <f>DE67+DE73+DE80</f>
        <v>0</v>
      </c>
      <c r="DF66" s="34">
        <f>DF67+DF73+DF80</f>
        <v>0</v>
      </c>
      <c r="DG66" s="34"/>
      <c r="DH66" s="34">
        <f>DH67+DH73+DH80</f>
        <v>0</v>
      </c>
      <c r="DI66" s="34">
        <f>DI67+DI73+DI80</f>
        <v>0</v>
      </c>
      <c r="DJ66" s="34"/>
      <c r="DK66" s="34">
        <f>DK67+DK73+DK80</f>
        <v>0</v>
      </c>
      <c r="DL66" s="34">
        <f>DL67+DL73+DL80</f>
        <v>0</v>
      </c>
      <c r="DM66" s="34"/>
      <c r="DN66" s="34">
        <f>DN67+DN73+DN80</f>
        <v>0</v>
      </c>
      <c r="DO66" s="34">
        <f>DO67+DO73+DO80</f>
        <v>0</v>
      </c>
      <c r="DP66" s="34"/>
      <c r="DQ66" s="34">
        <f>DQ67+DQ73+DQ80</f>
        <v>0</v>
      </c>
      <c r="DR66" s="34">
        <f>DR67+DR73+DR80</f>
        <v>0</v>
      </c>
      <c r="DS66" s="34"/>
      <c r="DT66" s="34">
        <f>DT67+DT73+DT80</f>
        <v>0</v>
      </c>
      <c r="DU66" s="34">
        <f>DU67+DU73+DU80</f>
        <v>0</v>
      </c>
      <c r="DV66" s="34"/>
      <c r="DW66" s="34">
        <f>DW67+DW73+DW80</f>
        <v>0</v>
      </c>
      <c r="DX66" s="34">
        <f>DX67+DX73+DX80</f>
        <v>0</v>
      </c>
      <c r="DY66" s="34"/>
      <c r="DZ66" s="34">
        <f>DZ67+DZ73+DZ80</f>
        <v>0</v>
      </c>
      <c r="EA66" s="34">
        <f>EA67+EA73+EA80</f>
        <v>0</v>
      </c>
      <c r="EB66" s="34"/>
      <c r="EC66" s="34">
        <f>EC67+EC73+EC80</f>
        <v>0</v>
      </c>
      <c r="ED66" s="34">
        <f>ED67+ED73+ED80</f>
        <v>0</v>
      </c>
      <c r="EE66" s="34"/>
      <c r="EF66" s="34">
        <f>EF67+EF73+EF80</f>
        <v>0</v>
      </c>
      <c r="EG66" s="34">
        <f>EG67+EG73+EG80</f>
        <v>0</v>
      </c>
      <c r="EH66" s="34"/>
      <c r="EI66" s="34">
        <f>EI67+EI73+EI80</f>
        <v>0</v>
      </c>
      <c r="EJ66" s="34">
        <f>EJ67+EJ73+EJ80</f>
        <v>0</v>
      </c>
      <c r="EK66" s="34"/>
      <c r="EL66" s="34">
        <f>EL67+EL73+EL80</f>
        <v>0</v>
      </c>
      <c r="EM66" s="34">
        <f>EM67+EM73+EM80</f>
        <v>0</v>
      </c>
      <c r="EN66" s="34"/>
      <c r="EO66" s="34">
        <f>EO67+EO73+EO80</f>
        <v>0</v>
      </c>
      <c r="EP66" s="34">
        <f>EP67+EP73+EP80</f>
        <v>0</v>
      </c>
      <c r="EQ66" s="34"/>
      <c r="ER66" s="34">
        <f>ER67+ER73+ER80</f>
        <v>0</v>
      </c>
      <c r="ES66" s="34">
        <f>ES67+ES73+ES80</f>
        <v>0</v>
      </c>
      <c r="ET66" s="34"/>
      <c r="EU66" s="34">
        <f>EU67+EU73+EU80</f>
        <v>0</v>
      </c>
      <c r="EV66" s="34">
        <f>EV67+EV73+EV80</f>
        <v>0</v>
      </c>
      <c r="EW66" s="34"/>
      <c r="EX66" s="34">
        <f>EX67+EX73+EX80</f>
        <v>420000</v>
      </c>
      <c r="EY66" s="34">
        <f>EY67+EY73+EY80</f>
        <v>0</v>
      </c>
      <c r="EZ66" s="34"/>
      <c r="FA66" s="34">
        <f>FA67+FA73+FA80</f>
        <v>0</v>
      </c>
      <c r="FB66" s="34">
        <f>FB67+FB73+FB80</f>
        <v>0</v>
      </c>
      <c r="FC66" s="34"/>
      <c r="FD66" s="34">
        <f>FD67+FD73+FD80</f>
        <v>0</v>
      </c>
      <c r="FE66" s="34">
        <f>FE67+FE73+FE80</f>
        <v>0</v>
      </c>
      <c r="FF66" s="34"/>
      <c r="FG66" s="34">
        <f>FG67+FG73+FG80</f>
        <v>0</v>
      </c>
      <c r="FH66" s="34">
        <f>FH67+FH73+FH80</f>
        <v>0</v>
      </c>
      <c r="FI66" s="34"/>
      <c r="FJ66" s="34">
        <f>FJ67+FJ73+FJ80</f>
        <v>0</v>
      </c>
      <c r="FK66" s="34">
        <f>FK67+FK73+FK80</f>
        <v>0</v>
      </c>
      <c r="FL66" s="34"/>
      <c r="FM66" s="34">
        <f>FM67+FM73+FM80</f>
        <v>0</v>
      </c>
      <c r="FN66" s="34">
        <f>FN67+FN73+FN80</f>
        <v>0</v>
      </c>
      <c r="FO66" s="34"/>
      <c r="FP66" s="34">
        <f>FP67+FP73+FP80</f>
        <v>0</v>
      </c>
      <c r="FQ66" s="34">
        <f>FQ67+FQ73+FQ80</f>
        <v>0</v>
      </c>
      <c r="FR66" s="34"/>
      <c r="FS66" s="34">
        <f>FS67+FS73+FS80</f>
        <v>0</v>
      </c>
      <c r="FT66" s="34">
        <f>FT67+FT73+FT80</f>
        <v>0</v>
      </c>
      <c r="FU66" s="34"/>
      <c r="FV66" s="34">
        <f>FV67+FV73+FV80</f>
        <v>0</v>
      </c>
      <c r="FW66" s="34">
        <f>FW67+FW73+FW80</f>
        <v>0</v>
      </c>
      <c r="FX66" s="34"/>
      <c r="FY66" s="34">
        <f>FY67+FY73+FY80</f>
        <v>14640200</v>
      </c>
      <c r="FZ66" s="34">
        <f>FZ67+FZ73+FZ80</f>
        <v>0</v>
      </c>
      <c r="GA66" s="34"/>
      <c r="GB66" s="34">
        <f>GB67+GB73+GB80</f>
        <v>0</v>
      </c>
      <c r="GC66" s="34">
        <f>GC67+GC73+GC80</f>
        <v>0</v>
      </c>
      <c r="GD66" s="34"/>
      <c r="GE66" s="34">
        <f>GE67+GE73+GE80</f>
        <v>0</v>
      </c>
      <c r="GF66" s="34">
        <f>GF67+GF73+GF80</f>
        <v>0</v>
      </c>
      <c r="GG66" s="34"/>
      <c r="GH66" s="34">
        <f>GH67+GH73+GH80</f>
        <v>107384</v>
      </c>
      <c r="GI66" s="34">
        <f>GI67+GI73+GI80</f>
        <v>0</v>
      </c>
      <c r="GJ66" s="34"/>
      <c r="GK66" s="34">
        <f>GK67+GK73+GK80</f>
        <v>104775000</v>
      </c>
      <c r="GL66" s="34">
        <f>GL67+GL73+GL80</f>
        <v>0</v>
      </c>
      <c r="GM66" s="34"/>
      <c r="GN66" s="34">
        <f>GN67+GN73+GN80</f>
        <v>4775000</v>
      </c>
      <c r="GO66" s="34">
        <f>GO67+GO73+GO80</f>
        <v>0</v>
      </c>
      <c r="GP66" s="34"/>
      <c r="GQ66" s="34">
        <f>GQ67+GQ73+GQ80</f>
        <v>77000</v>
      </c>
      <c r="GR66" s="34">
        <f>GR67+GR73+GR80</f>
        <v>0</v>
      </c>
      <c r="GS66" s="34"/>
      <c r="GT66" s="34">
        <f>GT67+GT73+GT80</f>
        <v>0</v>
      </c>
      <c r="GU66" s="34">
        <f>GU67+GU73+GU80</f>
        <v>0</v>
      </c>
      <c r="GV66" s="34"/>
      <c r="GW66" s="34">
        <f>GW67+GW73+GW80</f>
        <v>0</v>
      </c>
      <c r="GX66" s="34">
        <f>GX67+GX73+GX80</f>
        <v>0</v>
      </c>
      <c r="GY66" s="34"/>
      <c r="GZ66" s="34">
        <f>GZ67+GZ73+GZ80</f>
        <v>0</v>
      </c>
      <c r="HA66" s="34">
        <f>HA67+HA73+HA80</f>
        <v>0</v>
      </c>
      <c r="HB66" s="34"/>
      <c r="HC66" s="34">
        <f>HC67+HC73+HC80</f>
        <v>0</v>
      </c>
      <c r="HD66" s="34">
        <f>HD67+HD73+HD80</f>
        <v>0</v>
      </c>
      <c r="HE66" s="34"/>
      <c r="HF66" s="34">
        <f>HF67+HF73+HF80</f>
        <v>0</v>
      </c>
      <c r="HG66" s="34">
        <f>HG67+HG73+HG80</f>
        <v>0</v>
      </c>
      <c r="HH66" s="34"/>
      <c r="HI66" s="34">
        <f>HI67+HI73+HI80</f>
        <v>377612713</v>
      </c>
      <c r="HJ66" s="34">
        <f>HJ67+HJ73+HJ80</f>
        <v>0</v>
      </c>
      <c r="HK66" s="34"/>
      <c r="HL66" s="34">
        <f>HL67+HL73+HL80</f>
        <v>0</v>
      </c>
      <c r="HM66" s="34">
        <f>HM67+HM73+HM80</f>
        <v>0</v>
      </c>
      <c r="HN66" s="34"/>
      <c r="HO66" s="34">
        <f>HO67+HO73+HO80</f>
        <v>0</v>
      </c>
      <c r="HP66" s="34">
        <f>HP67+HP73+HP80</f>
        <v>0</v>
      </c>
      <c r="HQ66" s="34"/>
      <c r="HR66" s="34">
        <f>HR67+HR73+HR80</f>
        <v>0</v>
      </c>
      <c r="HS66" s="34">
        <f>HS67+HS73+HS80</f>
        <v>0</v>
      </c>
      <c r="HT66" s="34"/>
      <c r="HU66" s="34">
        <f>HU67+HU73+HU80</f>
        <v>0</v>
      </c>
      <c r="HV66" s="34">
        <f>HV67+HV73+HV80</f>
        <v>0</v>
      </c>
      <c r="HW66" s="34"/>
      <c r="HX66" s="34">
        <f>HX67+HX73+HX80</f>
        <v>0</v>
      </c>
      <c r="HY66" s="34">
        <f>HY67+HY73+HY80</f>
        <v>0</v>
      </c>
      <c r="HZ66" s="34"/>
      <c r="IA66" s="34">
        <f>IA67+IA73+IA80</f>
        <v>0</v>
      </c>
      <c r="IB66" s="34">
        <f>IB67+IB73+IB80</f>
        <v>0</v>
      </c>
      <c r="IC66" s="34"/>
      <c r="ID66" s="34">
        <f>ID67+ID73+ID80</f>
        <v>0</v>
      </c>
      <c r="IE66" s="34">
        <f>IE67+IE73+IE80</f>
        <v>0</v>
      </c>
      <c r="IF66" s="34"/>
      <c r="IG66" s="34">
        <f>IG67+IG73+IG80</f>
        <v>0</v>
      </c>
      <c r="IH66" s="34">
        <f>IH67+IH73+IH80</f>
        <v>0</v>
      </c>
      <c r="II66" s="34"/>
      <c r="IJ66" s="34">
        <f>IJ67+IJ73+IJ80</f>
        <v>0</v>
      </c>
      <c r="IK66" s="34">
        <f>IK67+IK73+IK80</f>
        <v>0</v>
      </c>
      <c r="IL66" s="34"/>
      <c r="IM66" s="34">
        <f>IM67+IM73+IM80</f>
        <v>0</v>
      </c>
      <c r="IN66" s="34">
        <f>IN67+IN73+IN80</f>
        <v>0</v>
      </c>
      <c r="IO66" s="34"/>
      <c r="IP66" s="34">
        <f>IP67+IP73+IP80</f>
        <v>0</v>
      </c>
      <c r="IQ66" s="34">
        <f>IQ67+IQ73+IQ80</f>
        <v>0</v>
      </c>
      <c r="IR66" s="34"/>
      <c r="IS66" s="34">
        <f>IS67+IS73+IS80</f>
        <v>0</v>
      </c>
      <c r="IT66" s="34">
        <f>IT67+IT73+IT80</f>
        <v>0</v>
      </c>
      <c r="IU66" s="34"/>
      <c r="IV66" s="34">
        <f>IV67+IV73+IV80</f>
        <v>0</v>
      </c>
      <c r="IW66" s="34">
        <f>IW67+IW73+IW80</f>
        <v>0</v>
      </c>
      <c r="IX66" s="34"/>
      <c r="IY66" s="34">
        <f>IY67+IY73+IY80</f>
        <v>0</v>
      </c>
      <c r="IZ66" s="34">
        <f>IZ67+IZ73+IZ80</f>
        <v>0</v>
      </c>
      <c r="JA66" s="34"/>
      <c r="JB66" s="34">
        <f>JB67+JB73+JB80</f>
        <v>0</v>
      </c>
      <c r="JC66" s="34">
        <f>JC67+JC73+JC80</f>
        <v>0</v>
      </c>
      <c r="JD66" s="34"/>
      <c r="JE66" s="34">
        <f>JE67+JE73+JE80</f>
        <v>0</v>
      </c>
      <c r="JF66" s="34">
        <f>JF67+JF73+JF80</f>
        <v>0</v>
      </c>
      <c r="JG66" s="34"/>
      <c r="JH66" s="34">
        <f>JH67+JH73+JH80</f>
        <v>0</v>
      </c>
      <c r="JI66" s="34">
        <f>JI67+JI73+JI80</f>
        <v>0</v>
      </c>
      <c r="JJ66" s="34"/>
      <c r="JK66" s="34">
        <f>JK67+JK73+JK80</f>
        <v>0</v>
      </c>
      <c r="JL66" s="34">
        <f>JL67+JL73+JL80</f>
        <v>0</v>
      </c>
      <c r="JM66" s="34"/>
      <c r="JN66" s="34">
        <f>JN67+JN73+JN80</f>
        <v>0</v>
      </c>
      <c r="JO66" s="34">
        <f>JO67+JO73+JO80</f>
        <v>0</v>
      </c>
      <c r="JP66" s="34"/>
      <c r="JQ66" s="34">
        <f>JQ67+JQ73+JQ80</f>
        <v>0</v>
      </c>
      <c r="JR66" s="34">
        <f>JR67+JR73+JR80</f>
        <v>0</v>
      </c>
      <c r="JS66" s="34"/>
      <c r="JT66" s="34">
        <f>JT67+JT73+JT80</f>
        <v>0</v>
      </c>
      <c r="JU66" s="34">
        <f>JU67+JU73+JU80</f>
        <v>0</v>
      </c>
      <c r="JV66" s="34"/>
      <c r="JW66" s="34">
        <f>JW67+JW73+JW80</f>
        <v>0</v>
      </c>
      <c r="JX66" s="34">
        <f>JX67+JX73+JX80</f>
        <v>0</v>
      </c>
      <c r="JY66" s="34"/>
      <c r="JZ66" s="34">
        <f>JZ67+JZ73+JZ80</f>
        <v>0</v>
      </c>
      <c r="KA66" s="34">
        <f>KA67+KA73+KA80</f>
        <v>0</v>
      </c>
      <c r="KB66" s="34"/>
      <c r="KC66" s="34">
        <f>KC67+KC73+KC80</f>
        <v>0</v>
      </c>
      <c r="KD66" s="34">
        <f>KD67+KD73+KD80</f>
        <v>0</v>
      </c>
      <c r="KE66" s="34"/>
      <c r="KF66" s="34">
        <f>KF67+KF73+KF80</f>
        <v>1549850287</v>
      </c>
      <c r="KG66" s="34">
        <f>KG67+KG73+KG80</f>
        <v>0</v>
      </c>
      <c r="KH66" s="34"/>
      <c r="KI66" s="34">
        <f>KI67+KI73+KI80</f>
        <v>1597750287</v>
      </c>
      <c r="KJ66" s="34">
        <f>KJ67+KJ73+KJ80</f>
        <v>0</v>
      </c>
      <c r="KK66" s="34"/>
      <c r="KL66" s="34">
        <f>KL67+KL73+KL80</f>
        <v>1438602748</v>
      </c>
      <c r="KM66" s="34">
        <f>KM67+KM73+KM80</f>
        <v>0</v>
      </c>
      <c r="KN66" s="34"/>
      <c r="KO66" s="245">
        <f t="shared" si="32"/>
        <v>1654625287</v>
      </c>
      <c r="KP66" s="245"/>
      <c r="KQ66" s="251"/>
      <c r="KR66" s="245">
        <f t="shared" si="31"/>
        <v>1602525287</v>
      </c>
      <c r="KS66" s="245"/>
      <c r="KT66" s="245">
        <f t="shared" si="43"/>
        <v>0</v>
      </c>
      <c r="KU66" s="245">
        <f t="shared" si="33"/>
        <v>1831460045</v>
      </c>
      <c r="KV66" s="245">
        <f t="shared" si="34"/>
        <v>0</v>
      </c>
      <c r="KW66" s="34"/>
    </row>
    <row r="67" spans="1:309">
      <c r="A67" s="28"/>
      <c r="B67" s="189"/>
      <c r="C67" s="11">
        <v>1</v>
      </c>
      <c r="D67" s="12" t="s">
        <v>63</v>
      </c>
      <c r="E67" s="12"/>
      <c r="F67" s="12"/>
      <c r="G67" s="12"/>
      <c r="H67" s="12"/>
      <c r="I67" s="13" t="s">
        <v>64</v>
      </c>
      <c r="J67" s="247">
        <f t="shared" si="25"/>
        <v>1549850287</v>
      </c>
      <c r="K67" s="247">
        <f t="shared" si="26"/>
        <v>0</v>
      </c>
      <c r="L67" s="247"/>
      <c r="M67" s="248">
        <f t="shared" si="7"/>
        <v>1549850287</v>
      </c>
      <c r="N67" s="247">
        <f t="shared" si="27"/>
        <v>1597750287</v>
      </c>
      <c r="O67" s="247">
        <f t="shared" si="28"/>
        <v>0</v>
      </c>
      <c r="P67" s="247"/>
      <c r="Q67" s="248">
        <f t="shared" si="8"/>
        <v>1597750287</v>
      </c>
      <c r="R67" s="247">
        <f t="shared" si="29"/>
        <v>1816215461</v>
      </c>
      <c r="S67" s="247">
        <f t="shared" si="30"/>
        <v>0</v>
      </c>
      <c r="T67" s="247"/>
      <c r="U67" s="248">
        <f t="shared" si="9"/>
        <v>1816215461</v>
      </c>
      <c r="V67" s="15">
        <f>SUM(V68:V72)</f>
        <v>0</v>
      </c>
      <c r="W67" s="15">
        <f>SUM(W68:W72)</f>
        <v>0</v>
      </c>
      <c r="X67" s="15"/>
      <c r="Y67" s="15">
        <f>SUM(Y68:Y72)</f>
        <v>0</v>
      </c>
      <c r="Z67" s="15">
        <f>SUM(Z68:Z72)</f>
        <v>0</v>
      </c>
      <c r="AA67" s="15"/>
      <c r="AB67" s="15">
        <f>SUM(AB68:AB72)</f>
        <v>0</v>
      </c>
      <c r="AC67" s="15">
        <f>SUM(AC68:AC72)</f>
        <v>0</v>
      </c>
      <c r="AD67" s="15"/>
      <c r="AE67" s="15">
        <f>SUM(AE68:AE72)</f>
        <v>0</v>
      </c>
      <c r="AF67" s="15">
        <f>SUM(AF68:AF72)</f>
        <v>0</v>
      </c>
      <c r="AG67" s="15"/>
      <c r="AH67" s="15">
        <f>SUM(AH68:AH72)</f>
        <v>0</v>
      </c>
      <c r="AI67" s="15">
        <f>SUM(AI68:AI72)</f>
        <v>0</v>
      </c>
      <c r="AJ67" s="15"/>
      <c r="AK67" s="15">
        <f>SUM(AK68:AK72)</f>
        <v>0</v>
      </c>
      <c r="AL67" s="15">
        <f>SUM(AL68:AL72)</f>
        <v>0</v>
      </c>
      <c r="AM67" s="15"/>
      <c r="AN67" s="15">
        <f>SUM(AN68:AN72)</f>
        <v>0</v>
      </c>
      <c r="AO67" s="15">
        <f>SUM(AO68:AO72)</f>
        <v>0</v>
      </c>
      <c r="AP67" s="15"/>
      <c r="AQ67" s="15">
        <f>SUM(AQ68:AQ72)</f>
        <v>0</v>
      </c>
      <c r="AR67" s="15">
        <f>SUM(AR68:AR72)</f>
        <v>0</v>
      </c>
      <c r="AS67" s="15"/>
      <c r="AT67" s="15">
        <f>SUM(AT68:AT72)</f>
        <v>0</v>
      </c>
      <c r="AU67" s="15">
        <f>SUM(AU68:AU72)</f>
        <v>0</v>
      </c>
      <c r="AV67" s="15"/>
      <c r="AW67" s="15">
        <f>SUM(AW68:AW72)</f>
        <v>0</v>
      </c>
      <c r="AX67" s="15">
        <f>SUM(AX68:AX72)</f>
        <v>0</v>
      </c>
      <c r="AY67" s="15"/>
      <c r="AZ67" s="15">
        <f>SUM(AZ68:AZ72)</f>
        <v>0</v>
      </c>
      <c r="BA67" s="15">
        <f>SUM(BA68:BA72)</f>
        <v>0</v>
      </c>
      <c r="BB67" s="15"/>
      <c r="BC67" s="15">
        <f>SUM(BC68:BC72)</f>
        <v>0</v>
      </c>
      <c r="BD67" s="15">
        <f>SUM(BD68:BD72)</f>
        <v>0</v>
      </c>
      <c r="BE67" s="15"/>
      <c r="BF67" s="15">
        <f>SUM(BF68:BF72)</f>
        <v>0</v>
      </c>
      <c r="BG67" s="15">
        <f>SUM(BG68:BG72)</f>
        <v>0</v>
      </c>
      <c r="BH67" s="15"/>
      <c r="BI67" s="15">
        <f>SUM(BI68:BI72)</f>
        <v>0</v>
      </c>
      <c r="BJ67" s="15">
        <f>SUM(BJ68:BJ72)</f>
        <v>0</v>
      </c>
      <c r="BK67" s="15"/>
      <c r="BL67" s="15">
        <f>SUM(BL68:BL72)</f>
        <v>0</v>
      </c>
      <c r="BM67" s="15">
        <f>SUM(BM68:BM72)</f>
        <v>0</v>
      </c>
      <c r="BN67" s="15"/>
      <c r="BO67" s="15">
        <f>SUM(BO68:BO72)</f>
        <v>0</v>
      </c>
      <c r="BP67" s="15">
        <f>SUM(BP68:BP72)</f>
        <v>0</v>
      </c>
      <c r="BQ67" s="15"/>
      <c r="BR67" s="15">
        <f>SUM(BR68:BR72)</f>
        <v>0</v>
      </c>
      <c r="BS67" s="15">
        <f>SUM(BS68:BS72)</f>
        <v>0</v>
      </c>
      <c r="BT67" s="15"/>
      <c r="BU67" s="15">
        <f>SUM(BU68:BU72)</f>
        <v>0</v>
      </c>
      <c r="BV67" s="15">
        <f>SUM(BV68:BV72)</f>
        <v>0</v>
      </c>
      <c r="BW67" s="15"/>
      <c r="BX67" s="15">
        <f>SUM(BX68:BX72)</f>
        <v>0</v>
      </c>
      <c r="BY67" s="15">
        <f>SUM(BY68:BY72)</f>
        <v>0</v>
      </c>
      <c r="BZ67" s="15"/>
      <c r="CA67" s="15">
        <f>SUM(CA68:CA72)</f>
        <v>0</v>
      </c>
      <c r="CB67" s="15">
        <f>SUM(CB68:CB72)</f>
        <v>0</v>
      </c>
      <c r="CC67" s="15"/>
      <c r="CD67" s="15">
        <f>SUM(CD68:CD72)</f>
        <v>0</v>
      </c>
      <c r="CE67" s="15">
        <f>SUM(CE68:CE72)</f>
        <v>0</v>
      </c>
      <c r="CF67" s="15"/>
      <c r="CG67" s="15">
        <f>SUM(CG68:CG72)</f>
        <v>0</v>
      </c>
      <c r="CH67" s="15">
        <f>SUM(CH68:CH72)</f>
        <v>0</v>
      </c>
      <c r="CI67" s="15"/>
      <c r="CJ67" s="15">
        <f>SUM(CJ68:CJ72)</f>
        <v>0</v>
      </c>
      <c r="CK67" s="15">
        <f>SUM(CK68:CK72)</f>
        <v>0</v>
      </c>
      <c r="CL67" s="15"/>
      <c r="CM67" s="15">
        <f>SUM(CM68:CM72)</f>
        <v>0</v>
      </c>
      <c r="CN67" s="15">
        <f>SUM(CN68:CN72)</f>
        <v>0</v>
      </c>
      <c r="CO67" s="15"/>
      <c r="CP67" s="15">
        <f>SUM(CP68:CP72)</f>
        <v>0</v>
      </c>
      <c r="CQ67" s="15">
        <f>SUM(CQ68:CQ72)</f>
        <v>0</v>
      </c>
      <c r="CR67" s="15"/>
      <c r="CS67" s="340">
        <f t="shared" si="42"/>
        <v>0</v>
      </c>
      <c r="CT67" s="15"/>
      <c r="CU67" s="15"/>
      <c r="CV67" s="15">
        <f>SUM(CV68:CV72)</f>
        <v>0</v>
      </c>
      <c r="CW67" s="15">
        <f>SUM(CW68:CW72)</f>
        <v>0</v>
      </c>
      <c r="CX67" s="15"/>
      <c r="CY67" s="15">
        <f>SUM(CY68:CY72)</f>
        <v>0</v>
      </c>
      <c r="CZ67" s="15">
        <f>SUM(CZ68:CZ72)</f>
        <v>0</v>
      </c>
      <c r="DA67" s="15"/>
      <c r="DB67" s="15">
        <f>SUM(DB68:DB72)</f>
        <v>0</v>
      </c>
      <c r="DC67" s="15">
        <f>SUM(DC68:DC72)</f>
        <v>0</v>
      </c>
      <c r="DD67" s="15"/>
      <c r="DE67" s="15">
        <f>SUM(DE68:DE72)</f>
        <v>0</v>
      </c>
      <c r="DF67" s="15">
        <f>SUM(DF68:DF72)</f>
        <v>0</v>
      </c>
      <c r="DG67" s="15"/>
      <c r="DH67" s="15">
        <f>SUM(DH68:DH72)</f>
        <v>0</v>
      </c>
      <c r="DI67" s="15">
        <f>SUM(DI68:DI72)</f>
        <v>0</v>
      </c>
      <c r="DJ67" s="15"/>
      <c r="DK67" s="15">
        <f>SUM(DK68:DK72)</f>
        <v>0</v>
      </c>
      <c r="DL67" s="15">
        <f>SUM(DL68:DL72)</f>
        <v>0</v>
      </c>
      <c r="DM67" s="15"/>
      <c r="DN67" s="15">
        <f>SUM(DN68:DN72)</f>
        <v>0</v>
      </c>
      <c r="DO67" s="15">
        <f>SUM(DO68:DO72)</f>
        <v>0</v>
      </c>
      <c r="DP67" s="15"/>
      <c r="DQ67" s="15">
        <f>SUM(DQ68:DQ72)</f>
        <v>0</v>
      </c>
      <c r="DR67" s="15">
        <f>SUM(DR68:DR72)</f>
        <v>0</v>
      </c>
      <c r="DS67" s="15"/>
      <c r="DT67" s="15">
        <f>SUM(DT68:DT72)</f>
        <v>0</v>
      </c>
      <c r="DU67" s="15">
        <f>SUM(DU68:DU72)</f>
        <v>0</v>
      </c>
      <c r="DV67" s="15"/>
      <c r="DW67" s="15">
        <f>SUM(DW68:DW72)</f>
        <v>0</v>
      </c>
      <c r="DX67" s="15">
        <f>SUM(DX68:DX72)</f>
        <v>0</v>
      </c>
      <c r="DY67" s="15"/>
      <c r="DZ67" s="15">
        <f>SUM(DZ68:DZ72)</f>
        <v>0</v>
      </c>
      <c r="EA67" s="15">
        <f>SUM(EA68:EA72)</f>
        <v>0</v>
      </c>
      <c r="EB67" s="15"/>
      <c r="EC67" s="15">
        <f>SUM(EC68:EC72)</f>
        <v>0</v>
      </c>
      <c r="ED67" s="15">
        <f>SUM(ED68:ED72)</f>
        <v>0</v>
      </c>
      <c r="EE67" s="15"/>
      <c r="EF67" s="15">
        <f>SUM(EF68:EF72)</f>
        <v>0</v>
      </c>
      <c r="EG67" s="15">
        <f>SUM(EG68:EG72)</f>
        <v>0</v>
      </c>
      <c r="EH67" s="15"/>
      <c r="EI67" s="15">
        <f>SUM(EI68:EI72)</f>
        <v>0</v>
      </c>
      <c r="EJ67" s="15">
        <f>SUM(EJ68:EJ72)</f>
        <v>0</v>
      </c>
      <c r="EK67" s="15"/>
      <c r="EL67" s="15">
        <f>SUM(EL68:EL72)</f>
        <v>0</v>
      </c>
      <c r="EM67" s="15">
        <f>SUM(EM68:EM72)</f>
        <v>0</v>
      </c>
      <c r="EN67" s="15"/>
      <c r="EO67" s="15">
        <f>SUM(EO68:EO72)</f>
        <v>0</v>
      </c>
      <c r="EP67" s="15">
        <f>SUM(EP68:EP72)</f>
        <v>0</v>
      </c>
      <c r="EQ67" s="15"/>
      <c r="ER67" s="15">
        <f>SUM(ER68:ER72)</f>
        <v>0</v>
      </c>
      <c r="ES67" s="15">
        <f>SUM(ES68:ES72)</f>
        <v>0</v>
      </c>
      <c r="ET67" s="15"/>
      <c r="EU67" s="15">
        <f>SUM(EU68:EU72)</f>
        <v>0</v>
      </c>
      <c r="EV67" s="15">
        <f>SUM(EV68:EV72)</f>
        <v>0</v>
      </c>
      <c r="EW67" s="15"/>
      <c r="EX67" s="15">
        <f>SUM(EX68:EX72)</f>
        <v>0</v>
      </c>
      <c r="EY67" s="15">
        <f>SUM(EY68:EY72)</f>
        <v>0</v>
      </c>
      <c r="EZ67" s="15"/>
      <c r="FA67" s="15">
        <f>SUM(FA68:FA72)</f>
        <v>0</v>
      </c>
      <c r="FB67" s="15">
        <f>SUM(FB68:FB72)</f>
        <v>0</v>
      </c>
      <c r="FC67" s="15"/>
      <c r="FD67" s="15">
        <f>SUM(FD68:FD72)</f>
        <v>0</v>
      </c>
      <c r="FE67" s="15">
        <f>SUM(FE68:FE72)</f>
        <v>0</v>
      </c>
      <c r="FF67" s="15"/>
      <c r="FG67" s="15">
        <f>SUM(FG68:FG72)</f>
        <v>0</v>
      </c>
      <c r="FH67" s="15">
        <f>SUM(FH68:FH72)</f>
        <v>0</v>
      </c>
      <c r="FI67" s="15"/>
      <c r="FJ67" s="15">
        <f>SUM(FJ68:FJ72)</f>
        <v>0</v>
      </c>
      <c r="FK67" s="15">
        <f>SUM(FK68:FK72)</f>
        <v>0</v>
      </c>
      <c r="FL67" s="15"/>
      <c r="FM67" s="15">
        <f>SUM(FM68:FM72)</f>
        <v>0</v>
      </c>
      <c r="FN67" s="15">
        <f>SUM(FN68:FN72)</f>
        <v>0</v>
      </c>
      <c r="FO67" s="15"/>
      <c r="FP67" s="15">
        <f>SUM(FP68:FP72)</f>
        <v>0</v>
      </c>
      <c r="FQ67" s="15">
        <f>SUM(FQ68:FQ72)</f>
        <v>0</v>
      </c>
      <c r="FR67" s="15"/>
      <c r="FS67" s="15">
        <f>SUM(FS68:FS72)</f>
        <v>0</v>
      </c>
      <c r="FT67" s="15">
        <f>SUM(FT68:FT72)</f>
        <v>0</v>
      </c>
      <c r="FU67" s="15"/>
      <c r="FV67" s="15">
        <f>SUM(FV68:FV72)</f>
        <v>0</v>
      </c>
      <c r="FW67" s="15">
        <f>SUM(FW68:FW72)</f>
        <v>0</v>
      </c>
      <c r="FX67" s="15"/>
      <c r="FY67" s="15">
        <f>SUM(FY68:FY72)</f>
        <v>0</v>
      </c>
      <c r="FZ67" s="15">
        <f>SUM(FZ68:FZ72)</f>
        <v>0</v>
      </c>
      <c r="GA67" s="15"/>
      <c r="GB67" s="15">
        <f>SUM(GB68:GB72)</f>
        <v>0</v>
      </c>
      <c r="GC67" s="15">
        <f>SUM(GC68:GC72)</f>
        <v>0</v>
      </c>
      <c r="GD67" s="15"/>
      <c r="GE67" s="15">
        <f>SUM(GE68:GE72)</f>
        <v>0</v>
      </c>
      <c r="GF67" s="15">
        <f>SUM(GF68:GF72)</f>
        <v>0</v>
      </c>
      <c r="GG67" s="15"/>
      <c r="GH67" s="15">
        <f>SUM(GH68:GH72)</f>
        <v>0</v>
      </c>
      <c r="GI67" s="15">
        <f>SUM(GI68:GI72)</f>
        <v>0</v>
      </c>
      <c r="GJ67" s="15"/>
      <c r="GK67" s="15">
        <f>SUM(GK68:GK72)</f>
        <v>0</v>
      </c>
      <c r="GL67" s="15">
        <f>SUM(GL68:GL72)</f>
        <v>0</v>
      </c>
      <c r="GM67" s="15"/>
      <c r="GN67" s="15">
        <f>SUM(GN68:GN72)</f>
        <v>0</v>
      </c>
      <c r="GO67" s="15">
        <f>SUM(GO68:GO72)</f>
        <v>0</v>
      </c>
      <c r="GP67" s="15"/>
      <c r="GQ67" s="15">
        <f>SUM(GQ68:GQ72)</f>
        <v>0</v>
      </c>
      <c r="GR67" s="15">
        <f>SUM(GR68:GR72)</f>
        <v>0</v>
      </c>
      <c r="GS67" s="15"/>
      <c r="GT67" s="15">
        <f>SUM(GT68:GT72)</f>
        <v>0</v>
      </c>
      <c r="GU67" s="15">
        <f>SUM(GU68:GU72)</f>
        <v>0</v>
      </c>
      <c r="GV67" s="15"/>
      <c r="GW67" s="15">
        <f>SUM(GW68:GW72)</f>
        <v>0</v>
      </c>
      <c r="GX67" s="15">
        <f>SUM(GX68:GX72)</f>
        <v>0</v>
      </c>
      <c r="GY67" s="15"/>
      <c r="GZ67" s="15">
        <f>SUM(GZ68:GZ72)</f>
        <v>0</v>
      </c>
      <c r="HA67" s="15">
        <f>SUM(HA68:HA72)</f>
        <v>0</v>
      </c>
      <c r="HB67" s="15"/>
      <c r="HC67" s="15">
        <f>SUM(HC68:HC72)</f>
        <v>0</v>
      </c>
      <c r="HD67" s="15">
        <f>SUM(HD68:HD72)</f>
        <v>0</v>
      </c>
      <c r="HE67" s="15"/>
      <c r="HF67" s="15">
        <f>SUM(HF68:HF72)</f>
        <v>0</v>
      </c>
      <c r="HG67" s="15">
        <f>SUM(HG68:HG72)</f>
        <v>0</v>
      </c>
      <c r="HH67" s="15"/>
      <c r="HI67" s="15">
        <f>SUM(HI68:HI72)</f>
        <v>377612713</v>
      </c>
      <c r="HJ67" s="15">
        <f>SUM(HJ68:HJ72)</f>
        <v>0</v>
      </c>
      <c r="HK67" s="15"/>
      <c r="HL67" s="15">
        <f>SUM(HL68:HL72)</f>
        <v>0</v>
      </c>
      <c r="HM67" s="15">
        <f>SUM(HM68:HM72)</f>
        <v>0</v>
      </c>
      <c r="HN67" s="15"/>
      <c r="HO67" s="15">
        <f>SUM(HO68:HO72)</f>
        <v>0</v>
      </c>
      <c r="HP67" s="15">
        <f>SUM(HP68:HP72)</f>
        <v>0</v>
      </c>
      <c r="HQ67" s="15"/>
      <c r="HR67" s="15">
        <f>SUM(HR68:HR72)</f>
        <v>0</v>
      </c>
      <c r="HS67" s="15">
        <f>SUM(HS68:HS72)</f>
        <v>0</v>
      </c>
      <c r="HT67" s="15"/>
      <c r="HU67" s="15">
        <f>SUM(HU68:HU72)</f>
        <v>0</v>
      </c>
      <c r="HV67" s="15">
        <f>SUM(HV68:HV72)</f>
        <v>0</v>
      </c>
      <c r="HW67" s="15"/>
      <c r="HX67" s="15">
        <f>SUM(HX68:HX72)</f>
        <v>0</v>
      </c>
      <c r="HY67" s="15">
        <f>SUM(HY68:HY72)</f>
        <v>0</v>
      </c>
      <c r="HZ67" s="15"/>
      <c r="IA67" s="15">
        <f>SUM(IA68:IA72)</f>
        <v>0</v>
      </c>
      <c r="IB67" s="15">
        <f>SUM(IB68:IB72)</f>
        <v>0</v>
      </c>
      <c r="IC67" s="15"/>
      <c r="ID67" s="15">
        <f>SUM(ID68:ID72)</f>
        <v>0</v>
      </c>
      <c r="IE67" s="15">
        <f>SUM(IE68:IE72)</f>
        <v>0</v>
      </c>
      <c r="IF67" s="15"/>
      <c r="IG67" s="15">
        <f>SUM(IG68:IG72)</f>
        <v>0</v>
      </c>
      <c r="IH67" s="15">
        <f>SUM(IH68:IH72)</f>
        <v>0</v>
      </c>
      <c r="II67" s="15"/>
      <c r="IJ67" s="15">
        <f>SUM(IJ68:IJ72)</f>
        <v>0</v>
      </c>
      <c r="IK67" s="15">
        <f>SUM(IK68:IK72)</f>
        <v>0</v>
      </c>
      <c r="IL67" s="15"/>
      <c r="IM67" s="15">
        <f>SUM(IM68:IM72)</f>
        <v>0</v>
      </c>
      <c r="IN67" s="15">
        <f>SUM(IN68:IN72)</f>
        <v>0</v>
      </c>
      <c r="IO67" s="15"/>
      <c r="IP67" s="15">
        <f>SUM(IP68:IP72)</f>
        <v>0</v>
      </c>
      <c r="IQ67" s="15">
        <f>SUM(IQ68:IQ72)</f>
        <v>0</v>
      </c>
      <c r="IR67" s="15"/>
      <c r="IS67" s="15">
        <f>SUM(IS68:IS72)</f>
        <v>0</v>
      </c>
      <c r="IT67" s="15">
        <f>SUM(IT68:IT72)</f>
        <v>0</v>
      </c>
      <c r="IU67" s="15"/>
      <c r="IV67" s="15">
        <f>SUM(IV68:IV72)</f>
        <v>0</v>
      </c>
      <c r="IW67" s="15">
        <f>SUM(IW68:IW72)</f>
        <v>0</v>
      </c>
      <c r="IX67" s="15"/>
      <c r="IY67" s="15">
        <f>SUM(IY68:IY72)</f>
        <v>0</v>
      </c>
      <c r="IZ67" s="15">
        <f>SUM(IZ68:IZ72)</f>
        <v>0</v>
      </c>
      <c r="JA67" s="15"/>
      <c r="JB67" s="15">
        <f>SUM(JB68:JB72)</f>
        <v>0</v>
      </c>
      <c r="JC67" s="15">
        <f>SUM(JC68:JC72)</f>
        <v>0</v>
      </c>
      <c r="JD67" s="15"/>
      <c r="JE67" s="15">
        <f>SUM(JE68:JE72)</f>
        <v>0</v>
      </c>
      <c r="JF67" s="15">
        <f>SUM(JF68:JF72)</f>
        <v>0</v>
      </c>
      <c r="JG67" s="15"/>
      <c r="JH67" s="15">
        <f>SUM(JH68:JH72)</f>
        <v>0</v>
      </c>
      <c r="JI67" s="15">
        <f>SUM(JI68:JI72)</f>
        <v>0</v>
      </c>
      <c r="JJ67" s="15"/>
      <c r="JK67" s="15">
        <f>SUM(JK68:JK72)</f>
        <v>0</v>
      </c>
      <c r="JL67" s="15">
        <f>SUM(JL68:JL72)</f>
        <v>0</v>
      </c>
      <c r="JM67" s="15"/>
      <c r="JN67" s="15">
        <f>SUM(JN68:JN72)</f>
        <v>0</v>
      </c>
      <c r="JO67" s="15">
        <f>SUM(JO68:JO72)</f>
        <v>0</v>
      </c>
      <c r="JP67" s="15"/>
      <c r="JQ67" s="15">
        <f>SUM(JQ68:JQ72)</f>
        <v>0</v>
      </c>
      <c r="JR67" s="15">
        <f>SUM(JR68:JR72)</f>
        <v>0</v>
      </c>
      <c r="JS67" s="15"/>
      <c r="JT67" s="15">
        <f>SUM(JT68:JT72)</f>
        <v>0</v>
      </c>
      <c r="JU67" s="15">
        <f>SUM(JU68:JU72)</f>
        <v>0</v>
      </c>
      <c r="JV67" s="15"/>
      <c r="JW67" s="15">
        <f>SUM(JW68:JW72)</f>
        <v>0</v>
      </c>
      <c r="JX67" s="15">
        <f>SUM(JX68:JX72)</f>
        <v>0</v>
      </c>
      <c r="JY67" s="15"/>
      <c r="JZ67" s="15">
        <f>SUM(JZ68:JZ72)</f>
        <v>0</v>
      </c>
      <c r="KA67" s="15">
        <f>SUM(KA68:KA72)</f>
        <v>0</v>
      </c>
      <c r="KB67" s="15"/>
      <c r="KC67" s="15">
        <f>SUM(KC68:KC72)</f>
        <v>0</v>
      </c>
      <c r="KD67" s="15">
        <f>SUM(KD68:KD72)</f>
        <v>0</v>
      </c>
      <c r="KE67" s="15"/>
      <c r="KF67" s="15">
        <f>SUM(KF68:KF72)</f>
        <v>1549850287</v>
      </c>
      <c r="KG67" s="15">
        <f>SUM(KG68:KG72)</f>
        <v>0</v>
      </c>
      <c r="KH67" s="15"/>
      <c r="KI67" s="15">
        <f>SUM(KI68:KI72)</f>
        <v>1597750287</v>
      </c>
      <c r="KJ67" s="15">
        <f>SUM(KJ68:KJ72)</f>
        <v>0</v>
      </c>
      <c r="KK67" s="15"/>
      <c r="KL67" s="15">
        <f>SUM(KL68:KL72)</f>
        <v>1438602748</v>
      </c>
      <c r="KM67" s="15">
        <f>SUM(KM68:KM72)</f>
        <v>0</v>
      </c>
      <c r="KN67" s="15"/>
      <c r="KO67" s="247">
        <f t="shared" si="32"/>
        <v>1549850287</v>
      </c>
      <c r="KP67" s="247"/>
      <c r="KQ67" s="254"/>
      <c r="KR67" s="247">
        <f t="shared" si="31"/>
        <v>1597750287</v>
      </c>
      <c r="KS67" s="247"/>
      <c r="KT67" s="247">
        <f t="shared" si="43"/>
        <v>0</v>
      </c>
      <c r="KU67" s="247">
        <f t="shared" si="33"/>
        <v>1816215461</v>
      </c>
      <c r="KV67" s="247">
        <f t="shared" si="34"/>
        <v>0</v>
      </c>
      <c r="KW67" s="15"/>
    </row>
    <row r="68" spans="1:309">
      <c r="A68" s="28"/>
      <c r="B68" s="2"/>
      <c r="C68" s="2"/>
      <c r="D68" s="18">
        <v>1</v>
      </c>
      <c r="E68" s="2" t="s">
        <v>65</v>
      </c>
      <c r="F68" s="2"/>
      <c r="G68" s="2"/>
      <c r="H68" s="2"/>
      <c r="I68" s="189" t="s">
        <v>66</v>
      </c>
      <c r="J68" s="19">
        <f t="shared" si="25"/>
        <v>0</v>
      </c>
      <c r="K68" s="19">
        <f t="shared" si="26"/>
        <v>0</v>
      </c>
      <c r="L68" s="19"/>
      <c r="M68" s="222">
        <f t="shared" si="7"/>
        <v>0</v>
      </c>
      <c r="N68" s="19">
        <f t="shared" si="27"/>
        <v>1047900000</v>
      </c>
      <c r="O68" s="19">
        <f t="shared" si="28"/>
        <v>0</v>
      </c>
      <c r="P68" s="19"/>
      <c r="Q68" s="222">
        <f t="shared" si="8"/>
        <v>1047900000</v>
      </c>
      <c r="R68" s="19">
        <f t="shared" si="29"/>
        <v>1047900000</v>
      </c>
      <c r="S68" s="19">
        <f t="shared" si="30"/>
        <v>0</v>
      </c>
      <c r="T68" s="19"/>
      <c r="U68" s="222">
        <f t="shared" si="9"/>
        <v>1047900000</v>
      </c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2">
        <f>V68+AN68</f>
        <v>0</v>
      </c>
      <c r="AX68" s="24"/>
      <c r="AY68" s="24"/>
      <c r="AZ68" s="22">
        <f>Y68+AQ68</f>
        <v>0</v>
      </c>
      <c r="BA68" s="24"/>
      <c r="BB68" s="24"/>
      <c r="BC68" s="22">
        <f>AB68+AT68</f>
        <v>0</v>
      </c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2">
        <f>BF68+BO68+BX68</f>
        <v>0</v>
      </c>
      <c r="CQ68" s="24"/>
      <c r="CR68" s="24"/>
      <c r="CS68" s="22">
        <f t="shared" si="42"/>
        <v>0</v>
      </c>
      <c r="CT68" s="24"/>
      <c r="CU68" s="24"/>
      <c r="CV68" s="22">
        <f t="shared" ref="CV68:CV72" si="45">BL68+BU68+CD68+CM68</f>
        <v>0</v>
      </c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>
        <v>1047900000</v>
      </c>
      <c r="KJ68" s="24"/>
      <c r="KK68" s="24"/>
      <c r="KL68" s="24">
        <v>1047900000</v>
      </c>
      <c r="KM68" s="24"/>
      <c r="KN68" s="24"/>
      <c r="KO68" s="19">
        <f t="shared" si="32"/>
        <v>0</v>
      </c>
      <c r="KP68" s="19"/>
      <c r="KQ68" s="24"/>
      <c r="KR68" s="19">
        <f t="shared" si="31"/>
        <v>1047900000</v>
      </c>
      <c r="KS68" s="19"/>
      <c r="KT68" s="19">
        <f t="shared" si="43"/>
        <v>0</v>
      </c>
      <c r="KU68" s="19">
        <f t="shared" si="33"/>
        <v>1047900000</v>
      </c>
      <c r="KV68" s="19">
        <f t="shared" si="34"/>
        <v>0</v>
      </c>
      <c r="KW68" s="24"/>
    </row>
    <row r="69" spans="1:309">
      <c r="A69" s="2"/>
      <c r="B69" s="2"/>
      <c r="C69" s="2"/>
      <c r="D69" s="18">
        <v>2</v>
      </c>
      <c r="E69" s="2" t="s">
        <v>67</v>
      </c>
      <c r="F69" s="21"/>
      <c r="G69" s="21"/>
      <c r="H69" s="21"/>
      <c r="I69" s="21" t="s">
        <v>68</v>
      </c>
      <c r="J69" s="19">
        <f t="shared" si="25"/>
        <v>0</v>
      </c>
      <c r="K69" s="19">
        <f t="shared" si="26"/>
        <v>0</v>
      </c>
      <c r="L69" s="19"/>
      <c r="M69" s="222">
        <f t="shared" si="7"/>
        <v>0</v>
      </c>
      <c r="N69" s="19">
        <f t="shared" si="27"/>
        <v>0</v>
      </c>
      <c r="O69" s="19">
        <f t="shared" si="28"/>
        <v>0</v>
      </c>
      <c r="P69" s="19"/>
      <c r="Q69" s="222">
        <f t="shared" si="8"/>
        <v>0</v>
      </c>
      <c r="R69" s="19">
        <f t="shared" si="29"/>
        <v>0</v>
      </c>
      <c r="S69" s="19">
        <f t="shared" si="30"/>
        <v>0</v>
      </c>
      <c r="T69" s="19"/>
      <c r="U69" s="222">
        <f t="shared" si="9"/>
        <v>0</v>
      </c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>
        <f>V69+AN69</f>
        <v>0</v>
      </c>
      <c r="AX69" s="22"/>
      <c r="AY69" s="22"/>
      <c r="AZ69" s="22">
        <f>Y69+AQ69</f>
        <v>0</v>
      </c>
      <c r="BA69" s="22"/>
      <c r="BB69" s="22"/>
      <c r="BC69" s="22">
        <f t="shared" ref="BC69:BC72" si="46">AB69+AT69</f>
        <v>0</v>
      </c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>
        <f>BF69+BO69+BX69</f>
        <v>0</v>
      </c>
      <c r="CQ69" s="22"/>
      <c r="CR69" s="22"/>
      <c r="CS69" s="22">
        <f t="shared" si="42"/>
        <v>0</v>
      </c>
      <c r="CT69" s="22"/>
      <c r="CU69" s="22"/>
      <c r="CV69" s="22">
        <f t="shared" si="45"/>
        <v>0</v>
      </c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  <c r="IW69" s="22"/>
      <c r="IX69" s="22"/>
      <c r="IY69" s="22"/>
      <c r="IZ69" s="22"/>
      <c r="JA69" s="22"/>
      <c r="JB69" s="22"/>
      <c r="JC69" s="22"/>
      <c r="JD69" s="22"/>
      <c r="JE69" s="22"/>
      <c r="JF69" s="22"/>
      <c r="JG69" s="22"/>
      <c r="JH69" s="22"/>
      <c r="JI69" s="22"/>
      <c r="JJ69" s="22"/>
      <c r="JK69" s="22"/>
      <c r="JL69" s="22"/>
      <c r="JM69" s="22"/>
      <c r="JN69" s="22"/>
      <c r="JO69" s="22"/>
      <c r="JP69" s="22"/>
      <c r="JQ69" s="22"/>
      <c r="JR69" s="22"/>
      <c r="JS69" s="22"/>
      <c r="JT69" s="22"/>
      <c r="JU69" s="22"/>
      <c r="JV69" s="22"/>
      <c r="JW69" s="22"/>
      <c r="JX69" s="22"/>
      <c r="JY69" s="22"/>
      <c r="JZ69" s="22"/>
      <c r="KA69" s="22"/>
      <c r="KB69" s="22"/>
      <c r="KC69" s="22"/>
      <c r="KD69" s="22"/>
      <c r="KE69" s="22"/>
      <c r="KF69" s="22"/>
      <c r="KG69" s="22"/>
      <c r="KH69" s="22"/>
      <c r="KI69" s="22"/>
      <c r="KJ69" s="22"/>
      <c r="KK69" s="22"/>
      <c r="KL69" s="22"/>
      <c r="KM69" s="22"/>
      <c r="KN69" s="22"/>
      <c r="KO69" s="19">
        <f t="shared" si="32"/>
        <v>0</v>
      </c>
      <c r="KP69" s="19"/>
      <c r="KQ69" s="22"/>
      <c r="KR69" s="19">
        <f t="shared" si="31"/>
        <v>0</v>
      </c>
      <c r="KS69" s="19"/>
      <c r="KT69" s="19">
        <f t="shared" si="43"/>
        <v>0</v>
      </c>
      <c r="KU69" s="19">
        <f t="shared" si="33"/>
        <v>0</v>
      </c>
      <c r="KV69" s="19">
        <f t="shared" si="34"/>
        <v>0</v>
      </c>
      <c r="KW69" s="22"/>
    </row>
    <row r="70" spans="1:309">
      <c r="A70" s="28"/>
      <c r="B70" s="2"/>
      <c r="C70" s="2"/>
      <c r="D70" s="18">
        <v>3</v>
      </c>
      <c r="E70" s="2" t="s">
        <v>69</v>
      </c>
      <c r="F70" s="21"/>
      <c r="G70" s="21"/>
      <c r="H70" s="21"/>
      <c r="I70" s="21" t="s">
        <v>70</v>
      </c>
      <c r="J70" s="19">
        <f t="shared" ref="J70:J100" si="47">AW70+CP70+KO70</f>
        <v>0</v>
      </c>
      <c r="K70" s="19">
        <f t="shared" ref="K70:K100" si="48">AX70+CQ70+KP70</f>
        <v>0</v>
      </c>
      <c r="L70" s="19"/>
      <c r="M70" s="222">
        <f t="shared" si="7"/>
        <v>0</v>
      </c>
      <c r="N70" s="19">
        <f t="shared" ref="N70:N100" si="49">AZ70+CS70+KR70</f>
        <v>0</v>
      </c>
      <c r="O70" s="19">
        <f t="shared" ref="O70:O100" si="50">BA70+CT70+KS70</f>
        <v>0</v>
      </c>
      <c r="P70" s="19"/>
      <c r="Q70" s="222">
        <f t="shared" si="8"/>
        <v>0</v>
      </c>
      <c r="R70" s="19">
        <f t="shared" ref="R70:R100" si="51">BC70+CV70+KU70</f>
        <v>0</v>
      </c>
      <c r="S70" s="19">
        <f t="shared" ref="S70:S100" si="52">BD70+CW70+KV70</f>
        <v>0</v>
      </c>
      <c r="T70" s="19"/>
      <c r="U70" s="222">
        <f t="shared" si="9"/>
        <v>0</v>
      </c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>
        <f>V70+AN70</f>
        <v>0</v>
      </c>
      <c r="AX70" s="22"/>
      <c r="AY70" s="22"/>
      <c r="AZ70" s="22">
        <f>Y70+AQ70</f>
        <v>0</v>
      </c>
      <c r="BA70" s="22"/>
      <c r="BB70" s="22"/>
      <c r="BC70" s="22">
        <f t="shared" si="46"/>
        <v>0</v>
      </c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>
        <f>BF70+BO70+BX70</f>
        <v>0</v>
      </c>
      <c r="CQ70" s="22"/>
      <c r="CR70" s="22"/>
      <c r="CS70" s="22">
        <f t="shared" si="42"/>
        <v>0</v>
      </c>
      <c r="CT70" s="22"/>
      <c r="CU70" s="22"/>
      <c r="CV70" s="22">
        <f t="shared" si="45"/>
        <v>0</v>
      </c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19">
        <f t="shared" si="32"/>
        <v>0</v>
      </c>
      <c r="KP70" s="19"/>
      <c r="KQ70" s="22"/>
      <c r="KR70" s="19">
        <f t="shared" ref="KR70:KR100" si="53">SUMIFS(DB70:KN70,$DB$1:$KN$1,"módosított előirányzat",$DB$5:$KN$5,"Kötelező feladatok")</f>
        <v>0</v>
      </c>
      <c r="KS70" s="19"/>
      <c r="KT70" s="19">
        <f t="shared" si="43"/>
        <v>0</v>
      </c>
      <c r="KU70" s="19">
        <f t="shared" si="33"/>
        <v>0</v>
      </c>
      <c r="KV70" s="19">
        <f t="shared" si="34"/>
        <v>0</v>
      </c>
      <c r="KW70" s="22"/>
    </row>
    <row r="71" spans="1:309">
      <c r="A71" s="28"/>
      <c r="B71" s="28"/>
      <c r="C71" s="2"/>
      <c r="D71" s="18">
        <v>4</v>
      </c>
      <c r="E71" s="2" t="s">
        <v>71</v>
      </c>
      <c r="F71" s="21"/>
      <c r="G71" s="21"/>
      <c r="H71" s="21"/>
      <c r="I71" s="21" t="s">
        <v>72</v>
      </c>
      <c r="J71" s="19">
        <f t="shared" si="47"/>
        <v>0</v>
      </c>
      <c r="K71" s="19">
        <f t="shared" si="48"/>
        <v>0</v>
      </c>
      <c r="L71" s="19"/>
      <c r="M71" s="222">
        <f t="shared" ref="M71:M100" si="54">J71+K71+L71</f>
        <v>0</v>
      </c>
      <c r="N71" s="19">
        <f t="shared" si="49"/>
        <v>0</v>
      </c>
      <c r="O71" s="19">
        <f t="shared" si="50"/>
        <v>0</v>
      </c>
      <c r="P71" s="19"/>
      <c r="Q71" s="222">
        <f t="shared" ref="Q71:Q100" si="55">SUM(N71:P71)</f>
        <v>0</v>
      </c>
      <c r="R71" s="19">
        <f t="shared" si="51"/>
        <v>0</v>
      </c>
      <c r="S71" s="19">
        <f t="shared" si="52"/>
        <v>0</v>
      </c>
      <c r="T71" s="19"/>
      <c r="U71" s="222">
        <f t="shared" ref="U71:U100" si="56">SUM(R71:T71)</f>
        <v>0</v>
      </c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>
        <f>V71+AN71</f>
        <v>0</v>
      </c>
      <c r="AX71" s="22"/>
      <c r="AY71" s="22"/>
      <c r="AZ71" s="22">
        <f>Y71+AQ71</f>
        <v>0</v>
      </c>
      <c r="BA71" s="22"/>
      <c r="BB71" s="22"/>
      <c r="BC71" s="22">
        <f t="shared" si="46"/>
        <v>0</v>
      </c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>
        <f>BF71+BO71+BX71</f>
        <v>0</v>
      </c>
      <c r="CQ71" s="22"/>
      <c r="CR71" s="22"/>
      <c r="CS71" s="22">
        <f t="shared" si="42"/>
        <v>0</v>
      </c>
      <c r="CT71" s="22"/>
      <c r="CU71" s="22"/>
      <c r="CV71" s="22">
        <f t="shared" si="45"/>
        <v>0</v>
      </c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19">
        <f t="shared" ref="KO71:KO100" si="57">SUMIFS(CY71:KN71,$CY$1:$KN$1,"eredeti előirányzat",$CY$5:$KN$5,"Kötelező feladatok")</f>
        <v>0</v>
      </c>
      <c r="KP71" s="19"/>
      <c r="KQ71" s="22"/>
      <c r="KR71" s="19">
        <f t="shared" si="53"/>
        <v>0</v>
      </c>
      <c r="KS71" s="19"/>
      <c r="KT71" s="19">
        <f t="shared" si="43"/>
        <v>0</v>
      </c>
      <c r="KU71" s="19">
        <f t="shared" si="33"/>
        <v>0</v>
      </c>
      <c r="KV71" s="19">
        <f t="shared" si="34"/>
        <v>0</v>
      </c>
      <c r="KW71" s="22"/>
    </row>
    <row r="72" spans="1:309">
      <c r="A72" s="28"/>
      <c r="B72" s="28"/>
      <c r="C72" s="2"/>
      <c r="D72" s="18">
        <v>5</v>
      </c>
      <c r="E72" s="2" t="s">
        <v>73</v>
      </c>
      <c r="F72" s="21"/>
      <c r="G72" s="21"/>
      <c r="H72" s="21"/>
      <c r="I72" s="21" t="s">
        <v>74</v>
      </c>
      <c r="J72" s="19">
        <f t="shared" si="47"/>
        <v>1549850287</v>
      </c>
      <c r="K72" s="19">
        <f t="shared" si="48"/>
        <v>0</v>
      </c>
      <c r="L72" s="19"/>
      <c r="M72" s="222">
        <f t="shared" si="54"/>
        <v>1549850287</v>
      </c>
      <c r="N72" s="19">
        <f t="shared" si="49"/>
        <v>549850287</v>
      </c>
      <c r="O72" s="19">
        <f t="shared" si="50"/>
        <v>0</v>
      </c>
      <c r="P72" s="19"/>
      <c r="Q72" s="222">
        <f t="shared" si="55"/>
        <v>549850287</v>
      </c>
      <c r="R72" s="19">
        <f t="shared" si="51"/>
        <v>768315461</v>
      </c>
      <c r="S72" s="19">
        <f t="shared" si="52"/>
        <v>0</v>
      </c>
      <c r="T72" s="19"/>
      <c r="U72" s="222">
        <f t="shared" si="56"/>
        <v>768315461</v>
      </c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>
        <f>V72+AN72</f>
        <v>0</v>
      </c>
      <c r="AX72" s="22"/>
      <c r="AY72" s="22"/>
      <c r="AZ72" s="22">
        <f>Y72+AQ72</f>
        <v>0</v>
      </c>
      <c r="BA72" s="22"/>
      <c r="BB72" s="22"/>
      <c r="BC72" s="22">
        <f t="shared" si="46"/>
        <v>0</v>
      </c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>
        <f>BF72+BO72+BX72</f>
        <v>0</v>
      </c>
      <c r="CQ72" s="22"/>
      <c r="CR72" s="22"/>
      <c r="CS72" s="22">
        <f t="shared" si="42"/>
        <v>0</v>
      </c>
      <c r="CT72" s="22"/>
      <c r="CU72" s="22"/>
      <c r="CV72" s="22">
        <f t="shared" si="45"/>
        <v>0</v>
      </c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107">
        <v>377612713</v>
      </c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  <c r="IV72" s="22"/>
      <c r="IW72" s="22"/>
      <c r="IX72" s="22"/>
      <c r="IY72" s="22"/>
      <c r="IZ72" s="22"/>
      <c r="JA72" s="22"/>
      <c r="JB72" s="22"/>
      <c r="JC72" s="22"/>
      <c r="JD72" s="22"/>
      <c r="JE72" s="22"/>
      <c r="JF72" s="22"/>
      <c r="JG72" s="22"/>
      <c r="JH72" s="22"/>
      <c r="JI72" s="22"/>
      <c r="JJ72" s="22"/>
      <c r="JK72" s="22"/>
      <c r="JL72" s="22"/>
      <c r="JM72" s="22"/>
      <c r="JN72" s="22"/>
      <c r="JO72" s="22"/>
      <c r="JP72" s="22"/>
      <c r="JQ72" s="22"/>
      <c r="JR72" s="22"/>
      <c r="JS72" s="22"/>
      <c r="JT72" s="22"/>
      <c r="JU72" s="22"/>
      <c r="JV72" s="22"/>
      <c r="JW72" s="22"/>
      <c r="JX72" s="22"/>
      <c r="JY72" s="22"/>
      <c r="JZ72" s="22"/>
      <c r="KA72" s="22"/>
      <c r="KB72" s="22"/>
      <c r="KC72" s="22"/>
      <c r="KD72" s="22"/>
      <c r="KE72" s="22"/>
      <c r="KF72" s="22">
        <v>1549850287</v>
      </c>
      <c r="KG72" s="22"/>
      <c r="KH72" s="22"/>
      <c r="KI72" s="22">
        <v>549850287</v>
      </c>
      <c r="KJ72" s="22"/>
      <c r="KK72" s="22"/>
      <c r="KL72" s="22">
        <f>98943947+291758801</f>
        <v>390702748</v>
      </c>
      <c r="KM72" s="22"/>
      <c r="KN72" s="22"/>
      <c r="KO72" s="19">
        <f t="shared" si="57"/>
        <v>1549850287</v>
      </c>
      <c r="KP72" s="19"/>
      <c r="KQ72" s="22"/>
      <c r="KR72" s="19">
        <f t="shared" si="53"/>
        <v>549850287</v>
      </c>
      <c r="KS72" s="19"/>
      <c r="KT72" s="19">
        <f t="shared" si="43"/>
        <v>0</v>
      </c>
      <c r="KU72" s="19">
        <f t="shared" ref="KU72:KU100" si="58">SUMIFS(DE72:KN72,$DE$1:$KN$1,"tény",$DE$5:$KN$5,"Kötelező feladatok")</f>
        <v>768315461</v>
      </c>
      <c r="KV72" s="19">
        <f t="shared" ref="KV72:KV100" si="59">SUMIFS(DF72:KO72,$DE$1:$KN$1,"tény",$DE$5:$KN$5,"Kötelező feladatok")</f>
        <v>0</v>
      </c>
      <c r="KW72" s="22"/>
    </row>
    <row r="73" spans="1:309">
      <c r="A73" s="28"/>
      <c r="B73" s="189"/>
      <c r="C73" s="11">
        <v>2</v>
      </c>
      <c r="D73" s="12" t="s">
        <v>75</v>
      </c>
      <c r="E73" s="12"/>
      <c r="F73" s="12"/>
      <c r="G73" s="12"/>
      <c r="H73" s="12"/>
      <c r="I73" s="13" t="s">
        <v>76</v>
      </c>
      <c r="J73" s="247">
        <f t="shared" si="47"/>
        <v>104775000</v>
      </c>
      <c r="K73" s="247">
        <f t="shared" si="48"/>
        <v>0</v>
      </c>
      <c r="L73" s="247"/>
      <c r="M73" s="248">
        <f t="shared" si="54"/>
        <v>104775000</v>
      </c>
      <c r="N73" s="247">
        <f t="shared" si="49"/>
        <v>4775000</v>
      </c>
      <c r="O73" s="247">
        <f t="shared" si="50"/>
        <v>0</v>
      </c>
      <c r="P73" s="247"/>
      <c r="Q73" s="248">
        <f t="shared" si="55"/>
        <v>4775000</v>
      </c>
      <c r="R73" s="247">
        <f t="shared" si="51"/>
        <v>14717200</v>
      </c>
      <c r="S73" s="247">
        <f t="shared" si="52"/>
        <v>0</v>
      </c>
      <c r="T73" s="247"/>
      <c r="U73" s="248">
        <f t="shared" si="56"/>
        <v>14717200</v>
      </c>
      <c r="V73" s="15">
        <f>SUM(V74:V77)</f>
        <v>0</v>
      </c>
      <c r="W73" s="15">
        <f>SUM(W74:W77)</f>
        <v>0</v>
      </c>
      <c r="X73" s="15"/>
      <c r="Y73" s="15">
        <f>SUM(Y74:Y77)</f>
        <v>0</v>
      </c>
      <c r="Z73" s="15">
        <f>SUM(Z74:Z77)</f>
        <v>0</v>
      </c>
      <c r="AA73" s="15"/>
      <c r="AB73" s="15">
        <f>SUM(AB74:AB77)</f>
        <v>0</v>
      </c>
      <c r="AC73" s="15">
        <f>SUM(AC74:AC77)</f>
        <v>0</v>
      </c>
      <c r="AD73" s="15"/>
      <c r="AE73" s="15">
        <f>SUM(AE74:AE77)</f>
        <v>0</v>
      </c>
      <c r="AF73" s="15">
        <f>SUM(AF74:AF77)</f>
        <v>0</v>
      </c>
      <c r="AG73" s="15"/>
      <c r="AH73" s="15">
        <f>SUM(AH74:AH77)</f>
        <v>0</v>
      </c>
      <c r="AI73" s="15">
        <f>SUM(AI74:AI77)</f>
        <v>0</v>
      </c>
      <c r="AJ73" s="15"/>
      <c r="AK73" s="15">
        <f>SUM(AK74:AK77)</f>
        <v>0</v>
      </c>
      <c r="AL73" s="15">
        <f>SUM(AL74:AL77)</f>
        <v>0</v>
      </c>
      <c r="AM73" s="15"/>
      <c r="AN73" s="15">
        <f>SUM(AN74:AN77)</f>
        <v>0</v>
      </c>
      <c r="AO73" s="15">
        <f>SUM(AO74:AO77)</f>
        <v>0</v>
      </c>
      <c r="AP73" s="15"/>
      <c r="AQ73" s="15">
        <f>SUM(AQ74:AQ77)</f>
        <v>0</v>
      </c>
      <c r="AR73" s="15">
        <f>SUM(AR74:AR77)</f>
        <v>0</v>
      </c>
      <c r="AS73" s="15"/>
      <c r="AT73" s="15">
        <f>SUM(AT74:AT77)</f>
        <v>0</v>
      </c>
      <c r="AU73" s="15">
        <f>SUM(AU74:AU77)</f>
        <v>0</v>
      </c>
      <c r="AV73" s="15"/>
      <c r="AW73" s="15">
        <f>SUM(AW74:AW77)</f>
        <v>0</v>
      </c>
      <c r="AX73" s="15">
        <f>SUM(AX74:AX77)</f>
        <v>0</v>
      </c>
      <c r="AY73" s="15"/>
      <c r="AZ73" s="15">
        <f>SUM(AZ74:AZ77)</f>
        <v>0</v>
      </c>
      <c r="BA73" s="15">
        <f>SUM(BA74:BA77)</f>
        <v>0</v>
      </c>
      <c r="BB73" s="15"/>
      <c r="BC73" s="15">
        <f>SUM(BC74:BC77)</f>
        <v>0</v>
      </c>
      <c r="BD73" s="15">
        <f>SUM(BD74:BD77)</f>
        <v>0</v>
      </c>
      <c r="BE73" s="15"/>
      <c r="BF73" s="15">
        <f>SUM(BF74:BF77)</f>
        <v>0</v>
      </c>
      <c r="BG73" s="15">
        <f>SUM(BG74:BG77)</f>
        <v>0</v>
      </c>
      <c r="BH73" s="15"/>
      <c r="BI73" s="15">
        <f>SUM(BI74:BI77)</f>
        <v>0</v>
      </c>
      <c r="BJ73" s="15">
        <f>SUM(BJ74:BJ77)</f>
        <v>0</v>
      </c>
      <c r="BK73" s="15"/>
      <c r="BL73" s="15">
        <f>SUM(BL74:BL77)</f>
        <v>0</v>
      </c>
      <c r="BM73" s="15">
        <f>SUM(BM74:BM77)</f>
        <v>0</v>
      </c>
      <c r="BN73" s="15"/>
      <c r="BO73" s="15">
        <f>SUM(BO74:BO77)</f>
        <v>0</v>
      </c>
      <c r="BP73" s="15">
        <f>SUM(BP74:BP77)</f>
        <v>0</v>
      </c>
      <c r="BQ73" s="15"/>
      <c r="BR73" s="15">
        <f>SUM(BR74:BR77)</f>
        <v>0</v>
      </c>
      <c r="BS73" s="15">
        <f>SUM(BS74:BS77)</f>
        <v>0</v>
      </c>
      <c r="BT73" s="15"/>
      <c r="BU73" s="15">
        <f>SUM(BU74:BU77)</f>
        <v>0</v>
      </c>
      <c r="BV73" s="15">
        <f>SUM(BV74:BV77)</f>
        <v>0</v>
      </c>
      <c r="BW73" s="15"/>
      <c r="BX73" s="15">
        <f>SUM(BX74:BX77)</f>
        <v>0</v>
      </c>
      <c r="BY73" s="15">
        <f>SUM(BY74:BY77)</f>
        <v>0</v>
      </c>
      <c r="BZ73" s="15"/>
      <c r="CA73" s="15">
        <f>SUM(CA74:CA77)</f>
        <v>0</v>
      </c>
      <c r="CB73" s="15">
        <f>SUM(CB74:CB77)</f>
        <v>0</v>
      </c>
      <c r="CC73" s="15"/>
      <c r="CD73" s="15">
        <f>SUM(CD74:CD77)</f>
        <v>0</v>
      </c>
      <c r="CE73" s="15">
        <f>SUM(CE74:CE77)</f>
        <v>0</v>
      </c>
      <c r="CF73" s="15"/>
      <c r="CG73" s="15">
        <f>SUM(CG74:CG77)</f>
        <v>0</v>
      </c>
      <c r="CH73" s="15">
        <f>SUM(CH74:CH77)</f>
        <v>0</v>
      </c>
      <c r="CI73" s="15"/>
      <c r="CJ73" s="15">
        <f>SUM(CJ74:CJ77)</f>
        <v>0</v>
      </c>
      <c r="CK73" s="15">
        <f>SUM(CK74:CK77)</f>
        <v>0</v>
      </c>
      <c r="CL73" s="15"/>
      <c r="CM73" s="15">
        <f>SUM(CM74:CM77)</f>
        <v>0</v>
      </c>
      <c r="CN73" s="15">
        <f>SUM(CN74:CN77)</f>
        <v>0</v>
      </c>
      <c r="CO73" s="15"/>
      <c r="CP73" s="15">
        <f>SUM(CP74:CP77)</f>
        <v>0</v>
      </c>
      <c r="CQ73" s="15">
        <f>SUM(CQ74:CQ77)</f>
        <v>0</v>
      </c>
      <c r="CR73" s="15"/>
      <c r="CS73" s="340">
        <f t="shared" si="42"/>
        <v>0</v>
      </c>
      <c r="CT73" s="15"/>
      <c r="CU73" s="15"/>
      <c r="CV73" s="15">
        <f>SUM(CV74:CV77)</f>
        <v>0</v>
      </c>
      <c r="CW73" s="15">
        <f>SUM(CW74:CW77)</f>
        <v>0</v>
      </c>
      <c r="CX73" s="15"/>
      <c r="CY73" s="15">
        <f>SUM(CY74:CY77)</f>
        <v>0</v>
      </c>
      <c r="CZ73" s="15">
        <f>SUM(CZ74:CZ77)</f>
        <v>0</v>
      </c>
      <c r="DA73" s="15"/>
      <c r="DB73" s="15">
        <f>SUM(DB74:DB77)</f>
        <v>0</v>
      </c>
      <c r="DC73" s="15">
        <f>SUM(DC74:DC77)</f>
        <v>0</v>
      </c>
      <c r="DD73" s="15"/>
      <c r="DE73" s="15">
        <f>SUM(DE74:DE77)</f>
        <v>0</v>
      </c>
      <c r="DF73" s="15">
        <f>SUM(DF74:DF77)</f>
        <v>0</v>
      </c>
      <c r="DG73" s="15"/>
      <c r="DH73" s="15">
        <f>SUM(DH74:DH77)</f>
        <v>0</v>
      </c>
      <c r="DI73" s="15">
        <f>SUM(DI74:DI77)</f>
        <v>0</v>
      </c>
      <c r="DJ73" s="15"/>
      <c r="DK73" s="15">
        <f>SUM(DK74:DK77)</f>
        <v>0</v>
      </c>
      <c r="DL73" s="15">
        <f>SUM(DL74:DL77)</f>
        <v>0</v>
      </c>
      <c r="DM73" s="15"/>
      <c r="DN73" s="15">
        <f>SUM(DN74:DN77)</f>
        <v>0</v>
      </c>
      <c r="DO73" s="15">
        <f>SUM(DO74:DO77)</f>
        <v>0</v>
      </c>
      <c r="DP73" s="15"/>
      <c r="DQ73" s="15">
        <f>SUM(DQ74:DQ77)</f>
        <v>0</v>
      </c>
      <c r="DR73" s="15">
        <f>SUM(DR74:DR77)</f>
        <v>0</v>
      </c>
      <c r="DS73" s="15"/>
      <c r="DT73" s="15">
        <f>SUM(DT74:DT77)</f>
        <v>0</v>
      </c>
      <c r="DU73" s="15">
        <f>SUM(DU74:DU77)</f>
        <v>0</v>
      </c>
      <c r="DV73" s="15"/>
      <c r="DW73" s="15">
        <f>SUM(DW74:DW77)</f>
        <v>0</v>
      </c>
      <c r="DX73" s="15">
        <f>SUM(DX74:DX77)</f>
        <v>0</v>
      </c>
      <c r="DY73" s="15"/>
      <c r="DZ73" s="15">
        <f>SUM(DZ74:DZ77)</f>
        <v>0</v>
      </c>
      <c r="EA73" s="15">
        <f>SUM(EA74:EA77)</f>
        <v>0</v>
      </c>
      <c r="EB73" s="15"/>
      <c r="EC73" s="15">
        <f>SUM(EC74:EC77)</f>
        <v>0</v>
      </c>
      <c r="ED73" s="15">
        <f>SUM(ED74:ED77)</f>
        <v>0</v>
      </c>
      <c r="EE73" s="15"/>
      <c r="EF73" s="15">
        <f>SUM(EF74:EF77)</f>
        <v>0</v>
      </c>
      <c r="EG73" s="15">
        <f>SUM(EG74:EG77)</f>
        <v>0</v>
      </c>
      <c r="EH73" s="15"/>
      <c r="EI73" s="15">
        <f>SUM(EI74:EI77)</f>
        <v>0</v>
      </c>
      <c r="EJ73" s="15">
        <f>SUM(EJ74:EJ77)</f>
        <v>0</v>
      </c>
      <c r="EK73" s="15"/>
      <c r="EL73" s="15">
        <f>SUM(EL74:EL77)</f>
        <v>0</v>
      </c>
      <c r="EM73" s="15">
        <f>SUM(EM74:EM77)</f>
        <v>0</v>
      </c>
      <c r="EN73" s="15"/>
      <c r="EO73" s="15">
        <f>SUM(EO74:EO77)</f>
        <v>0</v>
      </c>
      <c r="EP73" s="15">
        <f>SUM(EP74:EP77)</f>
        <v>0</v>
      </c>
      <c r="EQ73" s="15"/>
      <c r="ER73" s="15">
        <f>SUM(ER74:ER77)</f>
        <v>0</v>
      </c>
      <c r="ES73" s="15">
        <f>SUM(ES74:ES77)</f>
        <v>0</v>
      </c>
      <c r="ET73" s="15"/>
      <c r="EU73" s="15">
        <f>SUM(EU74:EU77)</f>
        <v>0</v>
      </c>
      <c r="EV73" s="15">
        <f>SUM(EV74:EV77)</f>
        <v>0</v>
      </c>
      <c r="EW73" s="15"/>
      <c r="EX73" s="15">
        <f>SUM(EX74:EX77)</f>
        <v>0</v>
      </c>
      <c r="EY73" s="15">
        <f>SUM(EY74:EY77)</f>
        <v>0</v>
      </c>
      <c r="EZ73" s="15"/>
      <c r="FA73" s="15">
        <f>SUM(FA74:FA77)</f>
        <v>0</v>
      </c>
      <c r="FB73" s="15">
        <f>SUM(FB74:FB77)</f>
        <v>0</v>
      </c>
      <c r="FC73" s="15"/>
      <c r="FD73" s="15">
        <f>SUM(FD74:FD77)</f>
        <v>0</v>
      </c>
      <c r="FE73" s="15">
        <f>SUM(FE74:FE77)</f>
        <v>0</v>
      </c>
      <c r="FF73" s="15"/>
      <c r="FG73" s="15">
        <f>SUM(FG74:FG77)</f>
        <v>0</v>
      </c>
      <c r="FH73" s="15">
        <f>SUM(FH74:FH77)</f>
        <v>0</v>
      </c>
      <c r="FI73" s="15"/>
      <c r="FJ73" s="15">
        <f>SUM(FJ74:FJ77)</f>
        <v>0</v>
      </c>
      <c r="FK73" s="15">
        <f>SUM(FK74:FK77)</f>
        <v>0</v>
      </c>
      <c r="FL73" s="15"/>
      <c r="FM73" s="15">
        <f>SUM(FM74:FM77)</f>
        <v>0</v>
      </c>
      <c r="FN73" s="15">
        <f>SUM(FN74:FN77)</f>
        <v>0</v>
      </c>
      <c r="FO73" s="15"/>
      <c r="FP73" s="15">
        <f>SUM(FP74:FP77)</f>
        <v>0</v>
      </c>
      <c r="FQ73" s="15">
        <f>SUM(FQ74:FQ77)</f>
        <v>0</v>
      </c>
      <c r="FR73" s="15"/>
      <c r="FS73" s="15">
        <f>SUM(FS74:FS77)</f>
        <v>0</v>
      </c>
      <c r="FT73" s="15">
        <f>SUM(FT74:FT77)</f>
        <v>0</v>
      </c>
      <c r="FU73" s="15"/>
      <c r="FV73" s="15">
        <f>SUM(FV74:FV77)</f>
        <v>0</v>
      </c>
      <c r="FW73" s="15">
        <f>SUM(FW74:FW77)</f>
        <v>0</v>
      </c>
      <c r="FX73" s="15"/>
      <c r="FY73" s="15">
        <f>SUM(FY74:FY77)</f>
        <v>14640200</v>
      </c>
      <c r="FZ73" s="15">
        <f>SUM(FZ74:FZ77)</f>
        <v>0</v>
      </c>
      <c r="GA73" s="15"/>
      <c r="GB73" s="15">
        <f>SUM(GB74:GB77)</f>
        <v>0</v>
      </c>
      <c r="GC73" s="15">
        <f>SUM(GC74:GC77)</f>
        <v>0</v>
      </c>
      <c r="GD73" s="15"/>
      <c r="GE73" s="15">
        <f>SUM(GE74:GE77)</f>
        <v>0</v>
      </c>
      <c r="GF73" s="15">
        <f>SUM(GF74:GF77)</f>
        <v>0</v>
      </c>
      <c r="GG73" s="15"/>
      <c r="GH73" s="15">
        <f>SUM(GH74:GH77)</f>
        <v>0</v>
      </c>
      <c r="GI73" s="15">
        <f>SUM(GI74:GI77)</f>
        <v>0</v>
      </c>
      <c r="GJ73" s="15"/>
      <c r="GK73" s="15">
        <f>SUM(GK74:GK77)</f>
        <v>104775000</v>
      </c>
      <c r="GL73" s="15">
        <f>SUM(GL74:GL77)</f>
        <v>0</v>
      </c>
      <c r="GM73" s="15"/>
      <c r="GN73" s="15">
        <f>SUM(GN74:GN77)</f>
        <v>4775000</v>
      </c>
      <c r="GO73" s="15">
        <f>SUM(GO74:GO77)</f>
        <v>0</v>
      </c>
      <c r="GP73" s="15"/>
      <c r="GQ73" s="15">
        <f>SUM(GQ74:GQ77)</f>
        <v>77000</v>
      </c>
      <c r="GR73" s="15">
        <f>SUM(GR74:GR77)</f>
        <v>0</v>
      </c>
      <c r="GS73" s="15"/>
      <c r="GT73" s="15">
        <f>SUM(GT74:GT77)</f>
        <v>0</v>
      </c>
      <c r="GU73" s="15">
        <f>SUM(GU74:GU77)</f>
        <v>0</v>
      </c>
      <c r="GV73" s="15"/>
      <c r="GW73" s="15">
        <f>SUM(GW74:GW77)</f>
        <v>0</v>
      </c>
      <c r="GX73" s="15">
        <f>SUM(GX74:GX77)</f>
        <v>0</v>
      </c>
      <c r="GY73" s="15"/>
      <c r="GZ73" s="15">
        <f>SUM(GZ74:GZ77)</f>
        <v>0</v>
      </c>
      <c r="HA73" s="15">
        <f>SUM(HA74:HA77)</f>
        <v>0</v>
      </c>
      <c r="HB73" s="15"/>
      <c r="HC73" s="15">
        <f>SUM(HC74:HC77)</f>
        <v>0</v>
      </c>
      <c r="HD73" s="15">
        <f>SUM(HD74:HD77)</f>
        <v>0</v>
      </c>
      <c r="HE73" s="15"/>
      <c r="HF73" s="15">
        <f>SUM(HF74:HF77)</f>
        <v>0</v>
      </c>
      <c r="HG73" s="15">
        <f>SUM(HG74:HG77)</f>
        <v>0</v>
      </c>
      <c r="HH73" s="15"/>
      <c r="HI73" s="15">
        <f>SUM(HI74:HI77)</f>
        <v>0</v>
      </c>
      <c r="HJ73" s="15">
        <f>SUM(HJ74:HJ77)</f>
        <v>0</v>
      </c>
      <c r="HK73" s="15"/>
      <c r="HL73" s="15">
        <f>SUM(HL74:HL77)</f>
        <v>0</v>
      </c>
      <c r="HM73" s="15">
        <f>SUM(HM74:HM77)</f>
        <v>0</v>
      </c>
      <c r="HN73" s="15"/>
      <c r="HO73" s="15">
        <f>SUM(HO74:HO77)</f>
        <v>0</v>
      </c>
      <c r="HP73" s="15">
        <f>SUM(HP74:HP77)</f>
        <v>0</v>
      </c>
      <c r="HQ73" s="15"/>
      <c r="HR73" s="15">
        <f>SUM(HR74:HR77)</f>
        <v>0</v>
      </c>
      <c r="HS73" s="15">
        <f>SUM(HS74:HS77)</f>
        <v>0</v>
      </c>
      <c r="HT73" s="15"/>
      <c r="HU73" s="15">
        <f>SUM(HU74:HU77)</f>
        <v>0</v>
      </c>
      <c r="HV73" s="15">
        <f>SUM(HV74:HV77)</f>
        <v>0</v>
      </c>
      <c r="HW73" s="15"/>
      <c r="HX73" s="15">
        <f>SUM(HX74:HX77)</f>
        <v>0</v>
      </c>
      <c r="HY73" s="15">
        <f>SUM(HY74:HY77)</f>
        <v>0</v>
      </c>
      <c r="HZ73" s="15"/>
      <c r="IA73" s="15">
        <f>SUM(IA74:IA77)</f>
        <v>0</v>
      </c>
      <c r="IB73" s="15">
        <f>SUM(IB74:IB77)</f>
        <v>0</v>
      </c>
      <c r="IC73" s="15"/>
      <c r="ID73" s="15">
        <f>SUM(ID74:ID77)</f>
        <v>0</v>
      </c>
      <c r="IE73" s="15">
        <f>SUM(IE74:IE77)</f>
        <v>0</v>
      </c>
      <c r="IF73" s="15"/>
      <c r="IG73" s="15">
        <f>SUM(IG74:IG77)</f>
        <v>0</v>
      </c>
      <c r="IH73" s="15">
        <f>SUM(IH74:IH77)</f>
        <v>0</v>
      </c>
      <c r="II73" s="15"/>
      <c r="IJ73" s="15">
        <f>SUM(IJ74:IJ77)</f>
        <v>0</v>
      </c>
      <c r="IK73" s="15">
        <f>SUM(IK74:IK77)</f>
        <v>0</v>
      </c>
      <c r="IL73" s="15"/>
      <c r="IM73" s="15">
        <f>SUM(IM74:IM77)</f>
        <v>0</v>
      </c>
      <c r="IN73" s="15">
        <f>SUM(IN74:IN77)</f>
        <v>0</v>
      </c>
      <c r="IO73" s="15"/>
      <c r="IP73" s="15">
        <f>SUM(IP74:IP77)</f>
        <v>0</v>
      </c>
      <c r="IQ73" s="15">
        <f>SUM(IQ74:IQ77)</f>
        <v>0</v>
      </c>
      <c r="IR73" s="15"/>
      <c r="IS73" s="15">
        <f>SUM(IS74:IS77)</f>
        <v>0</v>
      </c>
      <c r="IT73" s="15">
        <f>SUM(IT74:IT77)</f>
        <v>0</v>
      </c>
      <c r="IU73" s="15"/>
      <c r="IV73" s="15">
        <f>SUM(IV74:IV77)</f>
        <v>0</v>
      </c>
      <c r="IW73" s="15">
        <f>SUM(IW74:IW77)</f>
        <v>0</v>
      </c>
      <c r="IX73" s="15"/>
      <c r="IY73" s="15">
        <f>SUM(IY74:IY77)</f>
        <v>0</v>
      </c>
      <c r="IZ73" s="15">
        <f>SUM(IZ74:IZ77)</f>
        <v>0</v>
      </c>
      <c r="JA73" s="15"/>
      <c r="JB73" s="15">
        <f>SUM(JB74:JB77)</f>
        <v>0</v>
      </c>
      <c r="JC73" s="15">
        <f>SUM(JC74:JC77)</f>
        <v>0</v>
      </c>
      <c r="JD73" s="15"/>
      <c r="JE73" s="15">
        <f>SUM(JE74:JE77)</f>
        <v>0</v>
      </c>
      <c r="JF73" s="15">
        <f>SUM(JF74:JF77)</f>
        <v>0</v>
      </c>
      <c r="JG73" s="15"/>
      <c r="JH73" s="15">
        <f>SUM(JH74:JH77)</f>
        <v>0</v>
      </c>
      <c r="JI73" s="15">
        <f>SUM(JI74:JI77)</f>
        <v>0</v>
      </c>
      <c r="JJ73" s="15"/>
      <c r="JK73" s="15">
        <f>SUM(JK74:JK77)</f>
        <v>0</v>
      </c>
      <c r="JL73" s="15">
        <f>SUM(JL74:JL77)</f>
        <v>0</v>
      </c>
      <c r="JM73" s="15"/>
      <c r="JN73" s="15">
        <f>SUM(JN74:JN77)</f>
        <v>0</v>
      </c>
      <c r="JO73" s="15">
        <f>SUM(JO74:JO77)</f>
        <v>0</v>
      </c>
      <c r="JP73" s="15"/>
      <c r="JQ73" s="15">
        <f>SUM(JQ74:JQ77)</f>
        <v>0</v>
      </c>
      <c r="JR73" s="15">
        <f>SUM(JR74:JR77)</f>
        <v>0</v>
      </c>
      <c r="JS73" s="15"/>
      <c r="JT73" s="15">
        <f>SUM(JT74:JT77)</f>
        <v>0</v>
      </c>
      <c r="JU73" s="15">
        <f>SUM(JU74:JU77)</f>
        <v>0</v>
      </c>
      <c r="JV73" s="15"/>
      <c r="JW73" s="15">
        <f>SUM(JW74:JW77)</f>
        <v>0</v>
      </c>
      <c r="JX73" s="15">
        <f>SUM(JX74:JX77)</f>
        <v>0</v>
      </c>
      <c r="JY73" s="15"/>
      <c r="JZ73" s="15">
        <f>SUM(JZ74:JZ77)</f>
        <v>0</v>
      </c>
      <c r="KA73" s="15">
        <f>SUM(KA74:KA77)</f>
        <v>0</v>
      </c>
      <c r="KB73" s="15"/>
      <c r="KC73" s="15">
        <f>SUM(KC74:KC77)</f>
        <v>0</v>
      </c>
      <c r="KD73" s="15">
        <f>SUM(KD74:KD77)</f>
        <v>0</v>
      </c>
      <c r="KE73" s="15"/>
      <c r="KF73" s="15">
        <f>SUM(KF74:KF77)</f>
        <v>0</v>
      </c>
      <c r="KG73" s="15">
        <f>SUM(KG74:KG77)</f>
        <v>0</v>
      </c>
      <c r="KH73" s="15"/>
      <c r="KI73" s="15">
        <f>SUM(KI74:KI77)</f>
        <v>0</v>
      </c>
      <c r="KJ73" s="15">
        <f>SUM(KJ74:KJ77)</f>
        <v>0</v>
      </c>
      <c r="KK73" s="15"/>
      <c r="KL73" s="15">
        <f>SUM(KL74:KL77)</f>
        <v>0</v>
      </c>
      <c r="KM73" s="15">
        <f>SUM(KM74:KM77)</f>
        <v>0</v>
      </c>
      <c r="KN73" s="15"/>
      <c r="KO73" s="247">
        <f t="shared" si="57"/>
        <v>104775000</v>
      </c>
      <c r="KP73" s="247"/>
      <c r="KQ73" s="254"/>
      <c r="KR73" s="247">
        <f t="shared" si="53"/>
        <v>4775000</v>
      </c>
      <c r="KS73" s="247"/>
      <c r="KT73" s="247">
        <f t="shared" si="43"/>
        <v>0</v>
      </c>
      <c r="KU73" s="247">
        <f t="shared" si="58"/>
        <v>14717200</v>
      </c>
      <c r="KV73" s="247">
        <f t="shared" si="59"/>
        <v>0</v>
      </c>
      <c r="KW73" s="15"/>
    </row>
    <row r="74" spans="1:309">
      <c r="A74" s="28"/>
      <c r="B74" s="28"/>
      <c r="C74" s="2"/>
      <c r="D74" s="18">
        <v>1</v>
      </c>
      <c r="E74" s="2" t="s">
        <v>77</v>
      </c>
      <c r="F74" s="2"/>
      <c r="G74" s="2"/>
      <c r="H74" s="2"/>
      <c r="I74" s="189" t="s">
        <v>78</v>
      </c>
      <c r="J74" s="19">
        <f t="shared" si="47"/>
        <v>0</v>
      </c>
      <c r="K74" s="19">
        <f t="shared" si="48"/>
        <v>0</v>
      </c>
      <c r="L74" s="19"/>
      <c r="M74" s="222">
        <f t="shared" si="54"/>
        <v>0</v>
      </c>
      <c r="N74" s="19">
        <f t="shared" si="49"/>
        <v>0</v>
      </c>
      <c r="O74" s="19">
        <f t="shared" si="50"/>
        <v>0</v>
      </c>
      <c r="P74" s="19"/>
      <c r="Q74" s="222">
        <f t="shared" si="55"/>
        <v>0</v>
      </c>
      <c r="R74" s="19">
        <f t="shared" si="51"/>
        <v>0</v>
      </c>
      <c r="S74" s="19">
        <f t="shared" si="52"/>
        <v>0</v>
      </c>
      <c r="T74" s="19"/>
      <c r="U74" s="222">
        <f t="shared" si="56"/>
        <v>0</v>
      </c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2">
        <f t="shared" ref="AW74:AW79" si="60">V74+AN74</f>
        <v>0</v>
      </c>
      <c r="AX74" s="24"/>
      <c r="AY74" s="24"/>
      <c r="AZ74" s="22">
        <f t="shared" ref="AZ74:AZ79" si="61">Y74+AQ74</f>
        <v>0</v>
      </c>
      <c r="BA74" s="24"/>
      <c r="BB74" s="24"/>
      <c r="BC74" s="22">
        <f>AB74+AT74</f>
        <v>0</v>
      </c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2">
        <f t="shared" ref="CP74:CP79" si="62">BF74+BO74+BX74</f>
        <v>0</v>
      </c>
      <c r="CQ74" s="24"/>
      <c r="CR74" s="24"/>
      <c r="CS74" s="22">
        <f t="shared" si="42"/>
        <v>0</v>
      </c>
      <c r="CT74" s="24"/>
      <c r="CU74" s="24"/>
      <c r="CV74" s="22">
        <f t="shared" ref="CV74:CV79" si="63">BL74+BU74+CD74+CM74</f>
        <v>0</v>
      </c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19">
        <f t="shared" si="57"/>
        <v>0</v>
      </c>
      <c r="KP74" s="19"/>
      <c r="KQ74" s="24"/>
      <c r="KR74" s="19">
        <f t="shared" si="53"/>
        <v>0</v>
      </c>
      <c r="KS74" s="19"/>
      <c r="KT74" s="19">
        <f t="shared" si="43"/>
        <v>0</v>
      </c>
      <c r="KU74" s="19">
        <f t="shared" si="58"/>
        <v>0</v>
      </c>
      <c r="KV74" s="19">
        <f t="shared" si="59"/>
        <v>0</v>
      </c>
      <c r="KW74" s="24"/>
    </row>
    <row r="75" spans="1:309">
      <c r="A75" s="28"/>
      <c r="B75" s="28"/>
      <c r="C75" s="2"/>
      <c r="D75" s="18">
        <v>2</v>
      </c>
      <c r="E75" s="2" t="s">
        <v>79</v>
      </c>
      <c r="F75" s="2"/>
      <c r="G75" s="2"/>
      <c r="H75" s="2"/>
      <c r="I75" s="189" t="s">
        <v>80</v>
      </c>
      <c r="J75" s="19">
        <f t="shared" si="47"/>
        <v>104775000</v>
      </c>
      <c r="K75" s="19">
        <f t="shared" si="48"/>
        <v>0</v>
      </c>
      <c r="L75" s="19"/>
      <c r="M75" s="222">
        <f t="shared" si="54"/>
        <v>104775000</v>
      </c>
      <c r="N75" s="19">
        <f t="shared" si="49"/>
        <v>4775000</v>
      </c>
      <c r="O75" s="19">
        <f t="shared" si="50"/>
        <v>0</v>
      </c>
      <c r="P75" s="19"/>
      <c r="Q75" s="222">
        <f t="shared" si="55"/>
        <v>4775000</v>
      </c>
      <c r="R75" s="19">
        <f t="shared" si="51"/>
        <v>14640200</v>
      </c>
      <c r="S75" s="19">
        <f t="shared" si="52"/>
        <v>0</v>
      </c>
      <c r="T75" s="19"/>
      <c r="U75" s="222">
        <f t="shared" si="56"/>
        <v>14640200</v>
      </c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2">
        <f t="shared" si="60"/>
        <v>0</v>
      </c>
      <c r="AX75" s="24"/>
      <c r="AY75" s="24"/>
      <c r="AZ75" s="22">
        <f t="shared" si="61"/>
        <v>0</v>
      </c>
      <c r="BA75" s="24"/>
      <c r="BB75" s="24"/>
      <c r="BC75" s="22">
        <f t="shared" ref="BC75:BC79" si="64">AB75+AT75</f>
        <v>0</v>
      </c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2">
        <f t="shared" si="62"/>
        <v>0</v>
      </c>
      <c r="CQ75" s="24"/>
      <c r="CR75" s="24"/>
      <c r="CS75" s="22">
        <f t="shared" si="42"/>
        <v>0</v>
      </c>
      <c r="CT75" s="24"/>
      <c r="CU75" s="24"/>
      <c r="CV75" s="22">
        <f t="shared" si="63"/>
        <v>0</v>
      </c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35"/>
      <c r="FW75" s="24"/>
      <c r="FX75" s="24"/>
      <c r="FY75" s="229">
        <v>14640200</v>
      </c>
      <c r="FZ75" s="24"/>
      <c r="GA75" s="24"/>
      <c r="GB75" s="24"/>
      <c r="GC75" s="24"/>
      <c r="GD75" s="24"/>
      <c r="GE75" s="35"/>
      <c r="GF75" s="24"/>
      <c r="GG75" s="24"/>
      <c r="GH75" s="24"/>
      <c r="GI75" s="24"/>
      <c r="GJ75" s="24"/>
      <c r="GK75" s="24">
        <v>104775000</v>
      </c>
      <c r="GL75" s="24"/>
      <c r="GM75" s="24"/>
      <c r="GN75" s="24">
        <v>4775000</v>
      </c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19">
        <f t="shared" si="57"/>
        <v>104775000</v>
      </c>
      <c r="KP75" s="19"/>
      <c r="KQ75" s="24"/>
      <c r="KR75" s="19">
        <f t="shared" si="53"/>
        <v>4775000</v>
      </c>
      <c r="KS75" s="19"/>
      <c r="KT75" s="19">
        <f t="shared" si="43"/>
        <v>0</v>
      </c>
      <c r="KU75" s="19">
        <f t="shared" si="58"/>
        <v>14640200</v>
      </c>
      <c r="KV75" s="19">
        <f t="shared" si="59"/>
        <v>0</v>
      </c>
      <c r="KW75" s="24"/>
    </row>
    <row r="76" spans="1:309">
      <c r="A76" s="28"/>
      <c r="B76" s="28"/>
      <c r="C76" s="2"/>
      <c r="D76" s="18">
        <v>3</v>
      </c>
      <c r="E76" s="2" t="s">
        <v>81</v>
      </c>
      <c r="F76" s="2"/>
      <c r="G76" s="2"/>
      <c r="H76" s="2"/>
      <c r="I76" s="189" t="s">
        <v>82</v>
      </c>
      <c r="J76" s="19">
        <f t="shared" si="47"/>
        <v>0</v>
      </c>
      <c r="K76" s="19">
        <f t="shared" si="48"/>
        <v>0</v>
      </c>
      <c r="L76" s="19"/>
      <c r="M76" s="222">
        <f t="shared" si="54"/>
        <v>0</v>
      </c>
      <c r="N76" s="19">
        <f t="shared" si="49"/>
        <v>0</v>
      </c>
      <c r="O76" s="19">
        <f t="shared" si="50"/>
        <v>0</v>
      </c>
      <c r="P76" s="19"/>
      <c r="Q76" s="222">
        <f t="shared" si="55"/>
        <v>0</v>
      </c>
      <c r="R76" s="19">
        <f t="shared" si="51"/>
        <v>77000</v>
      </c>
      <c r="S76" s="19">
        <f t="shared" si="52"/>
        <v>0</v>
      </c>
      <c r="T76" s="19"/>
      <c r="U76" s="222">
        <f t="shared" si="56"/>
        <v>77000</v>
      </c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2">
        <f t="shared" si="60"/>
        <v>0</v>
      </c>
      <c r="AX76" s="24"/>
      <c r="AY76" s="24"/>
      <c r="AZ76" s="22">
        <f t="shared" si="61"/>
        <v>0</v>
      </c>
      <c r="BA76" s="24"/>
      <c r="BB76" s="24"/>
      <c r="BC76" s="22">
        <f t="shared" si="64"/>
        <v>0</v>
      </c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2">
        <f t="shared" si="62"/>
        <v>0</v>
      </c>
      <c r="CQ76" s="24"/>
      <c r="CR76" s="24"/>
      <c r="CS76" s="22">
        <f t="shared" si="42"/>
        <v>0</v>
      </c>
      <c r="CT76" s="24"/>
      <c r="CU76" s="24"/>
      <c r="CV76" s="22">
        <f t="shared" si="63"/>
        <v>0</v>
      </c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>
        <v>77000</v>
      </c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19">
        <f t="shared" si="57"/>
        <v>0</v>
      </c>
      <c r="KP76" s="19"/>
      <c r="KQ76" s="24"/>
      <c r="KR76" s="19">
        <f t="shared" si="53"/>
        <v>0</v>
      </c>
      <c r="KS76" s="19"/>
      <c r="KT76" s="19">
        <f t="shared" si="43"/>
        <v>0</v>
      </c>
      <c r="KU76" s="19">
        <f t="shared" si="58"/>
        <v>77000</v>
      </c>
      <c r="KV76" s="19">
        <f t="shared" si="59"/>
        <v>0</v>
      </c>
      <c r="KW76" s="24"/>
    </row>
    <row r="77" spans="1:309">
      <c r="A77" s="28"/>
      <c r="B77" s="28"/>
      <c r="C77" s="2"/>
      <c r="D77" s="18">
        <v>4</v>
      </c>
      <c r="E77" s="2" t="s">
        <v>83</v>
      </c>
      <c r="F77" s="2"/>
      <c r="G77" s="2"/>
      <c r="H77" s="2"/>
      <c r="I77" s="189" t="s">
        <v>84</v>
      </c>
      <c r="J77" s="19">
        <f t="shared" si="47"/>
        <v>0</v>
      </c>
      <c r="K77" s="19">
        <f t="shared" si="48"/>
        <v>0</v>
      </c>
      <c r="L77" s="19"/>
      <c r="M77" s="222">
        <f t="shared" si="54"/>
        <v>0</v>
      </c>
      <c r="N77" s="19">
        <f t="shared" si="49"/>
        <v>0</v>
      </c>
      <c r="O77" s="19">
        <f t="shared" si="50"/>
        <v>0</v>
      </c>
      <c r="P77" s="19"/>
      <c r="Q77" s="222">
        <f t="shared" si="55"/>
        <v>0</v>
      </c>
      <c r="R77" s="19">
        <f t="shared" si="51"/>
        <v>0</v>
      </c>
      <c r="S77" s="19">
        <f t="shared" si="52"/>
        <v>0</v>
      </c>
      <c r="T77" s="19"/>
      <c r="U77" s="222">
        <f t="shared" si="56"/>
        <v>0</v>
      </c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2">
        <f t="shared" si="60"/>
        <v>0</v>
      </c>
      <c r="AX77" s="24"/>
      <c r="AY77" s="24"/>
      <c r="AZ77" s="22">
        <f t="shared" si="61"/>
        <v>0</v>
      </c>
      <c r="BA77" s="24"/>
      <c r="BB77" s="24"/>
      <c r="BC77" s="22">
        <f t="shared" si="64"/>
        <v>0</v>
      </c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2">
        <f t="shared" si="62"/>
        <v>0</v>
      </c>
      <c r="CQ77" s="24"/>
      <c r="CR77" s="24"/>
      <c r="CS77" s="22">
        <f t="shared" si="42"/>
        <v>0</v>
      </c>
      <c r="CT77" s="24"/>
      <c r="CU77" s="24"/>
      <c r="CV77" s="22">
        <f t="shared" si="63"/>
        <v>0</v>
      </c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19">
        <f t="shared" si="57"/>
        <v>0</v>
      </c>
      <c r="KP77" s="19"/>
      <c r="KQ77" s="24"/>
      <c r="KR77" s="19">
        <f t="shared" si="53"/>
        <v>0</v>
      </c>
      <c r="KS77" s="19"/>
      <c r="KT77" s="19">
        <f t="shared" si="43"/>
        <v>0</v>
      </c>
      <c r="KU77" s="19">
        <f t="shared" si="58"/>
        <v>0</v>
      </c>
      <c r="KV77" s="19">
        <f t="shared" si="59"/>
        <v>0</v>
      </c>
      <c r="KW77" s="24"/>
    </row>
    <row r="78" spans="1:309">
      <c r="A78" s="28"/>
      <c r="B78" s="28"/>
      <c r="C78" s="28"/>
      <c r="D78" s="18" t="s">
        <v>2</v>
      </c>
      <c r="E78" s="940" t="s">
        <v>85</v>
      </c>
      <c r="F78" s="940"/>
      <c r="G78" s="940"/>
      <c r="H78" s="940"/>
      <c r="I78" s="190" t="s">
        <v>84</v>
      </c>
      <c r="J78" s="19">
        <f t="shared" si="47"/>
        <v>0</v>
      </c>
      <c r="K78" s="19">
        <f t="shared" si="48"/>
        <v>0</v>
      </c>
      <c r="L78" s="19"/>
      <c r="M78" s="222">
        <f t="shared" si="54"/>
        <v>0</v>
      </c>
      <c r="N78" s="19">
        <f t="shared" si="49"/>
        <v>0</v>
      </c>
      <c r="O78" s="19">
        <f t="shared" si="50"/>
        <v>0</v>
      </c>
      <c r="P78" s="19"/>
      <c r="Q78" s="222">
        <f t="shared" si="55"/>
        <v>0</v>
      </c>
      <c r="R78" s="19">
        <f t="shared" si="51"/>
        <v>0</v>
      </c>
      <c r="S78" s="19">
        <f t="shared" si="52"/>
        <v>0</v>
      </c>
      <c r="T78" s="19"/>
      <c r="U78" s="222">
        <f t="shared" si="56"/>
        <v>0</v>
      </c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22">
        <f t="shared" si="60"/>
        <v>0</v>
      </c>
      <c r="AX78" s="36"/>
      <c r="AY78" s="36"/>
      <c r="AZ78" s="22">
        <f t="shared" si="61"/>
        <v>0</v>
      </c>
      <c r="BA78" s="36"/>
      <c r="BB78" s="36"/>
      <c r="BC78" s="22">
        <f t="shared" si="64"/>
        <v>0</v>
      </c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22">
        <f t="shared" si="62"/>
        <v>0</v>
      </c>
      <c r="CQ78" s="36"/>
      <c r="CR78" s="36"/>
      <c r="CS78" s="22">
        <f t="shared" si="42"/>
        <v>0</v>
      </c>
      <c r="CT78" s="36"/>
      <c r="CU78" s="36"/>
      <c r="CV78" s="22">
        <f t="shared" si="63"/>
        <v>0</v>
      </c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19">
        <f t="shared" si="57"/>
        <v>0</v>
      </c>
      <c r="KP78" s="19"/>
      <c r="KQ78" s="36"/>
      <c r="KR78" s="19">
        <f t="shared" si="53"/>
        <v>0</v>
      </c>
      <c r="KS78" s="19"/>
      <c r="KT78" s="19">
        <f t="shared" si="43"/>
        <v>0</v>
      </c>
      <c r="KU78" s="19">
        <f t="shared" si="58"/>
        <v>0</v>
      </c>
      <c r="KV78" s="19">
        <f t="shared" si="59"/>
        <v>0</v>
      </c>
      <c r="KW78" s="36"/>
    </row>
    <row r="79" spans="1:309">
      <c r="A79" s="28"/>
      <c r="B79" s="28"/>
      <c r="C79" s="2"/>
      <c r="D79" s="18">
        <v>5</v>
      </c>
      <c r="E79" s="2" t="s">
        <v>86</v>
      </c>
      <c r="F79" s="2"/>
      <c r="G79" s="2"/>
      <c r="H79" s="2"/>
      <c r="I79" s="189" t="s">
        <v>87</v>
      </c>
      <c r="J79" s="19">
        <f t="shared" si="47"/>
        <v>0</v>
      </c>
      <c r="K79" s="19">
        <f t="shared" si="48"/>
        <v>0</v>
      </c>
      <c r="L79" s="19"/>
      <c r="M79" s="222">
        <f t="shared" si="54"/>
        <v>0</v>
      </c>
      <c r="N79" s="19">
        <f t="shared" si="49"/>
        <v>0</v>
      </c>
      <c r="O79" s="19">
        <f t="shared" si="50"/>
        <v>0</v>
      </c>
      <c r="P79" s="19"/>
      <c r="Q79" s="222">
        <f t="shared" si="55"/>
        <v>0</v>
      </c>
      <c r="R79" s="19">
        <f t="shared" si="51"/>
        <v>0</v>
      </c>
      <c r="S79" s="19">
        <f t="shared" si="52"/>
        <v>0</v>
      </c>
      <c r="T79" s="19"/>
      <c r="U79" s="222">
        <f t="shared" si="56"/>
        <v>0</v>
      </c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2">
        <f t="shared" si="60"/>
        <v>0</v>
      </c>
      <c r="AX79" s="24"/>
      <c r="AY79" s="24"/>
      <c r="AZ79" s="22">
        <f t="shared" si="61"/>
        <v>0</v>
      </c>
      <c r="BA79" s="24"/>
      <c r="BB79" s="24"/>
      <c r="BC79" s="22">
        <f t="shared" si="64"/>
        <v>0</v>
      </c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2">
        <f t="shared" si="62"/>
        <v>0</v>
      </c>
      <c r="CQ79" s="24"/>
      <c r="CR79" s="24"/>
      <c r="CS79" s="22">
        <f t="shared" si="42"/>
        <v>0</v>
      </c>
      <c r="CT79" s="24"/>
      <c r="CU79" s="24"/>
      <c r="CV79" s="22">
        <f t="shared" si="63"/>
        <v>0</v>
      </c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19">
        <f t="shared" si="57"/>
        <v>0</v>
      </c>
      <c r="KP79" s="19"/>
      <c r="KQ79" s="24"/>
      <c r="KR79" s="19">
        <f t="shared" si="53"/>
        <v>0</v>
      </c>
      <c r="KS79" s="19"/>
      <c r="KT79" s="19">
        <f t="shared" si="43"/>
        <v>0</v>
      </c>
      <c r="KU79" s="19">
        <f t="shared" si="58"/>
        <v>0</v>
      </c>
      <c r="KV79" s="19">
        <f t="shared" si="59"/>
        <v>0</v>
      </c>
      <c r="KW79" s="24"/>
    </row>
    <row r="80" spans="1:309">
      <c r="A80" s="28"/>
      <c r="B80" s="189"/>
      <c r="C80" s="11">
        <v>3</v>
      </c>
      <c r="D80" s="12" t="s">
        <v>97</v>
      </c>
      <c r="E80" s="12"/>
      <c r="F80" s="12"/>
      <c r="G80" s="12"/>
      <c r="H80" s="12"/>
      <c r="I80" s="13" t="s">
        <v>98</v>
      </c>
      <c r="J80" s="247">
        <f t="shared" si="47"/>
        <v>0</v>
      </c>
      <c r="K80" s="247">
        <f t="shared" si="48"/>
        <v>0</v>
      </c>
      <c r="L80" s="247"/>
      <c r="M80" s="248">
        <f t="shared" si="54"/>
        <v>0</v>
      </c>
      <c r="N80" s="247">
        <f t="shared" si="49"/>
        <v>0</v>
      </c>
      <c r="O80" s="247">
        <f t="shared" si="50"/>
        <v>0</v>
      </c>
      <c r="P80" s="247"/>
      <c r="Q80" s="248">
        <f t="shared" si="55"/>
        <v>0</v>
      </c>
      <c r="R80" s="247">
        <f t="shared" si="51"/>
        <v>527384</v>
      </c>
      <c r="S80" s="247">
        <f t="shared" si="52"/>
        <v>0</v>
      </c>
      <c r="T80" s="247"/>
      <c r="U80" s="248">
        <f t="shared" si="56"/>
        <v>527384</v>
      </c>
      <c r="V80" s="27">
        <f>SUM(V81:V83)</f>
        <v>0</v>
      </c>
      <c r="W80" s="27">
        <f>SUM(W81:W83)</f>
        <v>0</v>
      </c>
      <c r="X80" s="27"/>
      <c r="Y80" s="27">
        <f>SUM(Y81:Y83)</f>
        <v>0</v>
      </c>
      <c r="Z80" s="27">
        <f>SUM(Z81:Z83)</f>
        <v>0</v>
      </c>
      <c r="AA80" s="27"/>
      <c r="AB80" s="27">
        <f>SUM(AB81:AB83)</f>
        <v>0</v>
      </c>
      <c r="AC80" s="27">
        <f>SUM(AC81:AC83)</f>
        <v>0</v>
      </c>
      <c r="AD80" s="27"/>
      <c r="AE80" s="27">
        <f>SUM(AE81:AE83)</f>
        <v>0</v>
      </c>
      <c r="AF80" s="27">
        <f>SUM(AF81:AF83)</f>
        <v>0</v>
      </c>
      <c r="AG80" s="27"/>
      <c r="AH80" s="27">
        <f>SUM(AH81:AH83)</f>
        <v>0</v>
      </c>
      <c r="AI80" s="27">
        <f>SUM(AI81:AI83)</f>
        <v>0</v>
      </c>
      <c r="AJ80" s="27"/>
      <c r="AK80" s="27">
        <f>SUM(AK81:AK83)</f>
        <v>0</v>
      </c>
      <c r="AL80" s="27">
        <f>SUM(AL81:AL83)</f>
        <v>0</v>
      </c>
      <c r="AM80" s="27"/>
      <c r="AN80" s="27">
        <f>SUM(AN81:AN83)</f>
        <v>0</v>
      </c>
      <c r="AO80" s="27">
        <f>SUM(AO81:AO83)</f>
        <v>0</v>
      </c>
      <c r="AP80" s="27"/>
      <c r="AQ80" s="27">
        <f>SUM(AQ81:AQ83)</f>
        <v>0</v>
      </c>
      <c r="AR80" s="27">
        <f>SUM(AR81:AR83)</f>
        <v>0</v>
      </c>
      <c r="AS80" s="27"/>
      <c r="AT80" s="27">
        <f>SUM(AT81:AT83)</f>
        <v>0</v>
      </c>
      <c r="AU80" s="27">
        <f>SUM(AU81:AU83)</f>
        <v>0</v>
      </c>
      <c r="AV80" s="27"/>
      <c r="AW80" s="27">
        <f>SUM(AW81:AW83)</f>
        <v>0</v>
      </c>
      <c r="AX80" s="27">
        <f>SUM(AX81:AX83)</f>
        <v>0</v>
      </c>
      <c r="AY80" s="27"/>
      <c r="AZ80" s="27">
        <f>SUM(AZ81:AZ83)</f>
        <v>0</v>
      </c>
      <c r="BA80" s="27">
        <f>SUM(BA81:BA83)</f>
        <v>0</v>
      </c>
      <c r="BB80" s="27"/>
      <c r="BC80" s="27">
        <f>SUM(BC81:BC83)</f>
        <v>0</v>
      </c>
      <c r="BD80" s="27">
        <f>SUM(BD81:BD83)</f>
        <v>0</v>
      </c>
      <c r="BE80" s="27"/>
      <c r="BF80" s="27">
        <f>SUM(BF81:BF83)</f>
        <v>0</v>
      </c>
      <c r="BG80" s="27">
        <f>SUM(BG81:BG83)</f>
        <v>0</v>
      </c>
      <c r="BH80" s="27"/>
      <c r="BI80" s="27">
        <f>SUM(BI81:BI83)</f>
        <v>0</v>
      </c>
      <c r="BJ80" s="27">
        <f>SUM(BJ81:BJ83)</f>
        <v>0</v>
      </c>
      <c r="BK80" s="27"/>
      <c r="BL80" s="27">
        <f>SUM(BL81:BL83)</f>
        <v>0</v>
      </c>
      <c r="BM80" s="27">
        <f>SUM(BM81:BM83)</f>
        <v>0</v>
      </c>
      <c r="BN80" s="27"/>
      <c r="BO80" s="27">
        <f>SUM(BO81:BO83)</f>
        <v>0</v>
      </c>
      <c r="BP80" s="27">
        <f>SUM(BP81:BP83)</f>
        <v>0</v>
      </c>
      <c r="BQ80" s="27"/>
      <c r="BR80" s="27">
        <f>SUM(BR81:BR83)</f>
        <v>0</v>
      </c>
      <c r="BS80" s="27">
        <f>SUM(BS81:BS83)</f>
        <v>0</v>
      </c>
      <c r="BT80" s="27"/>
      <c r="BU80" s="27">
        <f>SUM(BU81:BU83)</f>
        <v>0</v>
      </c>
      <c r="BV80" s="27">
        <f>SUM(BV81:BV83)</f>
        <v>0</v>
      </c>
      <c r="BW80" s="27"/>
      <c r="BX80" s="27">
        <f>SUM(BX81:BX83)</f>
        <v>0</v>
      </c>
      <c r="BY80" s="27">
        <f>SUM(BY81:BY83)</f>
        <v>0</v>
      </c>
      <c r="BZ80" s="27"/>
      <c r="CA80" s="27">
        <f>SUM(CA81:CA83)</f>
        <v>0</v>
      </c>
      <c r="CB80" s="27">
        <f>SUM(CB81:CB83)</f>
        <v>0</v>
      </c>
      <c r="CC80" s="27"/>
      <c r="CD80" s="27">
        <f>SUM(CD81:CD83)</f>
        <v>0</v>
      </c>
      <c r="CE80" s="27">
        <f>SUM(CE81:CE83)</f>
        <v>0</v>
      </c>
      <c r="CF80" s="27"/>
      <c r="CG80" s="27">
        <f>SUM(CG81:CG83)</f>
        <v>0</v>
      </c>
      <c r="CH80" s="27">
        <f>SUM(CH81:CH83)</f>
        <v>0</v>
      </c>
      <c r="CI80" s="27"/>
      <c r="CJ80" s="27">
        <f>SUM(CJ81:CJ83)</f>
        <v>0</v>
      </c>
      <c r="CK80" s="27">
        <f>SUM(CK81:CK83)</f>
        <v>0</v>
      </c>
      <c r="CL80" s="27"/>
      <c r="CM80" s="27">
        <f>SUM(CM81:CM83)</f>
        <v>0</v>
      </c>
      <c r="CN80" s="27">
        <f>SUM(CN81:CN83)</f>
        <v>0</v>
      </c>
      <c r="CO80" s="27"/>
      <c r="CP80" s="27">
        <f>SUM(CP81:CP83)</f>
        <v>0</v>
      </c>
      <c r="CQ80" s="27">
        <f>SUM(CQ81:CQ83)</f>
        <v>0</v>
      </c>
      <c r="CR80" s="27"/>
      <c r="CS80" s="340">
        <f t="shared" si="42"/>
        <v>0</v>
      </c>
      <c r="CT80" s="27"/>
      <c r="CU80" s="27"/>
      <c r="CV80" s="27">
        <f>SUM(CV81:CV83)</f>
        <v>0</v>
      </c>
      <c r="CW80" s="27">
        <f>SUM(CW81:CW83)</f>
        <v>0</v>
      </c>
      <c r="CX80" s="27"/>
      <c r="CY80" s="27">
        <f>SUM(CY81:CY83)</f>
        <v>0</v>
      </c>
      <c r="CZ80" s="27">
        <f>SUM(CZ81:CZ83)</f>
        <v>0</v>
      </c>
      <c r="DA80" s="27"/>
      <c r="DB80" s="27">
        <f>SUM(DB81:DB83)</f>
        <v>0</v>
      </c>
      <c r="DC80" s="27">
        <f>SUM(DC81:DC83)</f>
        <v>0</v>
      </c>
      <c r="DD80" s="27"/>
      <c r="DE80" s="27">
        <f>SUM(DE81:DE83)</f>
        <v>0</v>
      </c>
      <c r="DF80" s="27">
        <f>SUM(DF81:DF83)</f>
        <v>0</v>
      </c>
      <c r="DG80" s="27"/>
      <c r="DH80" s="27">
        <f>SUM(DH81:DH83)</f>
        <v>0</v>
      </c>
      <c r="DI80" s="27">
        <f>SUM(DI81:DI83)</f>
        <v>0</v>
      </c>
      <c r="DJ80" s="27"/>
      <c r="DK80" s="27">
        <f>SUM(DK81:DK83)</f>
        <v>0</v>
      </c>
      <c r="DL80" s="27">
        <f>SUM(DL81:DL83)</f>
        <v>0</v>
      </c>
      <c r="DM80" s="27"/>
      <c r="DN80" s="27">
        <f>SUM(DN81:DN83)</f>
        <v>0</v>
      </c>
      <c r="DO80" s="27">
        <f>SUM(DO81:DO83)</f>
        <v>0</v>
      </c>
      <c r="DP80" s="27"/>
      <c r="DQ80" s="27">
        <f>SUM(DQ81:DQ83)</f>
        <v>0</v>
      </c>
      <c r="DR80" s="27">
        <f>SUM(DR81:DR83)</f>
        <v>0</v>
      </c>
      <c r="DS80" s="27"/>
      <c r="DT80" s="27">
        <f>SUM(DT81:DT83)</f>
        <v>0</v>
      </c>
      <c r="DU80" s="27">
        <f>SUM(DU81:DU83)</f>
        <v>0</v>
      </c>
      <c r="DV80" s="27"/>
      <c r="DW80" s="27">
        <f>SUM(DW81:DW83)</f>
        <v>0</v>
      </c>
      <c r="DX80" s="27">
        <f>SUM(DX81:DX83)</f>
        <v>0</v>
      </c>
      <c r="DY80" s="27"/>
      <c r="DZ80" s="27">
        <f>SUM(DZ81:DZ83)</f>
        <v>0</v>
      </c>
      <c r="EA80" s="27">
        <f>SUM(EA81:EA83)</f>
        <v>0</v>
      </c>
      <c r="EB80" s="27"/>
      <c r="EC80" s="27">
        <f>SUM(EC81:EC83)</f>
        <v>0</v>
      </c>
      <c r="ED80" s="27">
        <f>SUM(ED81:ED83)</f>
        <v>0</v>
      </c>
      <c r="EE80" s="27"/>
      <c r="EF80" s="27">
        <f>SUM(EF81:EF83)</f>
        <v>0</v>
      </c>
      <c r="EG80" s="27">
        <f>SUM(EG81:EG83)</f>
        <v>0</v>
      </c>
      <c r="EH80" s="27"/>
      <c r="EI80" s="27">
        <f>SUM(EI81:EI83)</f>
        <v>0</v>
      </c>
      <c r="EJ80" s="27">
        <f>SUM(EJ81:EJ83)</f>
        <v>0</v>
      </c>
      <c r="EK80" s="27"/>
      <c r="EL80" s="27">
        <f>SUM(EL81:EL83)</f>
        <v>0</v>
      </c>
      <c r="EM80" s="27">
        <f>SUM(EM81:EM83)</f>
        <v>0</v>
      </c>
      <c r="EN80" s="27"/>
      <c r="EO80" s="27">
        <f>SUM(EO81:EO83)</f>
        <v>0</v>
      </c>
      <c r="EP80" s="27">
        <f>SUM(EP81:EP83)</f>
        <v>0</v>
      </c>
      <c r="EQ80" s="27"/>
      <c r="ER80" s="27">
        <f>SUM(ER81:ER83)</f>
        <v>0</v>
      </c>
      <c r="ES80" s="27">
        <f>SUM(ES81:ES83)</f>
        <v>0</v>
      </c>
      <c r="ET80" s="27"/>
      <c r="EU80" s="27">
        <f>SUM(EU81:EU83)</f>
        <v>0</v>
      </c>
      <c r="EV80" s="27">
        <f>SUM(EV81:EV83)</f>
        <v>0</v>
      </c>
      <c r="EW80" s="27"/>
      <c r="EX80" s="27">
        <f>SUM(EX81:EX83)</f>
        <v>420000</v>
      </c>
      <c r="EY80" s="27">
        <f>SUM(EY81:EY83)</f>
        <v>0</v>
      </c>
      <c r="EZ80" s="27"/>
      <c r="FA80" s="27">
        <f>SUM(FA81:FA83)</f>
        <v>0</v>
      </c>
      <c r="FB80" s="27">
        <f>SUM(FB81:FB83)</f>
        <v>0</v>
      </c>
      <c r="FC80" s="27"/>
      <c r="FD80" s="27">
        <f>SUM(FD81:FD83)</f>
        <v>0</v>
      </c>
      <c r="FE80" s="27">
        <f>SUM(FE81:FE83)</f>
        <v>0</v>
      </c>
      <c r="FF80" s="27"/>
      <c r="FG80" s="27">
        <f>SUM(FG81:FG83)</f>
        <v>0</v>
      </c>
      <c r="FH80" s="27">
        <f>SUM(FH81:FH83)</f>
        <v>0</v>
      </c>
      <c r="FI80" s="27"/>
      <c r="FJ80" s="27">
        <f>SUM(FJ81:FJ83)</f>
        <v>0</v>
      </c>
      <c r="FK80" s="27">
        <f>SUM(FK81:FK83)</f>
        <v>0</v>
      </c>
      <c r="FL80" s="27"/>
      <c r="FM80" s="27">
        <f>SUM(FM81:FM83)</f>
        <v>0</v>
      </c>
      <c r="FN80" s="27">
        <f>SUM(FN81:FN83)</f>
        <v>0</v>
      </c>
      <c r="FO80" s="27"/>
      <c r="FP80" s="27">
        <f>SUM(FP81:FP83)</f>
        <v>0</v>
      </c>
      <c r="FQ80" s="27">
        <f>SUM(FQ81:FQ83)</f>
        <v>0</v>
      </c>
      <c r="FR80" s="27"/>
      <c r="FS80" s="27">
        <f>SUM(FS81:FS83)</f>
        <v>0</v>
      </c>
      <c r="FT80" s="27">
        <f>SUM(FT81:FT83)</f>
        <v>0</v>
      </c>
      <c r="FU80" s="27"/>
      <c r="FV80" s="27">
        <f>SUM(FV81:FV83)</f>
        <v>0</v>
      </c>
      <c r="FW80" s="27">
        <f>SUM(FW81:FW83)</f>
        <v>0</v>
      </c>
      <c r="FX80" s="27"/>
      <c r="FY80" s="27">
        <f>SUM(FY81:FY83)</f>
        <v>0</v>
      </c>
      <c r="FZ80" s="27">
        <f>SUM(FZ81:FZ83)</f>
        <v>0</v>
      </c>
      <c r="GA80" s="27"/>
      <c r="GB80" s="27">
        <f>SUM(GB81:GB83)</f>
        <v>0</v>
      </c>
      <c r="GC80" s="27">
        <f>SUM(GC81:GC83)</f>
        <v>0</v>
      </c>
      <c r="GD80" s="27"/>
      <c r="GE80" s="27">
        <f>SUM(GE81:GE83)</f>
        <v>0</v>
      </c>
      <c r="GF80" s="27">
        <f>SUM(GF81:GF83)</f>
        <v>0</v>
      </c>
      <c r="GG80" s="27"/>
      <c r="GH80" s="27">
        <f>SUM(GH81:GH83)</f>
        <v>107384</v>
      </c>
      <c r="GI80" s="27">
        <f>SUM(GI81:GI83)</f>
        <v>0</v>
      </c>
      <c r="GJ80" s="27"/>
      <c r="GK80" s="27">
        <f>SUM(GK81:GK83)</f>
        <v>0</v>
      </c>
      <c r="GL80" s="27">
        <f>SUM(GL81:GL83)</f>
        <v>0</v>
      </c>
      <c r="GM80" s="27"/>
      <c r="GN80" s="27">
        <f>SUM(GN81:GN83)</f>
        <v>0</v>
      </c>
      <c r="GO80" s="27">
        <f>SUM(GO81:GO83)</f>
        <v>0</v>
      </c>
      <c r="GP80" s="27"/>
      <c r="GQ80" s="27">
        <f>SUM(GQ81:GQ83)</f>
        <v>0</v>
      </c>
      <c r="GR80" s="27">
        <f>SUM(GR81:GR83)</f>
        <v>0</v>
      </c>
      <c r="GS80" s="27"/>
      <c r="GT80" s="27">
        <f>SUM(GT81:GT83)</f>
        <v>0</v>
      </c>
      <c r="GU80" s="27">
        <f>SUM(GU81:GU83)</f>
        <v>0</v>
      </c>
      <c r="GV80" s="27"/>
      <c r="GW80" s="27">
        <f>SUM(GW81:GW83)</f>
        <v>0</v>
      </c>
      <c r="GX80" s="27">
        <f>SUM(GX81:GX83)</f>
        <v>0</v>
      </c>
      <c r="GY80" s="27"/>
      <c r="GZ80" s="27">
        <f>SUM(GZ81:GZ83)</f>
        <v>0</v>
      </c>
      <c r="HA80" s="27">
        <f>SUM(HA81:HA83)</f>
        <v>0</v>
      </c>
      <c r="HB80" s="27"/>
      <c r="HC80" s="27">
        <f>SUM(HC81:HC83)</f>
        <v>0</v>
      </c>
      <c r="HD80" s="27">
        <f>SUM(HD81:HD83)</f>
        <v>0</v>
      </c>
      <c r="HE80" s="27"/>
      <c r="HF80" s="27">
        <f>SUM(HF81:HF83)</f>
        <v>0</v>
      </c>
      <c r="HG80" s="27">
        <f>SUM(HG81:HG83)</f>
        <v>0</v>
      </c>
      <c r="HH80" s="27"/>
      <c r="HI80" s="27">
        <f>SUM(HI81:HI83)</f>
        <v>0</v>
      </c>
      <c r="HJ80" s="27">
        <f>SUM(HJ81:HJ83)</f>
        <v>0</v>
      </c>
      <c r="HK80" s="27"/>
      <c r="HL80" s="27">
        <f>SUM(HL81:HL83)</f>
        <v>0</v>
      </c>
      <c r="HM80" s="27">
        <f>SUM(HM81:HM83)</f>
        <v>0</v>
      </c>
      <c r="HN80" s="27"/>
      <c r="HO80" s="27">
        <f>SUM(HO81:HO83)</f>
        <v>0</v>
      </c>
      <c r="HP80" s="27">
        <f>SUM(HP81:HP83)</f>
        <v>0</v>
      </c>
      <c r="HQ80" s="27"/>
      <c r="HR80" s="27">
        <f>SUM(HR81:HR83)</f>
        <v>0</v>
      </c>
      <c r="HS80" s="27">
        <f>SUM(HS81:HS83)</f>
        <v>0</v>
      </c>
      <c r="HT80" s="27"/>
      <c r="HU80" s="27">
        <f>SUM(HU81:HU83)</f>
        <v>0</v>
      </c>
      <c r="HV80" s="27">
        <f>SUM(HV81:HV83)</f>
        <v>0</v>
      </c>
      <c r="HW80" s="27"/>
      <c r="HX80" s="27">
        <f>SUM(HX81:HX83)</f>
        <v>0</v>
      </c>
      <c r="HY80" s="27">
        <f>SUM(HY81:HY83)</f>
        <v>0</v>
      </c>
      <c r="HZ80" s="27"/>
      <c r="IA80" s="27">
        <f>SUM(IA81:IA83)</f>
        <v>0</v>
      </c>
      <c r="IB80" s="27">
        <f>SUM(IB81:IB83)</f>
        <v>0</v>
      </c>
      <c r="IC80" s="27"/>
      <c r="ID80" s="27">
        <f>SUM(ID81:ID83)</f>
        <v>0</v>
      </c>
      <c r="IE80" s="27">
        <f>SUM(IE81:IE83)</f>
        <v>0</v>
      </c>
      <c r="IF80" s="27"/>
      <c r="IG80" s="27">
        <f>SUM(IG81:IG83)</f>
        <v>0</v>
      </c>
      <c r="IH80" s="27">
        <f>SUM(IH81:IH83)</f>
        <v>0</v>
      </c>
      <c r="II80" s="27"/>
      <c r="IJ80" s="27">
        <f>SUM(IJ81:IJ83)</f>
        <v>0</v>
      </c>
      <c r="IK80" s="27">
        <f>SUM(IK81:IK83)</f>
        <v>0</v>
      </c>
      <c r="IL80" s="27"/>
      <c r="IM80" s="27">
        <f>SUM(IM81:IM83)</f>
        <v>0</v>
      </c>
      <c r="IN80" s="27">
        <f>SUM(IN81:IN83)</f>
        <v>0</v>
      </c>
      <c r="IO80" s="27"/>
      <c r="IP80" s="27">
        <f>SUM(IP81:IP83)</f>
        <v>0</v>
      </c>
      <c r="IQ80" s="27">
        <f>SUM(IQ81:IQ83)</f>
        <v>0</v>
      </c>
      <c r="IR80" s="27"/>
      <c r="IS80" s="27">
        <f>SUM(IS81:IS83)</f>
        <v>0</v>
      </c>
      <c r="IT80" s="27">
        <f>SUM(IT81:IT83)</f>
        <v>0</v>
      </c>
      <c r="IU80" s="27"/>
      <c r="IV80" s="27">
        <f>SUM(IV81:IV83)</f>
        <v>0</v>
      </c>
      <c r="IW80" s="27">
        <f>SUM(IW81:IW83)</f>
        <v>0</v>
      </c>
      <c r="IX80" s="27"/>
      <c r="IY80" s="27">
        <f>SUM(IY81:IY83)</f>
        <v>0</v>
      </c>
      <c r="IZ80" s="27">
        <f>SUM(IZ81:IZ83)</f>
        <v>0</v>
      </c>
      <c r="JA80" s="27"/>
      <c r="JB80" s="27">
        <f>SUM(JB81:JB83)</f>
        <v>0</v>
      </c>
      <c r="JC80" s="27">
        <f>SUM(JC81:JC83)</f>
        <v>0</v>
      </c>
      <c r="JD80" s="27"/>
      <c r="JE80" s="27">
        <f>SUM(JE81:JE83)</f>
        <v>0</v>
      </c>
      <c r="JF80" s="27">
        <f>SUM(JF81:JF83)</f>
        <v>0</v>
      </c>
      <c r="JG80" s="27"/>
      <c r="JH80" s="27">
        <f>SUM(JH81:JH83)</f>
        <v>0</v>
      </c>
      <c r="JI80" s="27">
        <f>SUM(JI81:JI83)</f>
        <v>0</v>
      </c>
      <c r="JJ80" s="27"/>
      <c r="JK80" s="27">
        <f>SUM(JK81:JK83)</f>
        <v>0</v>
      </c>
      <c r="JL80" s="27">
        <f>SUM(JL81:JL83)</f>
        <v>0</v>
      </c>
      <c r="JM80" s="27"/>
      <c r="JN80" s="27">
        <f>SUM(JN81:JN83)</f>
        <v>0</v>
      </c>
      <c r="JO80" s="27">
        <f>SUM(JO81:JO83)</f>
        <v>0</v>
      </c>
      <c r="JP80" s="27"/>
      <c r="JQ80" s="27">
        <f>SUM(JQ81:JQ83)</f>
        <v>0</v>
      </c>
      <c r="JR80" s="27">
        <f>SUM(JR81:JR83)</f>
        <v>0</v>
      </c>
      <c r="JS80" s="27"/>
      <c r="JT80" s="27">
        <f>SUM(JT81:JT83)</f>
        <v>0</v>
      </c>
      <c r="JU80" s="27">
        <f>SUM(JU81:JU83)</f>
        <v>0</v>
      </c>
      <c r="JV80" s="27"/>
      <c r="JW80" s="27">
        <f>SUM(JW81:JW83)</f>
        <v>0</v>
      </c>
      <c r="JX80" s="27">
        <f>SUM(JX81:JX83)</f>
        <v>0</v>
      </c>
      <c r="JY80" s="27"/>
      <c r="JZ80" s="27">
        <f>SUM(JZ81:JZ83)</f>
        <v>0</v>
      </c>
      <c r="KA80" s="27">
        <f>SUM(KA81:KA83)</f>
        <v>0</v>
      </c>
      <c r="KB80" s="27"/>
      <c r="KC80" s="27">
        <f>SUM(KC81:KC83)</f>
        <v>0</v>
      </c>
      <c r="KD80" s="27">
        <f>SUM(KD81:KD83)</f>
        <v>0</v>
      </c>
      <c r="KE80" s="27"/>
      <c r="KF80" s="27">
        <f>SUM(KF81:KF83)</f>
        <v>0</v>
      </c>
      <c r="KG80" s="27">
        <f>SUM(KG81:KG83)</f>
        <v>0</v>
      </c>
      <c r="KH80" s="27"/>
      <c r="KI80" s="27">
        <f>SUM(KI81:KI83)</f>
        <v>0</v>
      </c>
      <c r="KJ80" s="27">
        <f>SUM(KJ81:KJ83)</f>
        <v>0</v>
      </c>
      <c r="KK80" s="27"/>
      <c r="KL80" s="27">
        <f>SUM(KL81:KL83)</f>
        <v>0</v>
      </c>
      <c r="KM80" s="27">
        <f>SUM(KM81:KM83)</f>
        <v>0</v>
      </c>
      <c r="KN80" s="27"/>
      <c r="KO80" s="247">
        <f t="shared" si="57"/>
        <v>0</v>
      </c>
      <c r="KP80" s="247"/>
      <c r="KQ80" s="255"/>
      <c r="KR80" s="247">
        <f t="shared" si="53"/>
        <v>0</v>
      </c>
      <c r="KS80" s="247"/>
      <c r="KT80" s="247">
        <f t="shared" si="43"/>
        <v>0</v>
      </c>
      <c r="KU80" s="247">
        <f t="shared" si="58"/>
        <v>527384</v>
      </c>
      <c r="KV80" s="247">
        <f t="shared" si="59"/>
        <v>0</v>
      </c>
      <c r="KW80" s="27"/>
    </row>
    <row r="81" spans="1:312">
      <c r="A81" s="28"/>
      <c r="B81" s="28"/>
      <c r="C81" s="2"/>
      <c r="D81" s="18">
        <v>1</v>
      </c>
      <c r="E81" s="189" t="s">
        <v>99</v>
      </c>
      <c r="F81" s="21"/>
      <c r="G81" s="21"/>
      <c r="H81" s="21"/>
      <c r="I81" s="21" t="s">
        <v>100</v>
      </c>
      <c r="J81" s="19">
        <f t="shared" si="47"/>
        <v>0</v>
      </c>
      <c r="K81" s="19">
        <f t="shared" si="48"/>
        <v>0</v>
      </c>
      <c r="L81" s="19"/>
      <c r="M81" s="222">
        <f t="shared" si="54"/>
        <v>0</v>
      </c>
      <c r="N81" s="19">
        <f t="shared" si="49"/>
        <v>0</v>
      </c>
      <c r="O81" s="19">
        <f t="shared" si="50"/>
        <v>0</v>
      </c>
      <c r="P81" s="19"/>
      <c r="Q81" s="222">
        <f t="shared" si="55"/>
        <v>0</v>
      </c>
      <c r="R81" s="19">
        <f t="shared" si="51"/>
        <v>0</v>
      </c>
      <c r="S81" s="19">
        <f t="shared" si="52"/>
        <v>0</v>
      </c>
      <c r="T81" s="19"/>
      <c r="U81" s="222">
        <f t="shared" si="56"/>
        <v>0</v>
      </c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>
        <f>V81+AN81</f>
        <v>0</v>
      </c>
      <c r="AX81" s="22"/>
      <c r="AY81" s="22"/>
      <c r="AZ81" s="22">
        <f>Y81+AQ81</f>
        <v>0</v>
      </c>
      <c r="BA81" s="22"/>
      <c r="BB81" s="22"/>
      <c r="BC81" s="22">
        <f>AB81+AT81</f>
        <v>0</v>
      </c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>
        <f>BF81+BO81+BX81</f>
        <v>0</v>
      </c>
      <c r="CQ81" s="22"/>
      <c r="CR81" s="22"/>
      <c r="CS81" s="22">
        <f t="shared" si="42"/>
        <v>0</v>
      </c>
      <c r="CT81" s="22"/>
      <c r="CU81" s="22"/>
      <c r="CV81" s="22">
        <f t="shared" ref="CV81:CV83" si="65">BL81+BU81+CD81+CM81</f>
        <v>0</v>
      </c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  <c r="IV81" s="22"/>
      <c r="IW81" s="22"/>
      <c r="IX81" s="22"/>
      <c r="IY81" s="22"/>
      <c r="IZ81" s="22"/>
      <c r="JA81" s="22"/>
      <c r="JB81" s="22"/>
      <c r="JC81" s="22"/>
      <c r="JD81" s="22"/>
      <c r="JE81" s="22"/>
      <c r="JF81" s="22"/>
      <c r="JG81" s="22"/>
      <c r="JH81" s="22"/>
      <c r="JI81" s="22"/>
      <c r="JJ81" s="22"/>
      <c r="JK81" s="22"/>
      <c r="JL81" s="22"/>
      <c r="JM81" s="22"/>
      <c r="JN81" s="22"/>
      <c r="JO81" s="22"/>
      <c r="JP81" s="22"/>
      <c r="JQ81" s="22"/>
      <c r="JR81" s="22"/>
      <c r="JS81" s="22"/>
      <c r="JT81" s="22"/>
      <c r="JU81" s="22"/>
      <c r="JV81" s="22"/>
      <c r="JW81" s="22"/>
      <c r="JX81" s="22"/>
      <c r="JY81" s="22"/>
      <c r="JZ81" s="22"/>
      <c r="KA81" s="22"/>
      <c r="KB81" s="22"/>
      <c r="KC81" s="22"/>
      <c r="KD81" s="22"/>
      <c r="KE81" s="22"/>
      <c r="KF81" s="22"/>
      <c r="KG81" s="22"/>
      <c r="KH81" s="22"/>
      <c r="KI81" s="22"/>
      <c r="KJ81" s="22"/>
      <c r="KK81" s="22"/>
      <c r="KL81" s="22"/>
      <c r="KM81" s="22"/>
      <c r="KN81" s="22"/>
      <c r="KO81" s="19">
        <f t="shared" si="57"/>
        <v>0</v>
      </c>
      <c r="KP81" s="19"/>
      <c r="KQ81" s="22"/>
      <c r="KR81" s="19">
        <f t="shared" si="53"/>
        <v>0</v>
      </c>
      <c r="KS81" s="19"/>
      <c r="KT81" s="19">
        <f t="shared" si="43"/>
        <v>0</v>
      </c>
      <c r="KU81" s="19">
        <f t="shared" si="58"/>
        <v>0</v>
      </c>
      <c r="KV81" s="19">
        <f t="shared" si="59"/>
        <v>0</v>
      </c>
      <c r="KW81" s="22"/>
    </row>
    <row r="82" spans="1:312">
      <c r="A82" s="28"/>
      <c r="B82" s="28"/>
      <c r="C82" s="2"/>
      <c r="D82" s="18">
        <v>2</v>
      </c>
      <c r="E82" s="189" t="s">
        <v>101</v>
      </c>
      <c r="F82" s="21"/>
      <c r="G82" s="21"/>
      <c r="H82" s="21"/>
      <c r="I82" s="21" t="s">
        <v>102</v>
      </c>
      <c r="J82" s="19">
        <f t="shared" si="47"/>
        <v>0</v>
      </c>
      <c r="K82" s="19">
        <f t="shared" si="48"/>
        <v>0</v>
      </c>
      <c r="L82" s="19"/>
      <c r="M82" s="222">
        <f t="shared" si="54"/>
        <v>0</v>
      </c>
      <c r="N82" s="19">
        <f t="shared" si="49"/>
        <v>0</v>
      </c>
      <c r="O82" s="19">
        <f t="shared" si="50"/>
        <v>0</v>
      </c>
      <c r="P82" s="19"/>
      <c r="Q82" s="222">
        <f t="shared" si="55"/>
        <v>0</v>
      </c>
      <c r="R82" s="19">
        <f t="shared" si="51"/>
        <v>0</v>
      </c>
      <c r="S82" s="19">
        <f t="shared" si="52"/>
        <v>0</v>
      </c>
      <c r="T82" s="19"/>
      <c r="U82" s="222">
        <f t="shared" si="56"/>
        <v>0</v>
      </c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>
        <f>V82+AN82</f>
        <v>0</v>
      </c>
      <c r="AX82" s="22"/>
      <c r="AY82" s="22"/>
      <c r="AZ82" s="22">
        <f>Y82+AQ82</f>
        <v>0</v>
      </c>
      <c r="BA82" s="22"/>
      <c r="BB82" s="22"/>
      <c r="BC82" s="22">
        <f t="shared" ref="BC82:BC83" si="66">AB82+AT82</f>
        <v>0</v>
      </c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>
        <f>BF82+BO82+BX82</f>
        <v>0</v>
      </c>
      <c r="CQ82" s="22"/>
      <c r="CR82" s="22"/>
      <c r="CS82" s="22">
        <f t="shared" si="42"/>
        <v>0</v>
      </c>
      <c r="CT82" s="22"/>
      <c r="CU82" s="22"/>
      <c r="CV82" s="22">
        <f t="shared" si="65"/>
        <v>0</v>
      </c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  <c r="IW82" s="22"/>
      <c r="IX82" s="22"/>
      <c r="IY82" s="22"/>
      <c r="IZ82" s="22"/>
      <c r="JA82" s="22"/>
      <c r="JB82" s="22"/>
      <c r="JC82" s="22"/>
      <c r="JD82" s="22"/>
      <c r="JE82" s="22"/>
      <c r="JF82" s="22"/>
      <c r="JG82" s="22"/>
      <c r="JH82" s="22"/>
      <c r="JI82" s="22"/>
      <c r="JJ82" s="22"/>
      <c r="JK82" s="22"/>
      <c r="JL82" s="22"/>
      <c r="JM82" s="22"/>
      <c r="JN82" s="22"/>
      <c r="JO82" s="22"/>
      <c r="JP82" s="22"/>
      <c r="JQ82" s="22"/>
      <c r="JR82" s="22"/>
      <c r="JS82" s="22"/>
      <c r="JT82" s="22"/>
      <c r="JU82" s="22"/>
      <c r="JV82" s="22"/>
      <c r="JW82" s="22"/>
      <c r="JX82" s="22"/>
      <c r="JY82" s="22"/>
      <c r="JZ82" s="22"/>
      <c r="KA82" s="22"/>
      <c r="KB82" s="22"/>
      <c r="KC82" s="22"/>
      <c r="KD82" s="22"/>
      <c r="KE82" s="22"/>
      <c r="KF82" s="22"/>
      <c r="KG82" s="22"/>
      <c r="KH82" s="22"/>
      <c r="KI82" s="22"/>
      <c r="KJ82" s="22"/>
      <c r="KK82" s="22"/>
      <c r="KL82" s="22"/>
      <c r="KM82" s="22"/>
      <c r="KN82" s="22"/>
      <c r="KO82" s="19">
        <f t="shared" si="57"/>
        <v>0</v>
      </c>
      <c r="KP82" s="19"/>
      <c r="KQ82" s="22"/>
      <c r="KR82" s="19">
        <f t="shared" si="53"/>
        <v>0</v>
      </c>
      <c r="KS82" s="19"/>
      <c r="KT82" s="19">
        <f t="shared" si="43"/>
        <v>0</v>
      </c>
      <c r="KU82" s="19">
        <f t="shared" si="58"/>
        <v>0</v>
      </c>
      <c r="KV82" s="19">
        <f t="shared" si="59"/>
        <v>0</v>
      </c>
      <c r="KW82" s="22"/>
    </row>
    <row r="83" spans="1:312">
      <c r="A83" s="28"/>
      <c r="B83" s="28"/>
      <c r="C83" s="2"/>
      <c r="D83" s="18">
        <v>3</v>
      </c>
      <c r="E83" s="189" t="s">
        <v>103</v>
      </c>
      <c r="F83" s="21"/>
      <c r="G83" s="21"/>
      <c r="H83" s="21"/>
      <c r="I83" s="21" t="s">
        <v>104</v>
      </c>
      <c r="J83" s="19">
        <f t="shared" si="47"/>
        <v>0</v>
      </c>
      <c r="K83" s="19">
        <f t="shared" si="48"/>
        <v>0</v>
      </c>
      <c r="L83" s="19"/>
      <c r="M83" s="222">
        <f t="shared" si="54"/>
        <v>0</v>
      </c>
      <c r="N83" s="19">
        <f t="shared" si="49"/>
        <v>0</v>
      </c>
      <c r="O83" s="19">
        <f t="shared" si="50"/>
        <v>0</v>
      </c>
      <c r="P83" s="19"/>
      <c r="Q83" s="222">
        <f t="shared" si="55"/>
        <v>0</v>
      </c>
      <c r="R83" s="19">
        <f t="shared" si="51"/>
        <v>527384</v>
      </c>
      <c r="S83" s="19">
        <f t="shared" si="52"/>
        <v>0</v>
      </c>
      <c r="T83" s="19"/>
      <c r="U83" s="222">
        <f t="shared" si="56"/>
        <v>527384</v>
      </c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V83+AN83</f>
        <v>0</v>
      </c>
      <c r="AX83" s="22"/>
      <c r="AY83" s="22"/>
      <c r="AZ83" s="22">
        <f>Y83+AQ83</f>
        <v>0</v>
      </c>
      <c r="BA83" s="22"/>
      <c r="BB83" s="22"/>
      <c r="BC83" s="22">
        <f t="shared" si="66"/>
        <v>0</v>
      </c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>
        <f>BF83+BO83+BX83</f>
        <v>0</v>
      </c>
      <c r="CQ83" s="22"/>
      <c r="CR83" s="22"/>
      <c r="CS83" s="22">
        <f t="shared" si="42"/>
        <v>0</v>
      </c>
      <c r="CT83" s="22"/>
      <c r="CU83" s="22"/>
      <c r="CV83" s="22">
        <f t="shared" si="65"/>
        <v>0</v>
      </c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>
        <v>420000</v>
      </c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>
        <v>107384</v>
      </c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  <c r="IW83" s="22"/>
      <c r="IX83" s="22"/>
      <c r="IY83" s="22"/>
      <c r="IZ83" s="22"/>
      <c r="JA83" s="22"/>
      <c r="JB83" s="22"/>
      <c r="JC83" s="22"/>
      <c r="JD83" s="22"/>
      <c r="JE83" s="22"/>
      <c r="JF83" s="22"/>
      <c r="JG83" s="22"/>
      <c r="JH83" s="22"/>
      <c r="JI83" s="22"/>
      <c r="JJ83" s="22"/>
      <c r="JK83" s="22"/>
      <c r="JL83" s="22"/>
      <c r="JM83" s="22"/>
      <c r="JN83" s="22"/>
      <c r="JO83" s="22"/>
      <c r="JP83" s="22"/>
      <c r="JQ83" s="22"/>
      <c r="JR83" s="22"/>
      <c r="JS83" s="22"/>
      <c r="JT83" s="22"/>
      <c r="JU83" s="22"/>
      <c r="JV83" s="22"/>
      <c r="JW83" s="22"/>
      <c r="JX83" s="22"/>
      <c r="JY83" s="22"/>
      <c r="JZ83" s="22"/>
      <c r="KA83" s="22"/>
      <c r="KB83" s="22"/>
      <c r="KC83" s="22"/>
      <c r="KD83" s="22"/>
      <c r="KE83" s="22"/>
      <c r="KF83" s="22"/>
      <c r="KG83" s="22"/>
      <c r="KH83" s="22"/>
      <c r="KI83" s="22"/>
      <c r="KJ83" s="22"/>
      <c r="KK83" s="22"/>
      <c r="KL83" s="22"/>
      <c r="KM83" s="22"/>
      <c r="KN83" s="22"/>
      <c r="KO83" s="19">
        <f t="shared" si="57"/>
        <v>0</v>
      </c>
      <c r="KP83" s="19"/>
      <c r="KQ83" s="22"/>
      <c r="KR83" s="19">
        <f t="shared" si="53"/>
        <v>0</v>
      </c>
      <c r="KS83" s="19"/>
      <c r="KT83" s="19">
        <f t="shared" si="43"/>
        <v>0</v>
      </c>
      <c r="KU83" s="19">
        <f t="shared" si="58"/>
        <v>527384</v>
      </c>
      <c r="KV83" s="19">
        <f t="shared" si="59"/>
        <v>0</v>
      </c>
      <c r="KW83" s="22"/>
    </row>
    <row r="84" spans="1:312">
      <c r="A84" s="942" t="s">
        <v>105</v>
      </c>
      <c r="B84" s="942"/>
      <c r="C84" s="942"/>
      <c r="D84" s="942"/>
      <c r="E84" s="942"/>
      <c r="F84" s="942"/>
      <c r="G84" s="942"/>
      <c r="H84" s="942"/>
      <c r="I84" s="37"/>
      <c r="J84" s="250">
        <f t="shared" si="47"/>
        <v>3469937233</v>
      </c>
      <c r="K84" s="250">
        <f t="shared" si="48"/>
        <v>0</v>
      </c>
      <c r="L84" s="250"/>
      <c r="M84" s="249">
        <f t="shared" si="54"/>
        <v>3469937233</v>
      </c>
      <c r="N84" s="250">
        <f t="shared" si="49"/>
        <v>3460353419</v>
      </c>
      <c r="O84" s="250">
        <f t="shared" si="50"/>
        <v>0</v>
      </c>
      <c r="P84" s="250"/>
      <c r="Q84" s="249">
        <f t="shared" si="55"/>
        <v>3460353419</v>
      </c>
      <c r="R84" s="250">
        <f t="shared" si="51"/>
        <v>3248555976</v>
      </c>
      <c r="S84" s="250">
        <f t="shared" si="52"/>
        <v>0</v>
      </c>
      <c r="T84" s="250"/>
      <c r="U84" s="249">
        <f t="shared" si="56"/>
        <v>3248555976</v>
      </c>
      <c r="V84" s="38">
        <f>V6+V66</f>
        <v>100727800</v>
      </c>
      <c r="W84" s="38">
        <f>W6+W66</f>
        <v>0</v>
      </c>
      <c r="X84" s="38"/>
      <c r="Y84" s="38">
        <f>Y6+Y66</f>
        <v>111882564</v>
      </c>
      <c r="Z84" s="38">
        <f>Z6+Z66</f>
        <v>0</v>
      </c>
      <c r="AA84" s="38"/>
      <c r="AB84" s="38">
        <f>AB6+AB66</f>
        <v>1643580</v>
      </c>
      <c r="AC84" s="38">
        <f>AC6+AC66</f>
        <v>0</v>
      </c>
      <c r="AD84" s="38"/>
      <c r="AE84" s="38">
        <f>AE6+AE66</f>
        <v>0</v>
      </c>
      <c r="AF84" s="38">
        <f>AF6+AF66</f>
        <v>0</v>
      </c>
      <c r="AG84" s="38"/>
      <c r="AH84" s="38">
        <f>AH6+AH66</f>
        <v>2349109</v>
      </c>
      <c r="AI84" s="38">
        <f>AI6+AI66</f>
        <v>0</v>
      </c>
      <c r="AJ84" s="38"/>
      <c r="AK84" s="38">
        <f>AK6+AK66</f>
        <v>2349109</v>
      </c>
      <c r="AL84" s="38">
        <f>AL6+AL66</f>
        <v>0</v>
      </c>
      <c r="AM84" s="38"/>
      <c r="AN84" s="38">
        <f>AN6+AN66</f>
        <v>0</v>
      </c>
      <c r="AO84" s="38">
        <f>AO6+AO66</f>
        <v>0</v>
      </c>
      <c r="AP84" s="38"/>
      <c r="AQ84" s="38">
        <f>AQ6+AQ66</f>
        <v>0</v>
      </c>
      <c r="AR84" s="38">
        <f>AR6+AR66</f>
        <v>0</v>
      </c>
      <c r="AS84" s="38"/>
      <c r="AT84" s="38">
        <f>AT6+AT66</f>
        <v>0</v>
      </c>
      <c r="AU84" s="38">
        <f>AU6+AU66</f>
        <v>0</v>
      </c>
      <c r="AV84" s="38"/>
      <c r="AW84" s="38">
        <f>AW6+AW66</f>
        <v>100727800</v>
      </c>
      <c r="AX84" s="38">
        <f>AX6+AX66</f>
        <v>0</v>
      </c>
      <c r="AY84" s="38"/>
      <c r="AZ84" s="38">
        <f>AZ6+AZ66</f>
        <v>114231673</v>
      </c>
      <c r="BA84" s="38">
        <f>BA6+BA66</f>
        <v>0</v>
      </c>
      <c r="BB84" s="38"/>
      <c r="BC84" s="38">
        <f>BC6+BC66</f>
        <v>3992689</v>
      </c>
      <c r="BD84" s="38">
        <f>BD6+BD66</f>
        <v>0</v>
      </c>
      <c r="BE84" s="38"/>
      <c r="BF84" s="38">
        <f>BF6+BF66</f>
        <v>5686860</v>
      </c>
      <c r="BG84" s="38">
        <f>BG6+BG66</f>
        <v>0</v>
      </c>
      <c r="BH84" s="38"/>
      <c r="BI84" s="38">
        <f>BI6+BI66</f>
        <v>6944979</v>
      </c>
      <c r="BJ84" s="38">
        <f>BJ6+BJ66</f>
        <v>0</v>
      </c>
      <c r="BK84" s="38"/>
      <c r="BL84" s="38">
        <f>BL6+BL66</f>
        <v>510525</v>
      </c>
      <c r="BM84" s="38">
        <f>BM6+BM66</f>
        <v>0</v>
      </c>
      <c r="BN84" s="38"/>
      <c r="BO84" s="38">
        <f>BO6+BO66</f>
        <v>7064000</v>
      </c>
      <c r="BP84" s="38">
        <f>BP6+BP66</f>
        <v>0</v>
      </c>
      <c r="BQ84" s="38"/>
      <c r="BR84" s="38">
        <f>BR6+BR66</f>
        <v>15801575</v>
      </c>
      <c r="BS84" s="38">
        <f>BS6+BS66</f>
        <v>0</v>
      </c>
      <c r="BT84" s="38"/>
      <c r="BU84" s="38">
        <f>BU6+BU66</f>
        <v>15860073</v>
      </c>
      <c r="BV84" s="38">
        <f>BV6+BV66</f>
        <v>0</v>
      </c>
      <c r="BW84" s="38"/>
      <c r="BX84" s="38">
        <f>BX6+BX66</f>
        <v>3250000</v>
      </c>
      <c r="BY84" s="38">
        <f>BY6+BY66</f>
        <v>0</v>
      </c>
      <c r="BZ84" s="38"/>
      <c r="CA84" s="38">
        <f>CA6+CA66</f>
        <v>3620374</v>
      </c>
      <c r="CB84" s="38">
        <f>CB6+CB66</f>
        <v>0</v>
      </c>
      <c r="CC84" s="38"/>
      <c r="CD84" s="38">
        <f>CD6+CD66</f>
        <v>2070706</v>
      </c>
      <c r="CE84" s="38">
        <f>CE6+CE66</f>
        <v>0</v>
      </c>
      <c r="CF84" s="38"/>
      <c r="CG84" s="38">
        <f>CG6+CG66</f>
        <v>0</v>
      </c>
      <c r="CH84" s="38">
        <f>CH6+CH66</f>
        <v>0</v>
      </c>
      <c r="CI84" s="38"/>
      <c r="CJ84" s="38">
        <f>CJ6+CJ66</f>
        <v>0</v>
      </c>
      <c r="CK84" s="38">
        <f>CK6+CK66</f>
        <v>0</v>
      </c>
      <c r="CL84" s="38"/>
      <c r="CM84" s="38">
        <f>CM6+CM66</f>
        <v>0</v>
      </c>
      <c r="CN84" s="38">
        <f>CN6+CN66</f>
        <v>0</v>
      </c>
      <c r="CO84" s="38"/>
      <c r="CP84" s="38">
        <f>CP6+CP66</f>
        <v>16000860</v>
      </c>
      <c r="CQ84" s="38">
        <f>CQ6+CQ66</f>
        <v>0</v>
      </c>
      <c r="CR84" s="38"/>
      <c r="CS84" s="338">
        <f>BI84+BR84+CA84+CJ84</f>
        <v>26366928</v>
      </c>
      <c r="CT84" s="38"/>
      <c r="CU84" s="38"/>
      <c r="CV84" s="38">
        <f>CV6+CV66</f>
        <v>18441304</v>
      </c>
      <c r="CW84" s="38">
        <f>CW6+CW66</f>
        <v>0</v>
      </c>
      <c r="CX84" s="38"/>
      <c r="CY84" s="38">
        <f>CY6+CY66</f>
        <v>0</v>
      </c>
      <c r="CZ84" s="38">
        <f>CZ6+CZ66</f>
        <v>0</v>
      </c>
      <c r="DA84" s="38"/>
      <c r="DB84" s="38">
        <f>DB6+DB66</f>
        <v>0</v>
      </c>
      <c r="DC84" s="38">
        <f>DC6+DC66</f>
        <v>0</v>
      </c>
      <c r="DD84" s="38"/>
      <c r="DE84" s="38">
        <f>DE6+DE66</f>
        <v>680000</v>
      </c>
      <c r="DF84" s="38">
        <f>DF6+DF66</f>
        <v>0</v>
      </c>
      <c r="DG84" s="38"/>
      <c r="DH84" s="38">
        <f>DH6+DH66</f>
        <v>11950000</v>
      </c>
      <c r="DI84" s="38">
        <f>DI6+DI66</f>
        <v>0</v>
      </c>
      <c r="DJ84" s="38"/>
      <c r="DK84" s="38">
        <f>DK6+DK66</f>
        <v>11950000</v>
      </c>
      <c r="DL84" s="38">
        <f>DL6+DL66</f>
        <v>0</v>
      </c>
      <c r="DM84" s="38"/>
      <c r="DN84" s="38">
        <f>DN6+DN66</f>
        <v>10705710</v>
      </c>
      <c r="DO84" s="38">
        <f>DO6+DO66</f>
        <v>0</v>
      </c>
      <c r="DP84" s="38"/>
      <c r="DQ84" s="38">
        <f>DQ6+DQ66</f>
        <v>10380000</v>
      </c>
      <c r="DR84" s="38">
        <f>DR6+DR66</f>
        <v>0</v>
      </c>
      <c r="DS84" s="38"/>
      <c r="DT84" s="38">
        <f>DT6+DT66</f>
        <v>10380000</v>
      </c>
      <c r="DU84" s="38">
        <f>DU6+DU66</f>
        <v>0</v>
      </c>
      <c r="DV84" s="38"/>
      <c r="DW84" s="38">
        <f>DW6+DW66</f>
        <v>10409100</v>
      </c>
      <c r="DX84" s="38">
        <f>DX6+DX66</f>
        <v>0</v>
      </c>
      <c r="DY84" s="38"/>
      <c r="DZ84" s="38">
        <f>DZ6+DZ66</f>
        <v>0</v>
      </c>
      <c r="EA84" s="38">
        <f>EA6+EA66</f>
        <v>0</v>
      </c>
      <c r="EB84" s="38"/>
      <c r="EC84" s="38">
        <f>EC6+EC66</f>
        <v>0</v>
      </c>
      <c r="ED84" s="38">
        <f>ED6+ED66</f>
        <v>0</v>
      </c>
      <c r="EE84" s="38"/>
      <c r="EF84" s="38">
        <f>EF6+EF66</f>
        <v>0</v>
      </c>
      <c r="EG84" s="38">
        <f>EG6+EG66</f>
        <v>0</v>
      </c>
      <c r="EH84" s="38"/>
      <c r="EI84" s="38">
        <f>EI6+EI66</f>
        <v>3600000</v>
      </c>
      <c r="EJ84" s="38">
        <f>EJ6+EJ66</f>
        <v>0</v>
      </c>
      <c r="EK84" s="38"/>
      <c r="EL84" s="38">
        <f>EL6+EL66</f>
        <v>3600000</v>
      </c>
      <c r="EM84" s="38">
        <f>EM6+EM66</f>
        <v>0</v>
      </c>
      <c r="EN84" s="38"/>
      <c r="EO84" s="38">
        <f>EO6+EO66</f>
        <v>6750101</v>
      </c>
      <c r="EP84" s="38">
        <f>EP6+EP66</f>
        <v>0</v>
      </c>
      <c r="EQ84" s="38"/>
      <c r="ER84" s="38">
        <f>ER6+ER66</f>
        <v>5800000</v>
      </c>
      <c r="ES84" s="38">
        <f>ES6+ES66</f>
        <v>0</v>
      </c>
      <c r="ET84" s="38"/>
      <c r="EU84" s="38">
        <f>EU6+EU66</f>
        <v>5800000</v>
      </c>
      <c r="EV84" s="38">
        <f>EV6+EV66</f>
        <v>0</v>
      </c>
      <c r="EW84" s="38"/>
      <c r="EX84" s="38">
        <f>EX6+EX66</f>
        <v>8666372</v>
      </c>
      <c r="EY84" s="38">
        <f>EY6+EY66</f>
        <v>0</v>
      </c>
      <c r="EZ84" s="38"/>
      <c r="FA84" s="38">
        <f>FA6+FA66</f>
        <v>0</v>
      </c>
      <c r="FB84" s="38">
        <f>FB6+FB66</f>
        <v>0</v>
      </c>
      <c r="FC84" s="38"/>
      <c r="FD84" s="38">
        <f>FD6+FD66</f>
        <v>0</v>
      </c>
      <c r="FE84" s="38">
        <f>FE6+FE66</f>
        <v>0</v>
      </c>
      <c r="FF84" s="38"/>
      <c r="FG84" s="38">
        <f>FG6+FG66</f>
        <v>0</v>
      </c>
      <c r="FH84" s="38">
        <f>FH6+FH66</f>
        <v>0</v>
      </c>
      <c r="FI84" s="38"/>
      <c r="FJ84" s="38">
        <f>FJ6+FJ66</f>
        <v>57000000</v>
      </c>
      <c r="FK84" s="38">
        <f>FK6+FK66</f>
        <v>0</v>
      </c>
      <c r="FL84" s="38"/>
      <c r="FM84" s="38">
        <f>FM6+FM66</f>
        <v>57000000</v>
      </c>
      <c r="FN84" s="38">
        <f>FN6+FN66</f>
        <v>0</v>
      </c>
      <c r="FO84" s="38"/>
      <c r="FP84" s="38">
        <f>FP6+FP66</f>
        <v>71843498</v>
      </c>
      <c r="FQ84" s="38">
        <f>FQ6+FQ66</f>
        <v>0</v>
      </c>
      <c r="FR84" s="38"/>
      <c r="FS84" s="38">
        <f>FS6+FS66</f>
        <v>6700000</v>
      </c>
      <c r="FT84" s="38">
        <f>FT6+FT66</f>
        <v>0</v>
      </c>
      <c r="FU84" s="38"/>
      <c r="FV84" s="38">
        <f>FV6+FV66</f>
        <v>6700000</v>
      </c>
      <c r="FW84" s="38">
        <f>FW6+FW66</f>
        <v>0</v>
      </c>
      <c r="FX84" s="38"/>
      <c r="FY84" s="38">
        <f>FY6+FY66</f>
        <v>16053550</v>
      </c>
      <c r="FZ84" s="38">
        <f>FZ6+FZ66</f>
        <v>0</v>
      </c>
      <c r="GA84" s="38"/>
      <c r="GB84" s="38">
        <f>GB6+GB66</f>
        <v>11335000</v>
      </c>
      <c r="GC84" s="38">
        <f>GC6+GC66</f>
        <v>0</v>
      </c>
      <c r="GD84" s="38"/>
      <c r="GE84" s="38">
        <f>GE6+GE66</f>
        <v>12335000</v>
      </c>
      <c r="GF84" s="38">
        <f>GF6+GF66</f>
        <v>0</v>
      </c>
      <c r="GG84" s="38"/>
      <c r="GH84" s="38">
        <f>GH6+GH66</f>
        <v>11538299</v>
      </c>
      <c r="GI84" s="38">
        <f>GI6+GI66</f>
        <v>0</v>
      </c>
      <c r="GJ84" s="38"/>
      <c r="GK84" s="38">
        <f>GK6+GK66</f>
        <v>123625000</v>
      </c>
      <c r="GL84" s="38">
        <f>GL6+GL66</f>
        <v>0</v>
      </c>
      <c r="GM84" s="38"/>
      <c r="GN84" s="38">
        <f>GN6+GN66</f>
        <v>23625000</v>
      </c>
      <c r="GO84" s="38">
        <f>GO6+GO66</f>
        <v>0</v>
      </c>
      <c r="GP84" s="38"/>
      <c r="GQ84" s="38">
        <f>GQ6+GQ66</f>
        <v>25182035</v>
      </c>
      <c r="GR84" s="38">
        <f>GR6+GR66</f>
        <v>0</v>
      </c>
      <c r="GS84" s="38"/>
      <c r="GT84" s="38">
        <f>GT6+GT66</f>
        <v>40150000</v>
      </c>
      <c r="GU84" s="38">
        <f>GU6+GU66</f>
        <v>0</v>
      </c>
      <c r="GV84" s="38"/>
      <c r="GW84" s="38">
        <f>GW6+GW66</f>
        <v>40150000</v>
      </c>
      <c r="GX84" s="38">
        <f>GX6+GX66</f>
        <v>0</v>
      </c>
      <c r="GY84" s="38"/>
      <c r="GZ84" s="38">
        <f>GZ6+GZ66</f>
        <v>38603200</v>
      </c>
      <c r="HA84" s="38">
        <f>HA6+HA66</f>
        <v>0</v>
      </c>
      <c r="HB84" s="38"/>
      <c r="HC84" s="38">
        <f>HC6+HC66</f>
        <v>738705127</v>
      </c>
      <c r="HD84" s="38">
        <f>HD6+HD66</f>
        <v>0</v>
      </c>
      <c r="HE84" s="38"/>
      <c r="HF84" s="38">
        <f>HF6+HF66</f>
        <v>754200372</v>
      </c>
      <c r="HG84" s="38">
        <f>HG6+HG66</f>
        <v>0</v>
      </c>
      <c r="HH84" s="38"/>
      <c r="HI84" s="38">
        <f>HI6+HI66</f>
        <v>1298801832</v>
      </c>
      <c r="HJ84" s="38">
        <f>HJ6+HJ66</f>
        <v>0</v>
      </c>
      <c r="HK84" s="38"/>
      <c r="HL84" s="38">
        <f>HL6+HL66</f>
        <v>4300000</v>
      </c>
      <c r="HM84" s="38">
        <f>HM6+HM66</f>
        <v>0</v>
      </c>
      <c r="HN84" s="38"/>
      <c r="HO84" s="38">
        <f>HO6+HO66</f>
        <v>4300000</v>
      </c>
      <c r="HP84" s="38">
        <f>HP6+HP66</f>
        <v>0</v>
      </c>
      <c r="HQ84" s="38"/>
      <c r="HR84" s="38">
        <f>HR6+HR66</f>
        <v>5674895</v>
      </c>
      <c r="HS84" s="38">
        <f>HS6+HS66</f>
        <v>0</v>
      </c>
      <c r="HT84" s="38"/>
      <c r="HU84" s="38">
        <f>HU6+HU66</f>
        <v>0</v>
      </c>
      <c r="HV84" s="38">
        <f>HV6+HV66</f>
        <v>0</v>
      </c>
      <c r="HW84" s="38"/>
      <c r="HX84" s="38">
        <f>HX6+HX66</f>
        <v>0</v>
      </c>
      <c r="HY84" s="38">
        <f>HY6+HY66</f>
        <v>0</v>
      </c>
      <c r="HZ84" s="38"/>
      <c r="IA84" s="38">
        <f>IA6+IA66</f>
        <v>0</v>
      </c>
      <c r="IB84" s="38">
        <f>IB6+IB66</f>
        <v>0</v>
      </c>
      <c r="IC84" s="38"/>
      <c r="ID84" s="38">
        <f>ID6+ID66</f>
        <v>0</v>
      </c>
      <c r="IE84" s="38">
        <f>IE6+IE66</f>
        <v>0</v>
      </c>
      <c r="IF84" s="38"/>
      <c r="IG84" s="38">
        <f>IG6+IG66</f>
        <v>0</v>
      </c>
      <c r="IH84" s="38">
        <f>IH6+IH66</f>
        <v>0</v>
      </c>
      <c r="II84" s="38"/>
      <c r="IJ84" s="38">
        <f>IJ6+IJ66</f>
        <v>22614</v>
      </c>
      <c r="IK84" s="38">
        <f>IK6+IK66</f>
        <v>0</v>
      </c>
      <c r="IL84" s="38"/>
      <c r="IM84" s="38">
        <f>IM6+IM66</f>
        <v>0</v>
      </c>
      <c r="IN84" s="38">
        <f>IN6+IN66</f>
        <v>0</v>
      </c>
      <c r="IO84" s="38"/>
      <c r="IP84" s="38">
        <f>IP6+IP66</f>
        <v>0</v>
      </c>
      <c r="IQ84" s="38">
        <f>IQ6+IQ66</f>
        <v>0</v>
      </c>
      <c r="IR84" s="38"/>
      <c r="IS84" s="38">
        <f>IS6+IS66</f>
        <v>0</v>
      </c>
      <c r="IT84" s="38">
        <f>IT6+IT66</f>
        <v>0</v>
      </c>
      <c r="IU84" s="38"/>
      <c r="IV84" s="38">
        <f>IV6+IV66</f>
        <v>0</v>
      </c>
      <c r="IW84" s="38">
        <f>IW6+IW66</f>
        <v>0</v>
      </c>
      <c r="IX84" s="38"/>
      <c r="IY84" s="38">
        <f>IY6+IY66</f>
        <v>0</v>
      </c>
      <c r="IZ84" s="38">
        <f>IZ6+IZ66</f>
        <v>0</v>
      </c>
      <c r="JA84" s="38"/>
      <c r="JB84" s="38">
        <f>JB6+JB66</f>
        <v>45720</v>
      </c>
      <c r="JC84" s="38">
        <f>JC6+JC66</f>
        <v>0</v>
      </c>
      <c r="JD84" s="38"/>
      <c r="JE84" s="38">
        <f>JE6+JE66</f>
        <v>0</v>
      </c>
      <c r="JF84" s="38">
        <f>JF6+JF66</f>
        <v>0</v>
      </c>
      <c r="JG84" s="38"/>
      <c r="JH84" s="38">
        <f>JH6+JH66</f>
        <v>0</v>
      </c>
      <c r="JI84" s="38">
        <f>JI6+JI66</f>
        <v>0</v>
      </c>
      <c r="JJ84" s="38"/>
      <c r="JK84" s="38">
        <f>JK6+JK66</f>
        <v>0</v>
      </c>
      <c r="JL84" s="38">
        <f>JL6+JL66</f>
        <v>0</v>
      </c>
      <c r="JM84" s="38"/>
      <c r="JN84" s="38">
        <f>JN6+JN66</f>
        <v>0</v>
      </c>
      <c r="JO84" s="38">
        <f>JO6+JO66</f>
        <v>0</v>
      </c>
      <c r="JP84" s="38"/>
      <c r="JQ84" s="38">
        <f>JQ6+JQ66</f>
        <v>0</v>
      </c>
      <c r="JR84" s="38">
        <f>JR6+JR66</f>
        <v>0</v>
      </c>
      <c r="JS84" s="38"/>
      <c r="JT84" s="38">
        <f>JT6+JT66</f>
        <v>1080000</v>
      </c>
      <c r="JU84" s="38">
        <f>JU6+JU66</f>
        <v>0</v>
      </c>
      <c r="JV84" s="38"/>
      <c r="JW84" s="38">
        <f>JW6+JW66</f>
        <v>0</v>
      </c>
      <c r="JX84" s="38">
        <f>JX6+JX66</f>
        <v>0</v>
      </c>
      <c r="JY84" s="38"/>
      <c r="JZ84" s="38">
        <f>JZ6+JZ66</f>
        <v>0</v>
      </c>
      <c r="KA84" s="38">
        <f>KA6+KA66</f>
        <v>0</v>
      </c>
      <c r="KB84" s="38"/>
      <c r="KC84" s="38">
        <f>KC6+KC66</f>
        <v>0</v>
      </c>
      <c r="KD84" s="38">
        <f>KD6+KD66</f>
        <v>0</v>
      </c>
      <c r="KE84" s="38"/>
      <c r="KF84" s="38">
        <f>KF6+KF66</f>
        <v>2339663446</v>
      </c>
      <c r="KG84" s="38">
        <f>KG6+KG66</f>
        <v>0</v>
      </c>
      <c r="KH84" s="38"/>
      <c r="KI84" s="38">
        <f>KI6+KI66</f>
        <v>2389714446</v>
      </c>
      <c r="KJ84" s="38">
        <f>KJ6+KJ66</f>
        <v>0</v>
      </c>
      <c r="KK84" s="38"/>
      <c r="KL84" s="38">
        <f>KL6+KL66</f>
        <v>1720065057</v>
      </c>
      <c r="KM84" s="38">
        <f>KM6+KM66</f>
        <v>0</v>
      </c>
      <c r="KN84" s="38"/>
      <c r="KO84" s="250">
        <f t="shared" si="57"/>
        <v>3353208573</v>
      </c>
      <c r="KP84" s="250"/>
      <c r="KQ84" s="253"/>
      <c r="KR84" s="250">
        <f t="shared" si="53"/>
        <v>3319754818</v>
      </c>
      <c r="KS84" s="250"/>
      <c r="KT84" s="250">
        <f t="shared" si="43"/>
        <v>0</v>
      </c>
      <c r="KU84" s="250">
        <f t="shared" si="58"/>
        <v>3226121983</v>
      </c>
      <c r="KV84" s="250">
        <f t="shared" si="59"/>
        <v>0</v>
      </c>
      <c r="KW84" s="253"/>
      <c r="KY84" s="214">
        <v>3226121983</v>
      </c>
      <c r="KZ84" s="214">
        <f>KY84-KU84</f>
        <v>0</v>
      </c>
    </row>
    <row r="85" spans="1:312">
      <c r="A85" s="944" t="s">
        <v>106</v>
      </c>
      <c r="B85" s="944"/>
      <c r="C85" s="944"/>
      <c r="D85" s="944"/>
      <c r="E85" s="944"/>
      <c r="F85" s="944"/>
      <c r="G85" s="944"/>
      <c r="H85" s="944"/>
      <c r="I85" s="39"/>
      <c r="J85" s="19">
        <f t="shared" si="47"/>
        <v>0</v>
      </c>
      <c r="K85" s="19">
        <f t="shared" si="48"/>
        <v>0</v>
      </c>
      <c r="L85" s="19"/>
      <c r="M85" s="222">
        <f t="shared" si="54"/>
        <v>0</v>
      </c>
      <c r="N85" s="19">
        <f t="shared" si="49"/>
        <v>0</v>
      </c>
      <c r="O85" s="19">
        <f t="shared" si="50"/>
        <v>0</v>
      </c>
      <c r="P85" s="19"/>
      <c r="Q85" s="222">
        <f t="shared" si="55"/>
        <v>0</v>
      </c>
      <c r="R85" s="19">
        <f t="shared" si="51"/>
        <v>0</v>
      </c>
      <c r="S85" s="19">
        <f t="shared" si="52"/>
        <v>0</v>
      </c>
      <c r="T85" s="19"/>
      <c r="U85" s="222">
        <f t="shared" si="56"/>
        <v>0</v>
      </c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22">
        <f t="shared" ref="CS85:CS100" si="67">BI85+BR85+CA85</f>
        <v>0</v>
      </c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  <c r="HJ85" s="40"/>
      <c r="HK85" s="40"/>
      <c r="HL85" s="40"/>
      <c r="HM85" s="40"/>
      <c r="HN85" s="40"/>
      <c r="HO85" s="40"/>
      <c r="HP85" s="40"/>
      <c r="HQ85" s="40"/>
      <c r="HR85" s="40"/>
      <c r="HS85" s="40"/>
      <c r="HT85" s="40"/>
      <c r="HU85" s="40"/>
      <c r="HV85" s="40"/>
      <c r="HW85" s="40"/>
      <c r="HX85" s="40"/>
      <c r="HY85" s="40"/>
      <c r="HZ85" s="40"/>
      <c r="IA85" s="40"/>
      <c r="IB85" s="40"/>
      <c r="IC85" s="40"/>
      <c r="ID85" s="40"/>
      <c r="IE85" s="40"/>
      <c r="IF85" s="40"/>
      <c r="IG85" s="40"/>
      <c r="IH85" s="40"/>
      <c r="II85" s="40"/>
      <c r="IJ85" s="40"/>
      <c r="IK85" s="40"/>
      <c r="IL85" s="40"/>
      <c r="IM85" s="40"/>
      <c r="IN85" s="40"/>
      <c r="IO85" s="40"/>
      <c r="IP85" s="40"/>
      <c r="IQ85" s="40"/>
      <c r="IR85" s="40"/>
      <c r="IS85" s="40"/>
      <c r="IT85" s="40"/>
      <c r="IU85" s="40"/>
      <c r="IV85" s="40"/>
      <c r="IW85" s="40"/>
      <c r="IX85" s="40"/>
      <c r="IY85" s="40"/>
      <c r="IZ85" s="40"/>
      <c r="JA85" s="40"/>
      <c r="JB85" s="40"/>
      <c r="JC85" s="40"/>
      <c r="JD85" s="40"/>
      <c r="JE85" s="40"/>
      <c r="JF85" s="40"/>
      <c r="JG85" s="40"/>
      <c r="JH85" s="40"/>
      <c r="JI85" s="40"/>
      <c r="JJ85" s="40"/>
      <c r="JK85" s="40"/>
      <c r="JL85" s="40"/>
      <c r="JM85" s="40"/>
      <c r="JN85" s="40"/>
      <c r="JO85" s="40"/>
      <c r="JP85" s="40"/>
      <c r="JQ85" s="40"/>
      <c r="JR85" s="40"/>
      <c r="JS85" s="40"/>
      <c r="JT85" s="40"/>
      <c r="JU85" s="40"/>
      <c r="JV85" s="40"/>
      <c r="JW85" s="40"/>
      <c r="JX85" s="40"/>
      <c r="JY85" s="40"/>
      <c r="JZ85" s="40"/>
      <c r="KA85" s="40"/>
      <c r="KB85" s="40"/>
      <c r="KC85" s="40"/>
      <c r="KD85" s="40"/>
      <c r="KE85" s="40"/>
      <c r="KF85" s="40"/>
      <c r="KG85" s="40"/>
      <c r="KH85" s="40"/>
      <c r="KI85" s="40"/>
      <c r="KJ85" s="40"/>
      <c r="KK85" s="40"/>
      <c r="KL85" s="40"/>
      <c r="KM85" s="40"/>
      <c r="KN85" s="40"/>
      <c r="KO85" s="19">
        <f t="shared" si="57"/>
        <v>0</v>
      </c>
      <c r="KP85" s="19"/>
      <c r="KQ85" s="40"/>
      <c r="KR85" s="19">
        <f t="shared" si="53"/>
        <v>0</v>
      </c>
      <c r="KS85" s="19"/>
      <c r="KT85" s="19">
        <f t="shared" si="43"/>
        <v>0</v>
      </c>
      <c r="KU85" s="19">
        <f t="shared" si="58"/>
        <v>0</v>
      </c>
      <c r="KV85" s="19">
        <f t="shared" si="59"/>
        <v>0</v>
      </c>
      <c r="KW85" s="40"/>
    </row>
    <row r="86" spans="1:312">
      <c r="A86" s="28"/>
      <c r="B86" s="6">
        <v>3</v>
      </c>
      <c r="C86" s="41" t="s">
        <v>107</v>
      </c>
      <c r="D86" s="41"/>
      <c r="E86" s="41"/>
      <c r="F86" s="41"/>
      <c r="G86" s="41"/>
      <c r="H86" s="41"/>
      <c r="I86" s="42" t="s">
        <v>108</v>
      </c>
      <c r="J86" s="245">
        <f t="shared" si="47"/>
        <v>1160784359</v>
      </c>
      <c r="K86" s="245">
        <f t="shared" si="48"/>
        <v>0</v>
      </c>
      <c r="L86" s="245"/>
      <c r="M86" s="246">
        <f t="shared" si="54"/>
        <v>1160784359</v>
      </c>
      <c r="N86" s="245">
        <f t="shared" si="49"/>
        <v>1150473070</v>
      </c>
      <c r="O86" s="245">
        <f t="shared" si="50"/>
        <v>0</v>
      </c>
      <c r="P86" s="245"/>
      <c r="Q86" s="246">
        <f t="shared" si="55"/>
        <v>1150473070</v>
      </c>
      <c r="R86" s="245">
        <f t="shared" si="51"/>
        <v>1405555522</v>
      </c>
      <c r="S86" s="245">
        <f t="shared" si="52"/>
        <v>0</v>
      </c>
      <c r="T86" s="245"/>
      <c r="U86" s="246">
        <f t="shared" si="56"/>
        <v>1405555522</v>
      </c>
      <c r="V86" s="43">
        <f>V87</f>
        <v>0</v>
      </c>
      <c r="W86" s="43">
        <f>W87</f>
        <v>0</v>
      </c>
      <c r="X86" s="43"/>
      <c r="Y86" s="43">
        <f>Y87</f>
        <v>74656</v>
      </c>
      <c r="Z86" s="43">
        <f>Z87</f>
        <v>0</v>
      </c>
      <c r="AA86" s="43"/>
      <c r="AB86" s="43">
        <f>AB87</f>
        <v>165437606</v>
      </c>
      <c r="AC86" s="43">
        <f>AC87</f>
        <v>0</v>
      </c>
      <c r="AD86" s="43"/>
      <c r="AE86" s="43">
        <f>AE87</f>
        <v>0</v>
      </c>
      <c r="AF86" s="43">
        <f>AF87</f>
        <v>0</v>
      </c>
      <c r="AG86" s="43"/>
      <c r="AH86" s="43">
        <f>AH87</f>
        <v>0</v>
      </c>
      <c r="AI86" s="43">
        <f>AI87</f>
        <v>0</v>
      </c>
      <c r="AJ86" s="43"/>
      <c r="AK86" s="43">
        <f>AK87</f>
        <v>0</v>
      </c>
      <c r="AL86" s="43">
        <f>AL87</f>
        <v>0</v>
      </c>
      <c r="AM86" s="43"/>
      <c r="AN86" s="43">
        <f>AN87</f>
        <v>0</v>
      </c>
      <c r="AO86" s="43">
        <f>AO87</f>
        <v>0</v>
      </c>
      <c r="AP86" s="43"/>
      <c r="AQ86" s="43">
        <f>AQ87</f>
        <v>0</v>
      </c>
      <c r="AR86" s="43">
        <f>AR87</f>
        <v>0</v>
      </c>
      <c r="AS86" s="43"/>
      <c r="AT86" s="43">
        <f>AT87</f>
        <v>0</v>
      </c>
      <c r="AU86" s="43">
        <f>AU87</f>
        <v>0</v>
      </c>
      <c r="AV86" s="43"/>
      <c r="AW86" s="43">
        <f>AW87</f>
        <v>0</v>
      </c>
      <c r="AX86" s="43">
        <f>AX87</f>
        <v>0</v>
      </c>
      <c r="AY86" s="43"/>
      <c r="AZ86" s="43">
        <f>AZ87</f>
        <v>74656</v>
      </c>
      <c r="BA86" s="43">
        <f>BA87</f>
        <v>0</v>
      </c>
      <c r="BB86" s="43"/>
      <c r="BC86" s="43">
        <f>BC87</f>
        <v>165437606</v>
      </c>
      <c r="BD86" s="43">
        <f>BD87</f>
        <v>0</v>
      </c>
      <c r="BE86" s="43"/>
      <c r="BF86" s="43">
        <f>BF87</f>
        <v>0</v>
      </c>
      <c r="BG86" s="43">
        <f>BG87</f>
        <v>0</v>
      </c>
      <c r="BH86" s="43"/>
      <c r="BI86" s="43">
        <f>BI87</f>
        <v>0</v>
      </c>
      <c r="BJ86" s="43">
        <f>BJ87</f>
        <v>0</v>
      </c>
      <c r="BK86" s="43"/>
      <c r="BL86" s="43">
        <f>BL87</f>
        <v>0</v>
      </c>
      <c r="BM86" s="43">
        <f>BM87</f>
        <v>0</v>
      </c>
      <c r="BN86" s="43"/>
      <c r="BO86" s="43">
        <f>BO87</f>
        <v>0</v>
      </c>
      <c r="BP86" s="43">
        <f>BP87</f>
        <v>0</v>
      </c>
      <c r="BQ86" s="43"/>
      <c r="BR86" s="43">
        <f>BR87</f>
        <v>1821255</v>
      </c>
      <c r="BS86" s="43">
        <f>BS87</f>
        <v>0</v>
      </c>
      <c r="BT86" s="43"/>
      <c r="BU86" s="43">
        <f>BU87</f>
        <v>74620219</v>
      </c>
      <c r="BV86" s="43">
        <f>BV87</f>
        <v>0</v>
      </c>
      <c r="BW86" s="43"/>
      <c r="BX86" s="43">
        <f>BX87</f>
        <v>0</v>
      </c>
      <c r="BY86" s="43">
        <f>BY87</f>
        <v>0</v>
      </c>
      <c r="BZ86" s="43"/>
      <c r="CA86" s="43">
        <f>CA87</f>
        <v>0</v>
      </c>
      <c r="CB86" s="43">
        <f>CB87</f>
        <v>0</v>
      </c>
      <c r="CC86" s="43"/>
      <c r="CD86" s="43">
        <f>CD87</f>
        <v>0</v>
      </c>
      <c r="CE86" s="43">
        <f>CE87</f>
        <v>0</v>
      </c>
      <c r="CF86" s="43"/>
      <c r="CG86" s="43">
        <f>CG87</f>
        <v>0</v>
      </c>
      <c r="CH86" s="43">
        <f>CH87</f>
        <v>0</v>
      </c>
      <c r="CI86" s="43"/>
      <c r="CJ86" s="43">
        <f>CJ87</f>
        <v>0</v>
      </c>
      <c r="CK86" s="43">
        <f>CK87</f>
        <v>0</v>
      </c>
      <c r="CL86" s="43"/>
      <c r="CM86" s="43">
        <f>CM87</f>
        <v>0</v>
      </c>
      <c r="CN86" s="43">
        <f>CN87</f>
        <v>0</v>
      </c>
      <c r="CO86" s="43"/>
      <c r="CP86" s="43">
        <f>CP87</f>
        <v>0</v>
      </c>
      <c r="CQ86" s="43">
        <f>CQ87</f>
        <v>0</v>
      </c>
      <c r="CR86" s="43"/>
      <c r="CS86" s="339">
        <f t="shared" si="67"/>
        <v>1821255</v>
      </c>
      <c r="CT86" s="43"/>
      <c r="CU86" s="43"/>
      <c r="CV86" s="43">
        <f>CV87</f>
        <v>74620219</v>
      </c>
      <c r="CW86" s="43">
        <f>CW87</f>
        <v>0</v>
      </c>
      <c r="CX86" s="43"/>
      <c r="CY86" s="43">
        <f>CY87</f>
        <v>0</v>
      </c>
      <c r="CZ86" s="43">
        <f>CZ87</f>
        <v>0</v>
      </c>
      <c r="DA86" s="43"/>
      <c r="DB86" s="43">
        <f>DB87</f>
        <v>0</v>
      </c>
      <c r="DC86" s="43">
        <f>DC87</f>
        <v>0</v>
      </c>
      <c r="DD86" s="43"/>
      <c r="DE86" s="43">
        <f>DE87</f>
        <v>0</v>
      </c>
      <c r="DF86" s="43">
        <f>DF87</f>
        <v>0</v>
      </c>
      <c r="DG86" s="43"/>
      <c r="DH86" s="43">
        <f>DH87</f>
        <v>0</v>
      </c>
      <c r="DI86" s="43">
        <f>DI87</f>
        <v>0</v>
      </c>
      <c r="DJ86" s="43"/>
      <c r="DK86" s="43">
        <f>DK87</f>
        <v>0</v>
      </c>
      <c r="DL86" s="43">
        <f>DL87</f>
        <v>0</v>
      </c>
      <c r="DM86" s="43"/>
      <c r="DN86" s="43">
        <f>DN87</f>
        <v>0</v>
      </c>
      <c r="DO86" s="43">
        <f>DO87</f>
        <v>0</v>
      </c>
      <c r="DP86" s="43"/>
      <c r="DQ86" s="43">
        <f>DQ87</f>
        <v>0</v>
      </c>
      <c r="DR86" s="43">
        <f>DR87</f>
        <v>0</v>
      </c>
      <c r="DS86" s="43"/>
      <c r="DT86" s="43">
        <f>DT87</f>
        <v>0</v>
      </c>
      <c r="DU86" s="43">
        <f>DU87</f>
        <v>0</v>
      </c>
      <c r="DV86" s="43"/>
      <c r="DW86" s="43">
        <f>DW87</f>
        <v>0</v>
      </c>
      <c r="DX86" s="43">
        <f>DX87</f>
        <v>0</v>
      </c>
      <c r="DY86" s="43"/>
      <c r="DZ86" s="43">
        <f>DZ87</f>
        <v>0</v>
      </c>
      <c r="EA86" s="43">
        <f>EA87</f>
        <v>0</v>
      </c>
      <c r="EB86" s="43"/>
      <c r="EC86" s="43">
        <f>EC87</f>
        <v>0</v>
      </c>
      <c r="ED86" s="43">
        <f>ED87</f>
        <v>0</v>
      </c>
      <c r="EE86" s="43"/>
      <c r="EF86" s="43">
        <f>EF87</f>
        <v>0</v>
      </c>
      <c r="EG86" s="43">
        <f>EG87</f>
        <v>0</v>
      </c>
      <c r="EH86" s="43"/>
      <c r="EI86" s="43">
        <f>EI87</f>
        <v>0</v>
      </c>
      <c r="EJ86" s="43">
        <f>EJ87</f>
        <v>0</v>
      </c>
      <c r="EK86" s="43"/>
      <c r="EL86" s="43">
        <f>EL87</f>
        <v>0</v>
      </c>
      <c r="EM86" s="43">
        <f>EM87</f>
        <v>0</v>
      </c>
      <c r="EN86" s="43"/>
      <c r="EO86" s="43">
        <f>EO87</f>
        <v>0</v>
      </c>
      <c r="EP86" s="43">
        <f>EP87</f>
        <v>0</v>
      </c>
      <c r="EQ86" s="43"/>
      <c r="ER86" s="43">
        <f>ER87</f>
        <v>0</v>
      </c>
      <c r="ES86" s="43">
        <f>ES87</f>
        <v>0</v>
      </c>
      <c r="ET86" s="43"/>
      <c r="EU86" s="43">
        <f>EU87</f>
        <v>0</v>
      </c>
      <c r="EV86" s="43">
        <f>EV87</f>
        <v>0</v>
      </c>
      <c r="EW86" s="43"/>
      <c r="EX86" s="43">
        <f>EX87</f>
        <v>0</v>
      </c>
      <c r="EY86" s="43">
        <f>EY87</f>
        <v>0</v>
      </c>
      <c r="EZ86" s="43"/>
      <c r="FA86" s="43">
        <f>FA87</f>
        <v>0</v>
      </c>
      <c r="FB86" s="43">
        <f>FB87</f>
        <v>0</v>
      </c>
      <c r="FC86" s="43"/>
      <c r="FD86" s="43">
        <f>FD87</f>
        <v>0</v>
      </c>
      <c r="FE86" s="43">
        <f>FE87</f>
        <v>0</v>
      </c>
      <c r="FF86" s="43"/>
      <c r="FG86" s="43">
        <f>FG87</f>
        <v>0</v>
      </c>
      <c r="FH86" s="43">
        <f>FH87</f>
        <v>0</v>
      </c>
      <c r="FI86" s="43"/>
      <c r="FJ86" s="43">
        <f>FJ87</f>
        <v>0</v>
      </c>
      <c r="FK86" s="43">
        <f>FK87</f>
        <v>0</v>
      </c>
      <c r="FL86" s="43"/>
      <c r="FM86" s="43">
        <f>FM87</f>
        <v>0</v>
      </c>
      <c r="FN86" s="43">
        <f>FN87</f>
        <v>0</v>
      </c>
      <c r="FO86" s="43"/>
      <c r="FP86" s="43">
        <f>FP87</f>
        <v>0</v>
      </c>
      <c r="FQ86" s="43">
        <f>FQ87</f>
        <v>0</v>
      </c>
      <c r="FR86" s="43"/>
      <c r="FS86" s="43">
        <f>FS87</f>
        <v>0</v>
      </c>
      <c r="FT86" s="43">
        <f>FT87</f>
        <v>0</v>
      </c>
      <c r="FU86" s="43"/>
      <c r="FV86" s="43">
        <f>FV87</f>
        <v>0</v>
      </c>
      <c r="FW86" s="43">
        <f>FW87</f>
        <v>0</v>
      </c>
      <c r="FX86" s="43"/>
      <c r="FY86" s="43">
        <f>FY87</f>
        <v>0</v>
      </c>
      <c r="FZ86" s="43">
        <f>FZ87</f>
        <v>0</v>
      </c>
      <c r="GA86" s="43"/>
      <c r="GB86" s="43">
        <f>GB87</f>
        <v>230088404</v>
      </c>
      <c r="GC86" s="43">
        <f>GC87</f>
        <v>0</v>
      </c>
      <c r="GD86" s="43"/>
      <c r="GE86" s="43">
        <f>GE87</f>
        <v>217881204</v>
      </c>
      <c r="GF86" s="43">
        <f>GF87</f>
        <v>0</v>
      </c>
      <c r="GG86" s="43"/>
      <c r="GH86" s="43">
        <f>GH87</f>
        <v>217881204</v>
      </c>
      <c r="GI86" s="43">
        <f>GI87</f>
        <v>0</v>
      </c>
      <c r="GJ86" s="43"/>
      <c r="GK86" s="43">
        <f>GK87</f>
        <v>0</v>
      </c>
      <c r="GL86" s="43">
        <f>GL87</f>
        <v>0</v>
      </c>
      <c r="GM86" s="43"/>
      <c r="GN86" s="43">
        <f>GN87</f>
        <v>0</v>
      </c>
      <c r="GO86" s="43">
        <f>GO87</f>
        <v>0</v>
      </c>
      <c r="GP86" s="43"/>
      <c r="GQ86" s="43">
        <f>GQ87</f>
        <v>0</v>
      </c>
      <c r="GR86" s="43">
        <f>GR87</f>
        <v>0</v>
      </c>
      <c r="GS86" s="43"/>
      <c r="GT86" s="43">
        <f>GT87</f>
        <v>0</v>
      </c>
      <c r="GU86" s="43">
        <f>GU87</f>
        <v>0</v>
      </c>
      <c r="GV86" s="43"/>
      <c r="GW86" s="43">
        <f>GW87</f>
        <v>0</v>
      </c>
      <c r="GX86" s="43">
        <f>GX87</f>
        <v>0</v>
      </c>
      <c r="GY86" s="43"/>
      <c r="GZ86" s="43">
        <f>GZ87</f>
        <v>0</v>
      </c>
      <c r="HA86" s="43">
        <f>HA87</f>
        <v>0</v>
      </c>
      <c r="HB86" s="43"/>
      <c r="HC86" s="43">
        <f>HC87</f>
        <v>0</v>
      </c>
      <c r="HD86" s="43">
        <f>HD87</f>
        <v>0</v>
      </c>
      <c r="HE86" s="43"/>
      <c r="HF86" s="43">
        <f>HF87</f>
        <v>0</v>
      </c>
      <c r="HG86" s="43">
        <f>HG87</f>
        <v>0</v>
      </c>
      <c r="HH86" s="43"/>
      <c r="HI86" s="43">
        <f>HI87</f>
        <v>16920538</v>
      </c>
      <c r="HJ86" s="43">
        <f>HJ87</f>
        <v>0</v>
      </c>
      <c r="HK86" s="43"/>
      <c r="HL86" s="43">
        <f>HL87</f>
        <v>0</v>
      </c>
      <c r="HM86" s="43">
        <f>HM87</f>
        <v>0</v>
      </c>
      <c r="HN86" s="43"/>
      <c r="HO86" s="43">
        <f>HO87</f>
        <v>0</v>
      </c>
      <c r="HP86" s="43">
        <f>HP87</f>
        <v>0</v>
      </c>
      <c r="HQ86" s="43"/>
      <c r="HR86" s="43">
        <f>HR87</f>
        <v>0</v>
      </c>
      <c r="HS86" s="43">
        <f>HS87</f>
        <v>0</v>
      </c>
      <c r="HT86" s="43"/>
      <c r="HU86" s="43">
        <f>HU87</f>
        <v>0</v>
      </c>
      <c r="HV86" s="43">
        <f>HV87</f>
        <v>0</v>
      </c>
      <c r="HW86" s="43"/>
      <c r="HX86" s="43">
        <f>HX87</f>
        <v>0</v>
      </c>
      <c r="HY86" s="43">
        <f>HY87</f>
        <v>0</v>
      </c>
      <c r="HZ86" s="43"/>
      <c r="IA86" s="43">
        <f>IA87</f>
        <v>0</v>
      </c>
      <c r="IB86" s="43">
        <f>IB87</f>
        <v>0</v>
      </c>
      <c r="IC86" s="43"/>
      <c r="ID86" s="43">
        <f>ID87</f>
        <v>0</v>
      </c>
      <c r="IE86" s="43">
        <f>IE87</f>
        <v>0</v>
      </c>
      <c r="IF86" s="43"/>
      <c r="IG86" s="43">
        <f>IG87</f>
        <v>0</v>
      </c>
      <c r="IH86" s="43">
        <f>IH87</f>
        <v>0</v>
      </c>
      <c r="II86" s="43"/>
      <c r="IJ86" s="43">
        <f>IJ87</f>
        <v>0</v>
      </c>
      <c r="IK86" s="43">
        <f>IK87</f>
        <v>0</v>
      </c>
      <c r="IL86" s="43"/>
      <c r="IM86" s="43">
        <f>IM87</f>
        <v>0</v>
      </c>
      <c r="IN86" s="43">
        <f>IN87</f>
        <v>0</v>
      </c>
      <c r="IO86" s="43"/>
      <c r="IP86" s="43">
        <f>IP87</f>
        <v>0</v>
      </c>
      <c r="IQ86" s="43">
        <f>IQ87</f>
        <v>0</v>
      </c>
      <c r="IR86" s="43"/>
      <c r="IS86" s="43">
        <f>IS87</f>
        <v>0</v>
      </c>
      <c r="IT86" s="43">
        <f>IT87</f>
        <v>0</v>
      </c>
      <c r="IU86" s="43"/>
      <c r="IV86" s="43">
        <f>IV87</f>
        <v>0</v>
      </c>
      <c r="IW86" s="43">
        <f>IW87</f>
        <v>0</v>
      </c>
      <c r="IX86" s="43"/>
      <c r="IY86" s="43">
        <f>IY87</f>
        <v>0</v>
      </c>
      <c r="IZ86" s="43">
        <f>IZ87</f>
        <v>0</v>
      </c>
      <c r="JA86" s="43"/>
      <c r="JB86" s="43">
        <f>JB87</f>
        <v>0</v>
      </c>
      <c r="JC86" s="43">
        <f>JC87</f>
        <v>0</v>
      </c>
      <c r="JD86" s="43"/>
      <c r="JE86" s="43">
        <f>JE87</f>
        <v>0</v>
      </c>
      <c r="JF86" s="43">
        <f>JF87</f>
        <v>0</v>
      </c>
      <c r="JG86" s="43"/>
      <c r="JH86" s="43">
        <f>JH87</f>
        <v>0</v>
      </c>
      <c r="JI86" s="43">
        <f>JI87</f>
        <v>0</v>
      </c>
      <c r="JJ86" s="43"/>
      <c r="JK86" s="43">
        <f>JK87</f>
        <v>0</v>
      </c>
      <c r="JL86" s="43">
        <f>JL87</f>
        <v>0</v>
      </c>
      <c r="JM86" s="43"/>
      <c r="JN86" s="43">
        <f>JN87</f>
        <v>0</v>
      </c>
      <c r="JO86" s="43">
        <f>JO87</f>
        <v>0</v>
      </c>
      <c r="JP86" s="43"/>
      <c r="JQ86" s="43">
        <f>JQ87</f>
        <v>0</v>
      </c>
      <c r="JR86" s="43">
        <f>JR87</f>
        <v>0</v>
      </c>
      <c r="JS86" s="43"/>
      <c r="JT86" s="43">
        <f>JT87</f>
        <v>0</v>
      </c>
      <c r="JU86" s="43">
        <f>JU87</f>
        <v>0</v>
      </c>
      <c r="JV86" s="43"/>
      <c r="JW86" s="43">
        <f>JW87</f>
        <v>0</v>
      </c>
      <c r="JX86" s="43">
        <f>JX87</f>
        <v>0</v>
      </c>
      <c r="JY86" s="43"/>
      <c r="JZ86" s="43">
        <f>JZ87</f>
        <v>0</v>
      </c>
      <c r="KA86" s="43">
        <f>KA87</f>
        <v>0</v>
      </c>
      <c r="KB86" s="43"/>
      <c r="KC86" s="43">
        <f>KC87</f>
        <v>0</v>
      </c>
      <c r="KD86" s="43">
        <f>KD87</f>
        <v>0</v>
      </c>
      <c r="KE86" s="43"/>
      <c r="KF86" s="43">
        <f>KF87</f>
        <v>930695955</v>
      </c>
      <c r="KG86" s="43">
        <f>KG87</f>
        <v>0</v>
      </c>
      <c r="KH86" s="43"/>
      <c r="KI86" s="43">
        <f>KI87</f>
        <v>930695955</v>
      </c>
      <c r="KJ86" s="43">
        <f>KJ87</f>
        <v>0</v>
      </c>
      <c r="KK86" s="43"/>
      <c r="KL86" s="43">
        <f>KL87</f>
        <v>930695955</v>
      </c>
      <c r="KM86" s="43">
        <f>KM87</f>
        <v>0</v>
      </c>
      <c r="KN86" s="43"/>
      <c r="KO86" s="245">
        <f t="shared" si="57"/>
        <v>1160784359</v>
      </c>
      <c r="KP86" s="245"/>
      <c r="KQ86" s="252"/>
      <c r="KR86" s="245">
        <f t="shared" si="53"/>
        <v>1148577159</v>
      </c>
      <c r="KS86" s="245"/>
      <c r="KT86" s="245">
        <f t="shared" si="43"/>
        <v>0</v>
      </c>
      <c r="KU86" s="245">
        <f t="shared" si="58"/>
        <v>1165497697</v>
      </c>
      <c r="KV86" s="245">
        <f t="shared" si="59"/>
        <v>0</v>
      </c>
      <c r="KW86" s="43"/>
    </row>
    <row r="87" spans="1:312">
      <c r="A87" s="28"/>
      <c r="B87" s="28"/>
      <c r="C87" s="11">
        <v>1</v>
      </c>
      <c r="D87" s="945" t="s">
        <v>109</v>
      </c>
      <c r="E87" s="945"/>
      <c r="F87" s="945"/>
      <c r="G87" s="945"/>
      <c r="H87" s="945"/>
      <c r="I87" s="13" t="s">
        <v>110</v>
      </c>
      <c r="J87" s="247">
        <f t="shared" si="47"/>
        <v>1160784359</v>
      </c>
      <c r="K87" s="247">
        <f t="shared" si="48"/>
        <v>0</v>
      </c>
      <c r="L87" s="247"/>
      <c r="M87" s="248">
        <f t="shared" si="54"/>
        <v>1160784359</v>
      </c>
      <c r="N87" s="247">
        <f t="shared" si="49"/>
        <v>1150473070</v>
      </c>
      <c r="O87" s="247">
        <f t="shared" si="50"/>
        <v>0</v>
      </c>
      <c r="P87" s="247"/>
      <c r="Q87" s="248">
        <f t="shared" si="55"/>
        <v>1150473070</v>
      </c>
      <c r="R87" s="247">
        <f t="shared" si="51"/>
        <v>1405555522</v>
      </c>
      <c r="S87" s="247">
        <f t="shared" si="52"/>
        <v>0</v>
      </c>
      <c r="T87" s="247"/>
      <c r="U87" s="248">
        <f t="shared" si="56"/>
        <v>1405555522</v>
      </c>
      <c r="V87" s="15">
        <f>V88+V92+V93+V97+V98</f>
        <v>0</v>
      </c>
      <c r="W87" s="15">
        <f>W88+W92+W93+W97+W98</f>
        <v>0</v>
      </c>
      <c r="X87" s="15"/>
      <c r="Y87" s="15">
        <f>Y88+Y92+Y93+Y97+Y98</f>
        <v>74656</v>
      </c>
      <c r="Z87" s="15">
        <f>Z88+Z92+Z93+Z97+Z98</f>
        <v>0</v>
      </c>
      <c r="AA87" s="15"/>
      <c r="AB87" s="15">
        <f>AB88+AB92+AB93+AB97+AB98</f>
        <v>165437606</v>
      </c>
      <c r="AC87" s="15">
        <f>AC88+AC92+AC93+AC97+AC98</f>
        <v>0</v>
      </c>
      <c r="AD87" s="15"/>
      <c r="AE87" s="15">
        <f>AE88+AE92+AE93+AE97+AE98</f>
        <v>0</v>
      </c>
      <c r="AF87" s="15">
        <f>AF88+AF92+AF93+AF97+AF98</f>
        <v>0</v>
      </c>
      <c r="AG87" s="15"/>
      <c r="AH87" s="15">
        <f>AH88+AH92+AH93+AH97+AH98</f>
        <v>0</v>
      </c>
      <c r="AI87" s="15">
        <f>AI88+AI92+AI93+AI97+AI98</f>
        <v>0</v>
      </c>
      <c r="AJ87" s="15"/>
      <c r="AK87" s="15">
        <f>AK88+AK92+AK93+AK97+AK98</f>
        <v>0</v>
      </c>
      <c r="AL87" s="15">
        <f>AL88+AL92+AL93+AL97+AL98</f>
        <v>0</v>
      </c>
      <c r="AM87" s="15"/>
      <c r="AN87" s="15">
        <f>AN88+AN92+AN93+AN97+AN98</f>
        <v>0</v>
      </c>
      <c r="AO87" s="15">
        <f>AO88+AO92+AO93+AO97+AO98</f>
        <v>0</v>
      </c>
      <c r="AP87" s="15"/>
      <c r="AQ87" s="15">
        <f>AQ88+AQ92+AQ93+AQ97+AQ98</f>
        <v>0</v>
      </c>
      <c r="AR87" s="15">
        <f>AR88+AR92+AR93+AR97+AR98</f>
        <v>0</v>
      </c>
      <c r="AS87" s="15"/>
      <c r="AT87" s="15">
        <f>AT88+AT92+AT93+AT97+AT98</f>
        <v>0</v>
      </c>
      <c r="AU87" s="15">
        <f>AU88+AU92+AU93+AU97+AU98</f>
        <v>0</v>
      </c>
      <c r="AV87" s="15"/>
      <c r="AW87" s="15">
        <f>AW88+AW92+AW93+AW97+AW98</f>
        <v>0</v>
      </c>
      <c r="AX87" s="15">
        <f>AX88+AX92+AX93+AX97+AX98</f>
        <v>0</v>
      </c>
      <c r="AY87" s="15"/>
      <c r="AZ87" s="15">
        <f>AZ88+AZ92+AZ93+AZ97+AZ98</f>
        <v>74656</v>
      </c>
      <c r="BA87" s="15">
        <f>BA88+BA92+BA93+BA97+BA98</f>
        <v>0</v>
      </c>
      <c r="BB87" s="15"/>
      <c r="BC87" s="15">
        <f>BC88+BC92+BC93+BC97+BC98</f>
        <v>165437606</v>
      </c>
      <c r="BD87" s="15">
        <f>BD88+BD92+BD93+BD97+BD98</f>
        <v>0</v>
      </c>
      <c r="BE87" s="15"/>
      <c r="BF87" s="15">
        <f>BF88+BF92+BF93+BF97+BF98</f>
        <v>0</v>
      </c>
      <c r="BG87" s="15">
        <f>BG88+BG92+BG93+BG97+BG98</f>
        <v>0</v>
      </c>
      <c r="BH87" s="15"/>
      <c r="BI87" s="15">
        <f>BI88+BI92+BI93+BI97+BI98</f>
        <v>0</v>
      </c>
      <c r="BJ87" s="15">
        <f>BJ88+BJ92+BJ93+BJ97+BJ98</f>
        <v>0</v>
      </c>
      <c r="BK87" s="15"/>
      <c r="BL87" s="15">
        <f>BL88+BL92+BL93+BL97+BL98</f>
        <v>0</v>
      </c>
      <c r="BM87" s="15">
        <f>BM88+BM92+BM93+BM97+BM98</f>
        <v>0</v>
      </c>
      <c r="BN87" s="15"/>
      <c r="BO87" s="15">
        <f>BO88+BO92+BO93+BO97+BO98</f>
        <v>0</v>
      </c>
      <c r="BP87" s="15">
        <f>BP88+BP92+BP93+BP97+BP98</f>
        <v>0</v>
      </c>
      <c r="BQ87" s="15"/>
      <c r="BR87" s="15">
        <f>BR88+BR92+BR93+BR97+BR98</f>
        <v>1821255</v>
      </c>
      <c r="BS87" s="15">
        <f>BS88+BS92+BS93+BS97+BS98</f>
        <v>0</v>
      </c>
      <c r="BT87" s="15"/>
      <c r="BU87" s="15">
        <f>BU88+BU92+BU93+BU97+BU98</f>
        <v>74620219</v>
      </c>
      <c r="BV87" s="15">
        <f>BV88+BV92+BV93+BV97+BV98</f>
        <v>0</v>
      </c>
      <c r="BW87" s="15"/>
      <c r="BX87" s="15">
        <f>BX88+BX92+BX93+BX97+BX98</f>
        <v>0</v>
      </c>
      <c r="BY87" s="15">
        <f>BY88+BY92+BY93+BY97+BY98</f>
        <v>0</v>
      </c>
      <c r="BZ87" s="15"/>
      <c r="CA87" s="15">
        <f>CA88+CA92+CA93+CA97+CA98</f>
        <v>0</v>
      </c>
      <c r="CB87" s="15">
        <f>CB88+CB92+CB93+CB97+CB98</f>
        <v>0</v>
      </c>
      <c r="CC87" s="15"/>
      <c r="CD87" s="15">
        <f>CD88+CD92+CD93+CD97+CD98</f>
        <v>0</v>
      </c>
      <c r="CE87" s="15">
        <f>CE88+CE92+CE93+CE97+CE98</f>
        <v>0</v>
      </c>
      <c r="CF87" s="15"/>
      <c r="CG87" s="15">
        <f>CG88+CG92+CG93+CG97+CG98</f>
        <v>0</v>
      </c>
      <c r="CH87" s="15">
        <f>CH88+CH92+CH93+CH97+CH98</f>
        <v>0</v>
      </c>
      <c r="CI87" s="15"/>
      <c r="CJ87" s="15">
        <f>CJ88+CJ92+CJ93+CJ97+CJ98+CJ96</f>
        <v>0</v>
      </c>
      <c r="CK87" s="15">
        <f>CK88+CK92+CK93+CK97+CK98+CK96</f>
        <v>0</v>
      </c>
      <c r="CL87" s="15">
        <f>CL88+CL92+CL93+CL97+CL98+CL96</f>
        <v>0</v>
      </c>
      <c r="CM87" s="15">
        <f>CM88+CM92+CM93+CM97+CM98</f>
        <v>0</v>
      </c>
      <c r="CN87" s="15">
        <f>CN88+CN92+CN93+CN97+CN98</f>
        <v>0</v>
      </c>
      <c r="CO87" s="15"/>
      <c r="CP87" s="15">
        <f>CP88+CP92+CP93+CP97+CP98</f>
        <v>0</v>
      </c>
      <c r="CQ87" s="15">
        <f>CQ88+CQ92+CQ93+CQ97+CQ98</f>
        <v>0</v>
      </c>
      <c r="CR87" s="15"/>
      <c r="CS87" s="340">
        <f t="shared" si="67"/>
        <v>1821255</v>
      </c>
      <c r="CT87" s="15"/>
      <c r="CU87" s="15"/>
      <c r="CV87" s="15">
        <f>CV88+CV92+CV93+CV97+CV98</f>
        <v>74620219</v>
      </c>
      <c r="CW87" s="15">
        <f>CW88+CW92+CW93+CW97+CW98</f>
        <v>0</v>
      </c>
      <c r="CX87" s="15"/>
      <c r="CY87" s="15">
        <f>CY88+CY92+CY93+CY97+CY98</f>
        <v>0</v>
      </c>
      <c r="CZ87" s="15">
        <f>CZ88+CZ92+CZ93+CZ97+CZ98</f>
        <v>0</v>
      </c>
      <c r="DA87" s="15"/>
      <c r="DB87" s="15">
        <f>DB88+DB92+DB93+DB97+DB98</f>
        <v>0</v>
      </c>
      <c r="DC87" s="15">
        <f>DC88+DC92+DC93+DC97+DC98</f>
        <v>0</v>
      </c>
      <c r="DD87" s="15"/>
      <c r="DE87" s="15">
        <f>DE88+DE92+DE93+DE97+DE98</f>
        <v>0</v>
      </c>
      <c r="DF87" s="15">
        <f>DF88+DF92+DF93+DF97+DF98</f>
        <v>0</v>
      </c>
      <c r="DG87" s="15"/>
      <c r="DH87" s="15">
        <f>DH88+DH92+DH93+DH97+DH98</f>
        <v>0</v>
      </c>
      <c r="DI87" s="15">
        <f>DI88+DI92+DI93+DI97+DI98</f>
        <v>0</v>
      </c>
      <c r="DJ87" s="15"/>
      <c r="DK87" s="15">
        <f>DK88+DK92+DK93+DK97+DK98</f>
        <v>0</v>
      </c>
      <c r="DL87" s="15">
        <f>DL88+DL92+DL93+DL97+DL98</f>
        <v>0</v>
      </c>
      <c r="DM87" s="15"/>
      <c r="DN87" s="15">
        <f>DN88+DN92+DN93+DN97+DN98</f>
        <v>0</v>
      </c>
      <c r="DO87" s="15">
        <f>DO88+DO92+DO93+DO97+DO98</f>
        <v>0</v>
      </c>
      <c r="DP87" s="15"/>
      <c r="DQ87" s="15">
        <f>DQ88+DQ92+DQ93+DQ97+DQ98</f>
        <v>0</v>
      </c>
      <c r="DR87" s="15">
        <f>DR88+DR92+DR93+DR97+DR98</f>
        <v>0</v>
      </c>
      <c r="DS87" s="15"/>
      <c r="DT87" s="15">
        <f>DT88+DT92+DT93+DT97+DT98</f>
        <v>0</v>
      </c>
      <c r="DU87" s="15">
        <f>DU88+DU92+DU93+DU97+DU98</f>
        <v>0</v>
      </c>
      <c r="DV87" s="15"/>
      <c r="DW87" s="15">
        <f>DW88+DW92+DW93+DW97+DW98</f>
        <v>0</v>
      </c>
      <c r="DX87" s="15">
        <f>DX88+DX92+DX93+DX97+DX98</f>
        <v>0</v>
      </c>
      <c r="DY87" s="15"/>
      <c r="DZ87" s="15">
        <f>DZ88+DZ92+DZ93+DZ97+DZ98</f>
        <v>0</v>
      </c>
      <c r="EA87" s="15">
        <f>EA88+EA92+EA93+EA97+EA98</f>
        <v>0</v>
      </c>
      <c r="EB87" s="15"/>
      <c r="EC87" s="15">
        <f>EC88+EC92+EC93+EC97+EC98</f>
        <v>0</v>
      </c>
      <c r="ED87" s="15">
        <f>ED88+ED92+ED93+ED97+ED98</f>
        <v>0</v>
      </c>
      <c r="EE87" s="15"/>
      <c r="EF87" s="15">
        <f>EF88+EF92+EF93+EF97+EF98</f>
        <v>0</v>
      </c>
      <c r="EG87" s="15">
        <f>EG88+EG92+EG93+EG97+EG98</f>
        <v>0</v>
      </c>
      <c r="EH87" s="15"/>
      <c r="EI87" s="15">
        <f>EI88+EI92+EI93+EI97+EI98</f>
        <v>0</v>
      </c>
      <c r="EJ87" s="15">
        <f>EJ88+EJ92+EJ93+EJ97+EJ98</f>
        <v>0</v>
      </c>
      <c r="EK87" s="15"/>
      <c r="EL87" s="15">
        <f>EL88+EL92+EL93+EL97+EL98</f>
        <v>0</v>
      </c>
      <c r="EM87" s="15">
        <f>EM88+EM92+EM93+EM97+EM98</f>
        <v>0</v>
      </c>
      <c r="EN87" s="15"/>
      <c r="EO87" s="15">
        <f>EO88+EO92+EO93+EO97+EO98</f>
        <v>0</v>
      </c>
      <c r="EP87" s="15">
        <f>EP88+EP92+EP93+EP97+EP98</f>
        <v>0</v>
      </c>
      <c r="EQ87" s="15"/>
      <c r="ER87" s="15">
        <f>ER88+ER92+ER93+ER97+ER98</f>
        <v>0</v>
      </c>
      <c r="ES87" s="15">
        <f>ES88+ES92+ES93+ES97+ES98</f>
        <v>0</v>
      </c>
      <c r="ET87" s="15"/>
      <c r="EU87" s="15">
        <f>EU88+EU92+EU93+EU97+EU98</f>
        <v>0</v>
      </c>
      <c r="EV87" s="15">
        <f>EV88+EV92+EV93+EV97+EV98</f>
        <v>0</v>
      </c>
      <c r="EW87" s="15"/>
      <c r="EX87" s="15">
        <f>EX88+EX92+EX93+EX97+EX98</f>
        <v>0</v>
      </c>
      <c r="EY87" s="15">
        <f>EY88+EY92+EY93+EY97+EY98</f>
        <v>0</v>
      </c>
      <c r="EZ87" s="15"/>
      <c r="FA87" s="15">
        <f>FA88+FA92+FA93+FA97+FA98</f>
        <v>0</v>
      </c>
      <c r="FB87" s="15">
        <f>FB88+FB92+FB93+FB97+FB98</f>
        <v>0</v>
      </c>
      <c r="FC87" s="15"/>
      <c r="FD87" s="15">
        <f>FD88+FD92+FD93+FD97+FD98</f>
        <v>0</v>
      </c>
      <c r="FE87" s="15">
        <f>FE88+FE92+FE93+FE97+FE98</f>
        <v>0</v>
      </c>
      <c r="FF87" s="15"/>
      <c r="FG87" s="15">
        <f>FG88+FG92+FG93+FG97+FG98</f>
        <v>0</v>
      </c>
      <c r="FH87" s="15">
        <f>FH88+FH92+FH93+FH97+FH98</f>
        <v>0</v>
      </c>
      <c r="FI87" s="15"/>
      <c r="FJ87" s="15">
        <f>FJ88+FJ92+FJ93+FJ97+FJ98</f>
        <v>0</v>
      </c>
      <c r="FK87" s="15">
        <f>FK88+FK92+FK93+FK97+FK98</f>
        <v>0</v>
      </c>
      <c r="FL87" s="15"/>
      <c r="FM87" s="15">
        <f>FM88+FM92+FM93+FM97+FM98</f>
        <v>0</v>
      </c>
      <c r="FN87" s="15">
        <f>FN88+FN92+FN93+FN97+FN98</f>
        <v>0</v>
      </c>
      <c r="FO87" s="15"/>
      <c r="FP87" s="15">
        <f>FP88+FP92+FP93+FP97+FP98</f>
        <v>0</v>
      </c>
      <c r="FQ87" s="15">
        <f>FQ88+FQ92+FQ93+FQ97+FQ98</f>
        <v>0</v>
      </c>
      <c r="FR87" s="15"/>
      <c r="FS87" s="15">
        <f>FS88+FS92+FS93+FS97+FS98</f>
        <v>0</v>
      </c>
      <c r="FT87" s="15">
        <f>FT88+FT92+FT93+FT97+FT98</f>
        <v>0</v>
      </c>
      <c r="FU87" s="15"/>
      <c r="FV87" s="15">
        <f>FV88+FV92+FV93+FV97+FV98</f>
        <v>0</v>
      </c>
      <c r="FW87" s="15">
        <f>FW88+FW92+FW93+FW97+FW98</f>
        <v>0</v>
      </c>
      <c r="FX87" s="15"/>
      <c r="FY87" s="15">
        <f>FY88+FY92+FY93+FY97+FY98</f>
        <v>0</v>
      </c>
      <c r="FZ87" s="15">
        <f>FZ88+FZ92+FZ93+FZ97+FZ98</f>
        <v>0</v>
      </c>
      <c r="GA87" s="15"/>
      <c r="GB87" s="15">
        <f>GB88+GB92+GB93+GB97+GB98</f>
        <v>230088404</v>
      </c>
      <c r="GC87" s="15">
        <f>GC88+GC92+GC93+GC97+GC98</f>
        <v>0</v>
      </c>
      <c r="GD87" s="15"/>
      <c r="GE87" s="15">
        <f>GE88+GE92+GE93+GE97+GE98</f>
        <v>217881204</v>
      </c>
      <c r="GF87" s="15">
        <f>GF88+GF92+GF93+GF97+GF98</f>
        <v>0</v>
      </c>
      <c r="GG87" s="15"/>
      <c r="GH87" s="15">
        <f>GH88+GH92+GH93+GH97+GH98</f>
        <v>217881204</v>
      </c>
      <c r="GI87" s="15">
        <f>GI88+GI92+GI93+GI97+GI98</f>
        <v>0</v>
      </c>
      <c r="GJ87" s="15"/>
      <c r="GK87" s="15">
        <f>GK88+GK92+GK93+GK97+GK98</f>
        <v>0</v>
      </c>
      <c r="GL87" s="15">
        <f>GL88+GL92+GL93+GL97+GL98</f>
        <v>0</v>
      </c>
      <c r="GM87" s="15"/>
      <c r="GN87" s="15">
        <f>GN88+GN92+GN93+GN97+GN98</f>
        <v>0</v>
      </c>
      <c r="GO87" s="15">
        <f>GO88+GO92+GO93+GO97+GO98</f>
        <v>0</v>
      </c>
      <c r="GP87" s="15"/>
      <c r="GQ87" s="15">
        <f>GQ88+GQ92+GQ93+GQ97+GQ98</f>
        <v>0</v>
      </c>
      <c r="GR87" s="15">
        <f>GR88+GR92+GR93+GR97+GR98</f>
        <v>0</v>
      </c>
      <c r="GS87" s="15"/>
      <c r="GT87" s="15">
        <f>GT88+GT92+GT93+GT97+GT98</f>
        <v>0</v>
      </c>
      <c r="GU87" s="15">
        <f>GU88+GU92+GU93+GU97+GU98</f>
        <v>0</v>
      </c>
      <c r="GV87" s="15"/>
      <c r="GW87" s="15">
        <f>GW88+GW92+GW93+GW97+GW98</f>
        <v>0</v>
      </c>
      <c r="GX87" s="15">
        <f>GX88+GX92+GX93+GX97+GX98</f>
        <v>0</v>
      </c>
      <c r="GY87" s="15"/>
      <c r="GZ87" s="15">
        <f>GZ88+GZ92+GZ93+GZ97+GZ98</f>
        <v>0</v>
      </c>
      <c r="HA87" s="15">
        <f>HA88+HA92+HA93+HA97+HA98</f>
        <v>0</v>
      </c>
      <c r="HB87" s="15"/>
      <c r="HC87" s="15">
        <f>HC88+HC92+HC93+HC97+HC98</f>
        <v>0</v>
      </c>
      <c r="HD87" s="15">
        <f>HD88+HD92+HD93+HD97+HD98</f>
        <v>0</v>
      </c>
      <c r="HE87" s="15"/>
      <c r="HF87" s="15">
        <f>HF88+HF92+HF93+HF97+HF98+HF96</f>
        <v>0</v>
      </c>
      <c r="HG87" s="15">
        <f>HG88+HG92+HG93+HG97+HG98+HG96</f>
        <v>0</v>
      </c>
      <c r="HH87" s="15">
        <f>HH88+HH92+HH93+HH97+HH98+HH96</f>
        <v>0</v>
      </c>
      <c r="HI87" s="15">
        <f>HI88+HI92+HI93+HI97+HI98+HI96</f>
        <v>16920538</v>
      </c>
      <c r="HJ87" s="15">
        <f>HJ88+HJ92+HJ93+HJ97+HJ98</f>
        <v>0</v>
      </c>
      <c r="HK87" s="15"/>
      <c r="HL87" s="15">
        <f>HL88+HL92+HL93+HL97+HL98</f>
        <v>0</v>
      </c>
      <c r="HM87" s="15">
        <f>HM88+HM92+HM93+HM97+HM98</f>
        <v>0</v>
      </c>
      <c r="HN87" s="15"/>
      <c r="HO87" s="15">
        <f>HO88+HO92+HO93+HO97+HO98+HO96</f>
        <v>0</v>
      </c>
      <c r="HP87" s="15">
        <f>HP88+HP92+HP93+HP97+HP98+HP96</f>
        <v>0</v>
      </c>
      <c r="HQ87" s="15">
        <f>HQ88+HQ92+HQ93+HQ97+HQ98+HQ96</f>
        <v>0</v>
      </c>
      <c r="HR87" s="15">
        <f>HR88+HR92+HR93+HR97+HR98</f>
        <v>0</v>
      </c>
      <c r="HS87" s="15">
        <f>HS88+HS92+HS93+HS97+HS98</f>
        <v>0</v>
      </c>
      <c r="HT87" s="15"/>
      <c r="HU87" s="15">
        <f>HU88+HU92+HU93+HU97+HU98</f>
        <v>0</v>
      </c>
      <c r="HV87" s="15">
        <f>HV88+HV92+HV93+HV97+HV98</f>
        <v>0</v>
      </c>
      <c r="HW87" s="15"/>
      <c r="HX87" s="15">
        <f>HX88+HX92+HX93+HX97+HX98+HX96</f>
        <v>0</v>
      </c>
      <c r="HY87" s="15">
        <f>HY88+HY92+HY93+HY97+HY98+HY96</f>
        <v>0</v>
      </c>
      <c r="HZ87" s="15">
        <f>HZ88+HZ92+HZ93+HZ97+HZ98+HZ96</f>
        <v>0</v>
      </c>
      <c r="IA87" s="15">
        <f>IA88+IA92+IA93+IA97+IA98</f>
        <v>0</v>
      </c>
      <c r="IB87" s="15">
        <f>IB88+IB92+IB93+IB97+IB98</f>
        <v>0</v>
      </c>
      <c r="IC87" s="15"/>
      <c r="ID87" s="15">
        <f>ID88+ID92+ID93+ID97+ID98</f>
        <v>0</v>
      </c>
      <c r="IE87" s="15">
        <f>IE88+IE92+IE93+IE97+IE98</f>
        <v>0</v>
      </c>
      <c r="IF87" s="15"/>
      <c r="IG87" s="15">
        <f>IG88+IG92+IG93+IG97+IG98+IG96</f>
        <v>0</v>
      </c>
      <c r="IH87" s="15">
        <f>IH88+IH92+IH93+IH97+IH98+IH96</f>
        <v>0</v>
      </c>
      <c r="II87" s="15">
        <f>II88+II92+II93+II97+II98+II96</f>
        <v>0</v>
      </c>
      <c r="IJ87" s="15">
        <f>IJ88+IJ92+IJ93+IJ97+IJ98</f>
        <v>0</v>
      </c>
      <c r="IK87" s="15">
        <f>IK88+IK92+IK93+IK97+IK98</f>
        <v>0</v>
      </c>
      <c r="IL87" s="15"/>
      <c r="IM87" s="15">
        <f>IM88+IM92+IM93+IM97+IM98</f>
        <v>0</v>
      </c>
      <c r="IN87" s="15">
        <f>IN88+IN92+IN93+IN97+IN98</f>
        <v>0</v>
      </c>
      <c r="IO87" s="15"/>
      <c r="IP87" s="15">
        <f>IP88+IP92+IP93+IP97+IP98+IP96</f>
        <v>0</v>
      </c>
      <c r="IQ87" s="15">
        <f>IQ88+IQ92+IQ93+IQ97+IQ98+IQ96</f>
        <v>0</v>
      </c>
      <c r="IR87" s="15">
        <f>IR88+IR92+IR93+IR97+IR98+IR96</f>
        <v>0</v>
      </c>
      <c r="IS87" s="15">
        <f>IS88+IS92+IS93+IS97+IS98</f>
        <v>0</v>
      </c>
      <c r="IT87" s="15">
        <f>IT88+IT92+IT93+IT97+IT98</f>
        <v>0</v>
      </c>
      <c r="IU87" s="15"/>
      <c r="IV87" s="15">
        <f>IV88+IV92+IV93+IV97+IV98</f>
        <v>0</v>
      </c>
      <c r="IW87" s="15">
        <f>IW88+IW92+IW93+IW97+IW98</f>
        <v>0</v>
      </c>
      <c r="IX87" s="15"/>
      <c r="IY87" s="15">
        <f>IY88+IY92+IY93+IY97+IY98+IY96</f>
        <v>0</v>
      </c>
      <c r="IZ87" s="15">
        <f>IZ88+IZ92+IZ93+IZ97+IZ98+IZ96</f>
        <v>0</v>
      </c>
      <c r="JA87" s="15">
        <f>JA88+JA92+JA93+JA97+JA98+JA96</f>
        <v>0</v>
      </c>
      <c r="JB87" s="15">
        <f>JB88+JB92+JB93+JB97+JB98</f>
        <v>0</v>
      </c>
      <c r="JC87" s="15">
        <f>JC88+JC92+JC93+JC97+JC98</f>
        <v>0</v>
      </c>
      <c r="JD87" s="15"/>
      <c r="JE87" s="15">
        <f>JE88+JE92+JE93+JE97+JE98</f>
        <v>0</v>
      </c>
      <c r="JF87" s="15">
        <f>JF88+JF92+JF93+JF97+JF98</f>
        <v>0</v>
      </c>
      <c r="JG87" s="15"/>
      <c r="JH87" s="15">
        <f>JH88+JH92+JH93+JH97+JH98+JH96</f>
        <v>0</v>
      </c>
      <c r="JI87" s="15">
        <f>JI88+JI92+JI93+JI97+JI98+JI96</f>
        <v>0</v>
      </c>
      <c r="JJ87" s="15">
        <f>JJ88+JJ92+JJ93+JJ97+JJ98+JJ96</f>
        <v>0</v>
      </c>
      <c r="JK87" s="15">
        <f>JK88+JK92+JK93+JK97+JK98</f>
        <v>0</v>
      </c>
      <c r="JL87" s="15">
        <f>JL88+JL92+JL93+JL97+JL98</f>
        <v>0</v>
      </c>
      <c r="JM87" s="15"/>
      <c r="JN87" s="15">
        <f>JN88+JN92+JN93+JN97+JN98</f>
        <v>0</v>
      </c>
      <c r="JO87" s="15">
        <f>JO88+JO92+JO93+JO97+JO98</f>
        <v>0</v>
      </c>
      <c r="JP87" s="15"/>
      <c r="JQ87" s="15">
        <f>JQ88+JQ92+JQ93+JQ97+JQ98+JQ96</f>
        <v>0</v>
      </c>
      <c r="JR87" s="15">
        <f>JR88+JR92+JR93+JR97+JR98+JR96</f>
        <v>0</v>
      </c>
      <c r="JS87" s="15">
        <f>JS88+JS92+JS93+JS97+JS98+JS96</f>
        <v>0</v>
      </c>
      <c r="JT87" s="15">
        <f>JT88+JT92+JT93+JT97+JT98</f>
        <v>0</v>
      </c>
      <c r="JU87" s="15">
        <f>JU88+JU92+JU93+JU97+JU98</f>
        <v>0</v>
      </c>
      <c r="JV87" s="15"/>
      <c r="JW87" s="15">
        <f>JW88+JW92+JW93+JW97+JW98</f>
        <v>0</v>
      </c>
      <c r="JX87" s="15">
        <f>JX88+JX92+JX93+JX97+JX98</f>
        <v>0</v>
      </c>
      <c r="JY87" s="15"/>
      <c r="JZ87" s="15">
        <f>JZ88+JZ92+JZ93+JZ97+JZ98+JZ96</f>
        <v>0</v>
      </c>
      <c r="KA87" s="15">
        <f>KA88+KA92+KA93+KA97+KA98+KA96</f>
        <v>0</v>
      </c>
      <c r="KB87" s="15">
        <f>KB88+KB92+KB93+KB97+KB98+KB96</f>
        <v>0</v>
      </c>
      <c r="KC87" s="15">
        <f>KC88+KC92+KC93+KC97+KC98</f>
        <v>0</v>
      </c>
      <c r="KD87" s="15">
        <f>KD88+KD92+KD93+KD97+KD98</f>
        <v>0</v>
      </c>
      <c r="KE87" s="15"/>
      <c r="KF87" s="15">
        <f>KF88+KF92+KF93+KF97+KF98</f>
        <v>930695955</v>
      </c>
      <c r="KG87" s="15">
        <f>KG88+KG92+KG93+KG97+KG98</f>
        <v>0</v>
      </c>
      <c r="KH87" s="15"/>
      <c r="KI87" s="15">
        <f>KI88+KI92+KI93+KI97+KI98+KI96</f>
        <v>930695955</v>
      </c>
      <c r="KJ87" s="15">
        <f>KJ88+KJ92+KJ93+KJ97+KJ98+KJ96</f>
        <v>0</v>
      </c>
      <c r="KK87" s="15">
        <f>KK88+KK92+KK93+KK97+KK98+KK96</f>
        <v>0</v>
      </c>
      <c r="KL87" s="15">
        <f>KL88+KL92+KL93+KL97+KL98</f>
        <v>930695955</v>
      </c>
      <c r="KM87" s="15">
        <f>KM88+KM92+KM93+KM97+KM98</f>
        <v>0</v>
      </c>
      <c r="KN87" s="15"/>
      <c r="KO87" s="247">
        <f t="shared" si="57"/>
        <v>1160784359</v>
      </c>
      <c r="KP87" s="247"/>
      <c r="KQ87" s="254"/>
      <c r="KR87" s="247">
        <f t="shared" si="53"/>
        <v>1148577159</v>
      </c>
      <c r="KS87" s="247"/>
      <c r="KT87" s="254">
        <f>KT88+KT92+KT93+KT97+KT98+KT96</f>
        <v>0</v>
      </c>
      <c r="KU87" s="247">
        <f t="shared" si="58"/>
        <v>1165497697</v>
      </c>
      <c r="KV87" s="247">
        <f t="shared" si="59"/>
        <v>0</v>
      </c>
      <c r="KW87" s="15"/>
    </row>
    <row r="88" spans="1:312">
      <c r="A88" s="28"/>
      <c r="B88" s="28"/>
      <c r="C88" s="45"/>
      <c r="D88" s="18">
        <v>1</v>
      </c>
      <c r="E88" s="2" t="s">
        <v>111</v>
      </c>
      <c r="F88" s="2"/>
      <c r="G88" s="2"/>
      <c r="H88" s="2"/>
      <c r="I88" s="2" t="s">
        <v>112</v>
      </c>
      <c r="J88" s="19">
        <f t="shared" si="47"/>
        <v>0</v>
      </c>
      <c r="K88" s="19">
        <f t="shared" si="48"/>
        <v>0</v>
      </c>
      <c r="L88" s="19"/>
      <c r="M88" s="222">
        <f t="shared" si="54"/>
        <v>0</v>
      </c>
      <c r="N88" s="19">
        <f t="shared" si="49"/>
        <v>0</v>
      </c>
      <c r="O88" s="19">
        <f t="shared" si="50"/>
        <v>0</v>
      </c>
      <c r="P88" s="19"/>
      <c r="Q88" s="222">
        <f t="shared" si="55"/>
        <v>0</v>
      </c>
      <c r="R88" s="19">
        <f t="shared" si="51"/>
        <v>0</v>
      </c>
      <c r="S88" s="19">
        <f t="shared" si="52"/>
        <v>0</v>
      </c>
      <c r="T88" s="19"/>
      <c r="U88" s="222">
        <f t="shared" si="56"/>
        <v>0</v>
      </c>
      <c r="V88" s="46">
        <f>SUM(V89:V91)</f>
        <v>0</v>
      </c>
      <c r="W88" s="46">
        <f>SUM(W89:W91)</f>
        <v>0</v>
      </c>
      <c r="X88" s="46"/>
      <c r="Y88" s="46">
        <f>SUM(Y89:Y91)</f>
        <v>0</v>
      </c>
      <c r="Z88" s="46">
        <f>SUM(Z89:Z91)</f>
        <v>0</v>
      </c>
      <c r="AA88" s="46"/>
      <c r="AB88" s="46">
        <f>SUM(AB89:AB91)</f>
        <v>0</v>
      </c>
      <c r="AC88" s="46">
        <f>SUM(AC89:AC91)</f>
        <v>0</v>
      </c>
      <c r="AD88" s="46"/>
      <c r="AE88" s="46">
        <f>SUM(AE89:AE91)</f>
        <v>0</v>
      </c>
      <c r="AF88" s="46">
        <f>SUM(AF89:AF91)</f>
        <v>0</v>
      </c>
      <c r="AG88" s="46"/>
      <c r="AH88" s="46">
        <f>SUM(AH89:AH91)</f>
        <v>0</v>
      </c>
      <c r="AI88" s="46">
        <f>SUM(AI89:AI91)</f>
        <v>0</v>
      </c>
      <c r="AJ88" s="46"/>
      <c r="AK88" s="46">
        <f>SUM(AK89:AK91)</f>
        <v>0</v>
      </c>
      <c r="AL88" s="46">
        <f>SUM(AL89:AL91)</f>
        <v>0</v>
      </c>
      <c r="AM88" s="46"/>
      <c r="AN88" s="46">
        <f>SUM(AN89:AN91)</f>
        <v>0</v>
      </c>
      <c r="AO88" s="46">
        <f>SUM(AO89:AO91)</f>
        <v>0</v>
      </c>
      <c r="AP88" s="46"/>
      <c r="AQ88" s="46">
        <f>SUM(AQ89:AQ91)</f>
        <v>0</v>
      </c>
      <c r="AR88" s="46">
        <f>SUM(AR89:AR91)</f>
        <v>0</v>
      </c>
      <c r="AS88" s="46"/>
      <c r="AT88" s="46">
        <f>SUM(AT89:AT91)</f>
        <v>0</v>
      </c>
      <c r="AU88" s="46">
        <f>SUM(AU89:AU91)</f>
        <v>0</v>
      </c>
      <c r="AV88" s="46"/>
      <c r="AW88" s="22">
        <f t="shared" ref="AW88:AW98" si="68">V88+AN88</f>
        <v>0</v>
      </c>
      <c r="AX88" s="46">
        <f>SUM(AX89:AX91)</f>
        <v>0</v>
      </c>
      <c r="AY88" s="46"/>
      <c r="AZ88" s="22">
        <f t="shared" ref="AZ88:AZ98" si="69">Y88+AQ88</f>
        <v>0</v>
      </c>
      <c r="BA88" s="46">
        <f>SUM(BA89:BA91)</f>
        <v>0</v>
      </c>
      <c r="BB88" s="46"/>
      <c r="BC88" s="22">
        <f>AB88+AT88</f>
        <v>0</v>
      </c>
      <c r="BD88" s="46">
        <f>SUM(BD89:BD91)</f>
        <v>0</v>
      </c>
      <c r="BE88" s="46"/>
      <c r="BF88" s="46">
        <f>SUM(BF89:BF91)</f>
        <v>0</v>
      </c>
      <c r="BG88" s="46">
        <f>SUM(BG89:BG91)</f>
        <v>0</v>
      </c>
      <c r="BH88" s="46"/>
      <c r="BI88" s="46">
        <f>SUM(BI89:BI91)</f>
        <v>0</v>
      </c>
      <c r="BJ88" s="46">
        <f>SUM(BJ89:BJ91)</f>
        <v>0</v>
      </c>
      <c r="BK88" s="46"/>
      <c r="BL88" s="46">
        <f>SUM(BL89:BL91)</f>
        <v>0</v>
      </c>
      <c r="BM88" s="46">
        <f>SUM(BM89:BM91)</f>
        <v>0</v>
      </c>
      <c r="BN88" s="46"/>
      <c r="BO88" s="46">
        <f>SUM(BO89:BO91)</f>
        <v>0</v>
      </c>
      <c r="BP88" s="46">
        <f>SUM(BP89:BP91)</f>
        <v>0</v>
      </c>
      <c r="BQ88" s="46"/>
      <c r="BR88" s="46">
        <f>SUM(BR89:BR91)</f>
        <v>0</v>
      </c>
      <c r="BS88" s="46">
        <f>SUM(BS89:BS91)</f>
        <v>0</v>
      </c>
      <c r="BT88" s="46"/>
      <c r="BU88" s="46">
        <f>SUM(BU89:BU91)</f>
        <v>0</v>
      </c>
      <c r="BV88" s="46">
        <f>SUM(BV89:BV91)</f>
        <v>0</v>
      </c>
      <c r="BW88" s="46"/>
      <c r="BX88" s="46">
        <f>SUM(BX89:BX91)</f>
        <v>0</v>
      </c>
      <c r="BY88" s="46">
        <f>SUM(BY89:BY91)</f>
        <v>0</v>
      </c>
      <c r="BZ88" s="46"/>
      <c r="CA88" s="46">
        <f>SUM(CA89:CA91)</f>
        <v>0</v>
      </c>
      <c r="CB88" s="46">
        <f>SUM(CB89:CB91)</f>
        <v>0</v>
      </c>
      <c r="CC88" s="46"/>
      <c r="CD88" s="46">
        <f>SUM(CD89:CD91)</f>
        <v>0</v>
      </c>
      <c r="CE88" s="46">
        <f>SUM(CE89:CE91)</f>
        <v>0</v>
      </c>
      <c r="CF88" s="46"/>
      <c r="CG88" s="46">
        <f>SUM(CG89:CG91)</f>
        <v>0</v>
      </c>
      <c r="CH88" s="46">
        <f>SUM(CH89:CH91)</f>
        <v>0</v>
      </c>
      <c r="CI88" s="46"/>
      <c r="CJ88" s="46">
        <f>SUM(CJ89:CJ91)</f>
        <v>0</v>
      </c>
      <c r="CK88" s="46">
        <f>SUM(CK89:CK91)</f>
        <v>0</v>
      </c>
      <c r="CL88" s="46"/>
      <c r="CM88" s="46">
        <f>SUM(CM89:CM91)</f>
        <v>0</v>
      </c>
      <c r="CN88" s="46">
        <f>SUM(CN89:CN91)</f>
        <v>0</v>
      </c>
      <c r="CO88" s="46"/>
      <c r="CP88" s="46">
        <f>SUM(CP89:CP91)</f>
        <v>0</v>
      </c>
      <c r="CQ88" s="46">
        <f>SUM(CQ89:CQ91)</f>
        <v>0</v>
      </c>
      <c r="CR88" s="46"/>
      <c r="CS88" s="22">
        <f t="shared" si="67"/>
        <v>0</v>
      </c>
      <c r="CT88" s="46"/>
      <c r="CU88" s="46"/>
      <c r="CV88" s="22">
        <f t="shared" ref="CV88:CV98" si="70">BL88+BU88+CD88+CM88</f>
        <v>0</v>
      </c>
      <c r="CW88" s="46">
        <f>SUM(CW89:CW91)</f>
        <v>0</v>
      </c>
      <c r="CX88" s="46"/>
      <c r="CY88" s="46">
        <f>SUM(CY89:CY91)</f>
        <v>0</v>
      </c>
      <c r="CZ88" s="46">
        <f>SUM(CZ89:CZ91)</f>
        <v>0</v>
      </c>
      <c r="DA88" s="46"/>
      <c r="DB88" s="46">
        <f>SUM(DB89:DB91)</f>
        <v>0</v>
      </c>
      <c r="DC88" s="46">
        <f>SUM(DC89:DC91)</f>
        <v>0</v>
      </c>
      <c r="DD88" s="46"/>
      <c r="DE88" s="46">
        <f>SUM(DE89:DE91)</f>
        <v>0</v>
      </c>
      <c r="DF88" s="46">
        <f>SUM(DF89:DF91)</f>
        <v>0</v>
      </c>
      <c r="DG88" s="46"/>
      <c r="DH88" s="46">
        <f>SUM(DH89:DH91)</f>
        <v>0</v>
      </c>
      <c r="DI88" s="46">
        <f>SUM(DI89:DI91)</f>
        <v>0</v>
      </c>
      <c r="DJ88" s="46"/>
      <c r="DK88" s="46">
        <f>SUM(DK89:DK91)</f>
        <v>0</v>
      </c>
      <c r="DL88" s="46">
        <f>SUM(DL89:DL91)</f>
        <v>0</v>
      </c>
      <c r="DM88" s="46"/>
      <c r="DN88" s="46">
        <f>SUM(DN89:DN91)</f>
        <v>0</v>
      </c>
      <c r="DO88" s="46">
        <f>SUM(DO89:DO91)</f>
        <v>0</v>
      </c>
      <c r="DP88" s="46"/>
      <c r="DQ88" s="46">
        <f>SUM(DQ89:DQ91)</f>
        <v>0</v>
      </c>
      <c r="DR88" s="46">
        <f>SUM(DR89:DR91)</f>
        <v>0</v>
      </c>
      <c r="DS88" s="46"/>
      <c r="DT88" s="46">
        <f>SUM(DT89:DT91)</f>
        <v>0</v>
      </c>
      <c r="DU88" s="46">
        <f>SUM(DU89:DU91)</f>
        <v>0</v>
      </c>
      <c r="DV88" s="46"/>
      <c r="DW88" s="46">
        <f>SUM(DW89:DW91)</f>
        <v>0</v>
      </c>
      <c r="DX88" s="46">
        <f>SUM(DX89:DX91)</f>
        <v>0</v>
      </c>
      <c r="DY88" s="46"/>
      <c r="DZ88" s="46">
        <f>SUM(DZ89:DZ91)</f>
        <v>0</v>
      </c>
      <c r="EA88" s="46">
        <f>SUM(EA89:EA91)</f>
        <v>0</v>
      </c>
      <c r="EB88" s="46"/>
      <c r="EC88" s="46">
        <f>SUM(EC89:EC91)</f>
        <v>0</v>
      </c>
      <c r="ED88" s="46">
        <f>SUM(ED89:ED91)</f>
        <v>0</v>
      </c>
      <c r="EE88" s="46"/>
      <c r="EF88" s="46">
        <f>SUM(EF89:EF91)</f>
        <v>0</v>
      </c>
      <c r="EG88" s="46">
        <f>SUM(EG89:EG91)</f>
        <v>0</v>
      </c>
      <c r="EH88" s="46"/>
      <c r="EI88" s="46">
        <f>SUM(EI89:EI91)</f>
        <v>0</v>
      </c>
      <c r="EJ88" s="46">
        <f>SUM(EJ89:EJ91)</f>
        <v>0</v>
      </c>
      <c r="EK88" s="46"/>
      <c r="EL88" s="46">
        <f>SUM(EL89:EL91)</f>
        <v>0</v>
      </c>
      <c r="EM88" s="46">
        <f>SUM(EM89:EM91)</f>
        <v>0</v>
      </c>
      <c r="EN88" s="46"/>
      <c r="EO88" s="46">
        <f>SUM(EO89:EO91)</f>
        <v>0</v>
      </c>
      <c r="EP88" s="46">
        <f>SUM(EP89:EP91)</f>
        <v>0</v>
      </c>
      <c r="EQ88" s="46"/>
      <c r="ER88" s="46">
        <f>SUM(ER89:ER91)</f>
        <v>0</v>
      </c>
      <c r="ES88" s="46">
        <f>SUM(ES89:ES91)</f>
        <v>0</v>
      </c>
      <c r="ET88" s="46"/>
      <c r="EU88" s="46">
        <f>SUM(EU89:EU91)</f>
        <v>0</v>
      </c>
      <c r="EV88" s="46">
        <f>SUM(EV89:EV91)</f>
        <v>0</v>
      </c>
      <c r="EW88" s="46"/>
      <c r="EX88" s="46">
        <f>SUM(EX89:EX91)</f>
        <v>0</v>
      </c>
      <c r="EY88" s="46">
        <f>SUM(EY89:EY91)</f>
        <v>0</v>
      </c>
      <c r="EZ88" s="46"/>
      <c r="FA88" s="46">
        <f>SUM(FA89:FA91)</f>
        <v>0</v>
      </c>
      <c r="FB88" s="46">
        <f>SUM(FB89:FB91)</f>
        <v>0</v>
      </c>
      <c r="FC88" s="46"/>
      <c r="FD88" s="46">
        <f>SUM(FD89:FD91)</f>
        <v>0</v>
      </c>
      <c r="FE88" s="46">
        <f>SUM(FE89:FE91)</f>
        <v>0</v>
      </c>
      <c r="FF88" s="46"/>
      <c r="FG88" s="46">
        <f>SUM(FG89:FG91)</f>
        <v>0</v>
      </c>
      <c r="FH88" s="46">
        <f>SUM(FH89:FH91)</f>
        <v>0</v>
      </c>
      <c r="FI88" s="46"/>
      <c r="FJ88" s="46">
        <f>SUM(FJ89:FJ91)</f>
        <v>0</v>
      </c>
      <c r="FK88" s="46">
        <f>SUM(FK89:FK91)</f>
        <v>0</v>
      </c>
      <c r="FL88" s="46"/>
      <c r="FM88" s="46">
        <f>SUM(FM89:FM91)</f>
        <v>0</v>
      </c>
      <c r="FN88" s="46">
        <f>SUM(FN89:FN91)</f>
        <v>0</v>
      </c>
      <c r="FO88" s="46"/>
      <c r="FP88" s="46">
        <f>SUM(FP89:FP91)</f>
        <v>0</v>
      </c>
      <c r="FQ88" s="46">
        <f>SUM(FQ89:FQ91)</f>
        <v>0</v>
      </c>
      <c r="FR88" s="46"/>
      <c r="FS88" s="46">
        <f>SUM(FS89:FS91)</f>
        <v>0</v>
      </c>
      <c r="FT88" s="46">
        <f>SUM(FT89:FT91)</f>
        <v>0</v>
      </c>
      <c r="FU88" s="46"/>
      <c r="FV88" s="46">
        <f>SUM(FV89:FV91)</f>
        <v>0</v>
      </c>
      <c r="FW88" s="46">
        <f>SUM(FW89:FW91)</f>
        <v>0</v>
      </c>
      <c r="FX88" s="46"/>
      <c r="FY88" s="46">
        <f>SUM(FY89:FY91)</f>
        <v>0</v>
      </c>
      <c r="FZ88" s="46">
        <f>SUM(FZ89:FZ91)</f>
        <v>0</v>
      </c>
      <c r="GA88" s="46"/>
      <c r="GB88" s="46">
        <f>SUM(GB89:GB91)</f>
        <v>0</v>
      </c>
      <c r="GC88" s="46">
        <f>SUM(GC89:GC91)</f>
        <v>0</v>
      </c>
      <c r="GD88" s="46"/>
      <c r="GE88" s="46">
        <f>SUM(GE89:GE91)</f>
        <v>0</v>
      </c>
      <c r="GF88" s="46">
        <f>SUM(GF89:GF91)</f>
        <v>0</v>
      </c>
      <c r="GG88" s="46"/>
      <c r="GH88" s="46">
        <f>SUM(GH89:GH91)</f>
        <v>0</v>
      </c>
      <c r="GI88" s="46">
        <f>SUM(GI89:GI91)</f>
        <v>0</v>
      </c>
      <c r="GJ88" s="46"/>
      <c r="GK88" s="46">
        <f>SUM(GK89:GK91)</f>
        <v>0</v>
      </c>
      <c r="GL88" s="46">
        <f>SUM(GL89:GL91)</f>
        <v>0</v>
      </c>
      <c r="GM88" s="46"/>
      <c r="GN88" s="46">
        <f>SUM(GN89:GN91)</f>
        <v>0</v>
      </c>
      <c r="GO88" s="46">
        <f>SUM(GO89:GO91)</f>
        <v>0</v>
      </c>
      <c r="GP88" s="46"/>
      <c r="GQ88" s="46">
        <f>SUM(GQ89:GQ91)</f>
        <v>0</v>
      </c>
      <c r="GR88" s="46">
        <f>SUM(GR89:GR91)</f>
        <v>0</v>
      </c>
      <c r="GS88" s="46"/>
      <c r="GT88" s="46">
        <f>SUM(GT89:GT91)</f>
        <v>0</v>
      </c>
      <c r="GU88" s="46">
        <f>SUM(GU89:GU91)</f>
        <v>0</v>
      </c>
      <c r="GV88" s="46"/>
      <c r="GW88" s="46">
        <f>SUM(GW89:GW91)</f>
        <v>0</v>
      </c>
      <c r="GX88" s="46">
        <f>SUM(GX89:GX91)</f>
        <v>0</v>
      </c>
      <c r="GY88" s="46"/>
      <c r="GZ88" s="46">
        <f>SUM(GZ89:GZ91)</f>
        <v>0</v>
      </c>
      <c r="HA88" s="46">
        <f>SUM(HA89:HA91)</f>
        <v>0</v>
      </c>
      <c r="HB88" s="46"/>
      <c r="HC88" s="46">
        <f>SUM(HC89:HC91)</f>
        <v>0</v>
      </c>
      <c r="HD88" s="46">
        <f>SUM(HD89:HD91)</f>
        <v>0</v>
      </c>
      <c r="HE88" s="46"/>
      <c r="HF88" s="46">
        <f>SUM(HF89:HF91)</f>
        <v>0</v>
      </c>
      <c r="HG88" s="46">
        <f>SUM(HG89:HG91)</f>
        <v>0</v>
      </c>
      <c r="HH88" s="46"/>
      <c r="HI88" s="46">
        <f>SUM(HI89:HI91)</f>
        <v>0</v>
      </c>
      <c r="HJ88" s="46">
        <f>SUM(HJ89:HJ91)</f>
        <v>0</v>
      </c>
      <c r="HK88" s="46"/>
      <c r="HL88" s="46">
        <f>SUM(HL89:HL91)</f>
        <v>0</v>
      </c>
      <c r="HM88" s="46">
        <f>SUM(HM89:HM91)</f>
        <v>0</v>
      </c>
      <c r="HN88" s="46"/>
      <c r="HO88" s="46">
        <f>SUM(HO89:HO91)</f>
        <v>0</v>
      </c>
      <c r="HP88" s="46">
        <f>SUM(HP89:HP91)</f>
        <v>0</v>
      </c>
      <c r="HQ88" s="46"/>
      <c r="HR88" s="46">
        <f>SUM(HR89:HR91)</f>
        <v>0</v>
      </c>
      <c r="HS88" s="46">
        <f>SUM(HS89:HS91)</f>
        <v>0</v>
      </c>
      <c r="HT88" s="46"/>
      <c r="HU88" s="46">
        <f>SUM(HU89:HU91)</f>
        <v>0</v>
      </c>
      <c r="HV88" s="46">
        <f>SUM(HV89:HV91)</f>
        <v>0</v>
      </c>
      <c r="HW88" s="46"/>
      <c r="HX88" s="46">
        <f>SUM(HX89:HX91)</f>
        <v>0</v>
      </c>
      <c r="HY88" s="46">
        <f>SUM(HY89:HY91)</f>
        <v>0</v>
      </c>
      <c r="HZ88" s="46"/>
      <c r="IA88" s="46">
        <f>SUM(IA89:IA91)</f>
        <v>0</v>
      </c>
      <c r="IB88" s="46">
        <f>SUM(IB89:IB91)</f>
        <v>0</v>
      </c>
      <c r="IC88" s="46"/>
      <c r="ID88" s="46">
        <f>SUM(ID89:ID91)</f>
        <v>0</v>
      </c>
      <c r="IE88" s="46">
        <f>SUM(IE89:IE91)</f>
        <v>0</v>
      </c>
      <c r="IF88" s="46"/>
      <c r="IG88" s="46">
        <f>SUM(IG89:IG91)</f>
        <v>0</v>
      </c>
      <c r="IH88" s="46">
        <f>SUM(IH89:IH91)</f>
        <v>0</v>
      </c>
      <c r="II88" s="46"/>
      <c r="IJ88" s="46">
        <f>SUM(IJ89:IJ91)</f>
        <v>0</v>
      </c>
      <c r="IK88" s="46">
        <f>SUM(IK89:IK91)</f>
        <v>0</v>
      </c>
      <c r="IL88" s="46"/>
      <c r="IM88" s="46">
        <f>SUM(IM89:IM91)</f>
        <v>0</v>
      </c>
      <c r="IN88" s="46">
        <f>SUM(IN89:IN91)</f>
        <v>0</v>
      </c>
      <c r="IO88" s="46"/>
      <c r="IP88" s="46">
        <f>SUM(IP89:IP91)</f>
        <v>0</v>
      </c>
      <c r="IQ88" s="46">
        <f>SUM(IQ89:IQ91)</f>
        <v>0</v>
      </c>
      <c r="IR88" s="46"/>
      <c r="IS88" s="46">
        <f>SUM(IS89:IS91)</f>
        <v>0</v>
      </c>
      <c r="IT88" s="46">
        <f>SUM(IT89:IT91)</f>
        <v>0</v>
      </c>
      <c r="IU88" s="46"/>
      <c r="IV88" s="46">
        <f>SUM(IV89:IV91)</f>
        <v>0</v>
      </c>
      <c r="IW88" s="46">
        <f>SUM(IW89:IW91)</f>
        <v>0</v>
      </c>
      <c r="IX88" s="46"/>
      <c r="IY88" s="46">
        <f>SUM(IY89:IY91)</f>
        <v>0</v>
      </c>
      <c r="IZ88" s="46">
        <f>SUM(IZ89:IZ91)</f>
        <v>0</v>
      </c>
      <c r="JA88" s="46"/>
      <c r="JB88" s="46">
        <f>SUM(JB89:JB91)</f>
        <v>0</v>
      </c>
      <c r="JC88" s="46">
        <f>SUM(JC89:JC91)</f>
        <v>0</v>
      </c>
      <c r="JD88" s="46"/>
      <c r="JE88" s="46">
        <f>SUM(JE89:JE91)</f>
        <v>0</v>
      </c>
      <c r="JF88" s="46">
        <f>SUM(JF89:JF91)</f>
        <v>0</v>
      </c>
      <c r="JG88" s="46"/>
      <c r="JH88" s="46">
        <f>SUM(JH89:JH91)</f>
        <v>0</v>
      </c>
      <c r="JI88" s="46">
        <f>SUM(JI89:JI91)</f>
        <v>0</v>
      </c>
      <c r="JJ88" s="46"/>
      <c r="JK88" s="46">
        <f>SUM(JK89:JK91)</f>
        <v>0</v>
      </c>
      <c r="JL88" s="46">
        <f>SUM(JL89:JL91)</f>
        <v>0</v>
      </c>
      <c r="JM88" s="46"/>
      <c r="JN88" s="46">
        <f>SUM(JN89:JN91)</f>
        <v>0</v>
      </c>
      <c r="JO88" s="46">
        <f>SUM(JO89:JO91)</f>
        <v>0</v>
      </c>
      <c r="JP88" s="46"/>
      <c r="JQ88" s="46">
        <f>SUM(JQ89:JQ91)</f>
        <v>0</v>
      </c>
      <c r="JR88" s="46">
        <f>SUM(JR89:JR91)</f>
        <v>0</v>
      </c>
      <c r="JS88" s="46"/>
      <c r="JT88" s="46">
        <f>SUM(JT89:JT91)</f>
        <v>0</v>
      </c>
      <c r="JU88" s="46">
        <f>SUM(JU89:JU91)</f>
        <v>0</v>
      </c>
      <c r="JV88" s="46"/>
      <c r="JW88" s="46">
        <f>SUM(JW89:JW91)</f>
        <v>0</v>
      </c>
      <c r="JX88" s="46">
        <f>SUM(JX89:JX91)</f>
        <v>0</v>
      </c>
      <c r="JY88" s="46"/>
      <c r="JZ88" s="46">
        <f>SUM(JZ89:JZ91)</f>
        <v>0</v>
      </c>
      <c r="KA88" s="46">
        <f>SUM(KA89:KA91)</f>
        <v>0</v>
      </c>
      <c r="KB88" s="46"/>
      <c r="KC88" s="46">
        <f>SUM(KC89:KC91)</f>
        <v>0</v>
      </c>
      <c r="KD88" s="46">
        <f>SUM(KD89:KD91)</f>
        <v>0</v>
      </c>
      <c r="KE88" s="46"/>
      <c r="KF88" s="46">
        <f>SUM(KF89:KF91)</f>
        <v>0</v>
      </c>
      <c r="KG88" s="46">
        <f>SUM(KG89:KG91)</f>
        <v>0</v>
      </c>
      <c r="KH88" s="46"/>
      <c r="KI88" s="46">
        <f>SUM(KI89:KI91)</f>
        <v>0</v>
      </c>
      <c r="KJ88" s="46">
        <f>SUM(KJ89:KJ91)</f>
        <v>0</v>
      </c>
      <c r="KK88" s="46"/>
      <c r="KL88" s="46">
        <f>SUM(KL89:KL91)</f>
        <v>0</v>
      </c>
      <c r="KM88" s="46">
        <f>SUM(KM89:KM91)</f>
        <v>0</v>
      </c>
      <c r="KN88" s="46"/>
      <c r="KO88" s="19">
        <f t="shared" si="57"/>
        <v>0</v>
      </c>
      <c r="KP88" s="19"/>
      <c r="KQ88" s="46"/>
      <c r="KR88" s="19">
        <f t="shared" si="53"/>
        <v>0</v>
      </c>
      <c r="KS88" s="19"/>
      <c r="KT88" s="19">
        <f t="shared" ref="KT88:KT100" si="71">SUMIF($CY$5:$KQ$5,"Államigazgatási feladatok",CY88:KQ88)</f>
        <v>0</v>
      </c>
      <c r="KU88" s="19">
        <f t="shared" si="58"/>
        <v>0</v>
      </c>
      <c r="KV88" s="19">
        <f t="shared" si="59"/>
        <v>0</v>
      </c>
      <c r="KW88" s="46"/>
    </row>
    <row r="89" spans="1:312">
      <c r="A89" s="28"/>
      <c r="B89" s="28"/>
      <c r="C89" s="45"/>
      <c r="D89" s="16"/>
      <c r="E89" s="18">
        <v>1</v>
      </c>
      <c r="F89" s="946" t="s">
        <v>113</v>
      </c>
      <c r="G89" s="946"/>
      <c r="H89" s="946"/>
      <c r="I89" s="189" t="s">
        <v>114</v>
      </c>
      <c r="J89" s="19">
        <f t="shared" si="47"/>
        <v>0</v>
      </c>
      <c r="K89" s="19">
        <f t="shared" si="48"/>
        <v>0</v>
      </c>
      <c r="L89" s="19"/>
      <c r="M89" s="222">
        <f t="shared" si="54"/>
        <v>0</v>
      </c>
      <c r="N89" s="19">
        <f t="shared" si="49"/>
        <v>0</v>
      </c>
      <c r="O89" s="19">
        <f t="shared" si="50"/>
        <v>0</v>
      </c>
      <c r="P89" s="19"/>
      <c r="Q89" s="222">
        <f t="shared" si="55"/>
        <v>0</v>
      </c>
      <c r="R89" s="19">
        <f t="shared" si="51"/>
        <v>0</v>
      </c>
      <c r="S89" s="19">
        <f t="shared" si="52"/>
        <v>0</v>
      </c>
      <c r="T89" s="19"/>
      <c r="U89" s="222">
        <f t="shared" si="56"/>
        <v>0</v>
      </c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2">
        <f t="shared" si="68"/>
        <v>0</v>
      </c>
      <c r="AX89" s="24"/>
      <c r="AY89" s="24"/>
      <c r="AZ89" s="22">
        <f t="shared" si="69"/>
        <v>0</v>
      </c>
      <c r="BA89" s="24"/>
      <c r="BB89" s="24"/>
      <c r="BC89" s="22">
        <f t="shared" ref="BC89:BC98" si="72">AB89+AT89</f>
        <v>0</v>
      </c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2">
        <f t="shared" ref="CP89:CP98" si="73">BF89+BO89+BX89</f>
        <v>0</v>
      </c>
      <c r="CQ89" s="24"/>
      <c r="CR89" s="24"/>
      <c r="CS89" s="22">
        <f t="shared" si="67"/>
        <v>0</v>
      </c>
      <c r="CT89" s="24"/>
      <c r="CU89" s="24"/>
      <c r="CV89" s="22">
        <f t="shared" si="70"/>
        <v>0</v>
      </c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  <c r="IR89" s="24"/>
      <c r="IS89" s="24"/>
      <c r="IT89" s="24"/>
      <c r="IU89" s="24"/>
      <c r="IV89" s="24"/>
      <c r="IW89" s="24"/>
      <c r="IX89" s="24"/>
      <c r="IY89" s="24"/>
      <c r="IZ89" s="24"/>
      <c r="JA89" s="24"/>
      <c r="JB89" s="24"/>
      <c r="JC89" s="24"/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4"/>
      <c r="JP89" s="24"/>
      <c r="JQ89" s="24"/>
      <c r="JR89" s="24"/>
      <c r="JS89" s="24"/>
      <c r="JT89" s="24"/>
      <c r="JU89" s="24"/>
      <c r="JV89" s="24"/>
      <c r="JW89" s="24"/>
      <c r="JX89" s="24"/>
      <c r="JY89" s="24"/>
      <c r="JZ89" s="24"/>
      <c r="KA89" s="24"/>
      <c r="KB89" s="24"/>
      <c r="KC89" s="24"/>
      <c r="KD89" s="24"/>
      <c r="KE89" s="24"/>
      <c r="KF89" s="24"/>
      <c r="KG89" s="24"/>
      <c r="KH89" s="24"/>
      <c r="KI89" s="24"/>
      <c r="KJ89" s="24"/>
      <c r="KK89" s="24"/>
      <c r="KL89" s="24"/>
      <c r="KM89" s="24"/>
      <c r="KN89" s="24"/>
      <c r="KO89" s="19">
        <f t="shared" si="57"/>
        <v>0</v>
      </c>
      <c r="KP89" s="19"/>
      <c r="KQ89" s="24"/>
      <c r="KR89" s="19">
        <f t="shared" si="53"/>
        <v>0</v>
      </c>
      <c r="KS89" s="19"/>
      <c r="KT89" s="19">
        <f t="shared" si="71"/>
        <v>0</v>
      </c>
      <c r="KU89" s="19">
        <f t="shared" si="58"/>
        <v>0</v>
      </c>
      <c r="KV89" s="19">
        <f t="shared" si="59"/>
        <v>0</v>
      </c>
      <c r="KW89" s="24"/>
    </row>
    <row r="90" spans="1:312">
      <c r="A90" s="16"/>
      <c r="B90" s="16"/>
      <c r="C90" s="16"/>
      <c r="D90" s="16"/>
      <c r="E90" s="18">
        <v>2</v>
      </c>
      <c r="F90" s="946" t="s">
        <v>115</v>
      </c>
      <c r="G90" s="946"/>
      <c r="H90" s="946"/>
      <c r="I90" s="189" t="s">
        <v>116</v>
      </c>
      <c r="J90" s="19">
        <f t="shared" si="47"/>
        <v>0</v>
      </c>
      <c r="K90" s="19">
        <f t="shared" si="48"/>
        <v>0</v>
      </c>
      <c r="L90" s="19"/>
      <c r="M90" s="222">
        <f t="shared" si="54"/>
        <v>0</v>
      </c>
      <c r="N90" s="19">
        <f t="shared" si="49"/>
        <v>0</v>
      </c>
      <c r="O90" s="19">
        <f t="shared" si="50"/>
        <v>0</v>
      </c>
      <c r="P90" s="19"/>
      <c r="Q90" s="222">
        <f t="shared" si="55"/>
        <v>0</v>
      </c>
      <c r="R90" s="19">
        <f t="shared" si="51"/>
        <v>0</v>
      </c>
      <c r="S90" s="19">
        <f t="shared" si="52"/>
        <v>0</v>
      </c>
      <c r="T90" s="19"/>
      <c r="U90" s="222">
        <f t="shared" si="56"/>
        <v>0</v>
      </c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2">
        <f t="shared" si="68"/>
        <v>0</v>
      </c>
      <c r="AX90" s="24"/>
      <c r="AY90" s="24"/>
      <c r="AZ90" s="22">
        <f t="shared" si="69"/>
        <v>0</v>
      </c>
      <c r="BA90" s="24"/>
      <c r="BB90" s="24"/>
      <c r="BC90" s="22">
        <f t="shared" si="72"/>
        <v>0</v>
      </c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2">
        <f t="shared" si="73"/>
        <v>0</v>
      </c>
      <c r="CQ90" s="24"/>
      <c r="CR90" s="24"/>
      <c r="CS90" s="22">
        <f t="shared" si="67"/>
        <v>0</v>
      </c>
      <c r="CT90" s="24"/>
      <c r="CU90" s="24"/>
      <c r="CV90" s="22">
        <f t="shared" si="70"/>
        <v>0</v>
      </c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  <c r="IT90" s="24"/>
      <c r="IU90" s="24"/>
      <c r="IV90" s="24"/>
      <c r="IW90" s="24"/>
      <c r="IX90" s="24"/>
      <c r="IY90" s="24"/>
      <c r="IZ90" s="24"/>
      <c r="JA90" s="24"/>
      <c r="JB90" s="24"/>
      <c r="JC90" s="24"/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4"/>
      <c r="JP90" s="24"/>
      <c r="JQ90" s="24"/>
      <c r="JR90" s="24"/>
      <c r="JS90" s="24"/>
      <c r="JT90" s="24"/>
      <c r="JU90" s="24"/>
      <c r="JV90" s="24"/>
      <c r="JW90" s="24"/>
      <c r="JX90" s="24"/>
      <c r="JY90" s="24"/>
      <c r="JZ90" s="24"/>
      <c r="KA90" s="24"/>
      <c r="KB90" s="24"/>
      <c r="KC90" s="24"/>
      <c r="KD90" s="24"/>
      <c r="KE90" s="24"/>
      <c r="KF90" s="24"/>
      <c r="KG90" s="24"/>
      <c r="KH90" s="24"/>
      <c r="KI90" s="24"/>
      <c r="KJ90" s="24"/>
      <c r="KK90" s="24"/>
      <c r="KL90" s="24"/>
      <c r="KM90" s="24"/>
      <c r="KN90" s="24"/>
      <c r="KO90" s="19">
        <f t="shared" si="57"/>
        <v>0</v>
      </c>
      <c r="KP90" s="19"/>
      <c r="KQ90" s="24"/>
      <c r="KR90" s="19">
        <f t="shared" si="53"/>
        <v>0</v>
      </c>
      <c r="KS90" s="19"/>
      <c r="KT90" s="19">
        <f t="shared" si="71"/>
        <v>0</v>
      </c>
      <c r="KU90" s="19">
        <f t="shared" si="58"/>
        <v>0</v>
      </c>
      <c r="KV90" s="19">
        <f t="shared" si="59"/>
        <v>0</v>
      </c>
      <c r="KW90" s="24"/>
    </row>
    <row r="91" spans="1:312">
      <c r="A91" s="2"/>
      <c r="B91" s="2"/>
      <c r="C91" s="2"/>
      <c r="D91" s="16"/>
      <c r="E91" s="18">
        <v>3</v>
      </c>
      <c r="F91" s="946" t="s">
        <v>117</v>
      </c>
      <c r="G91" s="946"/>
      <c r="H91" s="946"/>
      <c r="I91" s="189" t="s">
        <v>118</v>
      </c>
      <c r="J91" s="19">
        <f t="shared" si="47"/>
        <v>0</v>
      </c>
      <c r="K91" s="19">
        <f t="shared" si="48"/>
        <v>0</v>
      </c>
      <c r="L91" s="19"/>
      <c r="M91" s="222">
        <f t="shared" si="54"/>
        <v>0</v>
      </c>
      <c r="N91" s="19">
        <f t="shared" si="49"/>
        <v>0</v>
      </c>
      <c r="O91" s="19">
        <f t="shared" si="50"/>
        <v>0</v>
      </c>
      <c r="P91" s="19"/>
      <c r="Q91" s="222">
        <f t="shared" si="55"/>
        <v>0</v>
      </c>
      <c r="R91" s="19">
        <f t="shared" si="51"/>
        <v>0</v>
      </c>
      <c r="S91" s="19">
        <f t="shared" si="52"/>
        <v>0</v>
      </c>
      <c r="T91" s="19"/>
      <c r="U91" s="222">
        <f t="shared" si="56"/>
        <v>0</v>
      </c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2">
        <f t="shared" si="68"/>
        <v>0</v>
      </c>
      <c r="AX91" s="24"/>
      <c r="AY91" s="24"/>
      <c r="AZ91" s="22">
        <f t="shared" si="69"/>
        <v>0</v>
      </c>
      <c r="BA91" s="24"/>
      <c r="BB91" s="24"/>
      <c r="BC91" s="22">
        <f t="shared" si="72"/>
        <v>0</v>
      </c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2">
        <f t="shared" si="73"/>
        <v>0</v>
      </c>
      <c r="CQ91" s="24"/>
      <c r="CR91" s="24"/>
      <c r="CS91" s="22">
        <f t="shared" si="67"/>
        <v>0</v>
      </c>
      <c r="CT91" s="24"/>
      <c r="CU91" s="24"/>
      <c r="CV91" s="22">
        <f t="shared" si="70"/>
        <v>0</v>
      </c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19">
        <f t="shared" si="57"/>
        <v>0</v>
      </c>
      <c r="KP91" s="19"/>
      <c r="KQ91" s="24"/>
      <c r="KR91" s="19">
        <f t="shared" si="53"/>
        <v>0</v>
      </c>
      <c r="KS91" s="19"/>
      <c r="KT91" s="19">
        <f t="shared" si="71"/>
        <v>0</v>
      </c>
      <c r="KU91" s="19">
        <f t="shared" si="58"/>
        <v>0</v>
      </c>
      <c r="KV91" s="19">
        <f t="shared" si="59"/>
        <v>0</v>
      </c>
      <c r="KW91" s="24"/>
    </row>
    <row r="92" spans="1:312">
      <c r="A92" s="2"/>
      <c r="B92" s="2"/>
      <c r="C92" s="2"/>
      <c r="D92" s="18">
        <v>2</v>
      </c>
      <c r="E92" s="189" t="s">
        <v>119</v>
      </c>
      <c r="F92" s="21"/>
      <c r="G92" s="21"/>
      <c r="H92" s="21"/>
      <c r="I92" s="21" t="s">
        <v>120</v>
      </c>
      <c r="J92" s="19">
        <f t="shared" si="47"/>
        <v>0</v>
      </c>
      <c r="K92" s="19">
        <f t="shared" si="48"/>
        <v>0</v>
      </c>
      <c r="L92" s="19"/>
      <c r="M92" s="222">
        <f t="shared" si="54"/>
        <v>0</v>
      </c>
      <c r="N92" s="19">
        <f t="shared" si="49"/>
        <v>0</v>
      </c>
      <c r="O92" s="19">
        <f t="shared" si="50"/>
        <v>0</v>
      </c>
      <c r="P92" s="19"/>
      <c r="Q92" s="222">
        <f t="shared" si="55"/>
        <v>0</v>
      </c>
      <c r="R92" s="19">
        <f t="shared" si="51"/>
        <v>0</v>
      </c>
      <c r="S92" s="19">
        <f t="shared" si="52"/>
        <v>0</v>
      </c>
      <c r="T92" s="19"/>
      <c r="U92" s="222">
        <f t="shared" si="56"/>
        <v>0</v>
      </c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 t="shared" si="68"/>
        <v>0</v>
      </c>
      <c r="AX92" s="22"/>
      <c r="AY92" s="22"/>
      <c r="AZ92" s="22">
        <f t="shared" si="69"/>
        <v>0</v>
      </c>
      <c r="BA92" s="22"/>
      <c r="BB92" s="22"/>
      <c r="BC92" s="22">
        <f t="shared" si="72"/>
        <v>0</v>
      </c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>
        <f t="shared" si="73"/>
        <v>0</v>
      </c>
      <c r="CQ92" s="22"/>
      <c r="CR92" s="22"/>
      <c r="CS92" s="22">
        <f t="shared" si="67"/>
        <v>0</v>
      </c>
      <c r="CT92" s="22"/>
      <c r="CU92" s="22"/>
      <c r="CV92" s="22">
        <f t="shared" si="70"/>
        <v>0</v>
      </c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  <c r="IU92" s="22"/>
      <c r="IV92" s="22"/>
      <c r="IW92" s="22"/>
      <c r="IX92" s="22"/>
      <c r="IY92" s="22"/>
      <c r="IZ92" s="22"/>
      <c r="JA92" s="22"/>
      <c r="JB92" s="22"/>
      <c r="JC92" s="22"/>
      <c r="JD92" s="22"/>
      <c r="JE92" s="22"/>
      <c r="JF92" s="22"/>
      <c r="JG92" s="22"/>
      <c r="JH92" s="22"/>
      <c r="JI92" s="22"/>
      <c r="JJ92" s="22"/>
      <c r="JK92" s="22"/>
      <c r="JL92" s="22"/>
      <c r="JM92" s="22"/>
      <c r="JN92" s="22"/>
      <c r="JO92" s="22"/>
      <c r="JP92" s="22"/>
      <c r="JQ92" s="22"/>
      <c r="JR92" s="22"/>
      <c r="JS92" s="22"/>
      <c r="JT92" s="22"/>
      <c r="JU92" s="22"/>
      <c r="JV92" s="22"/>
      <c r="JW92" s="22"/>
      <c r="JX92" s="22"/>
      <c r="JY92" s="22"/>
      <c r="JZ92" s="22"/>
      <c r="KA92" s="22"/>
      <c r="KB92" s="22"/>
      <c r="KC92" s="22"/>
      <c r="KD92" s="22"/>
      <c r="KE92" s="22"/>
      <c r="KF92" s="22"/>
      <c r="KG92" s="22"/>
      <c r="KH92" s="22"/>
      <c r="KI92" s="22"/>
      <c r="KJ92" s="22"/>
      <c r="KK92" s="22"/>
      <c r="KL92" s="22"/>
      <c r="KM92" s="22"/>
      <c r="KN92" s="22"/>
      <c r="KO92" s="19">
        <f t="shared" si="57"/>
        <v>0</v>
      </c>
      <c r="KP92" s="19"/>
      <c r="KQ92" s="22"/>
      <c r="KR92" s="19">
        <f t="shared" si="53"/>
        <v>0</v>
      </c>
      <c r="KS92" s="19"/>
      <c r="KT92" s="19">
        <f t="shared" si="71"/>
        <v>0</v>
      </c>
      <c r="KU92" s="19">
        <f t="shared" si="58"/>
        <v>0</v>
      </c>
      <c r="KV92" s="19">
        <f t="shared" si="59"/>
        <v>0</v>
      </c>
      <c r="KW92" s="22"/>
    </row>
    <row r="93" spans="1:312">
      <c r="A93" s="2"/>
      <c r="B93" s="2"/>
      <c r="C93" s="2"/>
      <c r="D93" s="18">
        <v>3</v>
      </c>
      <c r="E93" s="189" t="s">
        <v>121</v>
      </c>
      <c r="F93" s="21"/>
      <c r="G93" s="21"/>
      <c r="H93" s="21"/>
      <c r="I93" s="21" t="s">
        <v>122</v>
      </c>
      <c r="J93" s="19">
        <f t="shared" si="47"/>
        <v>1160784359</v>
      </c>
      <c r="K93" s="19">
        <f t="shared" si="48"/>
        <v>0</v>
      </c>
      <c r="L93" s="19"/>
      <c r="M93" s="222">
        <f t="shared" si="54"/>
        <v>1160784359</v>
      </c>
      <c r="N93" s="19">
        <f>AZ93+CS93+KR93</f>
        <v>1150473070</v>
      </c>
      <c r="O93" s="19">
        <f t="shared" si="50"/>
        <v>0</v>
      </c>
      <c r="P93" s="19"/>
      <c r="Q93" s="222">
        <f t="shared" si="55"/>
        <v>1150473070</v>
      </c>
      <c r="R93" s="19">
        <f>BC93+CV93+KU93</f>
        <v>1150473070</v>
      </c>
      <c r="S93" s="19">
        <f t="shared" si="52"/>
        <v>0</v>
      </c>
      <c r="T93" s="19"/>
      <c r="U93" s="222">
        <f t="shared" si="56"/>
        <v>1150473070</v>
      </c>
      <c r="V93" s="46">
        <f>SUM(V94:V95)</f>
        <v>0</v>
      </c>
      <c r="W93" s="46">
        <f>SUM(W94:W95)</f>
        <v>0</v>
      </c>
      <c r="X93" s="46"/>
      <c r="Y93" s="46">
        <f>SUM(Y94:Y95)</f>
        <v>74656</v>
      </c>
      <c r="Z93" s="46">
        <f>SUM(Z94:Z95)</f>
        <v>0</v>
      </c>
      <c r="AA93" s="46"/>
      <c r="AB93" s="46">
        <f>SUM(AB94:AB95)</f>
        <v>74656</v>
      </c>
      <c r="AC93" s="46">
        <f>SUM(AC94:AC95)</f>
        <v>0</v>
      </c>
      <c r="AD93" s="46"/>
      <c r="AE93" s="46">
        <f>SUM(AE94:AE95)</f>
        <v>0</v>
      </c>
      <c r="AF93" s="46">
        <f>SUM(AF94:AF95)</f>
        <v>0</v>
      </c>
      <c r="AG93" s="46"/>
      <c r="AH93" s="46">
        <f>SUM(AH94:AH95)</f>
        <v>0</v>
      </c>
      <c r="AI93" s="46">
        <f>SUM(AI94:AI95)</f>
        <v>0</v>
      </c>
      <c r="AJ93" s="46"/>
      <c r="AK93" s="46"/>
      <c r="AL93" s="46">
        <f>SUM(AL94:AL95)</f>
        <v>0</v>
      </c>
      <c r="AM93" s="46"/>
      <c r="AN93" s="46">
        <f>SUM(AN94:AN95)</f>
        <v>0</v>
      </c>
      <c r="AO93" s="46">
        <f>SUM(AO94:AO95)</f>
        <v>0</v>
      </c>
      <c r="AP93" s="46"/>
      <c r="AQ93" s="46">
        <f>SUM(AQ94:AQ95)</f>
        <v>0</v>
      </c>
      <c r="AR93" s="46">
        <f>SUM(AR94:AR95)</f>
        <v>0</v>
      </c>
      <c r="AS93" s="46"/>
      <c r="AT93" s="46"/>
      <c r="AU93" s="46">
        <f>SUM(AU94:AU95)</f>
        <v>0</v>
      </c>
      <c r="AV93" s="46"/>
      <c r="AW93" s="22">
        <f t="shared" si="68"/>
        <v>0</v>
      </c>
      <c r="AX93" s="46">
        <f>SUM(AX94:AX95)</f>
        <v>0</v>
      </c>
      <c r="AY93" s="46"/>
      <c r="AZ93" s="22">
        <f t="shared" si="69"/>
        <v>74656</v>
      </c>
      <c r="BA93" s="46">
        <f>SUM(BA94:BA95)</f>
        <v>0</v>
      </c>
      <c r="BB93" s="46"/>
      <c r="BC93" s="22">
        <f t="shared" si="72"/>
        <v>74656</v>
      </c>
      <c r="BD93" s="46">
        <f>SUM(BD94:BD95)</f>
        <v>0</v>
      </c>
      <c r="BE93" s="46"/>
      <c r="BF93" s="46">
        <f>SUM(BF94:BF95)</f>
        <v>0</v>
      </c>
      <c r="BG93" s="46">
        <f>SUM(BG94:BG95)</f>
        <v>0</v>
      </c>
      <c r="BH93" s="46"/>
      <c r="BI93" s="46">
        <f>SUM(BI94:BI95)</f>
        <v>0</v>
      </c>
      <c r="BJ93" s="46">
        <f>SUM(BJ94:BJ95)</f>
        <v>0</v>
      </c>
      <c r="BK93" s="46"/>
      <c r="BL93" s="46">
        <f>SUM(BL94:BL95)</f>
        <v>0</v>
      </c>
      <c r="BM93" s="46">
        <f>SUM(BM94:BM95)</f>
        <v>0</v>
      </c>
      <c r="BN93" s="46"/>
      <c r="BO93" s="46">
        <f>SUM(BO94:BO95)</f>
        <v>0</v>
      </c>
      <c r="BP93" s="46">
        <f>SUM(BP94:BP95)</f>
        <v>0</v>
      </c>
      <c r="BQ93" s="46"/>
      <c r="BR93" s="46">
        <f>SUM(BR94:BR95)</f>
        <v>1821255</v>
      </c>
      <c r="BS93" s="46">
        <f>SUM(BS94:BS95)</f>
        <v>0</v>
      </c>
      <c r="BT93" s="46"/>
      <c r="BU93" s="46">
        <f>SUM(BU94:BU95)</f>
        <v>1821255</v>
      </c>
      <c r="BV93" s="46">
        <f>SUM(BV94:BV95)</f>
        <v>0</v>
      </c>
      <c r="BW93" s="46"/>
      <c r="BX93" s="46"/>
      <c r="BY93" s="46">
        <f>SUM(BY94:BY95)</f>
        <v>0</v>
      </c>
      <c r="BZ93" s="46"/>
      <c r="CA93" s="46">
        <f>SUM(CA94:CA95)</f>
        <v>0</v>
      </c>
      <c r="CB93" s="46">
        <f>SUM(CB94:CB95)</f>
        <v>0</v>
      </c>
      <c r="CC93" s="46"/>
      <c r="CD93" s="46"/>
      <c r="CE93" s="46">
        <f>SUM(CE94:CE95)</f>
        <v>0</v>
      </c>
      <c r="CF93" s="46"/>
      <c r="CG93" s="46"/>
      <c r="CH93" s="46">
        <f>SUM(CH94:CH95)</f>
        <v>0</v>
      </c>
      <c r="CI93" s="46"/>
      <c r="CJ93" s="46">
        <f>SUM(CJ94:CJ95)</f>
        <v>0</v>
      </c>
      <c r="CK93" s="46">
        <f>SUM(CK94:CK95)</f>
        <v>0</v>
      </c>
      <c r="CL93" s="46"/>
      <c r="CM93" s="46"/>
      <c r="CN93" s="46">
        <f>SUM(CN94:CN95)</f>
        <v>0</v>
      </c>
      <c r="CO93" s="46"/>
      <c r="CP93" s="22">
        <f t="shared" si="73"/>
        <v>0</v>
      </c>
      <c r="CQ93" s="46">
        <f>SUM(CQ94:CQ95)</f>
        <v>0</v>
      </c>
      <c r="CR93" s="46"/>
      <c r="CS93" s="22">
        <f t="shared" si="67"/>
        <v>1821255</v>
      </c>
      <c r="CT93" s="46"/>
      <c r="CU93" s="46"/>
      <c r="CV93" s="22">
        <f t="shared" si="70"/>
        <v>1821255</v>
      </c>
      <c r="CW93" s="46">
        <f>SUM(CW94:CW95)</f>
        <v>0</v>
      </c>
      <c r="CX93" s="46"/>
      <c r="CY93" s="46"/>
      <c r="CZ93" s="46">
        <f>SUM(CZ94:CZ95)</f>
        <v>0</v>
      </c>
      <c r="DA93" s="46"/>
      <c r="DB93" s="46">
        <f>SUM(DB94:DB95)</f>
        <v>0</v>
      </c>
      <c r="DC93" s="46">
        <f>SUM(DC94:DC95)</f>
        <v>0</v>
      </c>
      <c r="DD93" s="46"/>
      <c r="DE93" s="46"/>
      <c r="DF93" s="46">
        <f>SUM(DF94:DF95)</f>
        <v>0</v>
      </c>
      <c r="DG93" s="46"/>
      <c r="DH93" s="46"/>
      <c r="DI93" s="46">
        <f>SUM(DI94:DI95)</f>
        <v>0</v>
      </c>
      <c r="DJ93" s="46"/>
      <c r="DK93" s="46">
        <f>SUM(DK94:DK95)</f>
        <v>0</v>
      </c>
      <c r="DL93" s="46">
        <f>SUM(DL94:DL95)</f>
        <v>0</v>
      </c>
      <c r="DM93" s="46"/>
      <c r="DN93" s="46"/>
      <c r="DO93" s="46">
        <f>SUM(DO94:DO95)</f>
        <v>0</v>
      </c>
      <c r="DP93" s="46"/>
      <c r="DQ93" s="46"/>
      <c r="DR93" s="46">
        <f>SUM(DR94:DR95)</f>
        <v>0</v>
      </c>
      <c r="DS93" s="46"/>
      <c r="DT93" s="46">
        <f>SUM(DT94:DT95)</f>
        <v>0</v>
      </c>
      <c r="DU93" s="46">
        <f>SUM(DU94:DU95)</f>
        <v>0</v>
      </c>
      <c r="DV93" s="46"/>
      <c r="DW93" s="46"/>
      <c r="DX93" s="46">
        <f>SUM(DX94:DX95)</f>
        <v>0</v>
      </c>
      <c r="DY93" s="46"/>
      <c r="DZ93" s="46"/>
      <c r="EA93" s="46">
        <f>SUM(EA94:EA95)</f>
        <v>0</v>
      </c>
      <c r="EB93" s="46"/>
      <c r="EC93" s="46">
        <f>SUM(EC94:EC95)</f>
        <v>0</v>
      </c>
      <c r="ED93" s="46">
        <f>SUM(ED94:ED95)</f>
        <v>0</v>
      </c>
      <c r="EE93" s="46"/>
      <c r="EF93" s="46"/>
      <c r="EG93" s="46">
        <f>SUM(EG94:EG95)</f>
        <v>0</v>
      </c>
      <c r="EH93" s="46"/>
      <c r="EI93" s="46"/>
      <c r="EJ93" s="46">
        <f>SUM(EJ94:EJ95)</f>
        <v>0</v>
      </c>
      <c r="EK93" s="46"/>
      <c r="EL93" s="46">
        <f>SUM(EL94:EL95)</f>
        <v>0</v>
      </c>
      <c r="EM93" s="46">
        <f>SUM(EM94:EM95)</f>
        <v>0</v>
      </c>
      <c r="EN93" s="46"/>
      <c r="EO93" s="46"/>
      <c r="EP93" s="46">
        <f>SUM(EP94:EP95)</f>
        <v>0</v>
      </c>
      <c r="EQ93" s="46"/>
      <c r="ER93" s="46"/>
      <c r="ES93" s="46">
        <f>SUM(ES94:ES95)</f>
        <v>0</v>
      </c>
      <c r="ET93" s="46"/>
      <c r="EU93" s="46">
        <f>SUM(EU94:EU95)</f>
        <v>0</v>
      </c>
      <c r="EV93" s="46">
        <f>SUM(EV94:EV95)</f>
        <v>0</v>
      </c>
      <c r="EW93" s="46"/>
      <c r="EX93" s="46"/>
      <c r="EY93" s="46">
        <f>SUM(EY94:EY95)</f>
        <v>0</v>
      </c>
      <c r="EZ93" s="46"/>
      <c r="FA93" s="46"/>
      <c r="FB93" s="46">
        <f>SUM(FB94:FB95)</f>
        <v>0</v>
      </c>
      <c r="FC93" s="46"/>
      <c r="FD93" s="46">
        <f>SUM(FD94:FD95)</f>
        <v>0</v>
      </c>
      <c r="FE93" s="46">
        <f>SUM(FE94:FE95)</f>
        <v>0</v>
      </c>
      <c r="FF93" s="46"/>
      <c r="FG93" s="46"/>
      <c r="FH93" s="46">
        <f>SUM(FH94:FH95)</f>
        <v>0</v>
      </c>
      <c r="FI93" s="46"/>
      <c r="FJ93" s="46"/>
      <c r="FK93" s="46">
        <f>SUM(FK94:FK95)</f>
        <v>0</v>
      </c>
      <c r="FL93" s="46"/>
      <c r="FM93" s="46">
        <f>SUM(FM94:FM95)</f>
        <v>0</v>
      </c>
      <c r="FN93" s="46">
        <f>SUM(FN94:FN95)</f>
        <v>0</v>
      </c>
      <c r="FO93" s="46"/>
      <c r="FP93" s="46"/>
      <c r="FQ93" s="46">
        <f>SUM(FQ94:FQ95)</f>
        <v>0</v>
      </c>
      <c r="FR93" s="46"/>
      <c r="FS93" s="46"/>
      <c r="FT93" s="46">
        <f>SUM(FT94:FT95)</f>
        <v>0</v>
      </c>
      <c r="FU93" s="46"/>
      <c r="FV93" s="46">
        <f>SUM(FV94:FV95)</f>
        <v>0</v>
      </c>
      <c r="FW93" s="46">
        <f>SUM(FW94:FW95)</f>
        <v>0</v>
      </c>
      <c r="FX93" s="46"/>
      <c r="FY93" s="46"/>
      <c r="FZ93" s="46">
        <f>SUM(FZ94:FZ95)</f>
        <v>0</v>
      </c>
      <c r="GA93" s="46"/>
      <c r="GB93" s="46">
        <f>SUM(GB94:GB95)</f>
        <v>230088404</v>
      </c>
      <c r="GC93" s="46">
        <f>SUM(GC94:GC95)</f>
        <v>0</v>
      </c>
      <c r="GD93" s="46"/>
      <c r="GE93" s="46">
        <f>SUM(GE94:GE95)</f>
        <v>217881204</v>
      </c>
      <c r="GF93" s="46">
        <f>SUM(GF94:GF95)</f>
        <v>0</v>
      </c>
      <c r="GG93" s="46"/>
      <c r="GH93" s="46">
        <f>SUM(GH94:GH95)</f>
        <v>217881204</v>
      </c>
      <c r="GI93" s="46">
        <f>SUM(GI94:GI95)</f>
        <v>0</v>
      </c>
      <c r="GJ93" s="46"/>
      <c r="GK93" s="46"/>
      <c r="GL93" s="46">
        <f>SUM(GL94:GL95)</f>
        <v>0</v>
      </c>
      <c r="GM93" s="46"/>
      <c r="GN93" s="46">
        <f>SUM(GN94:GN95)</f>
        <v>0</v>
      </c>
      <c r="GO93" s="46">
        <f>SUM(GO94:GO95)</f>
        <v>0</v>
      </c>
      <c r="GP93" s="46"/>
      <c r="GQ93" s="46"/>
      <c r="GR93" s="46">
        <f>SUM(GR94:GR95)</f>
        <v>0</v>
      </c>
      <c r="GS93" s="46"/>
      <c r="GT93" s="46"/>
      <c r="GU93" s="46">
        <f>SUM(GU94:GU95)</f>
        <v>0</v>
      </c>
      <c r="GV93" s="46"/>
      <c r="GW93" s="46">
        <f>SUM(GW94:GW95)</f>
        <v>0</v>
      </c>
      <c r="GX93" s="46">
        <f>SUM(GX94:GX95)</f>
        <v>0</v>
      </c>
      <c r="GY93" s="46"/>
      <c r="GZ93" s="46"/>
      <c r="HA93" s="46">
        <f>SUM(HA94:HA95)</f>
        <v>0</v>
      </c>
      <c r="HB93" s="46"/>
      <c r="HC93" s="46"/>
      <c r="HD93" s="46">
        <f>SUM(HD94:HD95)</f>
        <v>0</v>
      </c>
      <c r="HE93" s="46"/>
      <c r="HF93" s="46">
        <f>SUM(HF94:HF95)</f>
        <v>0</v>
      </c>
      <c r="HG93" s="46">
        <f>SUM(HG94:HG95)</f>
        <v>0</v>
      </c>
      <c r="HH93" s="46"/>
      <c r="HI93" s="46">
        <f>SUM(HI94:HI95)</f>
        <v>0</v>
      </c>
      <c r="HJ93" s="46">
        <f>SUM(HJ94:HJ95)</f>
        <v>0</v>
      </c>
      <c r="HK93" s="46"/>
      <c r="HL93" s="46"/>
      <c r="HM93" s="46">
        <f>SUM(HM94:HM95)</f>
        <v>0</v>
      </c>
      <c r="HN93" s="46"/>
      <c r="HO93" s="46">
        <f>SUM(HO94:HO95)</f>
        <v>0</v>
      </c>
      <c r="HP93" s="46">
        <f>SUM(HP94:HP95)</f>
        <v>0</v>
      </c>
      <c r="HQ93" s="46"/>
      <c r="HR93" s="46"/>
      <c r="HS93" s="46">
        <f>SUM(HS94:HS95)</f>
        <v>0</v>
      </c>
      <c r="HT93" s="46"/>
      <c r="HU93" s="46"/>
      <c r="HV93" s="46">
        <f>SUM(HV94:HV95)</f>
        <v>0</v>
      </c>
      <c r="HW93" s="46"/>
      <c r="HX93" s="46">
        <f>SUM(HX94:HX95)</f>
        <v>0</v>
      </c>
      <c r="HY93" s="46">
        <f>SUM(HY94:HY95)</f>
        <v>0</v>
      </c>
      <c r="HZ93" s="46"/>
      <c r="IA93" s="46"/>
      <c r="IB93" s="46">
        <f>SUM(IB94:IB95)</f>
        <v>0</v>
      </c>
      <c r="IC93" s="46"/>
      <c r="ID93" s="46"/>
      <c r="IE93" s="46">
        <f>SUM(IE94:IE95)</f>
        <v>0</v>
      </c>
      <c r="IF93" s="46"/>
      <c r="IG93" s="46">
        <f>SUM(IG94:IG95)</f>
        <v>0</v>
      </c>
      <c r="IH93" s="46">
        <f>SUM(IH94:IH95)</f>
        <v>0</v>
      </c>
      <c r="II93" s="46"/>
      <c r="IJ93" s="46"/>
      <c r="IK93" s="46">
        <f>SUM(IK94:IK95)</f>
        <v>0</v>
      </c>
      <c r="IL93" s="46"/>
      <c r="IM93" s="46"/>
      <c r="IN93" s="46">
        <f>SUM(IN94:IN95)</f>
        <v>0</v>
      </c>
      <c r="IO93" s="46"/>
      <c r="IP93" s="46">
        <f>SUM(IP94:IP95)</f>
        <v>0</v>
      </c>
      <c r="IQ93" s="46">
        <f>SUM(IQ94:IQ95)</f>
        <v>0</v>
      </c>
      <c r="IR93" s="46"/>
      <c r="IS93" s="46"/>
      <c r="IT93" s="46">
        <f>SUM(IT94:IT95)</f>
        <v>0</v>
      </c>
      <c r="IU93" s="46"/>
      <c r="IV93" s="46"/>
      <c r="IW93" s="46">
        <f>SUM(IW94:IW95)</f>
        <v>0</v>
      </c>
      <c r="IX93" s="46"/>
      <c r="IY93" s="46">
        <f>SUM(IY94:IY95)</f>
        <v>0</v>
      </c>
      <c r="IZ93" s="46">
        <f>SUM(IZ94:IZ95)</f>
        <v>0</v>
      </c>
      <c r="JA93" s="46"/>
      <c r="JB93" s="46"/>
      <c r="JC93" s="46">
        <f>SUM(JC94:JC95)</f>
        <v>0</v>
      </c>
      <c r="JD93" s="46"/>
      <c r="JE93" s="46"/>
      <c r="JF93" s="46">
        <f>SUM(JF94:JF95)</f>
        <v>0</v>
      </c>
      <c r="JG93" s="46"/>
      <c r="JH93" s="46">
        <f>SUM(JH94:JH95)</f>
        <v>0</v>
      </c>
      <c r="JI93" s="46">
        <f>SUM(JI94:JI95)</f>
        <v>0</v>
      </c>
      <c r="JJ93" s="46"/>
      <c r="JK93" s="46"/>
      <c r="JL93" s="46">
        <f>SUM(JL94:JL95)</f>
        <v>0</v>
      </c>
      <c r="JM93" s="46"/>
      <c r="JN93" s="46"/>
      <c r="JO93" s="46">
        <f>SUM(JO94:JO95)</f>
        <v>0</v>
      </c>
      <c r="JP93" s="46"/>
      <c r="JQ93" s="46">
        <f>SUM(JQ94:JQ95)</f>
        <v>0</v>
      </c>
      <c r="JR93" s="46">
        <f>SUM(JR94:JR95)</f>
        <v>0</v>
      </c>
      <c r="JS93" s="46"/>
      <c r="JT93" s="46"/>
      <c r="JU93" s="46">
        <f>SUM(JU94:JU95)</f>
        <v>0</v>
      </c>
      <c r="JV93" s="46"/>
      <c r="JW93" s="46"/>
      <c r="JX93" s="46">
        <f>SUM(JX94:JX95)</f>
        <v>0</v>
      </c>
      <c r="JY93" s="46"/>
      <c r="JZ93" s="46">
        <f>SUM(JZ94:JZ95)</f>
        <v>0</v>
      </c>
      <c r="KA93" s="46">
        <f>SUM(KA94:KA95)</f>
        <v>0</v>
      </c>
      <c r="KB93" s="46"/>
      <c r="KC93" s="46"/>
      <c r="KD93" s="46">
        <f>SUM(KD94:KD95)</f>
        <v>0</v>
      </c>
      <c r="KE93" s="46"/>
      <c r="KF93" s="46">
        <f>SUM(KF94:KF95)</f>
        <v>930695955</v>
      </c>
      <c r="KG93" s="46">
        <f>SUM(KG94:KG95)</f>
        <v>0</v>
      </c>
      <c r="KH93" s="46"/>
      <c r="KI93" s="46">
        <f>SUM(KI94:KI95)</f>
        <v>930695955</v>
      </c>
      <c r="KJ93" s="46">
        <f>SUM(KJ94:KJ95)</f>
        <v>0</v>
      </c>
      <c r="KK93" s="46"/>
      <c r="KL93" s="46">
        <f>SUM(KL94:KL95)</f>
        <v>930695955</v>
      </c>
      <c r="KM93" s="46">
        <f>SUM(KM94:KM95)</f>
        <v>0</v>
      </c>
      <c r="KN93" s="46"/>
      <c r="KO93" s="19">
        <f t="shared" si="57"/>
        <v>1160784359</v>
      </c>
      <c r="KP93" s="19"/>
      <c r="KQ93" s="46"/>
      <c r="KR93" s="19">
        <f t="shared" si="53"/>
        <v>1148577159</v>
      </c>
      <c r="KS93" s="19"/>
      <c r="KT93" s="19">
        <f t="shared" si="71"/>
        <v>0</v>
      </c>
      <c r="KU93" s="19">
        <f t="shared" si="58"/>
        <v>1148577159</v>
      </c>
      <c r="KV93" s="19">
        <f t="shared" si="59"/>
        <v>0</v>
      </c>
      <c r="KW93" s="46"/>
    </row>
    <row r="94" spans="1:312">
      <c r="A94" s="2"/>
      <c r="B94" s="2"/>
      <c r="C94" s="2"/>
      <c r="D94" s="2"/>
      <c r="E94" s="18">
        <v>1</v>
      </c>
      <c r="F94" s="946" t="s">
        <v>123</v>
      </c>
      <c r="G94" s="946"/>
      <c r="H94" s="946"/>
      <c r="I94" s="189" t="s">
        <v>124</v>
      </c>
      <c r="J94" s="19">
        <f t="shared" si="47"/>
        <v>1160784359</v>
      </c>
      <c r="K94" s="19">
        <f t="shared" si="48"/>
        <v>0</v>
      </c>
      <c r="L94" s="19"/>
      <c r="M94" s="222">
        <f t="shared" si="54"/>
        <v>1160784359</v>
      </c>
      <c r="N94" s="19">
        <f t="shared" si="49"/>
        <v>1150473070</v>
      </c>
      <c r="O94" s="19">
        <f t="shared" si="50"/>
        <v>0</v>
      </c>
      <c r="P94" s="19"/>
      <c r="Q94" s="222">
        <f t="shared" si="55"/>
        <v>1150473070</v>
      </c>
      <c r="R94" s="19">
        <f>BC94+CV94+KU94</f>
        <v>1150473070</v>
      </c>
      <c r="S94" s="19">
        <f t="shared" si="52"/>
        <v>0</v>
      </c>
      <c r="T94" s="19"/>
      <c r="U94" s="222">
        <f t="shared" si="56"/>
        <v>1150473070</v>
      </c>
      <c r="V94" s="24"/>
      <c r="W94" s="24"/>
      <c r="X94" s="24"/>
      <c r="Y94" s="24">
        <v>74656</v>
      </c>
      <c r="Z94" s="24"/>
      <c r="AA94" s="24"/>
      <c r="AB94" s="24">
        <v>74656</v>
      </c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2">
        <f t="shared" si="68"/>
        <v>0</v>
      </c>
      <c r="AX94" s="24"/>
      <c r="AY94" s="24"/>
      <c r="AZ94" s="22">
        <f t="shared" si="69"/>
        <v>74656</v>
      </c>
      <c r="BA94" s="24"/>
      <c r="BB94" s="24"/>
      <c r="BC94" s="22">
        <f t="shared" si="72"/>
        <v>74656</v>
      </c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>
        <v>1821255</v>
      </c>
      <c r="BS94" s="24"/>
      <c r="BT94" s="24"/>
      <c r="BU94" s="35">
        <v>1821255</v>
      </c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2">
        <f t="shared" si="73"/>
        <v>0</v>
      </c>
      <c r="CQ94" s="24"/>
      <c r="CR94" s="24"/>
      <c r="CS94" s="22">
        <f t="shared" si="67"/>
        <v>1821255</v>
      </c>
      <c r="CT94" s="24"/>
      <c r="CU94" s="24"/>
      <c r="CV94" s="22">
        <f t="shared" si="70"/>
        <v>1821255</v>
      </c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>
        <v>230088404</v>
      </c>
      <c r="GC94" s="24"/>
      <c r="GD94" s="24"/>
      <c r="GE94" s="24">
        <v>217881204</v>
      </c>
      <c r="GF94" s="24"/>
      <c r="GG94" s="24"/>
      <c r="GH94" s="35">
        <v>217881204</v>
      </c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>
        <v>930695955</v>
      </c>
      <c r="KG94" s="24"/>
      <c r="KH94" s="24"/>
      <c r="KI94" s="24">
        <v>930695955</v>
      </c>
      <c r="KJ94" s="24"/>
      <c r="KK94" s="24"/>
      <c r="KL94" s="24">
        <v>930695955</v>
      </c>
      <c r="KM94" s="24"/>
      <c r="KN94" s="24"/>
      <c r="KO94" s="19">
        <f t="shared" si="57"/>
        <v>1160784359</v>
      </c>
      <c r="KP94" s="19"/>
      <c r="KQ94" s="24"/>
      <c r="KR94" s="19">
        <f t="shared" si="53"/>
        <v>1148577159</v>
      </c>
      <c r="KS94" s="19"/>
      <c r="KT94" s="19">
        <f t="shared" si="71"/>
        <v>0</v>
      </c>
      <c r="KU94" s="19">
        <f t="shared" si="58"/>
        <v>1148577159</v>
      </c>
      <c r="KV94" s="19">
        <f t="shared" si="59"/>
        <v>0</v>
      </c>
      <c r="KW94" s="24"/>
    </row>
    <row r="95" spans="1:312">
      <c r="A95" s="2"/>
      <c r="B95" s="2"/>
      <c r="C95" s="2"/>
      <c r="D95" s="2"/>
      <c r="E95" s="18">
        <v>2</v>
      </c>
      <c r="F95" s="946" t="s">
        <v>125</v>
      </c>
      <c r="G95" s="946"/>
      <c r="H95" s="946"/>
      <c r="I95" s="189" t="s">
        <v>126</v>
      </c>
      <c r="J95" s="19">
        <f t="shared" si="47"/>
        <v>0</v>
      </c>
      <c r="K95" s="19">
        <f t="shared" si="48"/>
        <v>0</v>
      </c>
      <c r="L95" s="19"/>
      <c r="M95" s="222">
        <f t="shared" si="54"/>
        <v>0</v>
      </c>
      <c r="N95" s="19">
        <f t="shared" si="49"/>
        <v>0</v>
      </c>
      <c r="O95" s="19">
        <f t="shared" si="50"/>
        <v>0</v>
      </c>
      <c r="P95" s="19"/>
      <c r="Q95" s="222">
        <f t="shared" si="55"/>
        <v>0</v>
      </c>
      <c r="R95" s="19">
        <f t="shared" si="51"/>
        <v>0</v>
      </c>
      <c r="S95" s="19">
        <f t="shared" si="52"/>
        <v>0</v>
      </c>
      <c r="T95" s="19"/>
      <c r="U95" s="222">
        <f t="shared" si="56"/>
        <v>0</v>
      </c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2">
        <f t="shared" si="68"/>
        <v>0</v>
      </c>
      <c r="AX95" s="24"/>
      <c r="AY95" s="24"/>
      <c r="AZ95" s="22">
        <f t="shared" si="69"/>
        <v>0</v>
      </c>
      <c r="BA95" s="24"/>
      <c r="BB95" s="24"/>
      <c r="BC95" s="22">
        <f t="shared" si="72"/>
        <v>0</v>
      </c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2">
        <f t="shared" si="73"/>
        <v>0</v>
      </c>
      <c r="CQ95" s="24"/>
      <c r="CR95" s="24"/>
      <c r="CS95" s="22">
        <f t="shared" si="67"/>
        <v>0</v>
      </c>
      <c r="CT95" s="24"/>
      <c r="CU95" s="24"/>
      <c r="CV95" s="22">
        <f t="shared" si="70"/>
        <v>0</v>
      </c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19">
        <f t="shared" si="57"/>
        <v>0</v>
      </c>
      <c r="KP95" s="19"/>
      <c r="KQ95" s="24"/>
      <c r="KR95" s="19">
        <f t="shared" si="53"/>
        <v>0</v>
      </c>
      <c r="KS95" s="19"/>
      <c r="KT95" s="19">
        <f t="shared" si="71"/>
        <v>0</v>
      </c>
      <c r="KU95" s="19">
        <f t="shared" si="58"/>
        <v>0</v>
      </c>
      <c r="KV95" s="19">
        <f t="shared" si="59"/>
        <v>0</v>
      </c>
      <c r="KW95" s="24"/>
    </row>
    <row r="96" spans="1:312">
      <c r="A96" s="2"/>
      <c r="B96" s="2"/>
      <c r="C96" s="2"/>
      <c r="D96" s="2" t="s">
        <v>219</v>
      </c>
      <c r="E96" s="946" t="s">
        <v>319</v>
      </c>
      <c r="F96" s="946"/>
      <c r="G96" s="946"/>
      <c r="H96" s="946"/>
      <c r="I96" s="189" t="s">
        <v>318</v>
      </c>
      <c r="J96" s="19">
        <f t="shared" si="47"/>
        <v>0</v>
      </c>
      <c r="K96" s="19">
        <f t="shared" si="48"/>
        <v>0</v>
      </c>
      <c r="L96" s="19"/>
      <c r="M96" s="222">
        <f t="shared" si="54"/>
        <v>0</v>
      </c>
      <c r="N96" s="19">
        <f t="shared" si="49"/>
        <v>0</v>
      </c>
      <c r="O96" s="19">
        <f t="shared" si="50"/>
        <v>0</v>
      </c>
      <c r="P96" s="19"/>
      <c r="Q96" s="222">
        <f t="shared" si="55"/>
        <v>0</v>
      </c>
      <c r="R96" s="19">
        <f t="shared" si="51"/>
        <v>16920538</v>
      </c>
      <c r="S96" s="19">
        <f t="shared" si="52"/>
        <v>0</v>
      </c>
      <c r="T96" s="19"/>
      <c r="U96" s="222">
        <f t="shared" si="56"/>
        <v>16920538</v>
      </c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2">
        <f t="shared" si="68"/>
        <v>0</v>
      </c>
      <c r="AX96" s="24"/>
      <c r="AY96" s="24"/>
      <c r="AZ96" s="22">
        <f t="shared" si="69"/>
        <v>0</v>
      </c>
      <c r="BA96" s="24"/>
      <c r="BB96" s="24"/>
      <c r="BC96" s="22">
        <f t="shared" si="72"/>
        <v>0</v>
      </c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2">
        <f t="shared" si="73"/>
        <v>0</v>
      </c>
      <c r="CQ96" s="24"/>
      <c r="CR96" s="24"/>
      <c r="CS96" s="22">
        <f t="shared" si="67"/>
        <v>0</v>
      </c>
      <c r="CT96" s="24"/>
      <c r="CU96" s="24"/>
      <c r="CV96" s="22">
        <f t="shared" si="70"/>
        <v>0</v>
      </c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>
        <v>16920538</v>
      </c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19">
        <f t="shared" si="57"/>
        <v>0</v>
      </c>
      <c r="KP96" s="19"/>
      <c r="KQ96" s="24"/>
      <c r="KR96" s="19">
        <f t="shared" si="53"/>
        <v>0</v>
      </c>
      <c r="KS96" s="19"/>
      <c r="KT96" s="19">
        <f t="shared" si="71"/>
        <v>0</v>
      </c>
      <c r="KU96" s="19">
        <f t="shared" si="58"/>
        <v>16920538</v>
      </c>
      <c r="KV96" s="19">
        <f t="shared" si="59"/>
        <v>0</v>
      </c>
      <c r="KW96" s="24"/>
    </row>
    <row r="97" spans="1:309">
      <c r="A97" s="2"/>
      <c r="B97" s="2"/>
      <c r="C97" s="2"/>
      <c r="D97" s="18">
        <v>4</v>
      </c>
      <c r="E97" s="189" t="s">
        <v>127</v>
      </c>
      <c r="F97" s="21"/>
      <c r="G97" s="21"/>
      <c r="H97" s="21"/>
      <c r="I97" s="21" t="s">
        <v>128</v>
      </c>
      <c r="J97" s="19">
        <f t="shared" si="47"/>
        <v>0</v>
      </c>
      <c r="K97" s="19">
        <f t="shared" si="48"/>
        <v>0</v>
      </c>
      <c r="L97" s="19"/>
      <c r="M97" s="222">
        <f t="shared" si="54"/>
        <v>0</v>
      </c>
      <c r="N97" s="19">
        <f t="shared" si="49"/>
        <v>0</v>
      </c>
      <c r="O97" s="19">
        <f t="shared" si="50"/>
        <v>0</v>
      </c>
      <c r="P97" s="19"/>
      <c r="Q97" s="222">
        <f t="shared" si="55"/>
        <v>0</v>
      </c>
      <c r="R97" s="19">
        <f t="shared" si="51"/>
        <v>238161914</v>
      </c>
      <c r="S97" s="19">
        <f t="shared" si="52"/>
        <v>0</v>
      </c>
      <c r="T97" s="19"/>
      <c r="U97" s="222">
        <f t="shared" si="56"/>
        <v>238161914</v>
      </c>
      <c r="V97" s="22"/>
      <c r="W97" s="22"/>
      <c r="X97" s="22"/>
      <c r="Y97" s="22"/>
      <c r="Z97" s="22"/>
      <c r="AA97" s="22"/>
      <c r="AB97" s="107">
        <v>165362950</v>
      </c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>
        <f t="shared" si="68"/>
        <v>0</v>
      </c>
      <c r="AX97" s="22"/>
      <c r="AY97" s="22"/>
      <c r="AZ97" s="22">
        <f t="shared" si="69"/>
        <v>0</v>
      </c>
      <c r="BA97" s="22"/>
      <c r="BB97" s="22"/>
      <c r="BC97" s="22">
        <f t="shared" si="72"/>
        <v>165362950</v>
      </c>
      <c r="BD97" s="22"/>
      <c r="BE97" s="22"/>
      <c r="BF97" s="22"/>
      <c r="BG97" s="22"/>
      <c r="BH97" s="22"/>
      <c r="BI97" s="22"/>
      <c r="BJ97" s="22"/>
      <c r="BK97" s="22"/>
      <c r="BL97" s="107"/>
      <c r="BM97" s="22"/>
      <c r="BN97" s="22"/>
      <c r="BO97" s="22"/>
      <c r="BP97" s="22"/>
      <c r="BQ97" s="22"/>
      <c r="BR97" s="107"/>
      <c r="BS97" s="107"/>
      <c r="BT97" s="107"/>
      <c r="BU97" s="107">
        <v>72798964</v>
      </c>
      <c r="BV97" s="107"/>
      <c r="BW97" s="107"/>
      <c r="BX97" s="107"/>
      <c r="BY97" s="22"/>
      <c r="BZ97" s="22"/>
      <c r="CA97" s="107"/>
      <c r="CB97" s="107"/>
      <c r="CC97" s="107"/>
      <c r="CD97" s="107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>
        <f t="shared" si="73"/>
        <v>0</v>
      </c>
      <c r="CQ97" s="22"/>
      <c r="CR97" s="22"/>
      <c r="CS97" s="22">
        <f t="shared" si="67"/>
        <v>0</v>
      </c>
      <c r="CT97" s="22"/>
      <c r="CU97" s="22"/>
      <c r="CV97" s="22">
        <f t="shared" si="70"/>
        <v>72798964</v>
      </c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  <c r="IW97" s="22"/>
      <c r="IX97" s="22"/>
      <c r="IY97" s="22"/>
      <c r="IZ97" s="22"/>
      <c r="JA97" s="22"/>
      <c r="JB97" s="22"/>
      <c r="JC97" s="22"/>
      <c r="JD97" s="22"/>
      <c r="JE97" s="22"/>
      <c r="JF97" s="22"/>
      <c r="JG97" s="22"/>
      <c r="JH97" s="22"/>
      <c r="JI97" s="22"/>
      <c r="JJ97" s="22"/>
      <c r="JK97" s="22"/>
      <c r="JL97" s="22"/>
      <c r="JM97" s="22"/>
      <c r="JN97" s="22"/>
      <c r="JO97" s="22"/>
      <c r="JP97" s="22"/>
      <c r="JQ97" s="22"/>
      <c r="JR97" s="22"/>
      <c r="JS97" s="22"/>
      <c r="JT97" s="22"/>
      <c r="JU97" s="22"/>
      <c r="JV97" s="22"/>
      <c r="JW97" s="22"/>
      <c r="JX97" s="22"/>
      <c r="JY97" s="22"/>
      <c r="JZ97" s="22"/>
      <c r="KA97" s="22"/>
      <c r="KB97" s="22"/>
      <c r="KC97" s="22"/>
      <c r="KD97" s="22"/>
      <c r="KE97" s="22"/>
      <c r="KF97" s="22"/>
      <c r="KG97" s="22"/>
      <c r="KH97" s="22"/>
      <c r="KI97" s="22"/>
      <c r="KJ97" s="22"/>
      <c r="KK97" s="22"/>
      <c r="KL97" s="22"/>
      <c r="KM97" s="22"/>
      <c r="KN97" s="22"/>
      <c r="KO97" s="19">
        <f t="shared" si="57"/>
        <v>0</v>
      </c>
      <c r="KP97" s="19"/>
      <c r="KQ97" s="22"/>
      <c r="KR97" s="19">
        <f t="shared" si="53"/>
        <v>0</v>
      </c>
      <c r="KS97" s="19"/>
      <c r="KT97" s="19">
        <f t="shared" si="71"/>
        <v>0</v>
      </c>
      <c r="KU97" s="19">
        <f t="shared" si="58"/>
        <v>0</v>
      </c>
      <c r="KV97" s="19">
        <f t="shared" si="59"/>
        <v>0</v>
      </c>
      <c r="KW97" s="22"/>
    </row>
    <row r="98" spans="1:309">
      <c r="A98" s="2"/>
      <c r="B98" s="2"/>
      <c r="C98" s="2"/>
      <c r="D98" s="18">
        <v>5</v>
      </c>
      <c r="E98" s="189" t="s">
        <v>129</v>
      </c>
      <c r="F98" s="21"/>
      <c r="G98" s="21"/>
      <c r="H98" s="21"/>
      <c r="I98" s="21" t="s">
        <v>130</v>
      </c>
      <c r="J98" s="19">
        <f t="shared" si="47"/>
        <v>0</v>
      </c>
      <c r="K98" s="19">
        <f t="shared" si="48"/>
        <v>0</v>
      </c>
      <c r="L98" s="19"/>
      <c r="M98" s="222">
        <f t="shared" si="54"/>
        <v>0</v>
      </c>
      <c r="N98" s="19">
        <f t="shared" si="49"/>
        <v>0</v>
      </c>
      <c r="O98" s="19">
        <f t="shared" si="50"/>
        <v>0</v>
      </c>
      <c r="P98" s="19"/>
      <c r="Q98" s="222">
        <f t="shared" si="55"/>
        <v>0</v>
      </c>
      <c r="R98" s="19">
        <f t="shared" si="51"/>
        <v>0</v>
      </c>
      <c r="S98" s="19">
        <f t="shared" si="52"/>
        <v>0</v>
      </c>
      <c r="T98" s="19"/>
      <c r="U98" s="222">
        <f t="shared" si="56"/>
        <v>0</v>
      </c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>
        <f t="shared" si="68"/>
        <v>0</v>
      </c>
      <c r="AX98" s="22"/>
      <c r="AY98" s="22"/>
      <c r="AZ98" s="22">
        <f t="shared" si="69"/>
        <v>0</v>
      </c>
      <c r="BA98" s="22"/>
      <c r="BB98" s="22"/>
      <c r="BC98" s="22">
        <f t="shared" si="72"/>
        <v>0</v>
      </c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107"/>
      <c r="CB98" s="107"/>
      <c r="CC98" s="107"/>
      <c r="CD98" s="107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>
        <f t="shared" si="73"/>
        <v>0</v>
      </c>
      <c r="CQ98" s="22"/>
      <c r="CR98" s="22"/>
      <c r="CS98" s="22">
        <f t="shared" si="67"/>
        <v>0</v>
      </c>
      <c r="CT98" s="22"/>
      <c r="CU98" s="22"/>
      <c r="CV98" s="22">
        <f t="shared" si="70"/>
        <v>0</v>
      </c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  <c r="IU98" s="22"/>
      <c r="IV98" s="22"/>
      <c r="IW98" s="22"/>
      <c r="IX98" s="22"/>
      <c r="IY98" s="22"/>
      <c r="IZ98" s="22"/>
      <c r="JA98" s="22"/>
      <c r="JB98" s="22"/>
      <c r="JC98" s="22"/>
      <c r="JD98" s="22"/>
      <c r="JE98" s="22"/>
      <c r="JF98" s="22"/>
      <c r="JG98" s="22"/>
      <c r="JH98" s="22"/>
      <c r="JI98" s="22"/>
      <c r="JJ98" s="22"/>
      <c r="JK98" s="22"/>
      <c r="JL98" s="22"/>
      <c r="JM98" s="22"/>
      <c r="JN98" s="22"/>
      <c r="JO98" s="22"/>
      <c r="JP98" s="22"/>
      <c r="JQ98" s="22"/>
      <c r="JR98" s="22"/>
      <c r="JS98" s="22"/>
      <c r="JT98" s="22"/>
      <c r="JU98" s="22"/>
      <c r="JV98" s="22"/>
      <c r="JW98" s="22"/>
      <c r="JX98" s="22"/>
      <c r="JY98" s="22"/>
      <c r="JZ98" s="22"/>
      <c r="KA98" s="22"/>
      <c r="KB98" s="22"/>
      <c r="KC98" s="22"/>
      <c r="KD98" s="22"/>
      <c r="KE98" s="22"/>
      <c r="KF98" s="22"/>
      <c r="KG98" s="22"/>
      <c r="KH98" s="22"/>
      <c r="KI98" s="22"/>
      <c r="KJ98" s="22"/>
      <c r="KK98" s="22"/>
      <c r="KL98" s="22"/>
      <c r="KM98" s="22"/>
      <c r="KN98" s="22"/>
      <c r="KO98" s="19">
        <f t="shared" si="57"/>
        <v>0</v>
      </c>
      <c r="KP98" s="19"/>
      <c r="KQ98" s="22"/>
      <c r="KR98" s="19">
        <f t="shared" si="53"/>
        <v>0</v>
      </c>
      <c r="KS98" s="19"/>
      <c r="KT98" s="19">
        <f t="shared" si="71"/>
        <v>0</v>
      </c>
      <c r="KU98" s="19">
        <f t="shared" si="58"/>
        <v>0</v>
      </c>
      <c r="KV98" s="19">
        <f t="shared" si="59"/>
        <v>0</v>
      </c>
      <c r="KW98" s="22"/>
    </row>
    <row r="99" spans="1:309">
      <c r="A99" s="942" t="s">
        <v>131</v>
      </c>
      <c r="B99" s="942"/>
      <c r="C99" s="942"/>
      <c r="D99" s="942"/>
      <c r="E99" s="942"/>
      <c r="F99" s="942"/>
      <c r="G99" s="942"/>
      <c r="H99" s="942"/>
      <c r="I99" s="37"/>
      <c r="J99" s="250">
        <f t="shared" si="47"/>
        <v>4630721592</v>
      </c>
      <c r="K99" s="250">
        <f t="shared" si="48"/>
        <v>0</v>
      </c>
      <c r="L99" s="250"/>
      <c r="M99" s="249">
        <f t="shared" si="54"/>
        <v>4630721592</v>
      </c>
      <c r="N99" s="250">
        <f t="shared" si="49"/>
        <v>4610826489</v>
      </c>
      <c r="O99" s="250">
        <f t="shared" si="50"/>
        <v>0</v>
      </c>
      <c r="P99" s="250"/>
      <c r="Q99" s="249">
        <f t="shared" si="55"/>
        <v>4610826489</v>
      </c>
      <c r="R99" s="250">
        <f t="shared" si="51"/>
        <v>4654111498</v>
      </c>
      <c r="S99" s="250">
        <f t="shared" si="52"/>
        <v>0</v>
      </c>
      <c r="T99" s="250"/>
      <c r="U99" s="249">
        <f t="shared" si="56"/>
        <v>4654111498</v>
      </c>
      <c r="V99" s="38">
        <f>V84+V86</f>
        <v>100727800</v>
      </c>
      <c r="W99" s="38">
        <f>W84+W86</f>
        <v>0</v>
      </c>
      <c r="X99" s="38"/>
      <c r="Y99" s="38">
        <f>Y84+Y86</f>
        <v>111957220</v>
      </c>
      <c r="Z99" s="38">
        <f>Z84+Z86</f>
        <v>0</v>
      </c>
      <c r="AA99" s="38"/>
      <c r="AB99" s="38">
        <f>AB84+AB86</f>
        <v>167081186</v>
      </c>
      <c r="AC99" s="38">
        <f>AC84+AC86</f>
        <v>0</v>
      </c>
      <c r="AD99" s="38"/>
      <c r="AE99" s="38">
        <f>AE84+AE86</f>
        <v>0</v>
      </c>
      <c r="AF99" s="38">
        <f>AF84+AF86</f>
        <v>0</v>
      </c>
      <c r="AG99" s="38"/>
      <c r="AH99" s="38">
        <f>AH84+AH86</f>
        <v>2349109</v>
      </c>
      <c r="AI99" s="38">
        <f>AI84+AI86</f>
        <v>0</v>
      </c>
      <c r="AJ99" s="38"/>
      <c r="AK99" s="38">
        <f>AK84+AK86</f>
        <v>2349109</v>
      </c>
      <c r="AL99" s="38">
        <f>AL84+AL86</f>
        <v>0</v>
      </c>
      <c r="AM99" s="38"/>
      <c r="AN99" s="38">
        <f>AN84+AN86</f>
        <v>0</v>
      </c>
      <c r="AO99" s="38">
        <f>AO84+AO86</f>
        <v>0</v>
      </c>
      <c r="AP99" s="38"/>
      <c r="AQ99" s="38">
        <f>AQ84+AQ86</f>
        <v>0</v>
      </c>
      <c r="AR99" s="38">
        <f>AR84+AR86</f>
        <v>0</v>
      </c>
      <c r="AS99" s="38"/>
      <c r="AT99" s="38">
        <f>AT84+AT86</f>
        <v>0</v>
      </c>
      <c r="AU99" s="38">
        <f>AU84+AU86</f>
        <v>0</v>
      </c>
      <c r="AV99" s="38"/>
      <c r="AW99" s="38">
        <f>AW84+AW86</f>
        <v>100727800</v>
      </c>
      <c r="AX99" s="38">
        <f>AX84+AX86</f>
        <v>0</v>
      </c>
      <c r="AY99" s="38"/>
      <c r="AZ99" s="38">
        <f>AZ84+AZ86</f>
        <v>114306329</v>
      </c>
      <c r="BA99" s="38">
        <f>BA84+BA86</f>
        <v>0</v>
      </c>
      <c r="BB99" s="38"/>
      <c r="BC99" s="38">
        <f>BC84+BC86</f>
        <v>169430295</v>
      </c>
      <c r="BD99" s="38">
        <f>BD84+BD86</f>
        <v>0</v>
      </c>
      <c r="BE99" s="38"/>
      <c r="BF99" s="38">
        <f>BF84+BF86</f>
        <v>5686860</v>
      </c>
      <c r="BG99" s="38">
        <f>BG84+BG86</f>
        <v>0</v>
      </c>
      <c r="BH99" s="38"/>
      <c r="BI99" s="38">
        <f>BI84+BI86</f>
        <v>6944979</v>
      </c>
      <c r="BJ99" s="38">
        <f>BJ84+BJ86</f>
        <v>0</v>
      </c>
      <c r="BK99" s="38"/>
      <c r="BL99" s="38">
        <f>BL84+BL86</f>
        <v>510525</v>
      </c>
      <c r="BM99" s="38">
        <f>BM84+BM86</f>
        <v>0</v>
      </c>
      <c r="BN99" s="38"/>
      <c r="BO99" s="38">
        <f>BO84+BO86</f>
        <v>7064000</v>
      </c>
      <c r="BP99" s="38">
        <f>BP84+BP86</f>
        <v>0</v>
      </c>
      <c r="BQ99" s="38"/>
      <c r="BR99" s="38">
        <f>BR84+BR86</f>
        <v>17622830</v>
      </c>
      <c r="BS99" s="38">
        <f>BS84+BS86</f>
        <v>0</v>
      </c>
      <c r="BT99" s="38"/>
      <c r="BU99" s="38">
        <f>BU84+BU86</f>
        <v>90480292</v>
      </c>
      <c r="BV99" s="38">
        <f>BV84+BV86</f>
        <v>0</v>
      </c>
      <c r="BW99" s="38"/>
      <c r="BX99" s="38">
        <f>BX84+BX86</f>
        <v>3250000</v>
      </c>
      <c r="BY99" s="38">
        <f>BY84+BY86</f>
        <v>0</v>
      </c>
      <c r="BZ99" s="38"/>
      <c r="CA99" s="38">
        <f>CA84+CA86</f>
        <v>3620374</v>
      </c>
      <c r="CB99" s="38">
        <f>CB84+CB86</f>
        <v>0</v>
      </c>
      <c r="CC99" s="38"/>
      <c r="CD99" s="38">
        <f>CD84+CD86</f>
        <v>2070706</v>
      </c>
      <c r="CE99" s="38">
        <f>CE84+CE86</f>
        <v>0</v>
      </c>
      <c r="CF99" s="38"/>
      <c r="CG99" s="38">
        <f>CG84+CG86</f>
        <v>0</v>
      </c>
      <c r="CH99" s="38">
        <f>CH84+CH86</f>
        <v>0</v>
      </c>
      <c r="CI99" s="38"/>
      <c r="CJ99" s="38">
        <f>CJ84+CJ86</f>
        <v>0</v>
      </c>
      <c r="CK99" s="38">
        <f>CK84+CK86</f>
        <v>0</v>
      </c>
      <c r="CL99" s="38"/>
      <c r="CM99" s="38">
        <f>CM84+CM86</f>
        <v>0</v>
      </c>
      <c r="CN99" s="38">
        <f>CN84+CN86</f>
        <v>0</v>
      </c>
      <c r="CO99" s="38"/>
      <c r="CP99" s="38">
        <f>CP84+CP86</f>
        <v>16000860</v>
      </c>
      <c r="CQ99" s="38">
        <f>CQ84+CQ86</f>
        <v>0</v>
      </c>
      <c r="CR99" s="38"/>
      <c r="CS99" s="436">
        <f>BI99+BR99+CA99+CJ99</f>
        <v>28188183</v>
      </c>
      <c r="CT99" s="38"/>
      <c r="CU99" s="38"/>
      <c r="CV99" s="38">
        <f>CV84+CV86</f>
        <v>93061523</v>
      </c>
      <c r="CW99" s="38">
        <f>CW84+CW86</f>
        <v>0</v>
      </c>
      <c r="CX99" s="38"/>
      <c r="CY99" s="38">
        <f>CY84+CY86</f>
        <v>0</v>
      </c>
      <c r="CZ99" s="38">
        <f>CZ84+CZ86</f>
        <v>0</v>
      </c>
      <c r="DA99" s="38"/>
      <c r="DB99" s="38">
        <f>DB84+DB86</f>
        <v>0</v>
      </c>
      <c r="DC99" s="38">
        <f>DC84+DC86</f>
        <v>0</v>
      </c>
      <c r="DD99" s="38"/>
      <c r="DE99" s="38">
        <f>DE84+DE86</f>
        <v>680000</v>
      </c>
      <c r="DF99" s="38">
        <f>DF84+DF86</f>
        <v>0</v>
      </c>
      <c r="DG99" s="38"/>
      <c r="DH99" s="38">
        <f>DH84+DH86</f>
        <v>11950000</v>
      </c>
      <c r="DI99" s="38">
        <f>DI84+DI86</f>
        <v>0</v>
      </c>
      <c r="DJ99" s="38"/>
      <c r="DK99" s="38">
        <f>DK84+DK86</f>
        <v>11950000</v>
      </c>
      <c r="DL99" s="38">
        <f>DL84+DL86</f>
        <v>0</v>
      </c>
      <c r="DM99" s="38"/>
      <c r="DN99" s="38">
        <f>DN84+DN86</f>
        <v>10705710</v>
      </c>
      <c r="DO99" s="38">
        <f>DO84+DO86</f>
        <v>0</v>
      </c>
      <c r="DP99" s="38"/>
      <c r="DQ99" s="38">
        <f>DQ84+DQ86</f>
        <v>10380000</v>
      </c>
      <c r="DR99" s="38">
        <f>DR84+DR86</f>
        <v>0</v>
      </c>
      <c r="DS99" s="38"/>
      <c r="DT99" s="38">
        <f>DT84+DT86</f>
        <v>10380000</v>
      </c>
      <c r="DU99" s="38">
        <f>DU84+DU86</f>
        <v>0</v>
      </c>
      <c r="DV99" s="38"/>
      <c r="DW99" s="38">
        <f>DW84+DW86</f>
        <v>10409100</v>
      </c>
      <c r="DX99" s="38">
        <f>DX84+DX86</f>
        <v>0</v>
      </c>
      <c r="DY99" s="38"/>
      <c r="DZ99" s="38">
        <f>DZ84+DZ86</f>
        <v>0</v>
      </c>
      <c r="EA99" s="38">
        <f>EA84+EA86</f>
        <v>0</v>
      </c>
      <c r="EB99" s="38"/>
      <c r="EC99" s="38">
        <f>EC84+EC86</f>
        <v>0</v>
      </c>
      <c r="ED99" s="38">
        <f>ED84+ED86</f>
        <v>0</v>
      </c>
      <c r="EE99" s="38"/>
      <c r="EF99" s="38">
        <f>EF84+EF86</f>
        <v>0</v>
      </c>
      <c r="EG99" s="38">
        <f>EG84+EG86</f>
        <v>0</v>
      </c>
      <c r="EH99" s="38"/>
      <c r="EI99" s="38">
        <f>EI84+EI86</f>
        <v>3600000</v>
      </c>
      <c r="EJ99" s="38">
        <f>EJ84+EJ86</f>
        <v>0</v>
      </c>
      <c r="EK99" s="38"/>
      <c r="EL99" s="38">
        <f>EL84+EL86</f>
        <v>3600000</v>
      </c>
      <c r="EM99" s="38">
        <f>EM84+EM86</f>
        <v>0</v>
      </c>
      <c r="EN99" s="38"/>
      <c r="EO99" s="38">
        <f>EO84+EO86</f>
        <v>6750101</v>
      </c>
      <c r="EP99" s="38">
        <f>EP84+EP86</f>
        <v>0</v>
      </c>
      <c r="EQ99" s="38"/>
      <c r="ER99" s="38">
        <f>ER84+ER86</f>
        <v>5800000</v>
      </c>
      <c r="ES99" s="38">
        <f>ES84+ES86</f>
        <v>0</v>
      </c>
      <c r="ET99" s="38"/>
      <c r="EU99" s="38">
        <f>EU84+EU86</f>
        <v>5800000</v>
      </c>
      <c r="EV99" s="38">
        <f>EV84+EV86</f>
        <v>0</v>
      </c>
      <c r="EW99" s="38"/>
      <c r="EX99" s="38">
        <f>EX84+EX86</f>
        <v>8666372</v>
      </c>
      <c r="EY99" s="38">
        <f>EY84+EY86</f>
        <v>0</v>
      </c>
      <c r="EZ99" s="38"/>
      <c r="FA99" s="38">
        <f>FA84+FA86</f>
        <v>0</v>
      </c>
      <c r="FB99" s="38">
        <f>FB84+FB86</f>
        <v>0</v>
      </c>
      <c r="FC99" s="38"/>
      <c r="FD99" s="38">
        <f>FD84+FD86</f>
        <v>0</v>
      </c>
      <c r="FE99" s="38">
        <f>FE84+FE86</f>
        <v>0</v>
      </c>
      <c r="FF99" s="38"/>
      <c r="FG99" s="38">
        <f>FG84+FG86</f>
        <v>0</v>
      </c>
      <c r="FH99" s="38">
        <f>FH84+FH86</f>
        <v>0</v>
      </c>
      <c r="FI99" s="38"/>
      <c r="FJ99" s="38">
        <f>FJ84+FJ86</f>
        <v>57000000</v>
      </c>
      <c r="FK99" s="38">
        <f>FK84+FK86</f>
        <v>0</v>
      </c>
      <c r="FL99" s="38"/>
      <c r="FM99" s="38">
        <f>FM84+FM86</f>
        <v>57000000</v>
      </c>
      <c r="FN99" s="38">
        <f>FN84+FN86</f>
        <v>0</v>
      </c>
      <c r="FO99" s="38"/>
      <c r="FP99" s="38">
        <f>FP84+FP86</f>
        <v>71843498</v>
      </c>
      <c r="FQ99" s="38">
        <f>FQ84+FQ86</f>
        <v>0</v>
      </c>
      <c r="FR99" s="38"/>
      <c r="FS99" s="38">
        <f>FS84+FS86</f>
        <v>6700000</v>
      </c>
      <c r="FT99" s="38">
        <f>FT84+FT86</f>
        <v>0</v>
      </c>
      <c r="FU99" s="38"/>
      <c r="FV99" s="38">
        <f>FV84+FV86</f>
        <v>6700000</v>
      </c>
      <c r="FW99" s="38">
        <f>FW84+FW86</f>
        <v>0</v>
      </c>
      <c r="FX99" s="38"/>
      <c r="FY99" s="38">
        <f>FY84+FY86</f>
        <v>16053550</v>
      </c>
      <c r="FZ99" s="38">
        <f>FZ84+FZ86</f>
        <v>0</v>
      </c>
      <c r="GA99" s="38"/>
      <c r="GB99" s="38">
        <f>GB84+GB86</f>
        <v>241423404</v>
      </c>
      <c r="GC99" s="38">
        <f>GC84+GC86</f>
        <v>0</v>
      </c>
      <c r="GD99" s="38"/>
      <c r="GE99" s="38">
        <f>GE84+GE86</f>
        <v>230216204</v>
      </c>
      <c r="GF99" s="38">
        <f>GF84+GF86</f>
        <v>0</v>
      </c>
      <c r="GG99" s="38"/>
      <c r="GH99" s="38">
        <f>GH84+GH86</f>
        <v>229419503</v>
      </c>
      <c r="GI99" s="38">
        <f>GI84+GI86</f>
        <v>0</v>
      </c>
      <c r="GJ99" s="38"/>
      <c r="GK99" s="38">
        <f>GK84+GK86</f>
        <v>123625000</v>
      </c>
      <c r="GL99" s="38">
        <f>GL84+GL86</f>
        <v>0</v>
      </c>
      <c r="GM99" s="38"/>
      <c r="GN99" s="38">
        <f>GN84+GN86</f>
        <v>23625000</v>
      </c>
      <c r="GO99" s="38">
        <f>GO84+GO86</f>
        <v>0</v>
      </c>
      <c r="GP99" s="38"/>
      <c r="GQ99" s="38">
        <f>GQ84+GQ86</f>
        <v>25182035</v>
      </c>
      <c r="GR99" s="38">
        <f>GR84+GR86</f>
        <v>0</v>
      </c>
      <c r="GS99" s="38"/>
      <c r="GT99" s="38">
        <f>GT84+GT86</f>
        <v>40150000</v>
      </c>
      <c r="GU99" s="38">
        <f>GU84+GU86</f>
        <v>0</v>
      </c>
      <c r="GV99" s="38"/>
      <c r="GW99" s="38">
        <f>GW84+GW86</f>
        <v>40150000</v>
      </c>
      <c r="GX99" s="38">
        <f>GX84+GX86</f>
        <v>0</v>
      </c>
      <c r="GY99" s="38"/>
      <c r="GZ99" s="38">
        <f>GZ84+GZ86</f>
        <v>38603200</v>
      </c>
      <c r="HA99" s="38">
        <f>HA84+HA86</f>
        <v>0</v>
      </c>
      <c r="HB99" s="38"/>
      <c r="HC99" s="38">
        <f>HC84+HC86</f>
        <v>738705127</v>
      </c>
      <c r="HD99" s="38">
        <f>HD84+HD86</f>
        <v>0</v>
      </c>
      <c r="HE99" s="38"/>
      <c r="HF99" s="38">
        <f>HF84+HF86</f>
        <v>754200372</v>
      </c>
      <c r="HG99" s="38">
        <f>HG84+HG86</f>
        <v>0</v>
      </c>
      <c r="HH99" s="38"/>
      <c r="HI99" s="38">
        <f>HI84+HI86</f>
        <v>1315722370</v>
      </c>
      <c r="HJ99" s="38">
        <f>HJ84+HJ86</f>
        <v>0</v>
      </c>
      <c r="HK99" s="38"/>
      <c r="HL99" s="38">
        <f>HL84+HL86</f>
        <v>4300000</v>
      </c>
      <c r="HM99" s="38">
        <f>HM84+HM86</f>
        <v>0</v>
      </c>
      <c r="HN99" s="38"/>
      <c r="HO99" s="38">
        <f>HO84+HO86</f>
        <v>4300000</v>
      </c>
      <c r="HP99" s="38">
        <f>HP84+HP86</f>
        <v>0</v>
      </c>
      <c r="HQ99" s="38"/>
      <c r="HR99" s="38">
        <f>HR84+HR86</f>
        <v>5674895</v>
      </c>
      <c r="HS99" s="38">
        <f>HS84+HS86</f>
        <v>0</v>
      </c>
      <c r="HT99" s="38"/>
      <c r="HU99" s="38">
        <f>HU84+HU86</f>
        <v>0</v>
      </c>
      <c r="HV99" s="38">
        <f>HV84+HV86</f>
        <v>0</v>
      </c>
      <c r="HW99" s="38"/>
      <c r="HX99" s="38">
        <f>HX84+HX86</f>
        <v>0</v>
      </c>
      <c r="HY99" s="38">
        <f>HY84+HY86</f>
        <v>0</v>
      </c>
      <c r="HZ99" s="38"/>
      <c r="IA99" s="38">
        <f>IA84+IA86</f>
        <v>0</v>
      </c>
      <c r="IB99" s="38">
        <f>IB84+IB86</f>
        <v>0</v>
      </c>
      <c r="IC99" s="38"/>
      <c r="ID99" s="38">
        <f>ID84+ID86</f>
        <v>0</v>
      </c>
      <c r="IE99" s="38">
        <f>IE84+IE86</f>
        <v>0</v>
      </c>
      <c r="IF99" s="38"/>
      <c r="IG99" s="38">
        <f>IG84+IG86</f>
        <v>0</v>
      </c>
      <c r="IH99" s="38">
        <f>IH84+IH86</f>
        <v>0</v>
      </c>
      <c r="II99" s="38"/>
      <c r="IJ99" s="38">
        <f>IJ84+IJ86</f>
        <v>22614</v>
      </c>
      <c r="IK99" s="38">
        <f>IK84+IK86</f>
        <v>0</v>
      </c>
      <c r="IL99" s="38"/>
      <c r="IM99" s="38">
        <f>IM84+IM86</f>
        <v>0</v>
      </c>
      <c r="IN99" s="38">
        <f>IN84+IN86</f>
        <v>0</v>
      </c>
      <c r="IO99" s="38"/>
      <c r="IP99" s="38">
        <f>IP84+IP86</f>
        <v>0</v>
      </c>
      <c r="IQ99" s="38">
        <f>IQ84+IQ86</f>
        <v>0</v>
      </c>
      <c r="IR99" s="38"/>
      <c r="IS99" s="38">
        <f>IS84+IS86</f>
        <v>0</v>
      </c>
      <c r="IT99" s="38">
        <f>IT84+IT86</f>
        <v>0</v>
      </c>
      <c r="IU99" s="38"/>
      <c r="IV99" s="38">
        <f>IV84+IV86</f>
        <v>0</v>
      </c>
      <c r="IW99" s="38">
        <f>IW84+IW86</f>
        <v>0</v>
      </c>
      <c r="IX99" s="38"/>
      <c r="IY99" s="38">
        <f>IY84+IY86</f>
        <v>0</v>
      </c>
      <c r="IZ99" s="38">
        <f>IZ84+IZ86</f>
        <v>0</v>
      </c>
      <c r="JA99" s="38"/>
      <c r="JB99" s="38">
        <f>JB84+JB86</f>
        <v>45720</v>
      </c>
      <c r="JC99" s="38">
        <f>JC84+JC86</f>
        <v>0</v>
      </c>
      <c r="JD99" s="38"/>
      <c r="JE99" s="38">
        <f>JE84+JE86</f>
        <v>0</v>
      </c>
      <c r="JF99" s="38">
        <f>JF84+JF86</f>
        <v>0</v>
      </c>
      <c r="JG99" s="38"/>
      <c r="JH99" s="38">
        <f>JH84+JH86</f>
        <v>0</v>
      </c>
      <c r="JI99" s="38">
        <f>JI84+JI86</f>
        <v>0</v>
      </c>
      <c r="JJ99" s="38"/>
      <c r="JK99" s="38">
        <f>JK84+JK86</f>
        <v>0</v>
      </c>
      <c r="JL99" s="38">
        <f>JL84+JL86</f>
        <v>0</v>
      </c>
      <c r="JM99" s="38"/>
      <c r="JN99" s="38">
        <f>JN84+JN86</f>
        <v>0</v>
      </c>
      <c r="JO99" s="38">
        <f>JO84+JO86</f>
        <v>0</v>
      </c>
      <c r="JP99" s="38"/>
      <c r="JQ99" s="38">
        <f>JQ84+JQ86</f>
        <v>0</v>
      </c>
      <c r="JR99" s="38">
        <f>JR84+JR86</f>
        <v>0</v>
      </c>
      <c r="JS99" s="38"/>
      <c r="JT99" s="38">
        <f>JT84+JT86</f>
        <v>1080000</v>
      </c>
      <c r="JU99" s="38">
        <f>JU84+JU86</f>
        <v>0</v>
      </c>
      <c r="JV99" s="38"/>
      <c r="JW99" s="38">
        <f>JW84+JW86</f>
        <v>0</v>
      </c>
      <c r="JX99" s="38">
        <f>JX84+JX86</f>
        <v>0</v>
      </c>
      <c r="JY99" s="38"/>
      <c r="JZ99" s="38">
        <f>JZ84+JZ86</f>
        <v>0</v>
      </c>
      <c r="KA99" s="38">
        <f>KA84+KA86</f>
        <v>0</v>
      </c>
      <c r="KB99" s="38"/>
      <c r="KC99" s="38">
        <f>KC84+KC86</f>
        <v>0</v>
      </c>
      <c r="KD99" s="38">
        <f>KD84+KD86</f>
        <v>0</v>
      </c>
      <c r="KE99" s="38"/>
      <c r="KF99" s="38">
        <f>KF84+KF86</f>
        <v>3270359401</v>
      </c>
      <c r="KG99" s="38">
        <f>KG84+KG86</f>
        <v>0</v>
      </c>
      <c r="KH99" s="38"/>
      <c r="KI99" s="38">
        <f>KI84+KI86</f>
        <v>3320410401</v>
      </c>
      <c r="KJ99" s="38">
        <f>KJ84+KJ86</f>
        <v>0</v>
      </c>
      <c r="KK99" s="38"/>
      <c r="KL99" s="38">
        <f>KL84+KL86</f>
        <v>2650761012</v>
      </c>
      <c r="KM99" s="38">
        <f>KM84+KM86</f>
        <v>0</v>
      </c>
      <c r="KN99" s="38"/>
      <c r="KO99" s="250">
        <f t="shared" si="57"/>
        <v>4513992932</v>
      </c>
      <c r="KP99" s="250"/>
      <c r="KQ99" s="253"/>
      <c r="KR99" s="250">
        <f t="shared" si="53"/>
        <v>4468331977</v>
      </c>
      <c r="KS99" s="250"/>
      <c r="KT99" s="250">
        <f t="shared" si="71"/>
        <v>0</v>
      </c>
      <c r="KU99" s="250">
        <f t="shared" si="58"/>
        <v>4391619680</v>
      </c>
      <c r="KV99" s="250">
        <f t="shared" si="59"/>
        <v>0</v>
      </c>
      <c r="KW99" s="38"/>
    </row>
    <row r="100" spans="1:309">
      <c r="A100" s="1073" t="s">
        <v>132</v>
      </c>
      <c r="B100" s="1074"/>
      <c r="C100" s="1074"/>
      <c r="D100" s="1074"/>
      <c r="E100" s="1074"/>
      <c r="F100" s="1074"/>
      <c r="G100" s="1074"/>
      <c r="H100" s="1074"/>
      <c r="I100" s="192"/>
      <c r="J100" s="19">
        <f t="shared" si="47"/>
        <v>0</v>
      </c>
      <c r="K100" s="19">
        <f t="shared" si="48"/>
        <v>0</v>
      </c>
      <c r="L100" s="32"/>
      <c r="M100" s="222">
        <f t="shared" si="54"/>
        <v>0</v>
      </c>
      <c r="N100" s="19">
        <f t="shared" si="49"/>
        <v>0</v>
      </c>
      <c r="O100" s="19">
        <f t="shared" si="50"/>
        <v>0</v>
      </c>
      <c r="P100" s="32"/>
      <c r="Q100" s="222">
        <f t="shared" si="55"/>
        <v>0</v>
      </c>
      <c r="R100" s="19">
        <f t="shared" si="51"/>
        <v>0</v>
      </c>
      <c r="S100" s="19">
        <f t="shared" si="52"/>
        <v>0</v>
      </c>
      <c r="T100" s="32"/>
      <c r="U100" s="222">
        <f t="shared" si="56"/>
        <v>0</v>
      </c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22">
        <f t="shared" si="67"/>
        <v>0</v>
      </c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32"/>
      <c r="DU100" s="32"/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32"/>
      <c r="IX100" s="32"/>
      <c r="IY100" s="32"/>
      <c r="IZ100" s="32"/>
      <c r="JA100" s="32"/>
      <c r="JB100" s="32"/>
      <c r="JC100" s="32"/>
      <c r="JD100" s="32"/>
      <c r="JE100" s="32"/>
      <c r="JF100" s="32"/>
      <c r="JG100" s="32"/>
      <c r="JH100" s="32"/>
      <c r="JI100" s="32"/>
      <c r="JJ100" s="32"/>
      <c r="JK100" s="32"/>
      <c r="JL100" s="32"/>
      <c r="JM100" s="32"/>
      <c r="JN100" s="32"/>
      <c r="JO100" s="32"/>
      <c r="JP100" s="32"/>
      <c r="JQ100" s="32"/>
      <c r="JR100" s="32"/>
      <c r="JS100" s="32"/>
      <c r="JT100" s="32"/>
      <c r="JU100" s="32"/>
      <c r="JV100" s="32"/>
      <c r="JW100" s="32"/>
      <c r="JX100" s="32"/>
      <c r="JY100" s="32"/>
      <c r="JZ100" s="32"/>
      <c r="KA100" s="32"/>
      <c r="KB100" s="32"/>
      <c r="KC100" s="32"/>
      <c r="KD100" s="32"/>
      <c r="KE100" s="32"/>
      <c r="KF100" s="32"/>
      <c r="KG100" s="32"/>
      <c r="KH100" s="32"/>
      <c r="KI100" s="32"/>
      <c r="KJ100" s="32"/>
      <c r="KK100" s="32"/>
      <c r="KL100" s="32"/>
      <c r="KM100" s="32"/>
      <c r="KN100" s="32"/>
      <c r="KO100" s="19">
        <f t="shared" si="57"/>
        <v>0</v>
      </c>
      <c r="KP100" s="19"/>
      <c r="KQ100" s="32"/>
      <c r="KR100" s="19">
        <f t="shared" si="53"/>
        <v>0</v>
      </c>
      <c r="KS100" s="19"/>
      <c r="KT100" s="19">
        <f t="shared" si="71"/>
        <v>0</v>
      </c>
      <c r="KU100" s="19">
        <f t="shared" si="58"/>
        <v>0</v>
      </c>
      <c r="KV100" s="19">
        <f t="shared" si="59"/>
        <v>0</v>
      </c>
      <c r="KW100" s="32"/>
    </row>
    <row r="101" spans="1:309">
      <c r="M101" s="118">
        <f>M99-M97</f>
        <v>4630721592</v>
      </c>
      <c r="Q101" s="193">
        <f>Q99-Q97</f>
        <v>4610826489</v>
      </c>
      <c r="U101" s="193">
        <f>U99-U97</f>
        <v>4415949584</v>
      </c>
    </row>
    <row r="102" spans="1:309">
      <c r="KL102" s="213"/>
      <c r="KP102" s="213"/>
      <c r="KS102" s="213"/>
      <c r="KV102" s="213"/>
    </row>
    <row r="103" spans="1:309">
      <c r="KL103" s="213"/>
    </row>
    <row r="104" spans="1:309">
      <c r="KL104" s="213"/>
    </row>
    <row r="105" spans="1:309">
      <c r="KL105" s="213"/>
    </row>
    <row r="106" spans="1:309">
      <c r="KL106" s="213"/>
    </row>
    <row r="107" spans="1:309">
      <c r="KL107" s="213"/>
    </row>
    <row r="108" spans="1:309">
      <c r="KL108" s="213"/>
    </row>
    <row r="109" spans="1:309">
      <c r="KL109" s="213"/>
      <c r="KU109" s="213"/>
    </row>
    <row r="110" spans="1:309">
      <c r="KL110" s="213"/>
    </row>
    <row r="111" spans="1:309">
      <c r="KL111" s="213"/>
    </row>
    <row r="112" spans="1:309">
      <c r="KL112" s="213"/>
    </row>
    <row r="113" spans="298:298">
      <c r="KL113" s="213"/>
    </row>
    <row r="114" spans="298:298">
      <c r="KL114" s="213"/>
    </row>
    <row r="115" spans="298:298">
      <c r="KL115" s="213"/>
    </row>
    <row r="116" spans="298:298">
      <c r="KL116" s="213"/>
    </row>
    <row r="117" spans="298:298">
      <c r="KL117" s="213"/>
    </row>
    <row r="118" spans="298:298">
      <c r="KL118" s="213"/>
    </row>
  </sheetData>
  <mergeCells count="202">
    <mergeCell ref="KU1:KW1"/>
    <mergeCell ref="KU2:KW2"/>
    <mergeCell ref="KR2:KT2"/>
    <mergeCell ref="KR1:KT1"/>
    <mergeCell ref="KO1:KQ1"/>
    <mergeCell ref="KO2:KQ2"/>
    <mergeCell ref="KO3:KW4"/>
    <mergeCell ref="IA1:IC1"/>
    <mergeCell ref="AE1:AG1"/>
    <mergeCell ref="AH1:AJ1"/>
    <mergeCell ref="AK1:AM1"/>
    <mergeCell ref="AE2:AM2"/>
    <mergeCell ref="AE3:AM4"/>
    <mergeCell ref="CP1:CR1"/>
    <mergeCell ref="CD1:CF1"/>
    <mergeCell ref="CP3:CX3"/>
    <mergeCell ref="CP2:CR2"/>
    <mergeCell ref="CV2:CX2"/>
    <mergeCell ref="BU1:BW1"/>
    <mergeCell ref="BF1:BH1"/>
    <mergeCell ref="BI1:BK1"/>
    <mergeCell ref="BL1:BN1"/>
    <mergeCell ref="BX1:BZ1"/>
    <mergeCell ref="CS1:CU1"/>
    <mergeCell ref="Y1:AA1"/>
    <mergeCell ref="AB1:AD1"/>
    <mergeCell ref="V2:AD2"/>
    <mergeCell ref="AZ2:BB2"/>
    <mergeCell ref="BC2:BE2"/>
    <mergeCell ref="A3:A5"/>
    <mergeCell ref="B3:B5"/>
    <mergeCell ref="C3:C5"/>
    <mergeCell ref="I3:I5"/>
    <mergeCell ref="D3:D5"/>
    <mergeCell ref="E3:H5"/>
    <mergeCell ref="N3:Q3"/>
    <mergeCell ref="AW4:AY4"/>
    <mergeCell ref="AZ4:BB4"/>
    <mergeCell ref="BC4:BE4"/>
    <mergeCell ref="AW3:BE3"/>
    <mergeCell ref="AZ1:BB1"/>
    <mergeCell ref="AN1:AP1"/>
    <mergeCell ref="AQ1:AS1"/>
    <mergeCell ref="AT1:AV1"/>
    <mergeCell ref="BC1:BE1"/>
    <mergeCell ref="AW1:AY1"/>
    <mergeCell ref="V1:X1"/>
    <mergeCell ref="CV1:CX1"/>
    <mergeCell ref="FM1:FO1"/>
    <mergeCell ref="FP1:FR1"/>
    <mergeCell ref="GQ1:GS1"/>
    <mergeCell ref="HF1:HH1"/>
    <mergeCell ref="HC1:HE1"/>
    <mergeCell ref="CS2:CU2"/>
    <mergeCell ref="GW1:GY1"/>
    <mergeCell ref="GZ1:HB1"/>
    <mergeCell ref="FV1:FX1"/>
    <mergeCell ref="FS1:FU1"/>
    <mergeCell ref="FD1:FF1"/>
    <mergeCell ref="FA1:FC1"/>
    <mergeCell ref="FG1:FI1"/>
    <mergeCell ref="GT1:GV1"/>
    <mergeCell ref="FY1:GA1"/>
    <mergeCell ref="GN1:GP1"/>
    <mergeCell ref="GK1:GM1"/>
    <mergeCell ref="EO1:EQ1"/>
    <mergeCell ref="DZ1:EB1"/>
    <mergeCell ref="CP4:CR4"/>
    <mergeCell ref="A99:H99"/>
    <mergeCell ref="A100:H100"/>
    <mergeCell ref="F89:H89"/>
    <mergeCell ref="F90:H90"/>
    <mergeCell ref="F91:H91"/>
    <mergeCell ref="F94:H94"/>
    <mergeCell ref="E96:H96"/>
    <mergeCell ref="D87:H87"/>
    <mergeCell ref="G23:H23"/>
    <mergeCell ref="A85:H85"/>
    <mergeCell ref="G43:H43"/>
    <mergeCell ref="E78:H78"/>
    <mergeCell ref="A84:H84"/>
    <mergeCell ref="G42:H42"/>
    <mergeCell ref="G41:H41"/>
    <mergeCell ref="F95:H95"/>
    <mergeCell ref="CG3:CO4"/>
    <mergeCell ref="BX3:CF4"/>
    <mergeCell ref="BF3:BN4"/>
    <mergeCell ref="CV4:CX4"/>
    <mergeCell ref="EU1:EW1"/>
    <mergeCell ref="EX1:EZ1"/>
    <mergeCell ref="IM1:IO1"/>
    <mergeCell ref="IP1:IR1"/>
    <mergeCell ref="IS1:IU1"/>
    <mergeCell ref="IM2:IO2"/>
    <mergeCell ref="IP2:IR2"/>
    <mergeCell ref="IS2:IU2"/>
    <mergeCell ref="ER1:ET1"/>
    <mergeCell ref="ID1:IF1"/>
    <mergeCell ref="HR1:HT1"/>
    <mergeCell ref="HO1:HQ1"/>
    <mergeCell ref="HL1:HN1"/>
    <mergeCell ref="IG1:II1"/>
    <mergeCell ref="IJ1:IL1"/>
    <mergeCell ref="ID2:IL2"/>
    <mergeCell ref="FJ1:FL1"/>
    <mergeCell ref="DB1:DD1"/>
    <mergeCell ref="CY1:DA1"/>
    <mergeCell ref="FA2:FI2"/>
    <mergeCell ref="FA3:FI4"/>
    <mergeCell ref="ER2:EZ2"/>
    <mergeCell ref="DE1:DG1"/>
    <mergeCell ref="BO2:BW2"/>
    <mergeCell ref="BO3:BW4"/>
    <mergeCell ref="KF1:KH1"/>
    <mergeCell ref="KI1:KK1"/>
    <mergeCell ref="KL1:KN1"/>
    <mergeCell ref="KF2:KN2"/>
    <mergeCell ref="CG1:CI1"/>
    <mergeCell ref="CJ1:CL1"/>
    <mergeCell ref="CM1:CO1"/>
    <mergeCell ref="CG2:CO2"/>
    <mergeCell ref="DT1:DV1"/>
    <mergeCell ref="DQ1:DS1"/>
    <mergeCell ref="DW1:DY1"/>
    <mergeCell ref="EL1:EN1"/>
    <mergeCell ref="EI1:EK1"/>
    <mergeCell ref="EC1:EE1"/>
    <mergeCell ref="EF1:EH1"/>
    <mergeCell ref="DH1:DJ1"/>
    <mergeCell ref="DK1:DM1"/>
    <mergeCell ref="DN1:DP1"/>
    <mergeCell ref="GB1:GD1"/>
    <mergeCell ref="GE1:GG1"/>
    <mergeCell ref="GH1:GJ1"/>
    <mergeCell ref="CS4:CU4"/>
    <mergeCell ref="JZ1:KB1"/>
    <mergeCell ref="KC1:KE1"/>
    <mergeCell ref="JN2:JV2"/>
    <mergeCell ref="JW2:KE2"/>
    <mergeCell ref="JN1:JP1"/>
    <mergeCell ref="JQ1:JS1"/>
    <mergeCell ref="JT1:JV1"/>
    <mergeCell ref="JW1:JY1"/>
    <mergeCell ref="JN3:JV4"/>
    <mergeCell ref="JW3:KE4"/>
    <mergeCell ref="ER3:EZ4"/>
    <mergeCell ref="JE1:JG1"/>
    <mergeCell ref="JH1:JJ1"/>
    <mergeCell ref="JK1:JM1"/>
    <mergeCell ref="IV2:JD2"/>
    <mergeCell ref="JE2:JM2"/>
    <mergeCell ref="IV1:IX1"/>
    <mergeCell ref="IY1:JA1"/>
    <mergeCell ref="JB1:JD1"/>
    <mergeCell ref="HC3:HK4"/>
    <mergeCell ref="HI1:HK1"/>
    <mergeCell ref="HX1:HZ1"/>
    <mergeCell ref="HU1:HW1"/>
    <mergeCell ref="KF3:KN4"/>
    <mergeCell ref="GK3:GS4"/>
    <mergeCell ref="GK2:GS2"/>
    <mergeCell ref="GB3:GJ4"/>
    <mergeCell ref="GB2:GJ2"/>
    <mergeCell ref="FS3:GA4"/>
    <mergeCell ref="FS2:GA2"/>
    <mergeCell ref="FJ3:FR4"/>
    <mergeCell ref="FJ2:FR2"/>
    <mergeCell ref="HC2:HK2"/>
    <mergeCell ref="HL3:HT4"/>
    <mergeCell ref="HL2:HT2"/>
    <mergeCell ref="HU3:IC4"/>
    <mergeCell ref="HU2:IC2"/>
    <mergeCell ref="ID3:IL4"/>
    <mergeCell ref="IM3:IU4"/>
    <mergeCell ref="IV3:JD4"/>
    <mergeCell ref="JE3:JM4"/>
    <mergeCell ref="GT3:HB4"/>
    <mergeCell ref="GT2:HB2"/>
    <mergeCell ref="BF2:BN2"/>
    <mergeCell ref="AN3:AV4"/>
    <mergeCell ref="AN2:AV2"/>
    <mergeCell ref="V3:AD4"/>
    <mergeCell ref="J1:M2"/>
    <mergeCell ref="N1:Q2"/>
    <mergeCell ref="R1:U2"/>
    <mergeCell ref="EI2:EQ2"/>
    <mergeCell ref="EI3:EQ4"/>
    <mergeCell ref="DZ3:EH4"/>
    <mergeCell ref="DZ2:EH2"/>
    <mergeCell ref="DQ3:DY4"/>
    <mergeCell ref="DQ2:DY2"/>
    <mergeCell ref="DH3:DP4"/>
    <mergeCell ref="DH2:DP2"/>
    <mergeCell ref="CY3:DG4"/>
    <mergeCell ref="CY2:DG2"/>
    <mergeCell ref="J3:M3"/>
    <mergeCell ref="R3:U3"/>
    <mergeCell ref="BR1:BT1"/>
    <mergeCell ref="BO1:BQ1"/>
    <mergeCell ref="CA1:CC1"/>
    <mergeCell ref="AW2:AY2"/>
    <mergeCell ref="BX2:CF2"/>
  </mergeCells>
  <phoneticPr fontId="26" type="noConversion"/>
  <pageMargins left="0.43307086614173229" right="0" top="0.62992125984251968" bottom="0.23622047244094491" header="0.35433070866141736" footer="0.11811023622047245"/>
  <pageSetup paperSize="8" scale="50" orientation="landscape" horizontalDpi="300" verticalDpi="300" r:id="rId1"/>
  <headerFooter alignWithMargins="0">
    <oddHeader>&amp;L6 /2019. (V.30.) sz. rendelet&amp;CHarkány Város Önkormányzat 2018. évi módosított költségvetésének, teljesített bevételei kormányzati funkciónkénti részletezettségben&amp;R4. sz. melléklet</oddHeader>
  </headerFooter>
  <colBreaks count="10" manualBreakCount="10">
    <brk id="39" max="99" man="1"/>
    <brk id="66" max="99" man="1"/>
    <brk id="93" max="99" man="1"/>
    <brk id="120" max="99" man="1"/>
    <brk id="147" max="99" man="1"/>
    <brk id="174" max="99" man="1"/>
    <brk id="201" max="99" man="1"/>
    <brk id="228" max="99" man="1"/>
    <brk id="255" max="99" man="1"/>
    <brk id="282" max="99" man="1"/>
  </colBreaks>
  <cellWatches>
    <cellWatch r="KP54"/>
  </cellWatches>
</worksheet>
</file>

<file path=xl/worksheets/sheet6.xml><?xml version="1.0" encoding="utf-8"?>
<worksheet xmlns="http://schemas.openxmlformats.org/spreadsheetml/2006/main" xmlns:r="http://schemas.openxmlformats.org/officeDocument/2006/relationships">
  <dimension ref="A1:NA65"/>
  <sheetViews>
    <sheetView view="pageBreakPreview" zoomScale="80" zoomScaleNormal="100" zoomScaleSheetLayoutView="80" workbookViewId="0">
      <pane xSplit="7" ySplit="6" topLeftCell="H7" activePane="bottomRight" state="frozen"/>
      <selection pane="topRight" activeCell="H1" sqref="H1"/>
      <selection pane="bottomLeft" activeCell="A7" sqref="A7"/>
      <selection pane="bottomRight" activeCell="MU40" sqref="MU40:MV40"/>
    </sheetView>
  </sheetViews>
  <sheetFormatPr defaultColWidth="19.7109375" defaultRowHeight="14.25"/>
  <cols>
    <col min="1" max="1" width="3.7109375" customWidth="1"/>
    <col min="2" max="2" width="4" customWidth="1"/>
    <col min="3" max="3" width="4.5703125" bestFit="1" customWidth="1"/>
    <col min="4" max="4" width="4.140625" customWidth="1"/>
    <col min="5" max="5" width="12" customWidth="1"/>
    <col min="6" max="6" width="45.140625" customWidth="1"/>
    <col min="7" max="7" width="9.140625" customWidth="1"/>
    <col min="8" max="8" width="13.5703125" style="220" bestFit="1" customWidth="1"/>
    <col min="9" max="9" width="10.85546875" style="220" bestFit="1" customWidth="1"/>
    <col min="10" max="10" width="9.28515625" style="220" bestFit="1" customWidth="1"/>
    <col min="11" max="11" width="14.28515625" style="220" bestFit="1" customWidth="1"/>
    <col min="12" max="12" width="13.5703125" bestFit="1" customWidth="1"/>
    <col min="13" max="13" width="10.85546875" bestFit="1" customWidth="1"/>
    <col min="14" max="14" width="9.28515625" bestFit="1" customWidth="1"/>
    <col min="15" max="15" width="14.85546875" bestFit="1" customWidth="1"/>
    <col min="16" max="16" width="13.5703125" style="220" bestFit="1" customWidth="1"/>
    <col min="17" max="17" width="10.85546875" style="220" bestFit="1" customWidth="1"/>
    <col min="18" max="18" width="9.28515625" style="220" bestFit="1" customWidth="1"/>
    <col min="19" max="19" width="14.85546875" style="220" bestFit="1" customWidth="1"/>
    <col min="20" max="20" width="12.85546875" customWidth="1"/>
    <col min="21" max="21" width="9.28515625" bestFit="1" customWidth="1"/>
    <col min="22" max="22" width="9.7109375" customWidth="1"/>
    <col min="23" max="23" width="13" bestFit="1" customWidth="1"/>
    <col min="24" max="24" width="9.28515625" bestFit="1" customWidth="1"/>
    <col min="25" max="25" width="9.7109375" customWidth="1"/>
    <col min="26" max="26" width="13" bestFit="1" customWidth="1"/>
    <col min="27" max="27" width="9.28515625" bestFit="1" customWidth="1"/>
    <col min="28" max="28" width="9.7109375" customWidth="1"/>
    <col min="29" max="29" width="11" style="533" customWidth="1"/>
    <col min="30" max="30" width="9.28515625" style="533" bestFit="1" customWidth="1"/>
    <col min="31" max="31" width="9.7109375" style="533" customWidth="1"/>
    <col min="32" max="32" width="11.85546875" style="533" bestFit="1" customWidth="1"/>
    <col min="33" max="33" width="9.28515625" style="533" bestFit="1" customWidth="1"/>
    <col min="34" max="34" width="9.140625" style="533" customWidth="1"/>
    <col min="35" max="35" width="11.85546875" style="533" bestFit="1" customWidth="1"/>
    <col min="36" max="36" width="9.28515625" style="533" bestFit="1" customWidth="1"/>
    <col min="37" max="37" width="9.7109375" style="533" customWidth="1"/>
    <col min="38" max="38" width="11" customWidth="1"/>
    <col min="39" max="39" width="9.28515625" bestFit="1" customWidth="1"/>
    <col min="40" max="40" width="9.7109375" customWidth="1"/>
    <col min="41" max="41" width="11.85546875" bestFit="1" customWidth="1"/>
    <col min="42" max="42" width="9.28515625" bestFit="1" customWidth="1"/>
    <col min="43" max="43" width="9.140625" customWidth="1"/>
    <col min="44" max="44" width="11.85546875" bestFit="1" customWidth="1"/>
    <col min="45" max="45" width="9.28515625" bestFit="1" customWidth="1"/>
    <col min="46" max="46" width="9.7109375" customWidth="1"/>
    <col min="47" max="47" width="12.7109375" customWidth="1"/>
    <col min="48" max="48" width="9.28515625" bestFit="1" customWidth="1"/>
    <col min="49" max="49" width="9.7109375" customWidth="1"/>
    <col min="50" max="50" width="13" bestFit="1" customWidth="1"/>
    <col min="51" max="52" width="9.140625" customWidth="1"/>
    <col min="53" max="53" width="13" bestFit="1" customWidth="1"/>
    <col min="54" max="54" width="9.28515625" bestFit="1" customWidth="1"/>
    <col min="55" max="55" width="9.7109375" customWidth="1"/>
    <col min="56" max="56" width="10.7109375" customWidth="1"/>
    <col min="57" max="57" width="9.28515625" bestFit="1" customWidth="1"/>
    <col min="58" max="58" width="9.7109375" customWidth="1"/>
    <col min="59" max="59" width="10.7109375" bestFit="1" customWidth="1"/>
    <col min="60" max="61" width="9.140625" customWidth="1"/>
    <col min="62" max="62" width="10.5703125" customWidth="1"/>
    <col min="63" max="63" width="9.28515625" bestFit="1" customWidth="1"/>
    <col min="64" max="64" width="9.7109375" customWidth="1"/>
    <col min="65" max="65" width="11.28515625" customWidth="1"/>
    <col min="66" max="66" width="9.28515625" bestFit="1" customWidth="1"/>
    <col min="67" max="67" width="9.7109375" customWidth="1"/>
    <col min="68" max="68" width="11.85546875" bestFit="1" customWidth="1"/>
    <col min="69" max="70" width="9.140625" customWidth="1"/>
    <col min="71" max="71" width="11.85546875" bestFit="1" customWidth="1"/>
    <col min="72" max="72" width="9.28515625" bestFit="1" customWidth="1"/>
    <col min="73" max="73" width="9.7109375" customWidth="1"/>
    <col min="74" max="74" width="11.28515625" customWidth="1"/>
    <col min="75" max="75" width="9.28515625" bestFit="1" customWidth="1"/>
    <col min="76" max="76" width="9.7109375" customWidth="1"/>
    <col min="77" max="77" width="11.85546875" bestFit="1" customWidth="1"/>
    <col min="78" max="79" width="9.140625" customWidth="1"/>
    <col min="80" max="80" width="11.85546875" style="212" bestFit="1" customWidth="1"/>
    <col min="81" max="82" width="9.140625" style="212" customWidth="1"/>
    <col min="83" max="83" width="10.85546875" style="395" customWidth="1"/>
    <col min="84" max="84" width="9.28515625" style="395" customWidth="1"/>
    <col min="85" max="85" width="9.7109375" style="395" customWidth="1"/>
    <col min="86" max="86" width="10.7109375" style="395" bestFit="1" customWidth="1"/>
    <col min="87" max="88" width="9.140625" style="395" customWidth="1"/>
    <col min="89" max="89" width="10.7109375" style="395" bestFit="1" customWidth="1"/>
    <col min="90" max="91" width="9.140625" style="395" customWidth="1"/>
    <col min="92" max="92" width="11.7109375" customWidth="1"/>
    <col min="93" max="93" width="9.28515625" bestFit="1" customWidth="1"/>
    <col min="94" max="94" width="9.7109375" customWidth="1"/>
    <col min="95" max="95" width="11.85546875" bestFit="1" customWidth="1"/>
    <col min="96" max="97" width="9.140625" customWidth="1"/>
    <col min="98" max="98" width="11.85546875" style="212" bestFit="1" customWidth="1"/>
    <col min="99" max="100" width="9.140625" style="212" customWidth="1"/>
    <col min="101" max="101" width="9.7109375" style="205" bestFit="1" customWidth="1"/>
    <col min="102" max="102" width="9.28515625" style="205" bestFit="1" customWidth="1"/>
    <col min="103" max="103" width="9.7109375" style="205" customWidth="1"/>
    <col min="104" max="104" width="11.140625" style="205" customWidth="1"/>
    <col min="105" max="106" width="9.140625" style="205" customWidth="1"/>
    <col min="107" max="107" width="11.7109375" style="205" customWidth="1"/>
    <col min="108" max="109" width="9.140625" style="205" customWidth="1"/>
    <col min="110" max="110" width="9.7109375" style="205" bestFit="1" customWidth="1"/>
    <col min="111" max="111" width="9.28515625" style="205" bestFit="1" customWidth="1"/>
    <col min="112" max="112" width="9.7109375" style="205" customWidth="1"/>
    <col min="113" max="118" width="9.140625" style="205" customWidth="1"/>
    <col min="119" max="119" width="11.85546875" style="205" bestFit="1" customWidth="1"/>
    <col min="120" max="120" width="10.140625" style="205" bestFit="1" customWidth="1"/>
    <col min="121" max="121" width="9.7109375" style="205" customWidth="1"/>
    <col min="122" max="122" width="11.85546875" style="205" bestFit="1" customWidth="1"/>
    <col min="123" max="124" width="9.140625" style="205" customWidth="1"/>
    <col min="125" max="125" width="11.85546875" style="205" bestFit="1" customWidth="1"/>
    <col min="126" max="127" width="9.140625" style="205" customWidth="1"/>
    <col min="128" max="128" width="11.85546875" style="205" bestFit="1" customWidth="1"/>
    <col min="129" max="129" width="9.28515625" style="205" bestFit="1" customWidth="1"/>
    <col min="130" max="130" width="9.7109375" style="205" customWidth="1"/>
    <col min="131" max="131" width="11.85546875" style="205" customWidth="1"/>
    <col min="132" max="133" width="9.140625" style="205" customWidth="1"/>
    <col min="134" max="134" width="10.7109375" style="205" bestFit="1" customWidth="1"/>
    <col min="135" max="136" width="9.140625" style="205" customWidth="1"/>
    <col min="137" max="137" width="9.7109375" style="205" bestFit="1" customWidth="1"/>
    <col min="138" max="138" width="10.7109375" style="205" bestFit="1" customWidth="1"/>
    <col min="139" max="139" width="9.7109375" style="205" customWidth="1"/>
    <col min="140" max="140" width="9.140625" style="205" customWidth="1"/>
    <col min="141" max="141" width="10.7109375" style="205" bestFit="1" customWidth="1"/>
    <col min="142" max="142" width="9.140625" style="205" customWidth="1"/>
    <col min="143" max="143" width="11.7109375" style="205" customWidth="1"/>
    <col min="144" max="144" width="10.7109375" style="205" bestFit="1" customWidth="1"/>
    <col min="145" max="145" width="9.140625" style="205" customWidth="1"/>
    <col min="146" max="146" width="9.7109375" style="205" bestFit="1" customWidth="1"/>
    <col min="147" max="147" width="9.28515625" style="205" bestFit="1" customWidth="1"/>
    <col min="148" max="148" width="9.7109375" style="205" customWidth="1"/>
    <col min="149" max="154" width="9.140625" style="205" customWidth="1"/>
    <col min="155" max="155" width="11" style="205" customWidth="1"/>
    <col min="156" max="156" width="9.28515625" style="205" bestFit="1" customWidth="1"/>
    <col min="157" max="157" width="9.7109375" style="205" customWidth="1"/>
    <col min="158" max="158" width="10.7109375" style="205" bestFit="1" customWidth="1"/>
    <col min="159" max="160" width="9.140625" style="205" customWidth="1"/>
    <col min="161" max="161" width="10.7109375" style="205" bestFit="1" customWidth="1"/>
    <col min="162" max="163" width="9.140625" style="205" customWidth="1"/>
    <col min="164" max="164" width="11.85546875" style="205" bestFit="1" customWidth="1"/>
    <col min="165" max="165" width="9.28515625" style="205" bestFit="1" customWidth="1"/>
    <col min="166" max="166" width="9.7109375" style="205" customWidth="1"/>
    <col min="167" max="167" width="11.85546875" style="205" bestFit="1" customWidth="1"/>
    <col min="168" max="169" width="9.140625" style="205" customWidth="1"/>
    <col min="170" max="170" width="11.85546875" style="205" bestFit="1" customWidth="1"/>
    <col min="171" max="172" width="9.140625" style="205" customWidth="1"/>
    <col min="173" max="173" width="10.85546875" style="205" customWidth="1"/>
    <col min="174" max="174" width="9.28515625" style="205" bestFit="1" customWidth="1"/>
    <col min="175" max="175" width="9.7109375" style="205" customWidth="1"/>
    <col min="176" max="176" width="11.85546875" style="205" customWidth="1"/>
    <col min="177" max="178" width="9.140625" style="205" customWidth="1"/>
    <col min="179" max="179" width="10.7109375" style="205" bestFit="1" customWidth="1"/>
    <col min="180" max="181" width="9.140625" style="205" customWidth="1"/>
    <col min="182" max="182" width="11.5703125" style="205" customWidth="1"/>
    <col min="183" max="183" width="9.28515625" style="205" bestFit="1" customWidth="1"/>
    <col min="184" max="184" width="9.7109375" style="205" customWidth="1"/>
    <col min="185" max="185" width="11.85546875" style="205" bestFit="1" customWidth="1"/>
    <col min="186" max="187" width="9.140625" style="205" customWidth="1"/>
    <col min="188" max="188" width="11.85546875" style="205" bestFit="1" customWidth="1"/>
    <col min="189" max="190" width="9.140625" style="205" customWidth="1"/>
    <col min="191" max="191" width="11.85546875" style="205" bestFit="1" customWidth="1"/>
    <col min="192" max="192" width="9.28515625" style="205" bestFit="1" customWidth="1"/>
    <col min="193" max="193" width="9.7109375" style="205" customWidth="1"/>
    <col min="194" max="194" width="11.85546875" style="205" bestFit="1" customWidth="1"/>
    <col min="195" max="196" width="9.140625" style="205" customWidth="1"/>
    <col min="197" max="197" width="11.85546875" style="205" bestFit="1" customWidth="1"/>
    <col min="198" max="199" width="9.140625" style="205" customWidth="1"/>
    <col min="200" max="200" width="13" style="205" bestFit="1" customWidth="1"/>
    <col min="201" max="201" width="9.28515625" style="205" customWidth="1"/>
    <col min="202" max="202" width="9.7109375" style="205" customWidth="1"/>
    <col min="203" max="203" width="13" style="205" bestFit="1" customWidth="1"/>
    <col min="204" max="204" width="9.42578125" style="205" customWidth="1"/>
    <col min="205" max="205" width="9.140625" style="205" customWidth="1"/>
    <col min="206" max="206" width="13" style="205" bestFit="1" customWidth="1"/>
    <col min="207" max="207" width="9.42578125" style="205" customWidth="1"/>
    <col min="208" max="208" width="9.140625" style="205" customWidth="1"/>
    <col min="209" max="209" width="10.7109375" style="205" bestFit="1" customWidth="1"/>
    <col min="210" max="210" width="9.28515625" style="205" bestFit="1" customWidth="1"/>
    <col min="211" max="211" width="9.7109375" style="205" customWidth="1"/>
    <col min="212" max="212" width="10.7109375" style="205" bestFit="1" customWidth="1"/>
    <col min="213" max="213" width="9.42578125" style="205" bestFit="1" customWidth="1"/>
    <col min="214" max="214" width="9.140625" style="205" customWidth="1"/>
    <col min="215" max="215" width="10.7109375" style="205" bestFit="1" customWidth="1"/>
    <col min="216" max="216" width="9.42578125" style="205" bestFit="1" customWidth="1"/>
    <col min="217" max="217" width="9.140625" style="205" customWidth="1"/>
    <col min="218" max="218" width="13" style="205" bestFit="1" customWidth="1"/>
    <col min="219" max="219" width="9.28515625" style="205" bestFit="1" customWidth="1"/>
    <col min="220" max="220" width="9.7109375" style="205" customWidth="1"/>
    <col min="221" max="221" width="13" style="205" bestFit="1" customWidth="1"/>
    <col min="222" max="222" width="9.42578125" style="205" bestFit="1" customWidth="1"/>
    <col min="223" max="223" width="9.140625" style="205" customWidth="1"/>
    <col min="224" max="224" width="13" style="205" bestFit="1" customWidth="1"/>
    <col min="225" max="225" width="9.42578125" style="205" bestFit="1" customWidth="1"/>
    <col min="226" max="226" width="9.140625" style="205" customWidth="1"/>
    <col min="227" max="227" width="11.85546875" style="205" bestFit="1" customWidth="1"/>
    <col min="228" max="228" width="9.28515625" style="205" bestFit="1" customWidth="1"/>
    <col min="229" max="229" width="9.7109375" style="205" customWidth="1"/>
    <col min="230" max="230" width="11.85546875" style="205" bestFit="1" customWidth="1"/>
    <col min="231" max="231" width="9.42578125" style="205" bestFit="1" customWidth="1"/>
    <col min="232" max="232" width="9.140625" style="205" customWidth="1"/>
    <col min="233" max="233" width="11.85546875" style="205" bestFit="1" customWidth="1"/>
    <col min="234" max="234" width="9.42578125" style="205" bestFit="1" customWidth="1"/>
    <col min="235" max="235" width="9.140625" style="205" customWidth="1"/>
    <col min="236" max="236" width="13" style="205" bestFit="1" customWidth="1"/>
    <col min="237" max="237" width="9.28515625" style="205" bestFit="1" customWidth="1"/>
    <col min="238" max="238" width="9.7109375" style="205" customWidth="1"/>
    <col min="239" max="239" width="14.28515625" style="205" bestFit="1" customWidth="1"/>
    <col min="240" max="240" width="9.42578125" style="205" bestFit="1" customWidth="1"/>
    <col min="241" max="241" width="9.140625" style="205" customWidth="1"/>
    <col min="242" max="242" width="13" style="205" bestFit="1" customWidth="1"/>
    <col min="243" max="243" width="10.7109375" style="205" bestFit="1" customWidth="1"/>
    <col min="244" max="244" width="9.140625" style="205" customWidth="1"/>
    <col min="245" max="245" width="11.85546875" style="205" bestFit="1" customWidth="1"/>
    <col min="246" max="246" width="9.28515625" style="205" bestFit="1" customWidth="1"/>
    <col min="247" max="247" width="9.7109375" style="205" customWidth="1"/>
    <col min="248" max="248" width="11.85546875" style="701" bestFit="1" customWidth="1"/>
    <col min="249" max="249" width="9.42578125" style="205" bestFit="1" customWidth="1"/>
    <col min="250" max="250" width="9.140625" style="205" customWidth="1"/>
    <col min="251" max="251" width="11.85546875" style="205" bestFit="1" customWidth="1"/>
    <col min="252" max="252" width="9.42578125" style="205" bestFit="1" customWidth="1"/>
    <col min="253" max="253" width="9.140625" style="205" customWidth="1"/>
    <col min="254" max="254" width="13" style="205" bestFit="1" customWidth="1"/>
    <col min="255" max="255" width="9.28515625" style="205" bestFit="1" customWidth="1"/>
    <col min="256" max="256" width="9.7109375" style="205" customWidth="1"/>
    <col min="257" max="257" width="13" style="205" bestFit="1" customWidth="1"/>
    <col min="258" max="259" width="9.140625" style="205" customWidth="1"/>
    <col min="260" max="260" width="13" style="205" bestFit="1" customWidth="1"/>
    <col min="261" max="262" width="9.140625" style="205" customWidth="1"/>
    <col min="263" max="263" width="10.7109375" style="205" bestFit="1" customWidth="1"/>
    <col min="264" max="264" width="9.28515625" style="205" bestFit="1" customWidth="1"/>
    <col min="265" max="265" width="9.7109375" style="205" customWidth="1"/>
    <col min="266" max="266" width="11.85546875" style="205" bestFit="1" customWidth="1"/>
    <col min="267" max="268" width="9.140625" style="205" customWidth="1"/>
    <col min="269" max="269" width="11.85546875" style="205" customWidth="1"/>
    <col min="270" max="270" width="9.28515625" style="205" bestFit="1" customWidth="1"/>
    <col min="271" max="271" width="9.7109375" style="205" customWidth="1"/>
    <col min="272" max="272" width="12.28515625" style="205" customWidth="1"/>
    <col min="273" max="273" width="9.28515625" style="205" bestFit="1" customWidth="1"/>
    <col min="274" max="274" width="9.7109375" style="205" customWidth="1"/>
    <col min="275" max="275" width="12" style="205" customWidth="1"/>
    <col min="276" max="277" width="9.140625" style="205" customWidth="1"/>
    <col min="278" max="278" width="11.85546875" style="205" customWidth="1"/>
    <col min="279" max="280" width="9.140625" style="205" customWidth="1"/>
    <col min="281" max="281" width="10.7109375" style="205" bestFit="1" customWidth="1"/>
    <col min="282" max="282" width="9.28515625" style="205" bestFit="1" customWidth="1"/>
    <col min="283" max="283" width="9.7109375" style="205" customWidth="1"/>
    <col min="284" max="284" width="10.7109375" style="205" bestFit="1" customWidth="1"/>
    <col min="285" max="286" width="9.140625" style="205" customWidth="1"/>
    <col min="287" max="287" width="10.7109375" style="205" bestFit="1" customWidth="1"/>
    <col min="288" max="289" width="9.140625" style="205" customWidth="1"/>
    <col min="290" max="290" width="12" style="205" bestFit="1" customWidth="1"/>
    <col min="291" max="291" width="9.28515625" style="205" customWidth="1"/>
    <col min="292" max="292" width="9.7109375" style="205" customWidth="1"/>
    <col min="293" max="293" width="12" style="205" bestFit="1" customWidth="1"/>
    <col min="294" max="295" width="9.140625" style="205" customWidth="1"/>
    <col min="296" max="296" width="12" style="205" bestFit="1" customWidth="1"/>
    <col min="297" max="298" width="9.140625" style="205" customWidth="1"/>
    <col min="299" max="299" width="10.7109375" style="205" bestFit="1" customWidth="1"/>
    <col min="300" max="300" width="9.28515625" style="205" bestFit="1" customWidth="1"/>
    <col min="301" max="301" width="9.7109375" style="205" customWidth="1"/>
    <col min="302" max="302" width="10.7109375" style="205" bestFit="1" customWidth="1"/>
    <col min="303" max="304" width="9.140625" style="205" customWidth="1"/>
    <col min="305" max="305" width="10.7109375" style="205" bestFit="1" customWidth="1"/>
    <col min="306" max="307" width="9.140625" style="205" customWidth="1"/>
    <col min="308" max="308" width="10.28515625" style="205" customWidth="1"/>
    <col min="309" max="309" width="9.28515625" style="205" bestFit="1" customWidth="1"/>
    <col min="310" max="310" width="9.7109375" style="205" customWidth="1"/>
    <col min="311" max="311" width="10.7109375" style="205" bestFit="1" customWidth="1"/>
    <col min="312" max="316" width="9.140625" style="205" customWidth="1"/>
    <col min="317" max="317" width="9.7109375" style="205" customWidth="1"/>
    <col min="318" max="318" width="9.28515625" style="205" customWidth="1"/>
    <col min="319" max="319" width="9.7109375" style="205" customWidth="1"/>
    <col min="320" max="320" width="10.7109375" style="205" bestFit="1" customWidth="1"/>
    <col min="321" max="325" width="9.140625" style="205" customWidth="1"/>
    <col min="326" max="326" width="10.5703125" style="205" customWidth="1"/>
    <col min="327" max="327" width="9.28515625" style="205" customWidth="1"/>
    <col min="328" max="328" width="9.7109375" style="205" customWidth="1"/>
    <col min="329" max="329" width="10.7109375" style="205" customWidth="1"/>
    <col min="330" max="331" width="9.140625" style="205" customWidth="1"/>
    <col min="332" max="332" width="11.140625" style="205" customWidth="1"/>
    <col min="333" max="334" width="9.140625" style="205" customWidth="1"/>
    <col min="335" max="335" width="11.5703125" style="205" customWidth="1"/>
    <col min="336" max="336" width="10.85546875" style="205" customWidth="1"/>
    <col min="337" max="337" width="9.7109375" style="205" customWidth="1"/>
    <col min="338" max="338" width="12" style="205" bestFit="1" customWidth="1"/>
    <col min="339" max="339" width="11.140625" style="205" customWidth="1"/>
    <col min="340" max="340" width="11.42578125" style="205" customWidth="1"/>
    <col min="341" max="341" width="10.42578125" style="205" customWidth="1"/>
    <col min="342" max="342" width="11" style="205" customWidth="1"/>
    <col min="343" max="343" width="10.7109375" style="205" customWidth="1"/>
    <col min="344" max="344" width="14.28515625" style="205" customWidth="1"/>
    <col min="345" max="345" width="9.28515625" style="205" customWidth="1"/>
    <col min="346" max="346" width="9.7109375" style="205" customWidth="1"/>
    <col min="347" max="347" width="14.140625" style="205" customWidth="1"/>
    <col min="348" max="349" width="9.140625" style="205" customWidth="1"/>
    <col min="350" max="350" width="12.5703125" style="205" customWidth="1"/>
    <col min="351" max="351" width="9.85546875" style="205" customWidth="1"/>
    <col min="352" max="352" width="11" style="205" customWidth="1"/>
    <col min="353" max="353" width="14.28515625" bestFit="1" customWidth="1"/>
    <col min="354" max="354" width="10.85546875" bestFit="1" customWidth="1"/>
    <col min="355" max="355" width="9.7109375" customWidth="1"/>
    <col min="356" max="356" width="14.28515625" bestFit="1" customWidth="1"/>
    <col min="357" max="357" width="10.85546875" bestFit="1" customWidth="1"/>
    <col min="358" max="358" width="10.5703125" customWidth="1"/>
    <col min="359" max="359" width="13.5703125" style="212" bestFit="1" customWidth="1"/>
    <col min="360" max="360" width="10.85546875" style="212" bestFit="1" customWidth="1"/>
    <col min="361" max="361" width="11.140625" style="212" customWidth="1"/>
    <col min="362" max="362" width="13.85546875" style="334" customWidth="1"/>
    <col min="363" max="363" width="14" style="115" customWidth="1"/>
    <col min="364" max="364" width="13.5703125" style="115" customWidth="1"/>
    <col min="365" max="365" width="12" style="115" customWidth="1"/>
  </cols>
  <sheetData>
    <row r="1" spans="1:364" ht="15.75" customHeight="1" thickBot="1">
      <c r="A1" s="1131" t="s">
        <v>276</v>
      </c>
      <c r="B1" s="1132"/>
      <c r="C1" s="1132"/>
      <c r="D1" s="1132"/>
      <c r="E1" s="1132"/>
      <c r="F1" s="1132"/>
      <c r="G1" s="1132"/>
      <c r="H1" s="1132"/>
      <c r="I1" s="1132"/>
      <c r="J1" s="1132"/>
      <c r="K1" s="1132"/>
      <c r="L1" s="1132"/>
      <c r="M1" s="1132"/>
      <c r="N1" s="1132"/>
      <c r="O1" s="1133"/>
      <c r="P1" s="219"/>
      <c r="Q1" s="219"/>
      <c r="R1" s="219"/>
      <c r="S1" s="219"/>
      <c r="T1" s="1105" t="s">
        <v>322</v>
      </c>
      <c r="U1" s="1106"/>
      <c r="V1" s="1107"/>
      <c r="W1" s="1105" t="s">
        <v>323</v>
      </c>
      <c r="X1" s="1106"/>
      <c r="Y1" s="1107"/>
      <c r="Z1" s="1105" t="s">
        <v>324</v>
      </c>
      <c r="AA1" s="1106"/>
      <c r="AB1" s="1107"/>
      <c r="AC1" s="1105" t="s">
        <v>322</v>
      </c>
      <c r="AD1" s="1106"/>
      <c r="AE1" s="1107"/>
      <c r="AF1" s="1105" t="s">
        <v>323</v>
      </c>
      <c r="AG1" s="1106"/>
      <c r="AH1" s="1107"/>
      <c r="AI1" s="1105" t="s">
        <v>324</v>
      </c>
      <c r="AJ1" s="1106"/>
      <c r="AK1" s="1107"/>
      <c r="AL1" s="1105" t="s">
        <v>322</v>
      </c>
      <c r="AM1" s="1106"/>
      <c r="AN1" s="1107"/>
      <c r="AO1" s="1105" t="s">
        <v>323</v>
      </c>
      <c r="AP1" s="1106"/>
      <c r="AQ1" s="1107"/>
      <c r="AR1" s="1105" t="s">
        <v>324</v>
      </c>
      <c r="AS1" s="1106"/>
      <c r="AT1" s="1107"/>
      <c r="AU1" s="1063" t="s">
        <v>322</v>
      </c>
      <c r="AV1" s="1063"/>
      <c r="AW1" s="1063"/>
      <c r="AX1" s="1063" t="s">
        <v>323</v>
      </c>
      <c r="AY1" s="1063"/>
      <c r="AZ1" s="1063"/>
      <c r="BA1" s="1063" t="s">
        <v>324</v>
      </c>
      <c r="BB1" s="1063"/>
      <c r="BC1" s="1063"/>
      <c r="BD1" s="1105" t="s">
        <v>322</v>
      </c>
      <c r="BE1" s="1106"/>
      <c r="BF1" s="1107"/>
      <c r="BG1" s="1105" t="s">
        <v>323</v>
      </c>
      <c r="BH1" s="1106"/>
      <c r="BI1" s="1107"/>
      <c r="BJ1" s="1105" t="s">
        <v>324</v>
      </c>
      <c r="BK1" s="1106"/>
      <c r="BL1" s="1107"/>
      <c r="BM1" s="1105" t="s">
        <v>322</v>
      </c>
      <c r="BN1" s="1106"/>
      <c r="BO1" s="1107"/>
      <c r="BP1" s="1105" t="s">
        <v>323</v>
      </c>
      <c r="BQ1" s="1106"/>
      <c r="BR1" s="1107"/>
      <c r="BS1" s="1105" t="s">
        <v>324</v>
      </c>
      <c r="BT1" s="1106"/>
      <c r="BU1" s="1107"/>
      <c r="BV1" s="1105" t="s">
        <v>322</v>
      </c>
      <c r="BW1" s="1106"/>
      <c r="BX1" s="1107"/>
      <c r="BY1" s="1105" t="s">
        <v>323</v>
      </c>
      <c r="BZ1" s="1106"/>
      <c r="CA1" s="1107"/>
      <c r="CB1" s="1105" t="s">
        <v>324</v>
      </c>
      <c r="CC1" s="1106"/>
      <c r="CD1" s="1107"/>
      <c r="CE1" s="1105" t="s">
        <v>322</v>
      </c>
      <c r="CF1" s="1106"/>
      <c r="CG1" s="1107"/>
      <c r="CH1" s="1105" t="s">
        <v>323</v>
      </c>
      <c r="CI1" s="1106"/>
      <c r="CJ1" s="1107"/>
      <c r="CK1" s="1105" t="s">
        <v>324</v>
      </c>
      <c r="CL1" s="1106"/>
      <c r="CM1" s="1107"/>
      <c r="CN1" s="1042" t="s">
        <v>322</v>
      </c>
      <c r="CO1" s="1043"/>
      <c r="CP1" s="1044"/>
      <c r="CQ1" s="1042" t="s">
        <v>323</v>
      </c>
      <c r="CR1" s="1043"/>
      <c r="CS1" s="1044"/>
      <c r="CT1" s="1042" t="s">
        <v>324</v>
      </c>
      <c r="CU1" s="1043"/>
      <c r="CV1" s="1044"/>
      <c r="CW1" s="1099" t="s">
        <v>322</v>
      </c>
      <c r="CX1" s="1100"/>
      <c r="CY1" s="1101"/>
      <c r="CZ1" s="1099" t="s">
        <v>323</v>
      </c>
      <c r="DA1" s="1100"/>
      <c r="DB1" s="1101"/>
      <c r="DC1" s="1099" t="s">
        <v>324</v>
      </c>
      <c r="DD1" s="1100"/>
      <c r="DE1" s="1101"/>
      <c r="DF1" s="1099" t="s">
        <v>322</v>
      </c>
      <c r="DG1" s="1100"/>
      <c r="DH1" s="1101"/>
      <c r="DI1" s="1099" t="s">
        <v>323</v>
      </c>
      <c r="DJ1" s="1100"/>
      <c r="DK1" s="1101"/>
      <c r="DL1" s="1099" t="s">
        <v>324</v>
      </c>
      <c r="DM1" s="1100"/>
      <c r="DN1" s="1101"/>
      <c r="DO1" s="1099" t="s">
        <v>322</v>
      </c>
      <c r="DP1" s="1100"/>
      <c r="DQ1" s="1101"/>
      <c r="DR1" s="1099" t="s">
        <v>323</v>
      </c>
      <c r="DS1" s="1100"/>
      <c r="DT1" s="1101"/>
      <c r="DU1" s="1099" t="s">
        <v>324</v>
      </c>
      <c r="DV1" s="1100"/>
      <c r="DW1" s="1101"/>
      <c r="DX1" s="1099" t="s">
        <v>322</v>
      </c>
      <c r="DY1" s="1100"/>
      <c r="DZ1" s="1101"/>
      <c r="EA1" s="1099" t="s">
        <v>323</v>
      </c>
      <c r="EB1" s="1100"/>
      <c r="EC1" s="1101"/>
      <c r="ED1" s="1099" t="s">
        <v>324</v>
      </c>
      <c r="EE1" s="1100"/>
      <c r="EF1" s="1101"/>
      <c r="EG1" s="1099" t="s">
        <v>322</v>
      </c>
      <c r="EH1" s="1100"/>
      <c r="EI1" s="1101"/>
      <c r="EJ1" s="1099" t="s">
        <v>323</v>
      </c>
      <c r="EK1" s="1100"/>
      <c r="EL1" s="1101"/>
      <c r="EM1" s="1099" t="s">
        <v>324</v>
      </c>
      <c r="EN1" s="1100"/>
      <c r="EO1" s="1101"/>
      <c r="EP1" s="1099" t="s">
        <v>322</v>
      </c>
      <c r="EQ1" s="1100"/>
      <c r="ER1" s="1101"/>
      <c r="ES1" s="1099" t="s">
        <v>323</v>
      </c>
      <c r="ET1" s="1100"/>
      <c r="EU1" s="1101"/>
      <c r="EV1" s="1099" t="s">
        <v>324</v>
      </c>
      <c r="EW1" s="1100"/>
      <c r="EX1" s="1101"/>
      <c r="EY1" s="1099" t="s">
        <v>322</v>
      </c>
      <c r="EZ1" s="1100"/>
      <c r="FA1" s="1101"/>
      <c r="FB1" s="1099" t="s">
        <v>323</v>
      </c>
      <c r="FC1" s="1100"/>
      <c r="FD1" s="1101"/>
      <c r="FE1" s="1099" t="s">
        <v>324</v>
      </c>
      <c r="FF1" s="1100"/>
      <c r="FG1" s="1101"/>
      <c r="FH1" s="1099" t="s">
        <v>322</v>
      </c>
      <c r="FI1" s="1100"/>
      <c r="FJ1" s="1101"/>
      <c r="FK1" s="1099" t="s">
        <v>323</v>
      </c>
      <c r="FL1" s="1100"/>
      <c r="FM1" s="1101"/>
      <c r="FN1" s="1099" t="s">
        <v>324</v>
      </c>
      <c r="FO1" s="1100"/>
      <c r="FP1" s="1101"/>
      <c r="FQ1" s="1099" t="s">
        <v>322</v>
      </c>
      <c r="FR1" s="1100"/>
      <c r="FS1" s="1101"/>
      <c r="FT1" s="1099" t="s">
        <v>323</v>
      </c>
      <c r="FU1" s="1100"/>
      <c r="FV1" s="1101"/>
      <c r="FW1" s="1099" t="s">
        <v>324</v>
      </c>
      <c r="FX1" s="1100"/>
      <c r="FY1" s="1101"/>
      <c r="FZ1" s="1099" t="s">
        <v>322</v>
      </c>
      <c r="GA1" s="1100"/>
      <c r="GB1" s="1101"/>
      <c r="GC1" s="1099" t="s">
        <v>323</v>
      </c>
      <c r="GD1" s="1100"/>
      <c r="GE1" s="1101"/>
      <c r="GF1" s="1099" t="s">
        <v>324</v>
      </c>
      <c r="GG1" s="1100"/>
      <c r="GH1" s="1101"/>
      <c r="GI1" s="1099" t="s">
        <v>322</v>
      </c>
      <c r="GJ1" s="1100"/>
      <c r="GK1" s="1101"/>
      <c r="GL1" s="1099" t="s">
        <v>323</v>
      </c>
      <c r="GM1" s="1100"/>
      <c r="GN1" s="1101"/>
      <c r="GO1" s="1099" t="s">
        <v>324</v>
      </c>
      <c r="GP1" s="1100"/>
      <c r="GQ1" s="1101"/>
      <c r="GR1" s="1099" t="s">
        <v>322</v>
      </c>
      <c r="GS1" s="1100"/>
      <c r="GT1" s="1101"/>
      <c r="GU1" s="1099" t="s">
        <v>323</v>
      </c>
      <c r="GV1" s="1100"/>
      <c r="GW1" s="1101"/>
      <c r="GX1" s="1099" t="s">
        <v>324</v>
      </c>
      <c r="GY1" s="1100"/>
      <c r="GZ1" s="1101"/>
      <c r="HA1" s="1099" t="s">
        <v>322</v>
      </c>
      <c r="HB1" s="1100"/>
      <c r="HC1" s="1101"/>
      <c r="HD1" s="1099" t="s">
        <v>323</v>
      </c>
      <c r="HE1" s="1100"/>
      <c r="HF1" s="1101"/>
      <c r="HG1" s="1099" t="s">
        <v>324</v>
      </c>
      <c r="HH1" s="1100"/>
      <c r="HI1" s="1101"/>
      <c r="HJ1" s="1099" t="s">
        <v>322</v>
      </c>
      <c r="HK1" s="1100"/>
      <c r="HL1" s="1101"/>
      <c r="HM1" s="1099" t="s">
        <v>323</v>
      </c>
      <c r="HN1" s="1100"/>
      <c r="HO1" s="1101"/>
      <c r="HP1" s="1099" t="s">
        <v>324</v>
      </c>
      <c r="HQ1" s="1100"/>
      <c r="HR1" s="1101"/>
      <c r="HS1" s="1099" t="s">
        <v>322</v>
      </c>
      <c r="HT1" s="1100"/>
      <c r="HU1" s="1101"/>
      <c r="HV1" s="1099" t="s">
        <v>323</v>
      </c>
      <c r="HW1" s="1100"/>
      <c r="HX1" s="1101"/>
      <c r="HY1" s="1099" t="s">
        <v>324</v>
      </c>
      <c r="HZ1" s="1100"/>
      <c r="IA1" s="1101"/>
      <c r="IB1" s="1099" t="s">
        <v>322</v>
      </c>
      <c r="IC1" s="1100"/>
      <c r="ID1" s="1101"/>
      <c r="IE1" s="1099" t="s">
        <v>323</v>
      </c>
      <c r="IF1" s="1100"/>
      <c r="IG1" s="1101"/>
      <c r="IH1" s="1099" t="s">
        <v>324</v>
      </c>
      <c r="II1" s="1100"/>
      <c r="IJ1" s="1101"/>
      <c r="IK1" s="1099" t="s">
        <v>322</v>
      </c>
      <c r="IL1" s="1100"/>
      <c r="IM1" s="1101"/>
      <c r="IN1" s="1099" t="s">
        <v>323</v>
      </c>
      <c r="IO1" s="1100"/>
      <c r="IP1" s="1101"/>
      <c r="IQ1" s="1099" t="s">
        <v>324</v>
      </c>
      <c r="IR1" s="1100"/>
      <c r="IS1" s="1101"/>
      <c r="IT1" s="1099" t="s">
        <v>322</v>
      </c>
      <c r="IU1" s="1100"/>
      <c r="IV1" s="1101"/>
      <c r="IW1" s="1099" t="s">
        <v>323</v>
      </c>
      <c r="IX1" s="1100"/>
      <c r="IY1" s="1101"/>
      <c r="IZ1" s="1099" t="s">
        <v>324</v>
      </c>
      <c r="JA1" s="1100"/>
      <c r="JB1" s="1101"/>
      <c r="JC1" s="1099" t="s">
        <v>322</v>
      </c>
      <c r="JD1" s="1100"/>
      <c r="JE1" s="1101"/>
      <c r="JF1" s="1099" t="s">
        <v>323</v>
      </c>
      <c r="JG1" s="1100"/>
      <c r="JH1" s="1101"/>
      <c r="JI1" s="1099" t="s">
        <v>324</v>
      </c>
      <c r="JJ1" s="1100"/>
      <c r="JK1" s="1101"/>
      <c r="JL1" s="1099" t="s">
        <v>322</v>
      </c>
      <c r="JM1" s="1100"/>
      <c r="JN1" s="1101"/>
      <c r="JO1" s="1099" t="s">
        <v>323</v>
      </c>
      <c r="JP1" s="1100"/>
      <c r="JQ1" s="1101"/>
      <c r="JR1" s="1099" t="s">
        <v>324</v>
      </c>
      <c r="JS1" s="1100"/>
      <c r="JT1" s="1101"/>
      <c r="JU1" s="1099" t="s">
        <v>322</v>
      </c>
      <c r="JV1" s="1100"/>
      <c r="JW1" s="1101"/>
      <c r="JX1" s="1099" t="s">
        <v>323</v>
      </c>
      <c r="JY1" s="1100"/>
      <c r="JZ1" s="1101"/>
      <c r="KA1" s="1099" t="s">
        <v>324</v>
      </c>
      <c r="KB1" s="1100"/>
      <c r="KC1" s="1101"/>
      <c r="KD1" s="1099" t="s">
        <v>322</v>
      </c>
      <c r="KE1" s="1100"/>
      <c r="KF1" s="1101"/>
      <c r="KG1" s="1099" t="s">
        <v>323</v>
      </c>
      <c r="KH1" s="1100"/>
      <c r="KI1" s="1101"/>
      <c r="KJ1" s="1099" t="s">
        <v>324</v>
      </c>
      <c r="KK1" s="1100"/>
      <c r="KL1" s="1101"/>
      <c r="KM1" s="1099" t="s">
        <v>322</v>
      </c>
      <c r="KN1" s="1100"/>
      <c r="KO1" s="1101"/>
      <c r="KP1" s="1099" t="s">
        <v>323</v>
      </c>
      <c r="KQ1" s="1100"/>
      <c r="KR1" s="1101"/>
      <c r="KS1" s="1099" t="s">
        <v>324</v>
      </c>
      <c r="KT1" s="1100"/>
      <c r="KU1" s="1101"/>
      <c r="KV1" s="1099" t="s">
        <v>322</v>
      </c>
      <c r="KW1" s="1100"/>
      <c r="KX1" s="1101"/>
      <c r="KY1" s="1099" t="s">
        <v>323</v>
      </c>
      <c r="KZ1" s="1100"/>
      <c r="LA1" s="1101"/>
      <c r="LB1" s="1099" t="s">
        <v>324</v>
      </c>
      <c r="LC1" s="1100"/>
      <c r="LD1" s="1101"/>
      <c r="LE1" s="1099" t="s">
        <v>322</v>
      </c>
      <c r="LF1" s="1100"/>
      <c r="LG1" s="1101"/>
      <c r="LH1" s="1099" t="s">
        <v>323</v>
      </c>
      <c r="LI1" s="1100"/>
      <c r="LJ1" s="1101"/>
      <c r="LK1" s="1099" t="s">
        <v>324</v>
      </c>
      <c r="LL1" s="1100"/>
      <c r="LM1" s="1101"/>
      <c r="LN1" s="1099" t="s">
        <v>322</v>
      </c>
      <c r="LO1" s="1100"/>
      <c r="LP1" s="1101"/>
      <c r="LQ1" s="1099" t="s">
        <v>323</v>
      </c>
      <c r="LR1" s="1100"/>
      <c r="LS1" s="1101"/>
      <c r="LT1" s="1099" t="s">
        <v>324</v>
      </c>
      <c r="LU1" s="1100"/>
      <c r="LV1" s="1101"/>
      <c r="LW1" s="1099" t="s">
        <v>322</v>
      </c>
      <c r="LX1" s="1100"/>
      <c r="LY1" s="1101"/>
      <c r="LZ1" s="1099" t="s">
        <v>323</v>
      </c>
      <c r="MA1" s="1100"/>
      <c r="MB1" s="1101"/>
      <c r="MC1" s="1099" t="s">
        <v>324</v>
      </c>
      <c r="MD1" s="1100"/>
      <c r="ME1" s="1101"/>
      <c r="MF1" s="1099" t="s">
        <v>322</v>
      </c>
      <c r="MG1" s="1100"/>
      <c r="MH1" s="1101"/>
      <c r="MI1" s="1099" t="s">
        <v>323</v>
      </c>
      <c r="MJ1" s="1100"/>
      <c r="MK1" s="1101"/>
      <c r="ML1" s="1099" t="s">
        <v>324</v>
      </c>
      <c r="MM1" s="1100"/>
      <c r="MN1" s="1101"/>
      <c r="MO1" s="1150" t="s">
        <v>322</v>
      </c>
      <c r="MP1" s="1151"/>
      <c r="MQ1" s="1152"/>
      <c r="MR1" s="1150" t="s">
        <v>323</v>
      </c>
      <c r="MS1" s="1151"/>
      <c r="MT1" s="1152"/>
      <c r="MU1" s="1150" t="s">
        <v>324</v>
      </c>
      <c r="MV1" s="1151"/>
      <c r="MW1" s="1152"/>
      <c r="MX1" s="722"/>
    </row>
    <row r="2" spans="1:364" ht="24" customHeight="1">
      <c r="A2" s="111"/>
      <c r="B2" s="112"/>
      <c r="C2" s="112"/>
      <c r="D2" s="112"/>
      <c r="E2" s="112"/>
      <c r="F2" s="112"/>
      <c r="G2" s="112"/>
      <c r="H2" s="1117" t="s">
        <v>491</v>
      </c>
      <c r="I2" s="1118"/>
      <c r="J2" s="1118"/>
      <c r="K2" s="1119"/>
      <c r="L2" s="1126" t="s">
        <v>274</v>
      </c>
      <c r="M2" s="1118"/>
      <c r="N2" s="1118"/>
      <c r="O2" s="1119"/>
      <c r="P2" s="1126" t="s">
        <v>492</v>
      </c>
      <c r="Q2" s="1118"/>
      <c r="R2" s="1118"/>
      <c r="S2" s="1119"/>
      <c r="T2" s="1147" t="s">
        <v>262</v>
      </c>
      <c r="U2" s="1135"/>
      <c r="V2" s="1135"/>
      <c r="W2" s="1135"/>
      <c r="X2" s="1135"/>
      <c r="Y2" s="1135"/>
      <c r="Z2" s="1135"/>
      <c r="AA2" s="1135"/>
      <c r="AB2" s="1136"/>
      <c r="AC2" s="1134" t="s">
        <v>1052</v>
      </c>
      <c r="AD2" s="1135"/>
      <c r="AE2" s="1135"/>
      <c r="AF2" s="1135"/>
      <c r="AG2" s="1135"/>
      <c r="AH2" s="1135"/>
      <c r="AI2" s="1135"/>
      <c r="AJ2" s="1135"/>
      <c r="AK2" s="1136"/>
      <c r="AL2" s="1134" t="s">
        <v>253</v>
      </c>
      <c r="AM2" s="1135"/>
      <c r="AN2" s="1135"/>
      <c r="AO2" s="1135"/>
      <c r="AP2" s="1135"/>
      <c r="AQ2" s="1135"/>
      <c r="AR2" s="1135"/>
      <c r="AS2" s="1135"/>
      <c r="AT2" s="1136"/>
      <c r="AU2" s="1063"/>
      <c r="AV2" s="1063"/>
      <c r="AW2" s="1063"/>
      <c r="AX2" s="1063"/>
      <c r="AY2" s="1063"/>
      <c r="AZ2" s="1063"/>
      <c r="BA2" s="1063"/>
      <c r="BB2" s="1063"/>
      <c r="BC2" s="1063"/>
      <c r="BD2" s="1134" t="s">
        <v>267</v>
      </c>
      <c r="BE2" s="1135"/>
      <c r="BF2" s="1135"/>
      <c r="BG2" s="1135"/>
      <c r="BH2" s="1135"/>
      <c r="BI2" s="1135"/>
      <c r="BJ2" s="1135"/>
      <c r="BK2" s="1135"/>
      <c r="BL2" s="1136"/>
      <c r="BM2" s="1134" t="s">
        <v>715</v>
      </c>
      <c r="BN2" s="1135"/>
      <c r="BO2" s="1135"/>
      <c r="BP2" s="1135"/>
      <c r="BQ2" s="1135"/>
      <c r="BR2" s="1135"/>
      <c r="BS2" s="1135"/>
      <c r="BT2" s="1135"/>
      <c r="BU2" s="1136"/>
      <c r="BV2" s="1134" t="s">
        <v>268</v>
      </c>
      <c r="BW2" s="1135"/>
      <c r="BX2" s="1135"/>
      <c r="BY2" s="1135"/>
      <c r="BZ2" s="1135"/>
      <c r="CA2" s="1135"/>
      <c r="CB2" s="1135"/>
      <c r="CC2" s="1135"/>
      <c r="CD2" s="1136"/>
      <c r="CE2" s="1134" t="s">
        <v>325</v>
      </c>
      <c r="CF2" s="1135"/>
      <c r="CG2" s="1135"/>
      <c r="CH2" s="1135"/>
      <c r="CI2" s="1135"/>
      <c r="CJ2" s="1135"/>
      <c r="CK2" s="1135"/>
      <c r="CL2" s="1135"/>
      <c r="CM2" s="1136"/>
      <c r="CN2" s="1045"/>
      <c r="CO2" s="1046"/>
      <c r="CP2" s="1047"/>
      <c r="CQ2" s="1045"/>
      <c r="CR2" s="1046"/>
      <c r="CS2" s="1047"/>
      <c r="CT2" s="1045"/>
      <c r="CU2" s="1046"/>
      <c r="CV2" s="1047"/>
      <c r="CW2" s="1090" t="s">
        <v>254</v>
      </c>
      <c r="CX2" s="1091"/>
      <c r="CY2" s="1091"/>
      <c r="CZ2" s="1091"/>
      <c r="DA2" s="1091"/>
      <c r="DB2" s="1091"/>
      <c r="DC2" s="1091"/>
      <c r="DD2" s="1091"/>
      <c r="DE2" s="1092"/>
      <c r="DF2" s="1090" t="s">
        <v>254</v>
      </c>
      <c r="DG2" s="1091"/>
      <c r="DH2" s="1091"/>
      <c r="DI2" s="1091"/>
      <c r="DJ2" s="1091"/>
      <c r="DK2" s="1091"/>
      <c r="DL2" s="1091"/>
      <c r="DM2" s="1091"/>
      <c r="DN2" s="1092"/>
      <c r="DO2" s="1090" t="s">
        <v>255</v>
      </c>
      <c r="DP2" s="1091"/>
      <c r="DQ2" s="1091"/>
      <c r="DR2" s="1091"/>
      <c r="DS2" s="1091"/>
      <c r="DT2" s="1091"/>
      <c r="DU2" s="1091"/>
      <c r="DV2" s="1091"/>
      <c r="DW2" s="1092"/>
      <c r="DX2" s="1090" t="s">
        <v>1063</v>
      </c>
      <c r="DY2" s="1091"/>
      <c r="DZ2" s="1091"/>
      <c r="EA2" s="1091"/>
      <c r="EB2" s="1091"/>
      <c r="EC2" s="1091"/>
      <c r="ED2" s="1091"/>
      <c r="EE2" s="1091"/>
      <c r="EF2" s="1092"/>
      <c r="EG2" s="1090" t="s">
        <v>257</v>
      </c>
      <c r="EH2" s="1091"/>
      <c r="EI2" s="1091"/>
      <c r="EJ2" s="1091"/>
      <c r="EK2" s="1091"/>
      <c r="EL2" s="1091"/>
      <c r="EM2" s="1091"/>
      <c r="EN2" s="1091"/>
      <c r="EO2" s="1092"/>
      <c r="EP2" s="1090" t="s">
        <v>254</v>
      </c>
      <c r="EQ2" s="1091"/>
      <c r="ER2" s="1091"/>
      <c r="ES2" s="1091"/>
      <c r="ET2" s="1091"/>
      <c r="EU2" s="1091"/>
      <c r="EV2" s="1091"/>
      <c r="EW2" s="1091"/>
      <c r="EX2" s="1092"/>
      <c r="EY2" s="1090" t="s">
        <v>563</v>
      </c>
      <c r="EZ2" s="1091"/>
      <c r="FA2" s="1091"/>
      <c r="FB2" s="1091"/>
      <c r="FC2" s="1091"/>
      <c r="FD2" s="1091"/>
      <c r="FE2" s="1091"/>
      <c r="FF2" s="1091"/>
      <c r="FG2" s="1092"/>
      <c r="FH2" s="1090" t="s">
        <v>562</v>
      </c>
      <c r="FI2" s="1091"/>
      <c r="FJ2" s="1091"/>
      <c r="FK2" s="1091"/>
      <c r="FL2" s="1091"/>
      <c r="FM2" s="1091"/>
      <c r="FN2" s="1091"/>
      <c r="FO2" s="1091"/>
      <c r="FP2" s="1092"/>
      <c r="FQ2" s="1090" t="s">
        <v>258</v>
      </c>
      <c r="FR2" s="1091"/>
      <c r="FS2" s="1091"/>
      <c r="FT2" s="1091"/>
      <c r="FU2" s="1091"/>
      <c r="FV2" s="1091"/>
      <c r="FW2" s="1091"/>
      <c r="FX2" s="1091"/>
      <c r="FY2" s="1092"/>
      <c r="FZ2" s="1090" t="s">
        <v>259</v>
      </c>
      <c r="GA2" s="1091"/>
      <c r="GB2" s="1091"/>
      <c r="GC2" s="1091"/>
      <c r="GD2" s="1091"/>
      <c r="GE2" s="1091"/>
      <c r="GF2" s="1091"/>
      <c r="GG2" s="1091"/>
      <c r="GH2" s="1092"/>
      <c r="GI2" s="1090" t="s">
        <v>260</v>
      </c>
      <c r="GJ2" s="1091"/>
      <c r="GK2" s="1091"/>
      <c r="GL2" s="1091"/>
      <c r="GM2" s="1091"/>
      <c r="GN2" s="1091"/>
      <c r="GO2" s="1091"/>
      <c r="GP2" s="1091"/>
      <c r="GQ2" s="1092"/>
      <c r="GR2" s="1090" t="s">
        <v>261</v>
      </c>
      <c r="GS2" s="1091"/>
      <c r="GT2" s="1091"/>
      <c r="GU2" s="1091"/>
      <c r="GV2" s="1091"/>
      <c r="GW2" s="1091"/>
      <c r="GX2" s="1091"/>
      <c r="GY2" s="1091"/>
      <c r="GZ2" s="1092"/>
      <c r="HA2" s="1090" t="s">
        <v>269</v>
      </c>
      <c r="HB2" s="1091"/>
      <c r="HC2" s="1091"/>
      <c r="HD2" s="1091"/>
      <c r="HE2" s="1091"/>
      <c r="HF2" s="1091"/>
      <c r="HG2" s="1091"/>
      <c r="HH2" s="1091"/>
      <c r="HI2" s="1092"/>
      <c r="HJ2" s="1090" t="s">
        <v>262</v>
      </c>
      <c r="HK2" s="1091"/>
      <c r="HL2" s="1091"/>
      <c r="HM2" s="1091"/>
      <c r="HN2" s="1091"/>
      <c r="HO2" s="1091"/>
      <c r="HP2" s="1091"/>
      <c r="HQ2" s="1091"/>
      <c r="HR2" s="1092"/>
      <c r="HS2" s="1090" t="s">
        <v>270</v>
      </c>
      <c r="HT2" s="1091"/>
      <c r="HU2" s="1091"/>
      <c r="HV2" s="1091"/>
      <c r="HW2" s="1091"/>
      <c r="HX2" s="1091"/>
      <c r="HY2" s="1091"/>
      <c r="HZ2" s="1091"/>
      <c r="IA2" s="1092"/>
      <c r="IB2" s="1090" t="s">
        <v>263</v>
      </c>
      <c r="IC2" s="1091"/>
      <c r="ID2" s="1091"/>
      <c r="IE2" s="1091"/>
      <c r="IF2" s="1091"/>
      <c r="IG2" s="1091"/>
      <c r="IH2" s="1091"/>
      <c r="II2" s="1091"/>
      <c r="IJ2" s="1092"/>
      <c r="IK2" s="1090" t="s">
        <v>571</v>
      </c>
      <c r="IL2" s="1091"/>
      <c r="IM2" s="1091"/>
      <c r="IN2" s="1091"/>
      <c r="IO2" s="1091"/>
      <c r="IP2" s="1091"/>
      <c r="IQ2" s="1091"/>
      <c r="IR2" s="1091"/>
      <c r="IS2" s="1092"/>
      <c r="IT2" s="1090" t="s">
        <v>271</v>
      </c>
      <c r="IU2" s="1091"/>
      <c r="IV2" s="1091"/>
      <c r="IW2" s="1091"/>
      <c r="IX2" s="1091"/>
      <c r="IY2" s="1091"/>
      <c r="IZ2" s="1091"/>
      <c r="JA2" s="1091"/>
      <c r="JB2" s="1092"/>
      <c r="JC2" s="1090" t="s">
        <v>740</v>
      </c>
      <c r="JD2" s="1091"/>
      <c r="JE2" s="1091"/>
      <c r="JF2" s="1091"/>
      <c r="JG2" s="1091"/>
      <c r="JH2" s="1091"/>
      <c r="JI2" s="1091"/>
      <c r="JJ2" s="1091"/>
      <c r="JK2" s="1092"/>
      <c r="JL2" s="1090" t="s">
        <v>264</v>
      </c>
      <c r="JM2" s="1091"/>
      <c r="JN2" s="1091"/>
      <c r="JO2" s="1091"/>
      <c r="JP2" s="1091"/>
      <c r="JQ2" s="1091"/>
      <c r="JR2" s="1091"/>
      <c r="JS2" s="1091"/>
      <c r="JT2" s="1092"/>
      <c r="JU2" s="1090" t="s">
        <v>272</v>
      </c>
      <c r="JV2" s="1091"/>
      <c r="JW2" s="1091"/>
      <c r="JX2" s="1091"/>
      <c r="JY2" s="1091"/>
      <c r="JZ2" s="1091"/>
      <c r="KA2" s="1091"/>
      <c r="KB2" s="1091"/>
      <c r="KC2" s="1092"/>
      <c r="KD2" s="1090" t="s">
        <v>1064</v>
      </c>
      <c r="KE2" s="1091"/>
      <c r="KF2" s="1091"/>
      <c r="KG2" s="1091"/>
      <c r="KH2" s="1091"/>
      <c r="KI2" s="1091"/>
      <c r="KJ2" s="1091"/>
      <c r="KK2" s="1091"/>
      <c r="KL2" s="1092"/>
      <c r="KM2" s="1090" t="s">
        <v>1060</v>
      </c>
      <c r="KN2" s="1091"/>
      <c r="KO2" s="1091"/>
      <c r="KP2" s="1091"/>
      <c r="KQ2" s="1091"/>
      <c r="KR2" s="1091"/>
      <c r="KS2" s="1091"/>
      <c r="KT2" s="1091"/>
      <c r="KU2" s="1092"/>
      <c r="KV2" s="1090" t="s">
        <v>1057</v>
      </c>
      <c r="KW2" s="1091"/>
      <c r="KX2" s="1091"/>
      <c r="KY2" s="1091"/>
      <c r="KZ2" s="1091"/>
      <c r="LA2" s="1091"/>
      <c r="LB2" s="1091"/>
      <c r="LC2" s="1091"/>
      <c r="LD2" s="1092"/>
      <c r="LE2" s="1090" t="s">
        <v>564</v>
      </c>
      <c r="LF2" s="1091"/>
      <c r="LG2" s="1091"/>
      <c r="LH2" s="1091"/>
      <c r="LI2" s="1091"/>
      <c r="LJ2" s="1091"/>
      <c r="LK2" s="1091"/>
      <c r="LL2" s="1091"/>
      <c r="LM2" s="1092"/>
      <c r="LN2" s="1090" t="s">
        <v>566</v>
      </c>
      <c r="LO2" s="1091"/>
      <c r="LP2" s="1091"/>
      <c r="LQ2" s="1091"/>
      <c r="LR2" s="1091"/>
      <c r="LS2" s="1091"/>
      <c r="LT2" s="1091"/>
      <c r="LU2" s="1091"/>
      <c r="LV2" s="1092"/>
      <c r="LW2" s="1090" t="s">
        <v>1065</v>
      </c>
      <c r="LX2" s="1091"/>
      <c r="LY2" s="1091"/>
      <c r="LZ2" s="1091"/>
      <c r="MA2" s="1091"/>
      <c r="MB2" s="1091"/>
      <c r="MC2" s="1091"/>
      <c r="MD2" s="1091"/>
      <c r="ME2" s="1092"/>
      <c r="MF2" s="1090"/>
      <c r="MG2" s="1091"/>
      <c r="MH2" s="1091"/>
      <c r="MI2" s="1091"/>
      <c r="MJ2" s="1091"/>
      <c r="MK2" s="1091"/>
      <c r="ML2" s="1091"/>
      <c r="MM2" s="1091"/>
      <c r="MN2" s="1092"/>
      <c r="MO2" s="1153" t="s">
        <v>1054</v>
      </c>
      <c r="MP2" s="1154"/>
      <c r="MQ2" s="1154"/>
      <c r="MR2" s="1154"/>
      <c r="MS2" s="1154"/>
      <c r="MT2" s="1154"/>
      <c r="MU2" s="1154"/>
      <c r="MV2" s="1154"/>
      <c r="MW2" s="1155"/>
      <c r="MX2" s="723"/>
    </row>
    <row r="3" spans="1:364" ht="15" customHeight="1">
      <c r="A3" s="1145" t="s">
        <v>277</v>
      </c>
      <c r="B3" s="1146" t="s">
        <v>278</v>
      </c>
      <c r="C3" s="1146" t="s">
        <v>279</v>
      </c>
      <c r="D3" s="1146" t="s">
        <v>280</v>
      </c>
      <c r="E3" s="1129" t="s">
        <v>281</v>
      </c>
      <c r="F3" s="1130"/>
      <c r="G3" s="1108" t="s">
        <v>282</v>
      </c>
      <c r="H3" s="1120"/>
      <c r="I3" s="1121"/>
      <c r="J3" s="1121"/>
      <c r="K3" s="1122"/>
      <c r="L3" s="1127"/>
      <c r="M3" s="1121"/>
      <c r="N3" s="1121"/>
      <c r="O3" s="1122"/>
      <c r="P3" s="1127"/>
      <c r="Q3" s="1121"/>
      <c r="R3" s="1121"/>
      <c r="S3" s="1122"/>
      <c r="T3" s="1148" t="s">
        <v>223</v>
      </c>
      <c r="U3" s="1043"/>
      <c r="V3" s="1043"/>
      <c r="W3" s="1043"/>
      <c r="X3" s="1043"/>
      <c r="Y3" s="1043"/>
      <c r="Z3" s="1043"/>
      <c r="AA3" s="1043"/>
      <c r="AB3" s="1044"/>
      <c r="AC3" s="1042" t="s">
        <v>1053</v>
      </c>
      <c r="AD3" s="1043"/>
      <c r="AE3" s="1043"/>
      <c r="AF3" s="1043"/>
      <c r="AG3" s="1043"/>
      <c r="AH3" s="1043"/>
      <c r="AI3" s="1043"/>
      <c r="AJ3" s="1043"/>
      <c r="AK3" s="1044"/>
      <c r="AL3" s="1042" t="s">
        <v>224</v>
      </c>
      <c r="AM3" s="1043"/>
      <c r="AN3" s="1043"/>
      <c r="AO3" s="1043"/>
      <c r="AP3" s="1043"/>
      <c r="AQ3" s="1043"/>
      <c r="AR3" s="1043"/>
      <c r="AS3" s="1043"/>
      <c r="AT3" s="1044"/>
      <c r="AU3" s="1111" t="s">
        <v>95</v>
      </c>
      <c r="AV3" s="1112"/>
      <c r="AW3" s="1112"/>
      <c r="AX3" s="1112"/>
      <c r="AY3" s="1112"/>
      <c r="AZ3" s="1112"/>
      <c r="BA3" s="1112"/>
      <c r="BB3" s="1112"/>
      <c r="BC3" s="1113"/>
      <c r="BD3" s="1042" t="s">
        <v>225</v>
      </c>
      <c r="BE3" s="1043"/>
      <c r="BF3" s="1043"/>
      <c r="BG3" s="1043"/>
      <c r="BH3" s="1043"/>
      <c r="BI3" s="1043"/>
      <c r="BJ3" s="1043"/>
      <c r="BK3" s="1043"/>
      <c r="BL3" s="1044"/>
      <c r="BM3" s="1042" t="s">
        <v>238</v>
      </c>
      <c r="BN3" s="1043"/>
      <c r="BO3" s="1043"/>
      <c r="BP3" s="1043"/>
      <c r="BQ3" s="1043"/>
      <c r="BR3" s="1043"/>
      <c r="BS3" s="1043"/>
      <c r="BT3" s="1043"/>
      <c r="BU3" s="1044"/>
      <c r="BV3" s="1042" t="s">
        <v>226</v>
      </c>
      <c r="BW3" s="1043"/>
      <c r="BX3" s="1043"/>
      <c r="BY3" s="1043"/>
      <c r="BZ3" s="1043"/>
      <c r="CA3" s="1043"/>
      <c r="CB3" s="1043"/>
      <c r="CC3" s="1043"/>
      <c r="CD3" s="1044"/>
      <c r="CE3" s="1042" t="s">
        <v>656</v>
      </c>
      <c r="CF3" s="1043"/>
      <c r="CG3" s="1043"/>
      <c r="CH3" s="1043"/>
      <c r="CI3" s="1043"/>
      <c r="CJ3" s="1043"/>
      <c r="CK3" s="1043"/>
      <c r="CL3" s="1043"/>
      <c r="CM3" s="1044"/>
      <c r="CN3" s="1111" t="s">
        <v>96</v>
      </c>
      <c r="CO3" s="1112"/>
      <c r="CP3" s="1112"/>
      <c r="CQ3" s="1112"/>
      <c r="CR3" s="1112"/>
      <c r="CS3" s="1112"/>
      <c r="CT3" s="1112"/>
      <c r="CU3" s="1112"/>
      <c r="CV3" s="1113"/>
      <c r="CW3" s="1093" t="s">
        <v>88</v>
      </c>
      <c r="CX3" s="1094"/>
      <c r="CY3" s="1094"/>
      <c r="CZ3" s="1094"/>
      <c r="DA3" s="1094"/>
      <c r="DB3" s="1094"/>
      <c r="DC3" s="1094"/>
      <c r="DD3" s="1094"/>
      <c r="DE3" s="1095"/>
      <c r="DF3" s="1093" t="s">
        <v>88</v>
      </c>
      <c r="DG3" s="1094"/>
      <c r="DH3" s="1094"/>
      <c r="DI3" s="1094"/>
      <c r="DJ3" s="1094"/>
      <c r="DK3" s="1094"/>
      <c r="DL3" s="1094"/>
      <c r="DM3" s="1094"/>
      <c r="DN3" s="1095"/>
      <c r="DO3" s="1093" t="s">
        <v>89</v>
      </c>
      <c r="DP3" s="1094"/>
      <c r="DQ3" s="1094"/>
      <c r="DR3" s="1094"/>
      <c r="DS3" s="1094"/>
      <c r="DT3" s="1094"/>
      <c r="DU3" s="1094"/>
      <c r="DV3" s="1094"/>
      <c r="DW3" s="1095"/>
      <c r="DX3" s="1093" t="s">
        <v>1055</v>
      </c>
      <c r="DY3" s="1094"/>
      <c r="DZ3" s="1094"/>
      <c r="EA3" s="1094"/>
      <c r="EB3" s="1094"/>
      <c r="EC3" s="1094"/>
      <c r="ED3" s="1094"/>
      <c r="EE3" s="1094"/>
      <c r="EF3" s="1095"/>
      <c r="EG3" s="1093" t="s">
        <v>228</v>
      </c>
      <c r="EH3" s="1094"/>
      <c r="EI3" s="1094"/>
      <c r="EJ3" s="1094"/>
      <c r="EK3" s="1094"/>
      <c r="EL3" s="1094"/>
      <c r="EM3" s="1094"/>
      <c r="EN3" s="1094"/>
      <c r="EO3" s="1095"/>
      <c r="EP3" s="1093" t="s">
        <v>90</v>
      </c>
      <c r="EQ3" s="1094"/>
      <c r="ER3" s="1094"/>
      <c r="ES3" s="1094"/>
      <c r="ET3" s="1094"/>
      <c r="EU3" s="1094"/>
      <c r="EV3" s="1094"/>
      <c r="EW3" s="1094"/>
      <c r="EX3" s="1095"/>
      <c r="EY3" s="1093" t="s">
        <v>234</v>
      </c>
      <c r="EZ3" s="1094"/>
      <c r="FA3" s="1094"/>
      <c r="FB3" s="1094"/>
      <c r="FC3" s="1094"/>
      <c r="FD3" s="1094"/>
      <c r="FE3" s="1094"/>
      <c r="FF3" s="1094"/>
      <c r="FG3" s="1095"/>
      <c r="FH3" s="1093" t="s">
        <v>232</v>
      </c>
      <c r="FI3" s="1094"/>
      <c r="FJ3" s="1094"/>
      <c r="FK3" s="1094"/>
      <c r="FL3" s="1094"/>
      <c r="FM3" s="1094"/>
      <c r="FN3" s="1094"/>
      <c r="FO3" s="1094"/>
      <c r="FP3" s="1095"/>
      <c r="FQ3" s="1102"/>
      <c r="FR3" s="1103"/>
      <c r="FS3" s="1104"/>
      <c r="FT3" s="1102"/>
      <c r="FU3" s="1103"/>
      <c r="FV3" s="1104"/>
      <c r="FW3" s="1102"/>
      <c r="FX3" s="1103"/>
      <c r="FY3" s="1104"/>
      <c r="FZ3" s="1093" t="s">
        <v>92</v>
      </c>
      <c r="GA3" s="1094"/>
      <c r="GB3" s="1094"/>
      <c r="GC3" s="1094"/>
      <c r="GD3" s="1094"/>
      <c r="GE3" s="1094"/>
      <c r="GF3" s="1094"/>
      <c r="GG3" s="1094"/>
      <c r="GH3" s="1095"/>
      <c r="GI3" s="1093" t="s">
        <v>248</v>
      </c>
      <c r="GJ3" s="1094"/>
      <c r="GK3" s="1094"/>
      <c r="GL3" s="1094"/>
      <c r="GM3" s="1094"/>
      <c r="GN3" s="1094"/>
      <c r="GO3" s="1094"/>
      <c r="GP3" s="1094"/>
      <c r="GQ3" s="1095"/>
      <c r="GR3" s="1093" t="s">
        <v>636</v>
      </c>
      <c r="GS3" s="1094"/>
      <c r="GT3" s="1094"/>
      <c r="GU3" s="1094"/>
      <c r="GV3" s="1094"/>
      <c r="GW3" s="1094"/>
      <c r="GX3" s="1094"/>
      <c r="GY3" s="1094"/>
      <c r="GZ3" s="1095"/>
      <c r="HA3" s="1093" t="s">
        <v>93</v>
      </c>
      <c r="HB3" s="1094"/>
      <c r="HC3" s="1094"/>
      <c r="HD3" s="1094"/>
      <c r="HE3" s="1094"/>
      <c r="HF3" s="1094"/>
      <c r="HG3" s="1094"/>
      <c r="HH3" s="1094"/>
      <c r="HI3" s="1095"/>
      <c r="HJ3" s="1093" t="s">
        <v>236</v>
      </c>
      <c r="HK3" s="1094"/>
      <c r="HL3" s="1094"/>
      <c r="HM3" s="1094"/>
      <c r="HN3" s="1094"/>
      <c r="HO3" s="1094"/>
      <c r="HP3" s="1094"/>
      <c r="HQ3" s="1094"/>
      <c r="HR3" s="1095"/>
      <c r="HS3" s="1093" t="s">
        <v>231</v>
      </c>
      <c r="HT3" s="1094"/>
      <c r="HU3" s="1094"/>
      <c r="HV3" s="1094"/>
      <c r="HW3" s="1094"/>
      <c r="HX3" s="1094"/>
      <c r="HY3" s="1094"/>
      <c r="HZ3" s="1094"/>
      <c r="IA3" s="1095"/>
      <c r="IB3" s="1093" t="s">
        <v>229</v>
      </c>
      <c r="IC3" s="1094"/>
      <c r="ID3" s="1094"/>
      <c r="IE3" s="1094"/>
      <c r="IF3" s="1094"/>
      <c r="IG3" s="1094"/>
      <c r="IH3" s="1094"/>
      <c r="II3" s="1094"/>
      <c r="IJ3" s="1095"/>
      <c r="IK3" s="1093" t="s">
        <v>230</v>
      </c>
      <c r="IL3" s="1094"/>
      <c r="IM3" s="1094"/>
      <c r="IN3" s="1094"/>
      <c r="IO3" s="1094"/>
      <c r="IP3" s="1094"/>
      <c r="IQ3" s="1094"/>
      <c r="IR3" s="1094"/>
      <c r="IS3" s="1095"/>
      <c r="IT3" s="1168" t="s">
        <v>94</v>
      </c>
      <c r="IU3" s="1169"/>
      <c r="IV3" s="1169"/>
      <c r="IW3" s="1169"/>
      <c r="IX3" s="1169"/>
      <c r="IY3" s="1169"/>
      <c r="IZ3" s="1169"/>
      <c r="JA3" s="1169"/>
      <c r="JB3" s="1170"/>
      <c r="JC3" s="1093" t="s">
        <v>739</v>
      </c>
      <c r="JD3" s="1094"/>
      <c r="JE3" s="1094"/>
      <c r="JF3" s="1094"/>
      <c r="JG3" s="1094"/>
      <c r="JH3" s="1094"/>
      <c r="JI3" s="1094"/>
      <c r="JJ3" s="1094"/>
      <c r="JK3" s="1095"/>
      <c r="JL3" s="1093" t="s">
        <v>240</v>
      </c>
      <c r="JM3" s="1094"/>
      <c r="JN3" s="1094"/>
      <c r="JO3" s="1094"/>
      <c r="JP3" s="1094"/>
      <c r="JQ3" s="1094"/>
      <c r="JR3" s="1094"/>
      <c r="JS3" s="1094"/>
      <c r="JT3" s="1095"/>
      <c r="JU3" s="1093" t="s">
        <v>250</v>
      </c>
      <c r="JV3" s="1094"/>
      <c r="JW3" s="1094"/>
      <c r="JX3" s="1094"/>
      <c r="JY3" s="1094"/>
      <c r="JZ3" s="1094"/>
      <c r="KA3" s="1094"/>
      <c r="KB3" s="1094"/>
      <c r="KC3" s="1095"/>
      <c r="KD3" s="1162" t="s">
        <v>1056</v>
      </c>
      <c r="KE3" s="1163"/>
      <c r="KF3" s="1163"/>
      <c r="KG3" s="1163"/>
      <c r="KH3" s="1163"/>
      <c r="KI3" s="1163"/>
      <c r="KJ3" s="1163"/>
      <c r="KK3" s="1163"/>
      <c r="KL3" s="1164"/>
      <c r="KM3" s="1093" t="s">
        <v>1061</v>
      </c>
      <c r="KN3" s="1094"/>
      <c r="KO3" s="1094"/>
      <c r="KP3" s="1094"/>
      <c r="KQ3" s="1094"/>
      <c r="KR3" s="1094"/>
      <c r="KS3" s="1094"/>
      <c r="KT3" s="1094"/>
      <c r="KU3" s="1095"/>
      <c r="KV3" s="1093" t="s">
        <v>1058</v>
      </c>
      <c r="KW3" s="1094"/>
      <c r="KX3" s="1094"/>
      <c r="KY3" s="1094"/>
      <c r="KZ3" s="1094"/>
      <c r="LA3" s="1094"/>
      <c r="LB3" s="1094"/>
      <c r="LC3" s="1094"/>
      <c r="LD3" s="1095"/>
      <c r="LE3" s="1162" t="s">
        <v>565</v>
      </c>
      <c r="LF3" s="1163"/>
      <c r="LG3" s="1163"/>
      <c r="LH3" s="1163"/>
      <c r="LI3" s="1163"/>
      <c r="LJ3" s="1163"/>
      <c r="LK3" s="1163"/>
      <c r="LL3" s="1163"/>
      <c r="LM3" s="1164"/>
      <c r="LN3" s="1162" t="s">
        <v>567</v>
      </c>
      <c r="LO3" s="1163"/>
      <c r="LP3" s="1163"/>
      <c r="LQ3" s="1163"/>
      <c r="LR3" s="1163"/>
      <c r="LS3" s="1163"/>
      <c r="LT3" s="1163"/>
      <c r="LU3" s="1163"/>
      <c r="LV3" s="1164"/>
      <c r="LW3" s="1093" t="s">
        <v>1059</v>
      </c>
      <c r="LX3" s="1094"/>
      <c r="LY3" s="1094"/>
      <c r="LZ3" s="1094"/>
      <c r="MA3" s="1094"/>
      <c r="MB3" s="1094"/>
      <c r="MC3" s="1094"/>
      <c r="MD3" s="1094"/>
      <c r="ME3" s="1095"/>
      <c r="MF3" s="1162" t="s">
        <v>1050</v>
      </c>
      <c r="MG3" s="1163"/>
      <c r="MH3" s="1163"/>
      <c r="MI3" s="1163"/>
      <c r="MJ3" s="1163"/>
      <c r="MK3" s="1163"/>
      <c r="ML3" s="1163"/>
      <c r="MM3" s="1163"/>
      <c r="MN3" s="1164"/>
      <c r="MO3" s="1156"/>
      <c r="MP3" s="1157"/>
      <c r="MQ3" s="1157"/>
      <c r="MR3" s="1157"/>
      <c r="MS3" s="1157"/>
      <c r="MT3" s="1157"/>
      <c r="MU3" s="1157"/>
      <c r="MV3" s="1157"/>
      <c r="MW3" s="1158"/>
      <c r="MX3" s="723"/>
    </row>
    <row r="4" spans="1:364" ht="15" customHeight="1">
      <c r="A4" s="978"/>
      <c r="B4" s="981"/>
      <c r="C4" s="981"/>
      <c r="D4" s="981"/>
      <c r="E4" s="1014"/>
      <c r="F4" s="1015"/>
      <c r="G4" s="1109"/>
      <c r="H4" s="1123"/>
      <c r="I4" s="1124"/>
      <c r="J4" s="1124"/>
      <c r="K4" s="1125"/>
      <c r="L4" s="1128"/>
      <c r="M4" s="1124"/>
      <c r="N4" s="1124"/>
      <c r="O4" s="1125"/>
      <c r="P4" s="1128"/>
      <c r="Q4" s="1124"/>
      <c r="R4" s="1124"/>
      <c r="S4" s="1125"/>
      <c r="T4" s="1149"/>
      <c r="U4" s="1046"/>
      <c r="V4" s="1046"/>
      <c r="W4" s="1046"/>
      <c r="X4" s="1046"/>
      <c r="Y4" s="1046"/>
      <c r="Z4" s="1046"/>
      <c r="AA4" s="1046"/>
      <c r="AB4" s="1047"/>
      <c r="AC4" s="1045"/>
      <c r="AD4" s="1046"/>
      <c r="AE4" s="1046"/>
      <c r="AF4" s="1046"/>
      <c r="AG4" s="1046"/>
      <c r="AH4" s="1046"/>
      <c r="AI4" s="1046"/>
      <c r="AJ4" s="1046"/>
      <c r="AK4" s="1047"/>
      <c r="AL4" s="1045"/>
      <c r="AM4" s="1046"/>
      <c r="AN4" s="1046"/>
      <c r="AO4" s="1046"/>
      <c r="AP4" s="1046"/>
      <c r="AQ4" s="1046"/>
      <c r="AR4" s="1046"/>
      <c r="AS4" s="1046"/>
      <c r="AT4" s="1047"/>
      <c r="AU4" s="1114"/>
      <c r="AV4" s="1115"/>
      <c r="AW4" s="1115"/>
      <c r="AX4" s="1115"/>
      <c r="AY4" s="1115"/>
      <c r="AZ4" s="1115"/>
      <c r="BA4" s="1115"/>
      <c r="BB4" s="1115"/>
      <c r="BC4" s="1116"/>
      <c r="BD4" s="1045"/>
      <c r="BE4" s="1046"/>
      <c r="BF4" s="1046"/>
      <c r="BG4" s="1046"/>
      <c r="BH4" s="1046"/>
      <c r="BI4" s="1046"/>
      <c r="BJ4" s="1046"/>
      <c r="BK4" s="1046"/>
      <c r="BL4" s="1047"/>
      <c r="BM4" s="1045"/>
      <c r="BN4" s="1046"/>
      <c r="BO4" s="1046"/>
      <c r="BP4" s="1046"/>
      <c r="BQ4" s="1046"/>
      <c r="BR4" s="1046"/>
      <c r="BS4" s="1046"/>
      <c r="BT4" s="1046"/>
      <c r="BU4" s="1047"/>
      <c r="BV4" s="1045"/>
      <c r="BW4" s="1046"/>
      <c r="BX4" s="1046"/>
      <c r="BY4" s="1046"/>
      <c r="BZ4" s="1046"/>
      <c r="CA4" s="1046"/>
      <c r="CB4" s="1046"/>
      <c r="CC4" s="1046"/>
      <c r="CD4" s="1047"/>
      <c r="CE4" s="1045"/>
      <c r="CF4" s="1046"/>
      <c r="CG4" s="1046"/>
      <c r="CH4" s="1046"/>
      <c r="CI4" s="1046"/>
      <c r="CJ4" s="1046"/>
      <c r="CK4" s="1046"/>
      <c r="CL4" s="1046"/>
      <c r="CM4" s="1047"/>
      <c r="CN4" s="1114"/>
      <c r="CO4" s="1115"/>
      <c r="CP4" s="1115"/>
      <c r="CQ4" s="1115"/>
      <c r="CR4" s="1115"/>
      <c r="CS4" s="1115"/>
      <c r="CT4" s="1115"/>
      <c r="CU4" s="1115"/>
      <c r="CV4" s="1116"/>
      <c r="CW4" s="1096"/>
      <c r="CX4" s="1097"/>
      <c r="CY4" s="1097"/>
      <c r="CZ4" s="1097"/>
      <c r="DA4" s="1097"/>
      <c r="DB4" s="1097"/>
      <c r="DC4" s="1097"/>
      <c r="DD4" s="1097"/>
      <c r="DE4" s="1098"/>
      <c r="DF4" s="1096"/>
      <c r="DG4" s="1097"/>
      <c r="DH4" s="1097"/>
      <c r="DI4" s="1097"/>
      <c r="DJ4" s="1097"/>
      <c r="DK4" s="1097"/>
      <c r="DL4" s="1097"/>
      <c r="DM4" s="1097"/>
      <c r="DN4" s="1098"/>
      <c r="DO4" s="1096"/>
      <c r="DP4" s="1097"/>
      <c r="DQ4" s="1097"/>
      <c r="DR4" s="1097"/>
      <c r="DS4" s="1097"/>
      <c r="DT4" s="1097"/>
      <c r="DU4" s="1097"/>
      <c r="DV4" s="1097"/>
      <c r="DW4" s="1098"/>
      <c r="DX4" s="1096"/>
      <c r="DY4" s="1097"/>
      <c r="DZ4" s="1097"/>
      <c r="EA4" s="1097"/>
      <c r="EB4" s="1097"/>
      <c r="EC4" s="1097"/>
      <c r="ED4" s="1097"/>
      <c r="EE4" s="1097"/>
      <c r="EF4" s="1098"/>
      <c r="EG4" s="1096"/>
      <c r="EH4" s="1097"/>
      <c r="EI4" s="1097"/>
      <c r="EJ4" s="1097"/>
      <c r="EK4" s="1097"/>
      <c r="EL4" s="1097"/>
      <c r="EM4" s="1097"/>
      <c r="EN4" s="1097"/>
      <c r="EO4" s="1098"/>
      <c r="EP4" s="1096"/>
      <c r="EQ4" s="1097"/>
      <c r="ER4" s="1097"/>
      <c r="ES4" s="1097"/>
      <c r="ET4" s="1097"/>
      <c r="EU4" s="1097"/>
      <c r="EV4" s="1097"/>
      <c r="EW4" s="1097"/>
      <c r="EX4" s="1098"/>
      <c r="EY4" s="1096"/>
      <c r="EZ4" s="1097"/>
      <c r="FA4" s="1097"/>
      <c r="FB4" s="1097"/>
      <c r="FC4" s="1097"/>
      <c r="FD4" s="1097"/>
      <c r="FE4" s="1097"/>
      <c r="FF4" s="1097"/>
      <c r="FG4" s="1098"/>
      <c r="FH4" s="1096"/>
      <c r="FI4" s="1097"/>
      <c r="FJ4" s="1097"/>
      <c r="FK4" s="1097"/>
      <c r="FL4" s="1097"/>
      <c r="FM4" s="1097"/>
      <c r="FN4" s="1097"/>
      <c r="FO4" s="1097"/>
      <c r="FP4" s="1098"/>
      <c r="FQ4" s="1102" t="s">
        <v>233</v>
      </c>
      <c r="FR4" s="1103"/>
      <c r="FS4" s="1103"/>
      <c r="FT4" s="1103"/>
      <c r="FU4" s="1103"/>
      <c r="FV4" s="1103"/>
      <c r="FW4" s="1103"/>
      <c r="FX4" s="1103"/>
      <c r="FY4" s="1104"/>
      <c r="FZ4" s="1096"/>
      <c r="GA4" s="1097"/>
      <c r="GB4" s="1097"/>
      <c r="GC4" s="1097"/>
      <c r="GD4" s="1097"/>
      <c r="GE4" s="1097"/>
      <c r="GF4" s="1097"/>
      <c r="GG4" s="1097"/>
      <c r="GH4" s="1098"/>
      <c r="GI4" s="1096"/>
      <c r="GJ4" s="1097"/>
      <c r="GK4" s="1097"/>
      <c r="GL4" s="1097"/>
      <c r="GM4" s="1097"/>
      <c r="GN4" s="1097"/>
      <c r="GO4" s="1097"/>
      <c r="GP4" s="1097"/>
      <c r="GQ4" s="1098"/>
      <c r="GR4" s="1096"/>
      <c r="GS4" s="1097"/>
      <c r="GT4" s="1097"/>
      <c r="GU4" s="1097"/>
      <c r="GV4" s="1097"/>
      <c r="GW4" s="1097"/>
      <c r="GX4" s="1097"/>
      <c r="GY4" s="1097"/>
      <c r="GZ4" s="1098"/>
      <c r="HA4" s="1096"/>
      <c r="HB4" s="1097"/>
      <c r="HC4" s="1097"/>
      <c r="HD4" s="1097"/>
      <c r="HE4" s="1097"/>
      <c r="HF4" s="1097"/>
      <c r="HG4" s="1097"/>
      <c r="HH4" s="1097"/>
      <c r="HI4" s="1098"/>
      <c r="HJ4" s="1096"/>
      <c r="HK4" s="1097"/>
      <c r="HL4" s="1097"/>
      <c r="HM4" s="1097"/>
      <c r="HN4" s="1097"/>
      <c r="HO4" s="1097"/>
      <c r="HP4" s="1097"/>
      <c r="HQ4" s="1097"/>
      <c r="HR4" s="1098"/>
      <c r="HS4" s="1096"/>
      <c r="HT4" s="1097"/>
      <c r="HU4" s="1097"/>
      <c r="HV4" s="1097"/>
      <c r="HW4" s="1097"/>
      <c r="HX4" s="1097"/>
      <c r="HY4" s="1097"/>
      <c r="HZ4" s="1097"/>
      <c r="IA4" s="1098"/>
      <c r="IB4" s="1096"/>
      <c r="IC4" s="1097"/>
      <c r="ID4" s="1097"/>
      <c r="IE4" s="1097"/>
      <c r="IF4" s="1097"/>
      <c r="IG4" s="1097"/>
      <c r="IH4" s="1097"/>
      <c r="II4" s="1097"/>
      <c r="IJ4" s="1098"/>
      <c r="IK4" s="1096"/>
      <c r="IL4" s="1097"/>
      <c r="IM4" s="1097"/>
      <c r="IN4" s="1097"/>
      <c r="IO4" s="1097"/>
      <c r="IP4" s="1097"/>
      <c r="IQ4" s="1097"/>
      <c r="IR4" s="1097"/>
      <c r="IS4" s="1098"/>
      <c r="IT4" s="1171"/>
      <c r="IU4" s="1172"/>
      <c r="IV4" s="1172"/>
      <c r="IW4" s="1172"/>
      <c r="IX4" s="1172"/>
      <c r="IY4" s="1172"/>
      <c r="IZ4" s="1172"/>
      <c r="JA4" s="1172"/>
      <c r="JB4" s="1173"/>
      <c r="JC4" s="1096"/>
      <c r="JD4" s="1097"/>
      <c r="JE4" s="1097"/>
      <c r="JF4" s="1097"/>
      <c r="JG4" s="1097"/>
      <c r="JH4" s="1097"/>
      <c r="JI4" s="1097"/>
      <c r="JJ4" s="1097"/>
      <c r="JK4" s="1098"/>
      <c r="JL4" s="1096"/>
      <c r="JM4" s="1097"/>
      <c r="JN4" s="1097"/>
      <c r="JO4" s="1097"/>
      <c r="JP4" s="1097"/>
      <c r="JQ4" s="1097"/>
      <c r="JR4" s="1097"/>
      <c r="JS4" s="1097"/>
      <c r="JT4" s="1098"/>
      <c r="JU4" s="1096"/>
      <c r="JV4" s="1097"/>
      <c r="JW4" s="1097"/>
      <c r="JX4" s="1097"/>
      <c r="JY4" s="1097"/>
      <c r="JZ4" s="1097"/>
      <c r="KA4" s="1097"/>
      <c r="KB4" s="1097"/>
      <c r="KC4" s="1098"/>
      <c r="KD4" s="1165"/>
      <c r="KE4" s="1166"/>
      <c r="KF4" s="1166"/>
      <c r="KG4" s="1166"/>
      <c r="KH4" s="1166"/>
      <c r="KI4" s="1166"/>
      <c r="KJ4" s="1166"/>
      <c r="KK4" s="1166"/>
      <c r="KL4" s="1167"/>
      <c r="KM4" s="1096"/>
      <c r="KN4" s="1097"/>
      <c r="KO4" s="1097"/>
      <c r="KP4" s="1097"/>
      <c r="KQ4" s="1097"/>
      <c r="KR4" s="1097"/>
      <c r="KS4" s="1097"/>
      <c r="KT4" s="1097"/>
      <c r="KU4" s="1098"/>
      <c r="KV4" s="1096"/>
      <c r="KW4" s="1097"/>
      <c r="KX4" s="1097"/>
      <c r="KY4" s="1097"/>
      <c r="KZ4" s="1097"/>
      <c r="LA4" s="1097"/>
      <c r="LB4" s="1097"/>
      <c r="LC4" s="1097"/>
      <c r="LD4" s="1098"/>
      <c r="LE4" s="1165"/>
      <c r="LF4" s="1166"/>
      <c r="LG4" s="1166"/>
      <c r="LH4" s="1166"/>
      <c r="LI4" s="1166"/>
      <c r="LJ4" s="1166"/>
      <c r="LK4" s="1166"/>
      <c r="LL4" s="1166"/>
      <c r="LM4" s="1167"/>
      <c r="LN4" s="1165"/>
      <c r="LO4" s="1166"/>
      <c r="LP4" s="1166"/>
      <c r="LQ4" s="1166"/>
      <c r="LR4" s="1166"/>
      <c r="LS4" s="1166"/>
      <c r="LT4" s="1166"/>
      <c r="LU4" s="1166"/>
      <c r="LV4" s="1167"/>
      <c r="LW4" s="1096"/>
      <c r="LX4" s="1097"/>
      <c r="LY4" s="1097"/>
      <c r="LZ4" s="1097"/>
      <c r="MA4" s="1097"/>
      <c r="MB4" s="1097"/>
      <c r="MC4" s="1097"/>
      <c r="MD4" s="1097"/>
      <c r="ME4" s="1098"/>
      <c r="MF4" s="1165"/>
      <c r="MG4" s="1166"/>
      <c r="MH4" s="1166"/>
      <c r="MI4" s="1166"/>
      <c r="MJ4" s="1166"/>
      <c r="MK4" s="1166"/>
      <c r="ML4" s="1166"/>
      <c r="MM4" s="1166"/>
      <c r="MN4" s="1167"/>
      <c r="MO4" s="1159"/>
      <c r="MP4" s="1160"/>
      <c r="MQ4" s="1160"/>
      <c r="MR4" s="1160"/>
      <c r="MS4" s="1160"/>
      <c r="MT4" s="1160"/>
      <c r="MU4" s="1160"/>
      <c r="MV4" s="1160"/>
      <c r="MW4" s="1161"/>
      <c r="MX4" s="723"/>
    </row>
    <row r="5" spans="1:364" ht="45">
      <c r="A5" s="979"/>
      <c r="B5" s="982"/>
      <c r="C5" s="982"/>
      <c r="D5" s="982"/>
      <c r="E5" s="1016"/>
      <c r="F5" s="1017"/>
      <c r="G5" s="1110"/>
      <c r="H5" s="218" t="s">
        <v>283</v>
      </c>
      <c r="I5" s="218" t="s">
        <v>284</v>
      </c>
      <c r="J5" s="218" t="s">
        <v>285</v>
      </c>
      <c r="K5" s="4" t="s">
        <v>237</v>
      </c>
      <c r="L5" s="3" t="s">
        <v>283</v>
      </c>
      <c r="M5" s="3" t="s">
        <v>284</v>
      </c>
      <c r="N5" s="3" t="s">
        <v>285</v>
      </c>
      <c r="O5" s="4" t="s">
        <v>237</v>
      </c>
      <c r="P5" s="218" t="s">
        <v>283</v>
      </c>
      <c r="Q5" s="218" t="s">
        <v>284</v>
      </c>
      <c r="R5" s="218" t="s">
        <v>285</v>
      </c>
      <c r="S5" s="4" t="s">
        <v>237</v>
      </c>
      <c r="T5" s="3" t="s">
        <v>283</v>
      </c>
      <c r="U5" s="3" t="s">
        <v>284</v>
      </c>
      <c r="V5" s="3" t="s">
        <v>285</v>
      </c>
      <c r="W5" s="3" t="s">
        <v>283</v>
      </c>
      <c r="X5" s="3" t="s">
        <v>284</v>
      </c>
      <c r="Y5" s="3" t="s">
        <v>285</v>
      </c>
      <c r="Z5" s="3" t="s">
        <v>283</v>
      </c>
      <c r="AA5" s="3" t="s">
        <v>284</v>
      </c>
      <c r="AB5" s="3" t="s">
        <v>285</v>
      </c>
      <c r="AC5" s="532" t="s">
        <v>283</v>
      </c>
      <c r="AD5" s="532" t="s">
        <v>284</v>
      </c>
      <c r="AE5" s="532" t="s">
        <v>285</v>
      </c>
      <c r="AF5" s="532" t="s">
        <v>283</v>
      </c>
      <c r="AG5" s="532" t="s">
        <v>284</v>
      </c>
      <c r="AH5" s="532" t="s">
        <v>285</v>
      </c>
      <c r="AI5" s="532" t="s">
        <v>283</v>
      </c>
      <c r="AJ5" s="532" t="s">
        <v>284</v>
      </c>
      <c r="AK5" s="532" t="s">
        <v>285</v>
      </c>
      <c r="AL5" s="3" t="s">
        <v>283</v>
      </c>
      <c r="AM5" s="3" t="s">
        <v>284</v>
      </c>
      <c r="AN5" s="3" t="s">
        <v>285</v>
      </c>
      <c r="AO5" s="3" t="s">
        <v>283</v>
      </c>
      <c r="AP5" s="3" t="s">
        <v>284</v>
      </c>
      <c r="AQ5" s="3" t="s">
        <v>285</v>
      </c>
      <c r="AR5" s="3" t="s">
        <v>283</v>
      </c>
      <c r="AS5" s="3" t="s">
        <v>284</v>
      </c>
      <c r="AT5" s="3" t="s">
        <v>285</v>
      </c>
      <c r="AU5" s="3" t="s">
        <v>283</v>
      </c>
      <c r="AV5" s="3" t="s">
        <v>284</v>
      </c>
      <c r="AW5" s="3" t="s">
        <v>285</v>
      </c>
      <c r="AX5" s="3" t="s">
        <v>283</v>
      </c>
      <c r="AY5" s="3" t="s">
        <v>284</v>
      </c>
      <c r="AZ5" s="3" t="s">
        <v>285</v>
      </c>
      <c r="BA5" s="3" t="s">
        <v>283</v>
      </c>
      <c r="BB5" s="3" t="s">
        <v>284</v>
      </c>
      <c r="BC5" s="3" t="s">
        <v>285</v>
      </c>
      <c r="BD5" s="3" t="s">
        <v>283</v>
      </c>
      <c r="BE5" s="3" t="s">
        <v>284</v>
      </c>
      <c r="BF5" s="3" t="s">
        <v>285</v>
      </c>
      <c r="BG5" s="3" t="s">
        <v>283</v>
      </c>
      <c r="BH5" s="3" t="s">
        <v>284</v>
      </c>
      <c r="BI5" s="3" t="s">
        <v>285</v>
      </c>
      <c r="BJ5" s="3" t="s">
        <v>283</v>
      </c>
      <c r="BK5" s="3" t="s">
        <v>284</v>
      </c>
      <c r="BL5" s="3" t="s">
        <v>285</v>
      </c>
      <c r="BM5" s="3" t="s">
        <v>283</v>
      </c>
      <c r="BN5" s="3" t="s">
        <v>284</v>
      </c>
      <c r="BO5" s="3" t="s">
        <v>285</v>
      </c>
      <c r="BP5" s="3" t="s">
        <v>283</v>
      </c>
      <c r="BQ5" s="3" t="s">
        <v>284</v>
      </c>
      <c r="BR5" s="3" t="s">
        <v>285</v>
      </c>
      <c r="BS5" s="3" t="s">
        <v>283</v>
      </c>
      <c r="BT5" s="3" t="s">
        <v>284</v>
      </c>
      <c r="BU5" s="3" t="s">
        <v>285</v>
      </c>
      <c r="BV5" s="3" t="s">
        <v>283</v>
      </c>
      <c r="BW5" s="3" t="s">
        <v>284</v>
      </c>
      <c r="BX5" s="3" t="s">
        <v>285</v>
      </c>
      <c r="BY5" s="3" t="s">
        <v>283</v>
      </c>
      <c r="BZ5" s="3" t="s">
        <v>284</v>
      </c>
      <c r="CA5" s="3" t="s">
        <v>285</v>
      </c>
      <c r="CB5" s="211" t="s">
        <v>283</v>
      </c>
      <c r="CC5" s="211" t="s">
        <v>284</v>
      </c>
      <c r="CD5" s="211" t="s">
        <v>285</v>
      </c>
      <c r="CE5" s="394" t="s">
        <v>283</v>
      </c>
      <c r="CF5" s="394" t="s">
        <v>284</v>
      </c>
      <c r="CG5" s="394" t="s">
        <v>285</v>
      </c>
      <c r="CH5" s="394" t="s">
        <v>283</v>
      </c>
      <c r="CI5" s="394" t="s">
        <v>284</v>
      </c>
      <c r="CJ5" s="394" t="s">
        <v>285</v>
      </c>
      <c r="CK5" s="394" t="s">
        <v>283</v>
      </c>
      <c r="CL5" s="394" t="s">
        <v>284</v>
      </c>
      <c r="CM5" s="394" t="s">
        <v>285</v>
      </c>
      <c r="CN5" s="3" t="s">
        <v>283</v>
      </c>
      <c r="CO5" s="3" t="s">
        <v>284</v>
      </c>
      <c r="CP5" s="3" t="s">
        <v>285</v>
      </c>
      <c r="CQ5" s="3" t="s">
        <v>283</v>
      </c>
      <c r="CR5" s="3" t="s">
        <v>284</v>
      </c>
      <c r="CS5" s="3" t="s">
        <v>285</v>
      </c>
      <c r="CT5" s="211" t="s">
        <v>283</v>
      </c>
      <c r="CU5" s="211" t="s">
        <v>284</v>
      </c>
      <c r="CV5" s="211" t="s">
        <v>285</v>
      </c>
      <c r="CW5" s="3" t="s">
        <v>283</v>
      </c>
      <c r="CX5" s="3" t="s">
        <v>284</v>
      </c>
      <c r="CY5" s="3" t="s">
        <v>285</v>
      </c>
      <c r="CZ5" s="3" t="s">
        <v>283</v>
      </c>
      <c r="DA5" s="3" t="s">
        <v>284</v>
      </c>
      <c r="DB5" s="3" t="s">
        <v>285</v>
      </c>
      <c r="DC5" s="211" t="s">
        <v>283</v>
      </c>
      <c r="DD5" s="211" t="s">
        <v>284</v>
      </c>
      <c r="DE5" s="211" t="s">
        <v>285</v>
      </c>
      <c r="DF5" s="3" t="s">
        <v>283</v>
      </c>
      <c r="DG5" s="3" t="s">
        <v>284</v>
      </c>
      <c r="DH5" s="3" t="s">
        <v>285</v>
      </c>
      <c r="DI5" s="3" t="s">
        <v>283</v>
      </c>
      <c r="DJ5" s="3" t="s">
        <v>284</v>
      </c>
      <c r="DK5" s="3" t="s">
        <v>285</v>
      </c>
      <c r="DL5" s="211" t="s">
        <v>283</v>
      </c>
      <c r="DM5" s="211" t="s">
        <v>284</v>
      </c>
      <c r="DN5" s="211" t="s">
        <v>285</v>
      </c>
      <c r="DO5" s="3" t="s">
        <v>283</v>
      </c>
      <c r="DP5" s="3" t="s">
        <v>284</v>
      </c>
      <c r="DQ5" s="3" t="s">
        <v>285</v>
      </c>
      <c r="DR5" s="3" t="s">
        <v>283</v>
      </c>
      <c r="DS5" s="3" t="s">
        <v>284</v>
      </c>
      <c r="DT5" s="3" t="s">
        <v>285</v>
      </c>
      <c r="DU5" s="211" t="s">
        <v>283</v>
      </c>
      <c r="DV5" s="211" t="s">
        <v>284</v>
      </c>
      <c r="DW5" s="211" t="s">
        <v>285</v>
      </c>
      <c r="DX5" s="3" t="s">
        <v>283</v>
      </c>
      <c r="DY5" s="3" t="s">
        <v>284</v>
      </c>
      <c r="DZ5" s="3" t="s">
        <v>285</v>
      </c>
      <c r="EA5" s="3" t="s">
        <v>283</v>
      </c>
      <c r="EB5" s="3" t="s">
        <v>284</v>
      </c>
      <c r="EC5" s="3" t="s">
        <v>285</v>
      </c>
      <c r="ED5" s="211" t="s">
        <v>283</v>
      </c>
      <c r="EE5" s="211" t="s">
        <v>284</v>
      </c>
      <c r="EF5" s="211" t="s">
        <v>285</v>
      </c>
      <c r="EG5" s="3" t="s">
        <v>283</v>
      </c>
      <c r="EH5" s="3" t="s">
        <v>284</v>
      </c>
      <c r="EI5" s="3" t="s">
        <v>285</v>
      </c>
      <c r="EJ5" s="3" t="s">
        <v>283</v>
      </c>
      <c r="EK5" s="3" t="s">
        <v>284</v>
      </c>
      <c r="EL5" s="3" t="s">
        <v>285</v>
      </c>
      <c r="EM5" s="211" t="s">
        <v>283</v>
      </c>
      <c r="EN5" s="211" t="s">
        <v>284</v>
      </c>
      <c r="EO5" s="211" t="s">
        <v>285</v>
      </c>
      <c r="EP5" s="3" t="s">
        <v>283</v>
      </c>
      <c r="EQ5" s="3" t="s">
        <v>284</v>
      </c>
      <c r="ER5" s="3" t="s">
        <v>285</v>
      </c>
      <c r="ES5" s="3" t="s">
        <v>283</v>
      </c>
      <c r="ET5" s="3" t="s">
        <v>284</v>
      </c>
      <c r="EU5" s="3" t="s">
        <v>285</v>
      </c>
      <c r="EV5" s="211" t="s">
        <v>283</v>
      </c>
      <c r="EW5" s="211" t="s">
        <v>284</v>
      </c>
      <c r="EX5" s="211" t="s">
        <v>285</v>
      </c>
      <c r="EY5" s="3" t="s">
        <v>283</v>
      </c>
      <c r="EZ5" s="3" t="s">
        <v>284</v>
      </c>
      <c r="FA5" s="3" t="s">
        <v>285</v>
      </c>
      <c r="FB5" s="3" t="s">
        <v>283</v>
      </c>
      <c r="FC5" s="3" t="s">
        <v>284</v>
      </c>
      <c r="FD5" s="3" t="s">
        <v>285</v>
      </c>
      <c r="FE5" s="211" t="s">
        <v>283</v>
      </c>
      <c r="FF5" s="211" t="s">
        <v>284</v>
      </c>
      <c r="FG5" s="211" t="s">
        <v>285</v>
      </c>
      <c r="FH5" s="3" t="s">
        <v>283</v>
      </c>
      <c r="FI5" s="3" t="s">
        <v>284</v>
      </c>
      <c r="FJ5" s="3" t="s">
        <v>285</v>
      </c>
      <c r="FK5" s="3" t="s">
        <v>283</v>
      </c>
      <c r="FL5" s="3" t="s">
        <v>284</v>
      </c>
      <c r="FM5" s="3" t="s">
        <v>285</v>
      </c>
      <c r="FN5" s="211" t="s">
        <v>283</v>
      </c>
      <c r="FO5" s="211" t="s">
        <v>284</v>
      </c>
      <c r="FP5" s="211" t="s">
        <v>285</v>
      </c>
      <c r="FQ5" s="3" t="s">
        <v>283</v>
      </c>
      <c r="FR5" s="3" t="s">
        <v>284</v>
      </c>
      <c r="FS5" s="3" t="s">
        <v>285</v>
      </c>
      <c r="FT5" s="3" t="s">
        <v>283</v>
      </c>
      <c r="FU5" s="3" t="s">
        <v>284</v>
      </c>
      <c r="FV5" s="3" t="s">
        <v>285</v>
      </c>
      <c r="FW5" s="211" t="s">
        <v>283</v>
      </c>
      <c r="FX5" s="211" t="s">
        <v>284</v>
      </c>
      <c r="FY5" s="211" t="s">
        <v>285</v>
      </c>
      <c r="FZ5" s="3" t="s">
        <v>283</v>
      </c>
      <c r="GA5" s="3" t="s">
        <v>284</v>
      </c>
      <c r="GB5" s="3" t="s">
        <v>285</v>
      </c>
      <c r="GC5" s="3" t="s">
        <v>283</v>
      </c>
      <c r="GD5" s="3" t="s">
        <v>284</v>
      </c>
      <c r="GE5" s="3" t="s">
        <v>285</v>
      </c>
      <c r="GF5" s="211" t="s">
        <v>283</v>
      </c>
      <c r="GG5" s="211" t="s">
        <v>284</v>
      </c>
      <c r="GH5" s="211" t="s">
        <v>285</v>
      </c>
      <c r="GI5" s="3" t="s">
        <v>283</v>
      </c>
      <c r="GJ5" s="3" t="s">
        <v>284</v>
      </c>
      <c r="GK5" s="3" t="s">
        <v>285</v>
      </c>
      <c r="GL5" s="3" t="s">
        <v>283</v>
      </c>
      <c r="GM5" s="3" t="s">
        <v>284</v>
      </c>
      <c r="GN5" s="3" t="s">
        <v>285</v>
      </c>
      <c r="GO5" s="211" t="s">
        <v>283</v>
      </c>
      <c r="GP5" s="211" t="s">
        <v>284</v>
      </c>
      <c r="GQ5" s="211" t="s">
        <v>285</v>
      </c>
      <c r="GR5" s="337" t="s">
        <v>283</v>
      </c>
      <c r="GS5" s="337" t="s">
        <v>284</v>
      </c>
      <c r="GT5" s="337" t="s">
        <v>285</v>
      </c>
      <c r="GU5" s="337" t="s">
        <v>283</v>
      </c>
      <c r="GV5" s="337" t="s">
        <v>284</v>
      </c>
      <c r="GW5" s="337" t="s">
        <v>285</v>
      </c>
      <c r="GX5" s="337" t="s">
        <v>283</v>
      </c>
      <c r="GY5" s="337" t="s">
        <v>284</v>
      </c>
      <c r="GZ5" s="337" t="s">
        <v>285</v>
      </c>
      <c r="HA5" s="3" t="s">
        <v>283</v>
      </c>
      <c r="HB5" s="3" t="s">
        <v>284</v>
      </c>
      <c r="HC5" s="3" t="s">
        <v>285</v>
      </c>
      <c r="HD5" s="3" t="s">
        <v>283</v>
      </c>
      <c r="HE5" s="3" t="s">
        <v>284</v>
      </c>
      <c r="HF5" s="3" t="s">
        <v>285</v>
      </c>
      <c r="HG5" s="211" t="s">
        <v>283</v>
      </c>
      <c r="HH5" s="211" t="s">
        <v>284</v>
      </c>
      <c r="HI5" s="211" t="s">
        <v>285</v>
      </c>
      <c r="HJ5" s="3" t="s">
        <v>283</v>
      </c>
      <c r="HK5" s="3" t="s">
        <v>284</v>
      </c>
      <c r="HL5" s="3" t="s">
        <v>285</v>
      </c>
      <c r="HM5" s="3" t="s">
        <v>283</v>
      </c>
      <c r="HN5" s="3" t="s">
        <v>284</v>
      </c>
      <c r="HO5" s="3" t="s">
        <v>285</v>
      </c>
      <c r="HP5" s="211" t="s">
        <v>283</v>
      </c>
      <c r="HQ5" s="211" t="s">
        <v>284</v>
      </c>
      <c r="HR5" s="211" t="s">
        <v>285</v>
      </c>
      <c r="HS5" s="3" t="s">
        <v>283</v>
      </c>
      <c r="HT5" s="3" t="s">
        <v>284</v>
      </c>
      <c r="HU5" s="3" t="s">
        <v>285</v>
      </c>
      <c r="HV5" s="3" t="s">
        <v>283</v>
      </c>
      <c r="HW5" s="3" t="s">
        <v>284</v>
      </c>
      <c r="HX5" s="3" t="s">
        <v>285</v>
      </c>
      <c r="HY5" s="211" t="s">
        <v>283</v>
      </c>
      <c r="HZ5" s="211" t="s">
        <v>284</v>
      </c>
      <c r="IA5" s="211" t="s">
        <v>285</v>
      </c>
      <c r="IB5" s="3" t="s">
        <v>283</v>
      </c>
      <c r="IC5" s="3" t="s">
        <v>284</v>
      </c>
      <c r="ID5" s="3" t="s">
        <v>285</v>
      </c>
      <c r="IE5" s="3" t="s">
        <v>283</v>
      </c>
      <c r="IF5" s="3" t="s">
        <v>284</v>
      </c>
      <c r="IG5" s="3" t="s">
        <v>285</v>
      </c>
      <c r="IH5" s="211" t="s">
        <v>283</v>
      </c>
      <c r="II5" s="211" t="s">
        <v>284</v>
      </c>
      <c r="IJ5" s="211" t="s">
        <v>285</v>
      </c>
      <c r="IK5" s="211" t="s">
        <v>283</v>
      </c>
      <c r="IL5" s="211" t="s">
        <v>284</v>
      </c>
      <c r="IM5" s="211" t="s">
        <v>285</v>
      </c>
      <c r="IN5" s="647" t="s">
        <v>283</v>
      </c>
      <c r="IO5" s="211" t="s">
        <v>284</v>
      </c>
      <c r="IP5" s="211" t="s">
        <v>285</v>
      </c>
      <c r="IQ5" s="428" t="s">
        <v>283</v>
      </c>
      <c r="IR5" s="428" t="s">
        <v>284</v>
      </c>
      <c r="IS5" s="211" t="s">
        <v>285</v>
      </c>
      <c r="IT5" s="3" t="s">
        <v>283</v>
      </c>
      <c r="IU5" s="3" t="s">
        <v>284</v>
      </c>
      <c r="IV5" s="3" t="s">
        <v>285</v>
      </c>
      <c r="IW5" s="3" t="s">
        <v>283</v>
      </c>
      <c r="IX5" s="3" t="s">
        <v>284</v>
      </c>
      <c r="IY5" s="3" t="s">
        <v>285</v>
      </c>
      <c r="IZ5" s="211" t="s">
        <v>283</v>
      </c>
      <c r="JA5" s="211" t="s">
        <v>284</v>
      </c>
      <c r="JB5" s="211" t="s">
        <v>285</v>
      </c>
      <c r="JC5" s="3" t="s">
        <v>283</v>
      </c>
      <c r="JD5" s="3" t="s">
        <v>284</v>
      </c>
      <c r="JE5" s="3" t="s">
        <v>285</v>
      </c>
      <c r="JF5" s="3" t="s">
        <v>283</v>
      </c>
      <c r="JG5" s="3" t="s">
        <v>284</v>
      </c>
      <c r="JH5" s="3" t="s">
        <v>285</v>
      </c>
      <c r="JI5" s="211" t="s">
        <v>283</v>
      </c>
      <c r="JJ5" s="211" t="s">
        <v>284</v>
      </c>
      <c r="JK5" s="211" t="s">
        <v>285</v>
      </c>
      <c r="JL5" s="3" t="s">
        <v>283</v>
      </c>
      <c r="JM5" s="3" t="s">
        <v>284</v>
      </c>
      <c r="JN5" s="3" t="s">
        <v>285</v>
      </c>
      <c r="JO5" s="3" t="s">
        <v>283</v>
      </c>
      <c r="JP5" s="3" t="s">
        <v>284</v>
      </c>
      <c r="JQ5" s="3" t="s">
        <v>285</v>
      </c>
      <c r="JR5" s="211" t="s">
        <v>283</v>
      </c>
      <c r="JS5" s="211" t="s">
        <v>284</v>
      </c>
      <c r="JT5" s="211" t="s">
        <v>285</v>
      </c>
      <c r="JU5" s="3" t="s">
        <v>283</v>
      </c>
      <c r="JV5" s="3" t="s">
        <v>284</v>
      </c>
      <c r="JW5" s="3" t="s">
        <v>285</v>
      </c>
      <c r="JX5" s="3" t="s">
        <v>283</v>
      </c>
      <c r="JY5" s="3" t="s">
        <v>284</v>
      </c>
      <c r="JZ5" s="3" t="s">
        <v>285</v>
      </c>
      <c r="KA5" s="211" t="s">
        <v>283</v>
      </c>
      <c r="KB5" s="211" t="s">
        <v>284</v>
      </c>
      <c r="KC5" s="211" t="s">
        <v>285</v>
      </c>
      <c r="KD5" s="335" t="s">
        <v>283</v>
      </c>
      <c r="KE5" s="335" t="s">
        <v>284</v>
      </c>
      <c r="KF5" s="335" t="s">
        <v>285</v>
      </c>
      <c r="KG5" s="335" t="s">
        <v>283</v>
      </c>
      <c r="KH5" s="335" t="s">
        <v>284</v>
      </c>
      <c r="KI5" s="335" t="s">
        <v>285</v>
      </c>
      <c r="KJ5" s="335" t="s">
        <v>283</v>
      </c>
      <c r="KK5" s="335" t="s">
        <v>284</v>
      </c>
      <c r="KL5" s="335" t="s">
        <v>285</v>
      </c>
      <c r="KM5" s="211" t="s">
        <v>283</v>
      </c>
      <c r="KN5" s="211" t="s">
        <v>284</v>
      </c>
      <c r="KO5" s="211" t="s">
        <v>285</v>
      </c>
      <c r="KP5" s="211" t="s">
        <v>283</v>
      </c>
      <c r="KQ5" s="211" t="s">
        <v>284</v>
      </c>
      <c r="KR5" s="211" t="s">
        <v>285</v>
      </c>
      <c r="KS5" s="211" t="s">
        <v>283</v>
      </c>
      <c r="KT5" s="211" t="s">
        <v>284</v>
      </c>
      <c r="KU5" s="211" t="s">
        <v>285</v>
      </c>
      <c r="KV5" s="215" t="s">
        <v>283</v>
      </c>
      <c r="KW5" s="215" t="s">
        <v>284</v>
      </c>
      <c r="KX5" s="215" t="s">
        <v>285</v>
      </c>
      <c r="KY5" s="215" t="s">
        <v>283</v>
      </c>
      <c r="KZ5" s="215" t="s">
        <v>284</v>
      </c>
      <c r="LA5" s="215" t="s">
        <v>285</v>
      </c>
      <c r="LB5" s="428" t="s">
        <v>283</v>
      </c>
      <c r="LC5" s="428" t="s">
        <v>284</v>
      </c>
      <c r="LD5" s="215" t="s">
        <v>285</v>
      </c>
      <c r="LE5" s="335" t="s">
        <v>283</v>
      </c>
      <c r="LF5" s="335" t="s">
        <v>284</v>
      </c>
      <c r="LG5" s="335" t="s">
        <v>285</v>
      </c>
      <c r="LH5" s="335" t="s">
        <v>283</v>
      </c>
      <c r="LI5" s="335" t="s">
        <v>284</v>
      </c>
      <c r="LJ5" s="335" t="s">
        <v>285</v>
      </c>
      <c r="LK5" s="335" t="s">
        <v>283</v>
      </c>
      <c r="LL5" s="435" t="s">
        <v>284</v>
      </c>
      <c r="LM5" s="335" t="s">
        <v>285</v>
      </c>
      <c r="LN5" s="335" t="s">
        <v>283</v>
      </c>
      <c r="LO5" s="335" t="s">
        <v>284</v>
      </c>
      <c r="LP5" s="335" t="s">
        <v>285</v>
      </c>
      <c r="LQ5" s="335" t="s">
        <v>283</v>
      </c>
      <c r="LR5" s="335" t="s">
        <v>284</v>
      </c>
      <c r="LS5" s="335" t="s">
        <v>285</v>
      </c>
      <c r="LT5" s="435" t="s">
        <v>283</v>
      </c>
      <c r="LU5" s="435" t="s">
        <v>284</v>
      </c>
      <c r="LV5" s="335" t="s">
        <v>285</v>
      </c>
      <c r="LW5" s="218" t="s">
        <v>283</v>
      </c>
      <c r="LX5" s="218" t="s">
        <v>284</v>
      </c>
      <c r="LY5" s="218" t="s">
        <v>285</v>
      </c>
      <c r="LZ5" s="218" t="s">
        <v>283</v>
      </c>
      <c r="MA5" s="218" t="s">
        <v>284</v>
      </c>
      <c r="MB5" s="218" t="s">
        <v>285</v>
      </c>
      <c r="MC5" s="337" t="s">
        <v>283</v>
      </c>
      <c r="MD5" s="337" t="s">
        <v>284</v>
      </c>
      <c r="ME5" s="218" t="s">
        <v>285</v>
      </c>
      <c r="MF5" s="335" t="s">
        <v>283</v>
      </c>
      <c r="MG5" s="335" t="s">
        <v>284</v>
      </c>
      <c r="MH5" s="335" t="s">
        <v>285</v>
      </c>
      <c r="MI5" s="335" t="s">
        <v>283</v>
      </c>
      <c r="MJ5" s="335" t="s">
        <v>284</v>
      </c>
      <c r="MK5" s="335" t="s">
        <v>285</v>
      </c>
      <c r="ML5" s="335" t="s">
        <v>283</v>
      </c>
      <c r="MM5" s="335" t="s">
        <v>284</v>
      </c>
      <c r="MN5" s="335" t="s">
        <v>285</v>
      </c>
      <c r="MO5" s="472" t="s">
        <v>283</v>
      </c>
      <c r="MP5" s="472" t="s">
        <v>284</v>
      </c>
      <c r="MQ5" s="472" t="s">
        <v>285</v>
      </c>
      <c r="MR5" s="472" t="s">
        <v>283</v>
      </c>
      <c r="MS5" s="472" t="s">
        <v>284</v>
      </c>
      <c r="MT5" s="472" t="s">
        <v>285</v>
      </c>
      <c r="MU5" s="472" t="s">
        <v>283</v>
      </c>
      <c r="MV5" s="472" t="s">
        <v>284</v>
      </c>
      <c r="MW5" s="472" t="s">
        <v>285</v>
      </c>
      <c r="MX5" s="1088"/>
      <c r="MY5" s="1089"/>
      <c r="MZ5" s="1089"/>
    </row>
    <row r="6" spans="1:364" ht="23.25">
      <c r="A6" s="50">
        <v>101</v>
      </c>
      <c r="B6" s="51">
        <v>1</v>
      </c>
      <c r="C6" s="971" t="s">
        <v>133</v>
      </c>
      <c r="D6" s="972"/>
      <c r="E6" s="972"/>
      <c r="F6" s="972"/>
      <c r="G6" s="1144"/>
      <c r="H6" s="237">
        <f t="shared" ref="H6:H37" si="0">AU6+CN6+MO6</f>
        <v>1944025879</v>
      </c>
      <c r="I6" s="237">
        <f t="shared" ref="I6:I37" si="1">AV6+CO6+MP6</f>
        <v>10100000</v>
      </c>
      <c r="J6" s="238"/>
      <c r="K6" s="239">
        <f t="shared" ref="K6:K64" si="2">SUM(H6:J6)</f>
        <v>1954125879</v>
      </c>
      <c r="L6" s="237">
        <f t="shared" ref="L6:L37" si="3">AX6+CQ6+MR6</f>
        <v>2018479722</v>
      </c>
      <c r="M6" s="237">
        <f t="shared" ref="M6:M37" si="4">AY6+CR6+MS6</f>
        <v>11550000</v>
      </c>
      <c r="N6" s="238"/>
      <c r="O6" s="240">
        <f>SUM(L6:N6)</f>
        <v>2030029722</v>
      </c>
      <c r="P6" s="237">
        <f t="shared" ref="P6:P37" si="5">BA6+CT6+MU6</f>
        <v>1184118827</v>
      </c>
      <c r="Q6" s="237">
        <f t="shared" ref="Q6:Q37" si="6">BB6+CU6+MV6</f>
        <v>11530000</v>
      </c>
      <c r="R6" s="238"/>
      <c r="S6" s="240">
        <f>P6+Q6</f>
        <v>1195648827</v>
      </c>
      <c r="T6" s="52">
        <f>T7+T8+T9+T11+T12</f>
        <v>165748090</v>
      </c>
      <c r="U6" s="52">
        <f>U7+U8+U9+U11+U12</f>
        <v>0</v>
      </c>
      <c r="V6" s="53"/>
      <c r="W6" s="52">
        <f>W7+W8+W9+W11+W12</f>
        <v>175850857</v>
      </c>
      <c r="X6" s="52">
        <f>X7+X8+X9+X11+X12</f>
        <v>0</v>
      </c>
      <c r="Y6" s="53"/>
      <c r="Z6" s="52">
        <f>Z7+Z8+Z9+Z11+Z12</f>
        <v>145628506</v>
      </c>
      <c r="AA6" s="52">
        <f>AA7+AA8+AA9+AA11+AA12</f>
        <v>0</v>
      </c>
      <c r="AB6" s="53"/>
      <c r="AC6" s="52">
        <f>AC7+AC8+AC9+AC11+AC12</f>
        <v>0</v>
      </c>
      <c r="AD6" s="52">
        <f>AD7+AD8+AD9+AD11+AD12</f>
        <v>0</v>
      </c>
      <c r="AE6" s="53"/>
      <c r="AF6" s="52">
        <f>AF7+AF8+AF9+AF11+AF12</f>
        <v>2352194</v>
      </c>
      <c r="AG6" s="52">
        <f>AG7+AG8+AG9+AG11+AG12</f>
        <v>0</v>
      </c>
      <c r="AH6" s="53"/>
      <c r="AI6" s="52">
        <f>AI7+AI8+AI9+AI11+AI12</f>
        <v>2352194</v>
      </c>
      <c r="AJ6" s="52">
        <f>AJ7+AJ8+AJ9+AJ11+AJ12</f>
        <v>0</v>
      </c>
      <c r="AK6" s="53"/>
      <c r="AL6" s="52">
        <f>AL7+AL8+AL9+AL11+AL12</f>
        <v>17864346</v>
      </c>
      <c r="AM6" s="52">
        <f>AM7+AM8+AM9+AM11+AM12</f>
        <v>0</v>
      </c>
      <c r="AN6" s="53"/>
      <c r="AO6" s="52">
        <f>AO7+AO8+AO9+AO11+AO12</f>
        <v>18928163</v>
      </c>
      <c r="AP6" s="52">
        <f>AP7+AP8+AP9+AP11+AP12</f>
        <v>0</v>
      </c>
      <c r="AQ6" s="53"/>
      <c r="AR6" s="52">
        <f>AR7+AR8+AR9+AR11+AR12</f>
        <v>18724659</v>
      </c>
      <c r="AS6" s="52">
        <f>AS7+AS8+AS9+AS11+AS12</f>
        <v>0</v>
      </c>
      <c r="AT6" s="53"/>
      <c r="AU6" s="52">
        <f>AU7+AU8+AU9+AU11+AU12</f>
        <v>183612436</v>
      </c>
      <c r="AV6" s="52">
        <f>AV7+AV8+AV9+AV11+AV12</f>
        <v>0</v>
      </c>
      <c r="AW6" s="53"/>
      <c r="AX6" s="52">
        <f>AX7+AX8+AX9+AX11+AX12</f>
        <v>197131214</v>
      </c>
      <c r="AY6" s="52">
        <f>AY7+AY8+AY9+AY11+AY12</f>
        <v>0</v>
      </c>
      <c r="AZ6" s="53"/>
      <c r="BA6" s="52">
        <f>BA7+BA8+BA9+BA11+BA12</f>
        <v>166705359</v>
      </c>
      <c r="BB6" s="52">
        <f>BB7+BB8+BB9+BB11+BB12</f>
        <v>0</v>
      </c>
      <c r="BC6" s="53"/>
      <c r="BD6" s="52">
        <f>BD7+BD8+BD9+BD11+BD12</f>
        <v>7969028</v>
      </c>
      <c r="BE6" s="52">
        <f>BE7+BE8+BE9+BE11+BE12</f>
        <v>0</v>
      </c>
      <c r="BF6" s="53"/>
      <c r="BG6" s="52">
        <f>BG7+BG8+BG9+BG11+BG12</f>
        <v>8457479</v>
      </c>
      <c r="BH6" s="52">
        <f>BH7+BH8+BH9+BH11+BH12</f>
        <v>0</v>
      </c>
      <c r="BI6" s="53"/>
      <c r="BJ6" s="52">
        <f>BJ7+BJ8+BJ9+BJ11+BJ12</f>
        <v>7976342</v>
      </c>
      <c r="BK6" s="52">
        <f>BK7+BK8+BK9+BK11+BK12</f>
        <v>0</v>
      </c>
      <c r="BL6" s="53"/>
      <c r="BM6" s="52">
        <f>BM7+BM8+BM9+BM11+BM12</f>
        <v>51296930</v>
      </c>
      <c r="BN6" s="52">
        <f>BN7+BN8+BN9+BN11+BN12</f>
        <v>0</v>
      </c>
      <c r="BO6" s="53"/>
      <c r="BP6" s="52">
        <f>BP7+BP8+BP9+BP11+BP12</f>
        <v>56127551</v>
      </c>
      <c r="BQ6" s="52">
        <f>BQ7+BQ8+BQ9+BQ11+BQ12</f>
        <v>0</v>
      </c>
      <c r="BR6" s="53"/>
      <c r="BS6" s="52">
        <f>BS7+BS8+BS9+BS11+BS12</f>
        <v>53664111</v>
      </c>
      <c r="BT6" s="52">
        <f>BT7+BT8+BT9+BT11+BT12</f>
        <v>0</v>
      </c>
      <c r="BU6" s="53"/>
      <c r="BV6" s="52">
        <f>BV7+BV8+BV9+BV11+BV12</f>
        <v>12858003</v>
      </c>
      <c r="BW6" s="52">
        <f>BW7+BW8+BW9+BW11+BW12</f>
        <v>0</v>
      </c>
      <c r="BX6" s="53"/>
      <c r="BY6" s="52">
        <f>BY7+BY8+BY9+BY11+BY12</f>
        <v>18155636</v>
      </c>
      <c r="BZ6" s="52">
        <f>BZ7+BZ8+BZ9+BZ11+BZ12</f>
        <v>0</v>
      </c>
      <c r="CA6" s="53"/>
      <c r="CB6" s="52">
        <f>CB7+CB8+CB9+CB11+CB12</f>
        <v>18288821</v>
      </c>
      <c r="CC6" s="52">
        <f>CC7+CC8+CC9+CC11+CC12</f>
        <v>0</v>
      </c>
      <c r="CD6" s="53"/>
      <c r="CE6" s="52">
        <f>CE7+CE8+CE9+CE11+CE12</f>
        <v>3500000</v>
      </c>
      <c r="CF6" s="52">
        <f>CF7+CF8+CF9+CF11+CF12</f>
        <v>0</v>
      </c>
      <c r="CG6" s="53"/>
      <c r="CH6" s="52">
        <f>CH7+CH8+CH9+CH11+CH12</f>
        <v>4650000</v>
      </c>
      <c r="CI6" s="52">
        <f>CI7+CI8+CI9+CI11+CI12</f>
        <v>0</v>
      </c>
      <c r="CJ6" s="53"/>
      <c r="CK6" s="52">
        <f>CK7+CK8+CK9+CK11+CK12</f>
        <v>4618496</v>
      </c>
      <c r="CL6" s="52">
        <f>CL7+CL8+CL9+CL11+CL12</f>
        <v>0</v>
      </c>
      <c r="CM6" s="53"/>
      <c r="CN6" s="52">
        <f>CN7+CN8+CN9+CN11+CN12</f>
        <v>75623961</v>
      </c>
      <c r="CO6" s="52">
        <f>CO7+CO8+CO9+CO11+CO12</f>
        <v>0</v>
      </c>
      <c r="CP6" s="53"/>
      <c r="CQ6" s="52">
        <f>CQ7+CQ8+CQ9+CQ11+CQ12</f>
        <v>87390666</v>
      </c>
      <c r="CR6" s="52">
        <f>CR7+CR8+CR9+CR11+CR12</f>
        <v>0</v>
      </c>
      <c r="CS6" s="53"/>
      <c r="CT6" s="52">
        <f>CT7+CT8+CT9+CT11+CT12</f>
        <v>84547770</v>
      </c>
      <c r="CU6" s="52">
        <f>CU7+CU8+CU9+CU11+CU12</f>
        <v>0</v>
      </c>
      <c r="CV6" s="53"/>
      <c r="CW6" s="52">
        <f>CW7+CW8+CW9+CW11+CW12</f>
        <v>200000</v>
      </c>
      <c r="CX6" s="52">
        <f>CX7+CX8+CX9+CX11+CX12</f>
        <v>0</v>
      </c>
      <c r="CY6" s="53"/>
      <c r="CZ6" s="52">
        <f>CZ7+CZ8+CZ9+CZ11+CZ12</f>
        <v>2200000</v>
      </c>
      <c r="DA6" s="52">
        <f>DA7+DA8+DA9+DA11+DA12</f>
        <v>0</v>
      </c>
      <c r="DB6" s="53"/>
      <c r="DC6" s="52">
        <f>DC7+DC8+DC9+DC11+DC12</f>
        <v>2169595</v>
      </c>
      <c r="DD6" s="52">
        <f>DD7+DD8+DD9+DD11+DD12</f>
        <v>0</v>
      </c>
      <c r="DE6" s="53"/>
      <c r="DF6" s="52">
        <f>DF7+DF8+DF9+DF11+DF12</f>
        <v>0</v>
      </c>
      <c r="DG6" s="52">
        <f>DG7+DG8+DG9+DG11+DG12</f>
        <v>0</v>
      </c>
      <c r="DH6" s="53"/>
      <c r="DI6" s="52">
        <f>DI7+DI8+DI9+DI11+DI12</f>
        <v>0</v>
      </c>
      <c r="DJ6" s="52">
        <f>DJ7+DJ8+DJ9+DJ11+DJ12</f>
        <v>0</v>
      </c>
      <c r="DK6" s="53"/>
      <c r="DL6" s="52">
        <f>DL7+DL8+DL9+DL11+DL12</f>
        <v>0</v>
      </c>
      <c r="DM6" s="52">
        <f>DM7+DM8+DM9+DM11+DM12</f>
        <v>0</v>
      </c>
      <c r="DN6" s="53"/>
      <c r="DO6" s="52">
        <f>DO7+DO8+DO9+DO11+DO12</f>
        <v>33732000</v>
      </c>
      <c r="DP6" s="52">
        <f>DP7+DP8+DP9+DP11+DP12</f>
        <v>0</v>
      </c>
      <c r="DQ6" s="53"/>
      <c r="DR6" s="52">
        <f>DR7+DR8+DR9+DR11+DR12</f>
        <v>31232000</v>
      </c>
      <c r="DS6" s="52">
        <f>DS7+DS8+DS9+DS11+DS12</f>
        <v>0</v>
      </c>
      <c r="DT6" s="53"/>
      <c r="DU6" s="52">
        <f>DU7+DU8+DU9+DU11+DU12</f>
        <v>30941760</v>
      </c>
      <c r="DV6" s="52">
        <f>DV7+DV8+DV9+DV11+DV12</f>
        <v>0</v>
      </c>
      <c r="DW6" s="53"/>
      <c r="DX6" s="52">
        <f>DX7+DX8+DX9+DX11+DX12</f>
        <v>10275199</v>
      </c>
      <c r="DY6" s="52">
        <f>DY7+DY8+DY9+DY11+DY12</f>
        <v>0</v>
      </c>
      <c r="DZ6" s="53"/>
      <c r="EA6" s="52">
        <f>EA7+EA8+EA9+EA11+EA12</f>
        <v>10945199</v>
      </c>
      <c r="EB6" s="52">
        <f>EB7+EB8+EB9+EB11+EB12</f>
        <v>0</v>
      </c>
      <c r="EC6" s="53"/>
      <c r="ED6" s="52">
        <f>ED7+ED8+ED9+ED11+ED12</f>
        <v>10048271</v>
      </c>
      <c r="EE6" s="52">
        <f>EE7+EE8+EE9+EE11+EE12</f>
        <v>0</v>
      </c>
      <c r="EF6" s="53"/>
      <c r="EG6" s="52">
        <f>EG7+EG8+EG9+EG11+EG12</f>
        <v>0</v>
      </c>
      <c r="EH6" s="52">
        <f>EH7+EH8+EH9+EH11+EH12</f>
        <v>1100000</v>
      </c>
      <c r="EI6" s="53"/>
      <c r="EJ6" s="52">
        <f>EJ7+EJ8+EJ9+EJ11+EJ12</f>
        <v>0</v>
      </c>
      <c r="EK6" s="52">
        <f>EK7+EK8+EK9+EK11+EK12</f>
        <v>1100000</v>
      </c>
      <c r="EL6" s="53"/>
      <c r="EM6" s="52">
        <f>EM7+EM8+EM9+EM11+EM12</f>
        <v>0</v>
      </c>
      <c r="EN6" s="52">
        <f>EN7+EN8+EN9+EN11+EN12</f>
        <v>1080000</v>
      </c>
      <c r="EO6" s="53"/>
      <c r="EP6" s="52">
        <f>EP7+EP8+EP9+EP11+EP12</f>
        <v>0</v>
      </c>
      <c r="EQ6" s="52">
        <f>EQ7+EQ8+EQ9+EQ11+EQ12</f>
        <v>0</v>
      </c>
      <c r="ER6" s="53"/>
      <c r="ES6" s="52">
        <f>ES7+ES8+ES9+ES11+ES12</f>
        <v>0</v>
      </c>
      <c r="ET6" s="52">
        <f>ET7+ET8+ET9+ET11+ET12</f>
        <v>0</v>
      </c>
      <c r="EU6" s="53"/>
      <c r="EV6" s="52">
        <f>EV7+EV8+EV9+EV11+EV12</f>
        <v>0</v>
      </c>
      <c r="EW6" s="52">
        <f>EW7+EW8+EW9+EW11+EW12</f>
        <v>0</v>
      </c>
      <c r="EX6" s="53"/>
      <c r="EY6" s="52">
        <f>EY7+EY8+EY9+EY11+EY12</f>
        <v>100000</v>
      </c>
      <c r="EZ6" s="52">
        <f>EZ7+EZ8+EZ9+EZ11+EZ12</f>
        <v>0</v>
      </c>
      <c r="FA6" s="53"/>
      <c r="FB6" s="52">
        <f>FB7+FB8+FB9+FB11+FB12</f>
        <v>100000</v>
      </c>
      <c r="FC6" s="52">
        <f>FC7+FC8+FC9+FC11+FC12</f>
        <v>0</v>
      </c>
      <c r="FD6" s="53"/>
      <c r="FE6" s="52">
        <f>FE7+FE8+FE9+FE11+FE12</f>
        <v>0</v>
      </c>
      <c r="FF6" s="52">
        <f>FF7+FF8+FF9+FF11+FF12</f>
        <v>0</v>
      </c>
      <c r="FG6" s="53"/>
      <c r="FH6" s="52">
        <f>FH7+FH8+FH9+FH11+FH12</f>
        <v>200000</v>
      </c>
      <c r="FI6" s="52">
        <f>FI7+FI8+FI9+FI11+FI12</f>
        <v>0</v>
      </c>
      <c r="FJ6" s="53"/>
      <c r="FK6" s="52">
        <f>FK7+FK8+FK9+FK11+FK12</f>
        <v>200000</v>
      </c>
      <c r="FL6" s="52">
        <f>FL7+FL8+FL9+FL11+FL12</f>
        <v>0</v>
      </c>
      <c r="FM6" s="53"/>
      <c r="FN6" s="52">
        <f>FN7+FN8+FN9+FN11+FN12</f>
        <v>0</v>
      </c>
      <c r="FO6" s="52">
        <f>FO7+FO8+FO9+FO11+FO12</f>
        <v>0</v>
      </c>
      <c r="FP6" s="53"/>
      <c r="FQ6" s="52">
        <f>FQ7+FQ8+FQ9+FQ11+FQ12</f>
        <v>9000000</v>
      </c>
      <c r="FR6" s="52">
        <f>FR7+FR8+FR9+FR11+FR12</f>
        <v>0</v>
      </c>
      <c r="FS6" s="53"/>
      <c r="FT6" s="52">
        <f>FT7+FT8+FT9+FT11+FT12</f>
        <v>11000000</v>
      </c>
      <c r="FU6" s="52">
        <f>FU7+FU8+FU9+FU11+FU12</f>
        <v>0</v>
      </c>
      <c r="FV6" s="53"/>
      <c r="FW6" s="52">
        <f>FW7+FW8+FW9+FW11+FW12</f>
        <v>10898586</v>
      </c>
      <c r="FX6" s="52">
        <f>FX7+FX8+FX9+FX11+FX12</f>
        <v>0</v>
      </c>
      <c r="FY6" s="53"/>
      <c r="FZ6" s="52">
        <f>FZ7+FZ8+FZ9+FZ11+FZ12</f>
        <v>2000000</v>
      </c>
      <c r="GA6" s="52">
        <f>GA7+GA8+GA9+GA11+GA12</f>
        <v>0</v>
      </c>
      <c r="GB6" s="53"/>
      <c r="GC6" s="52">
        <f>GC7+GC8+GC9+GC11+GC12</f>
        <v>2358975</v>
      </c>
      <c r="GD6" s="52">
        <f>GD7+GD8+GD9+GD11+GD12</f>
        <v>0</v>
      </c>
      <c r="GE6" s="53"/>
      <c r="GF6" s="52">
        <f>GF7+GF8+GF9+GF11+GF12</f>
        <v>2348881</v>
      </c>
      <c r="GG6" s="52">
        <f>GG7+GG8+GG9+GG11+GG12</f>
        <v>0</v>
      </c>
      <c r="GH6" s="53"/>
      <c r="GI6" s="52">
        <f>GI7+GI8+GI9+GI11+GI12</f>
        <v>20686794</v>
      </c>
      <c r="GJ6" s="52">
        <f>GJ7+GJ8+GJ9+GJ11+GJ12</f>
        <v>0</v>
      </c>
      <c r="GK6" s="53"/>
      <c r="GL6" s="52">
        <f>GL7+GL8+GL9+GL11+GL12</f>
        <v>22084874</v>
      </c>
      <c r="GM6" s="52">
        <f>GM7+GM8+GM9+GM11+GM12</f>
        <v>0</v>
      </c>
      <c r="GN6" s="53"/>
      <c r="GO6" s="52">
        <f>GO7+GO8+GO9+GO11+GO12</f>
        <v>21588387</v>
      </c>
      <c r="GP6" s="52">
        <f>GP7+GP8+GP9+GP11+GP12</f>
        <v>0</v>
      </c>
      <c r="GQ6" s="53"/>
      <c r="GR6" s="52">
        <f>GR7+GR8+GR9+GR11+GR12</f>
        <v>0</v>
      </c>
      <c r="GS6" s="52">
        <f>GS7+GS8+GS9+GS11+GS12</f>
        <v>0</v>
      </c>
      <c r="GT6" s="53"/>
      <c r="GU6" s="52">
        <f>GU7+GU8+GU9+GU11+GU12</f>
        <v>0</v>
      </c>
      <c r="GV6" s="52">
        <f>GV7+GV8+GV9+GV11+GV12</f>
        <v>0</v>
      </c>
      <c r="GW6" s="53"/>
      <c r="GX6" s="52">
        <f>GX7+GX8+GX9+GX11+GX12</f>
        <v>77000</v>
      </c>
      <c r="GY6" s="52">
        <f>GY7+GY8+GY9+GY11+GY12</f>
        <v>0</v>
      </c>
      <c r="GZ6" s="53"/>
      <c r="HA6" s="52">
        <f>HA7+HA8+HA9+HA11+HA12</f>
        <v>4198782</v>
      </c>
      <c r="HB6" s="52">
        <f>HB7+HB8+HB9+HB11+HB12</f>
        <v>0</v>
      </c>
      <c r="HC6" s="53"/>
      <c r="HD6" s="52">
        <f>HD7+HD8+HD9+HD11+HD12</f>
        <v>9705035</v>
      </c>
      <c r="HE6" s="52">
        <f>HE7+HE8+HE9+HE11+HE12</f>
        <v>0</v>
      </c>
      <c r="HF6" s="53"/>
      <c r="HG6" s="52">
        <f>HG7+HG8+HG9+HG11+HG12</f>
        <v>9472875</v>
      </c>
      <c r="HH6" s="52">
        <f>HH7+HH8+HH9+HH11+HH12</f>
        <v>0</v>
      </c>
      <c r="HI6" s="53"/>
      <c r="HJ6" s="52">
        <f>HJ7+HJ8+HJ9+HJ11+HJ12</f>
        <v>255037012</v>
      </c>
      <c r="HK6" s="52">
        <f>HK7+HK8+HK9+HK11+HK12</f>
        <v>0</v>
      </c>
      <c r="HL6" s="53"/>
      <c r="HM6" s="52">
        <f>HM7+HM8+HM9+HM11+HM12</f>
        <v>228776533</v>
      </c>
      <c r="HN6" s="52">
        <f>HN7+HN8+HN9+HN11+HN12</f>
        <v>0</v>
      </c>
      <c r="HO6" s="53"/>
      <c r="HP6" s="52">
        <f>HP7+HP8+HP9+HP11+HP12</f>
        <v>144077689</v>
      </c>
      <c r="HQ6" s="52">
        <f>HQ7+HQ8+HQ9+HQ11+HQ12</f>
        <v>0</v>
      </c>
      <c r="HR6" s="53"/>
      <c r="HS6" s="52">
        <f>HS7+HS8+HS9+HS11+HS12</f>
        <v>24000000</v>
      </c>
      <c r="HT6" s="52">
        <f>HT7+HT8+HT9+HT11+HT12</f>
        <v>0</v>
      </c>
      <c r="HU6" s="53"/>
      <c r="HV6" s="52">
        <f>HV7+HV8+HV9+HV11+HV12</f>
        <v>22500000</v>
      </c>
      <c r="HW6" s="52">
        <f>HW7+HW8+HW9+HW11+HW12</f>
        <v>0</v>
      </c>
      <c r="HX6" s="53"/>
      <c r="HY6" s="52">
        <f>HY7+HY8+HY9+HY11+HY12</f>
        <v>22271185</v>
      </c>
      <c r="HZ6" s="52">
        <f>HZ7+HZ8+HZ9+HZ11+HZ12</f>
        <v>0</v>
      </c>
      <c r="IA6" s="53"/>
      <c r="IB6" s="52">
        <f>IB7+IB8+IB9+IB11+IB12</f>
        <v>196914786</v>
      </c>
      <c r="IC6" s="52">
        <f>IC7+IC8+IC9+IC11+IC12</f>
        <v>0</v>
      </c>
      <c r="ID6" s="53"/>
      <c r="IE6" s="52">
        <f>IE7+IE8+IE9+IE11+IE12</f>
        <v>205941752</v>
      </c>
      <c r="IF6" s="52">
        <f>IF7+IF8+IF9+IF11+IF12</f>
        <v>0</v>
      </c>
      <c r="IG6" s="53"/>
      <c r="IH6" s="52">
        <f>IH7+IH8+IH9+IH11+IH12</f>
        <v>197497003</v>
      </c>
      <c r="II6" s="52">
        <f>II7+II8+II9+II11+II12</f>
        <v>0</v>
      </c>
      <c r="IJ6" s="53"/>
      <c r="IK6" s="52">
        <f>IK7+IK8+IK9+IK11+IK12</f>
        <v>17251963</v>
      </c>
      <c r="IL6" s="52">
        <f>IL7+IL8+IL9+IL11+IL12</f>
        <v>0</v>
      </c>
      <c r="IM6" s="53"/>
      <c r="IN6" s="52">
        <f>IN7+IN8+IN9+IN11+IN12</f>
        <v>19991017</v>
      </c>
      <c r="IO6" s="52">
        <f>IO7+IO8+IO9+IO11+IO12</f>
        <v>0</v>
      </c>
      <c r="IP6" s="53"/>
      <c r="IQ6" s="52">
        <f>IQ7+IQ8+IQ9+IQ11+IQ12</f>
        <v>18781221</v>
      </c>
      <c r="IR6" s="52">
        <f>IR7+IR8+IR9+IR11+IR12</f>
        <v>0</v>
      </c>
      <c r="IS6" s="53"/>
      <c r="IT6" s="52">
        <f>IT7+IT8+IT9+IT11+IT12</f>
        <v>0</v>
      </c>
      <c r="IU6" s="52">
        <f>IU7+IU8+IU9+IU11+IU12</f>
        <v>0</v>
      </c>
      <c r="IV6" s="53"/>
      <c r="IW6" s="52">
        <f>IW7+IW8+IW9+IW11+IW12</f>
        <v>0</v>
      </c>
      <c r="IX6" s="52">
        <f>IX7+IX8+IX9+IX11+IX12</f>
        <v>0</v>
      </c>
      <c r="IY6" s="53"/>
      <c r="IZ6" s="52">
        <f>IZ7+IZ8+IZ9+IZ11+IZ12</f>
        <v>0</v>
      </c>
      <c r="JA6" s="52">
        <f>JA7+JA8+JA9+JA11+JA12</f>
        <v>0</v>
      </c>
      <c r="JB6" s="53"/>
      <c r="JC6" s="52">
        <f>JC7+JC8+JC9+JC11+JC12</f>
        <v>8550000</v>
      </c>
      <c r="JD6" s="52">
        <f>JD7+JD8+JD9+JD11+JD12</f>
        <v>0</v>
      </c>
      <c r="JE6" s="53"/>
      <c r="JF6" s="52">
        <f>JF7+JF8+JF9+JF11+JF12</f>
        <v>15167322</v>
      </c>
      <c r="JG6" s="52">
        <f>JG7+JG8+JG9+JG11+JG12</f>
        <v>0</v>
      </c>
      <c r="JH6" s="53"/>
      <c r="JI6" s="52">
        <f>JI7+JI8+JI9+JI11+JI12</f>
        <v>11062322</v>
      </c>
      <c r="JJ6" s="52">
        <f>JJ7+JJ8+JJ9+JJ11+JJ12</f>
        <v>0</v>
      </c>
      <c r="JK6" s="53"/>
      <c r="JL6" s="52">
        <f>JL7+JL8+JL9+JL11+JL12</f>
        <v>9115404</v>
      </c>
      <c r="JM6" s="52">
        <f>JM7+JM8+JM9+JM11+JM12</f>
        <v>0</v>
      </c>
      <c r="JN6" s="53"/>
      <c r="JO6" s="52">
        <f>JO7+JO8+JO9+JO11+JO12</f>
        <v>12965404</v>
      </c>
      <c r="JP6" s="52">
        <f>JP7+JP8+JP9+JP11+JP12</f>
        <v>0</v>
      </c>
      <c r="JQ6" s="53"/>
      <c r="JR6" s="52">
        <f>JR7+JR8+JR9+JR11+JR12</f>
        <v>12906922</v>
      </c>
      <c r="JS6" s="52">
        <f>JS7+JS8+JS9+JS11+JS12</f>
        <v>0</v>
      </c>
      <c r="JT6" s="53"/>
      <c r="JU6" s="52">
        <f>JU7+JU8+JU9+JU11+JU12</f>
        <v>1310000</v>
      </c>
      <c r="JV6" s="52">
        <f>JV7+JV8+JV9+JV11+JV12</f>
        <v>0</v>
      </c>
      <c r="JW6" s="53"/>
      <c r="JX6" s="52">
        <f>JX7+JX8+JX9+JX11+JX12</f>
        <v>1580000</v>
      </c>
      <c r="JY6" s="52">
        <f>JY7+JY8+JY9+JY11+JY12</f>
        <v>0</v>
      </c>
      <c r="JZ6" s="53"/>
      <c r="KA6" s="52">
        <f>KA7+KA8+KA9+KA11+KA12</f>
        <v>1570586</v>
      </c>
      <c r="KB6" s="52">
        <f>KB7+KB8+KB9+KB11+KB12</f>
        <v>0</v>
      </c>
      <c r="KC6" s="53"/>
      <c r="KD6" s="52">
        <f>KD7+KD8+KD9+KD11+KD12</f>
        <v>171279987</v>
      </c>
      <c r="KE6" s="52">
        <f>KE7+KE8+KE9+KE11+KE12</f>
        <v>0</v>
      </c>
      <c r="KF6" s="53"/>
      <c r="KG6" s="52">
        <f>KG7+KG8+KG9+KG11+KG12</f>
        <v>177855573</v>
      </c>
      <c r="KH6" s="52">
        <f>KH7+KH8+KH9+KH11+KH12</f>
        <v>0</v>
      </c>
      <c r="KI6" s="53"/>
      <c r="KJ6" s="52">
        <f>KJ7+KJ8+KJ9+KJ11+KJ12</f>
        <v>177369965</v>
      </c>
      <c r="KK6" s="52">
        <f>KK7+KK8+KK9+KK11+KK12</f>
        <v>0</v>
      </c>
      <c r="KL6" s="53"/>
      <c r="KM6" s="52">
        <f>KM7+KM8+KM9+KM11+KM12</f>
        <v>0</v>
      </c>
      <c r="KN6" s="52">
        <f>KN7+KN8+KN9+KN11+KN12</f>
        <v>0</v>
      </c>
      <c r="KO6" s="53"/>
      <c r="KP6" s="52">
        <f>KP7+KP8+KP9+KP11+KP12</f>
        <v>428722</v>
      </c>
      <c r="KQ6" s="52">
        <f>KQ7+KQ8+KQ9+KQ11+KQ12</f>
        <v>0</v>
      </c>
      <c r="KR6" s="53"/>
      <c r="KS6" s="52">
        <f>KS7+KS8+KS9+KS11+KS12</f>
        <v>337616</v>
      </c>
      <c r="KT6" s="52">
        <f>KT7+KT8+KT9+KT11+KT12</f>
        <v>0</v>
      </c>
      <c r="KU6" s="53"/>
      <c r="KV6" s="52">
        <f>KV7+KV8+KV9+KV11+KV12</f>
        <v>0</v>
      </c>
      <c r="KW6" s="52">
        <f>KW7+KW8+KW9+KW11+KW12</f>
        <v>0</v>
      </c>
      <c r="KX6" s="53"/>
      <c r="KY6" s="52">
        <f>KY7+KY8+KY9+KY11+KY12</f>
        <v>0</v>
      </c>
      <c r="KZ6" s="52">
        <f>KZ7+KZ8+KZ9+KZ11+KZ12</f>
        <v>0</v>
      </c>
      <c r="LA6" s="53"/>
      <c r="LB6" s="52">
        <f>LB7+LB8+LB9+LB11+LB12</f>
        <v>0</v>
      </c>
      <c r="LC6" s="52">
        <f>LC7+LC8+LC9+LC11+LC12</f>
        <v>0</v>
      </c>
      <c r="LD6" s="53"/>
      <c r="LE6" s="52">
        <f>LE7+LE8+LE9+LE11+LE12</f>
        <v>500000</v>
      </c>
      <c r="LF6" s="52">
        <f>LF7+LF8+LF9+LF11+LF12</f>
        <v>0</v>
      </c>
      <c r="LG6" s="53"/>
      <c r="LH6" s="52">
        <f>LH7+LH8+LH9+LH11+LH12</f>
        <v>590000</v>
      </c>
      <c r="LI6" s="52">
        <f>LI7+LI8+LI9+LI11+LI12</f>
        <v>0</v>
      </c>
      <c r="LJ6" s="53"/>
      <c r="LK6" s="52">
        <f>LK7+LK8+LK9+LK11+LK12</f>
        <v>589646</v>
      </c>
      <c r="LL6" s="52">
        <f>LL7+LL8+LL9+LL11+LL12</f>
        <v>0</v>
      </c>
      <c r="LM6" s="53"/>
      <c r="LN6" s="52">
        <f>LN7+LN8+LN9+LN11+LN12</f>
        <v>2243760</v>
      </c>
      <c r="LO6" s="52">
        <f>LO7+LO8+LO9+LO11+LO12</f>
        <v>0</v>
      </c>
      <c r="LP6" s="53"/>
      <c r="LQ6" s="52">
        <f>LQ7+LQ8+LQ9+LQ11+LQ12</f>
        <v>10143760</v>
      </c>
      <c r="LR6" s="52">
        <f>LR7+LR8+LR9+LR11+LR12</f>
        <v>0</v>
      </c>
      <c r="LS6" s="53"/>
      <c r="LT6" s="52">
        <f>LT7+LT8+LT9+LT11+LT12</f>
        <v>9668439</v>
      </c>
      <c r="LU6" s="52">
        <f>LU7+LU8+LU9+LU11+LU12</f>
        <v>0</v>
      </c>
      <c r="LV6" s="53"/>
      <c r="LW6" s="52">
        <f>LW7+LW8+LW9+LW11+LW12</f>
        <v>0</v>
      </c>
      <c r="LX6" s="52">
        <f>LX7+LX8+LX9+LX11+LX12</f>
        <v>9000000</v>
      </c>
      <c r="LY6" s="53"/>
      <c r="LZ6" s="52">
        <f>LZ7+LZ8+LZ9+LZ11+LZ12</f>
        <v>500000</v>
      </c>
      <c r="MA6" s="52">
        <f>MA7+MA8+MA9+MA11+MA12</f>
        <v>10450000</v>
      </c>
      <c r="MB6" s="53"/>
      <c r="MC6" s="52">
        <f>MC7+MC8+MC9+MC11+MC12</f>
        <v>494030</v>
      </c>
      <c r="MD6" s="52">
        <f>MD7+MD8+MD9+MD11+MD12</f>
        <v>10450000</v>
      </c>
      <c r="ME6" s="53"/>
      <c r="MF6" s="52">
        <f>MF7+MF8+MF9+MF11+MF12</f>
        <v>918193795</v>
      </c>
      <c r="MG6" s="52">
        <f>MG7+MG8+MG9+MG11+MG12</f>
        <v>0</v>
      </c>
      <c r="MH6" s="53"/>
      <c r="MI6" s="52">
        <f>MI7+MI8+MI9+MI11+MI12</f>
        <v>947691676</v>
      </c>
      <c r="MJ6" s="52">
        <f>MJ7+MJ8+MJ9+MJ11+MJ12</f>
        <v>0</v>
      </c>
      <c r="MK6" s="53"/>
      <c r="ML6" s="52">
        <f>ML7+ML8+ML9+ML11+ML12</f>
        <v>248693719</v>
      </c>
      <c r="MM6" s="52">
        <f>MM7+MM8+MM9+MM11+MM12</f>
        <v>0</v>
      </c>
      <c r="MN6" s="53"/>
      <c r="MO6" s="473">
        <f>SUMIFS(CW6:MH6,$CW$1:$MH$1,"eredeti előirányzat",$CW$5:$MH$5,"Kötelező feladatok")</f>
        <v>1684789482</v>
      </c>
      <c r="MP6" s="473">
        <f t="shared" ref="MP6:MP37" si="7">SUMIFS(CX6:LX6,$CW$1:$LW$1,"eredeti előirányzat",$CW$5:$LW$5,"Kötelező feladatok")</f>
        <v>10100000</v>
      </c>
      <c r="MQ6" s="238"/>
      <c r="MR6" s="473">
        <f>SUMIFS(CZ6:MK6,$CZ$1:$MK$1,"módosított előirányzat",$CZ$5:$MK$5,"Kötelező feladatok")</f>
        <v>1733957842</v>
      </c>
      <c r="MS6" s="473">
        <f t="shared" ref="MS6:MS30" si="8">SUMIFS(DA6:MA6,$CZ$1:$LZ$1,"módosított előirányzat",$CZ$5:$LZ$5,"Kötelező feladatok")</f>
        <v>11550000</v>
      </c>
      <c r="MT6" s="238"/>
      <c r="MU6" s="473">
        <f>SUMIFS(CY6:MN6,$CY$1:$MN$1,"tény",$CY$5:$MN$5,"Kötelező feladatok")</f>
        <v>932865698</v>
      </c>
      <c r="MV6" s="473">
        <f>SUMIFS(CZ6:MD6,$CY$1:$MC$1,"tény",$CY$5:$MC$5,"Kötelező feladatok")</f>
        <v>11530000</v>
      </c>
      <c r="MW6" s="238"/>
      <c r="MX6" s="724"/>
    </row>
    <row r="7" spans="1:364" ht="15">
      <c r="A7" s="54"/>
      <c r="B7" s="10"/>
      <c r="C7" s="55">
        <v>1</v>
      </c>
      <c r="D7" s="12" t="s">
        <v>220</v>
      </c>
      <c r="E7" s="11"/>
      <c r="F7" s="11"/>
      <c r="G7" s="236" t="s">
        <v>134</v>
      </c>
      <c r="H7" s="233">
        <f t="shared" si="0"/>
        <v>432183537</v>
      </c>
      <c r="I7" s="233">
        <f t="shared" si="1"/>
        <v>0</v>
      </c>
      <c r="J7" s="233"/>
      <c r="K7" s="234">
        <f t="shared" si="2"/>
        <v>432183537</v>
      </c>
      <c r="L7" s="233">
        <f t="shared" si="3"/>
        <v>439076153</v>
      </c>
      <c r="M7" s="233">
        <f t="shared" si="4"/>
        <v>0</v>
      </c>
      <c r="N7" s="233"/>
      <c r="O7" s="235">
        <f t="shared" ref="O7:O65" si="9">SUM(L7:N7)</f>
        <v>439076153</v>
      </c>
      <c r="P7" s="233">
        <f t="shared" si="5"/>
        <v>293901765</v>
      </c>
      <c r="Q7" s="233">
        <f t="shared" si="6"/>
        <v>0</v>
      </c>
      <c r="R7" s="233"/>
      <c r="S7" s="235">
        <f>P7+Q7</f>
        <v>293901765</v>
      </c>
      <c r="T7" s="56">
        <v>107493474</v>
      </c>
      <c r="U7" s="56"/>
      <c r="V7" s="57"/>
      <c r="W7" s="56">
        <f>116546340-553817</f>
        <v>115992523</v>
      </c>
      <c r="X7" s="56"/>
      <c r="Y7" s="57"/>
      <c r="Z7" s="56">
        <f>93366871+7470000</f>
        <v>100836871</v>
      </c>
      <c r="AA7" s="56"/>
      <c r="AB7" s="57"/>
      <c r="AC7" s="56"/>
      <c r="AD7" s="56"/>
      <c r="AE7" s="57"/>
      <c r="AF7" s="56">
        <v>1845357</v>
      </c>
      <c r="AG7" s="56"/>
      <c r="AH7" s="57"/>
      <c r="AI7" s="56">
        <v>1845357</v>
      </c>
      <c r="AJ7" s="56"/>
      <c r="AK7" s="57"/>
      <c r="AL7" s="56">
        <v>14552200</v>
      </c>
      <c r="AM7" s="56"/>
      <c r="AN7" s="57"/>
      <c r="AO7" s="56">
        <f>14912200+553817</f>
        <v>15466017</v>
      </c>
      <c r="AP7" s="56"/>
      <c r="AQ7" s="57"/>
      <c r="AR7" s="56">
        <v>15466017</v>
      </c>
      <c r="AS7" s="56"/>
      <c r="AT7" s="57"/>
      <c r="AU7" s="56">
        <f>AL7+T7</f>
        <v>122045674</v>
      </c>
      <c r="AV7" s="56"/>
      <c r="AW7" s="57"/>
      <c r="AX7" s="56">
        <f>W7+AO7+AF7</f>
        <v>133303897</v>
      </c>
      <c r="AY7" s="56"/>
      <c r="AZ7" s="57"/>
      <c r="BA7" s="56">
        <f>Z7+AR7+AI7</f>
        <v>118148245</v>
      </c>
      <c r="BB7" s="56"/>
      <c r="BC7" s="57"/>
      <c r="BD7" s="56">
        <v>5548033</v>
      </c>
      <c r="BE7" s="56"/>
      <c r="BF7" s="57"/>
      <c r="BG7" s="56">
        <v>5897434</v>
      </c>
      <c r="BH7" s="56"/>
      <c r="BI7" s="57"/>
      <c r="BJ7" s="56">
        <v>5614291</v>
      </c>
      <c r="BK7" s="56"/>
      <c r="BL7" s="57"/>
      <c r="BM7" s="56">
        <v>21897750</v>
      </c>
      <c r="BN7" s="56"/>
      <c r="BO7" s="57"/>
      <c r="BP7" s="56">
        <f>19212292-1059244</f>
        <v>18153048</v>
      </c>
      <c r="BQ7" s="56"/>
      <c r="BR7" s="57"/>
      <c r="BS7" s="56">
        <f>16055313+1800000</f>
        <v>17855313</v>
      </c>
      <c r="BT7" s="56"/>
      <c r="BU7" s="57"/>
      <c r="BV7" s="56">
        <v>6310200</v>
      </c>
      <c r="BW7" s="56"/>
      <c r="BX7" s="57"/>
      <c r="BY7" s="56">
        <f>8577950+1059244</f>
        <v>9637194</v>
      </c>
      <c r="BZ7" s="56"/>
      <c r="CA7" s="57"/>
      <c r="CB7" s="56">
        <v>9637194</v>
      </c>
      <c r="CC7" s="56"/>
      <c r="CD7" s="57"/>
      <c r="CE7" s="56"/>
      <c r="CF7" s="56"/>
      <c r="CG7" s="57"/>
      <c r="CH7" s="56"/>
      <c r="CI7" s="56"/>
      <c r="CJ7" s="57"/>
      <c r="CK7" s="56"/>
      <c r="CL7" s="56"/>
      <c r="CM7" s="57"/>
      <c r="CN7" s="56">
        <f>BV7+BM7+BD7+CE7</f>
        <v>33755983</v>
      </c>
      <c r="CO7" s="56"/>
      <c r="CP7" s="57"/>
      <c r="CQ7" s="56">
        <f>BY7+BP7+BG7</f>
        <v>33687676</v>
      </c>
      <c r="CR7" s="56"/>
      <c r="CS7" s="57"/>
      <c r="CT7" s="233">
        <f>CB7+BS7+BJ7</f>
        <v>33106798</v>
      </c>
      <c r="CU7" s="233">
        <f>CC7+BT7+BK7</f>
        <v>0</v>
      </c>
      <c r="CV7" s="57"/>
      <c r="CW7" s="56"/>
      <c r="CX7" s="56"/>
      <c r="CY7" s="57"/>
      <c r="CZ7" s="56"/>
      <c r="DA7" s="56"/>
      <c r="DB7" s="57"/>
      <c r="DC7" s="56"/>
      <c r="DD7" s="56"/>
      <c r="DE7" s="57"/>
      <c r="DF7" s="56"/>
      <c r="DG7" s="56"/>
      <c r="DH7" s="57"/>
      <c r="DI7" s="56"/>
      <c r="DJ7" s="56"/>
      <c r="DK7" s="57"/>
      <c r="DL7" s="56"/>
      <c r="DM7" s="56"/>
      <c r="DN7" s="57"/>
      <c r="DO7" s="56">
        <v>7400000</v>
      </c>
      <c r="DP7" s="56"/>
      <c r="DQ7" s="57"/>
      <c r="DR7" s="56">
        <v>8100000</v>
      </c>
      <c r="DS7" s="56"/>
      <c r="DT7" s="57"/>
      <c r="DU7" s="56">
        <v>7983134</v>
      </c>
      <c r="DV7" s="56"/>
      <c r="DW7" s="57"/>
      <c r="DX7" s="56">
        <v>8207176</v>
      </c>
      <c r="DY7" s="56"/>
      <c r="DZ7" s="57"/>
      <c r="EA7" s="56">
        <v>8207176</v>
      </c>
      <c r="EB7" s="56"/>
      <c r="EC7" s="57"/>
      <c r="ED7" s="56">
        <f>7107835+460290</f>
        <v>7568125</v>
      </c>
      <c r="EE7" s="56"/>
      <c r="EF7" s="57"/>
      <c r="EG7" s="56"/>
      <c r="EH7" s="56"/>
      <c r="EI7" s="57"/>
      <c r="EJ7" s="56"/>
      <c r="EK7" s="56"/>
      <c r="EL7" s="57"/>
      <c r="EM7" s="56"/>
      <c r="EN7" s="56"/>
      <c r="EO7" s="57"/>
      <c r="EP7" s="56"/>
      <c r="EQ7" s="56"/>
      <c r="ER7" s="57"/>
      <c r="ES7" s="56"/>
      <c r="ET7" s="56"/>
      <c r="EU7" s="57"/>
      <c r="EV7" s="56"/>
      <c r="EW7" s="56"/>
      <c r="EX7" s="57"/>
      <c r="EY7" s="56"/>
      <c r="EZ7" s="56"/>
      <c r="FA7" s="57"/>
      <c r="FB7" s="56"/>
      <c r="FC7" s="56"/>
      <c r="FD7" s="57"/>
      <c r="FE7" s="56"/>
      <c r="FF7" s="56"/>
      <c r="FG7" s="57"/>
      <c r="FH7" s="56"/>
      <c r="FI7" s="56"/>
      <c r="FJ7" s="57"/>
      <c r="FK7" s="56"/>
      <c r="FL7" s="56"/>
      <c r="FM7" s="57"/>
      <c r="FN7" s="56"/>
      <c r="FO7" s="56"/>
      <c r="FP7" s="57"/>
      <c r="FQ7" s="56"/>
      <c r="FR7" s="56"/>
      <c r="FS7" s="57"/>
      <c r="FT7" s="56"/>
      <c r="FU7" s="56"/>
      <c r="FV7" s="57"/>
      <c r="FW7" s="56"/>
      <c r="FX7" s="56"/>
      <c r="FY7" s="57"/>
      <c r="FZ7" s="56"/>
      <c r="GA7" s="56"/>
      <c r="GB7" s="57"/>
      <c r="GC7" s="56"/>
      <c r="GD7" s="56"/>
      <c r="GE7" s="57"/>
      <c r="GF7" s="56"/>
      <c r="GG7" s="56"/>
      <c r="GH7" s="57"/>
      <c r="GI7" s="56">
        <v>12763850</v>
      </c>
      <c r="GJ7" s="56"/>
      <c r="GK7" s="57"/>
      <c r="GL7" s="56">
        <v>13061930</v>
      </c>
      <c r="GM7" s="56"/>
      <c r="GN7" s="57"/>
      <c r="GO7" s="56">
        <v>12922291</v>
      </c>
      <c r="GP7" s="56"/>
      <c r="GQ7" s="57"/>
      <c r="GR7" s="56"/>
      <c r="GS7" s="56"/>
      <c r="GT7" s="57"/>
      <c r="GU7" s="56"/>
      <c r="GV7" s="56"/>
      <c r="GW7" s="57"/>
      <c r="GX7" s="233"/>
      <c r="GY7" s="56"/>
      <c r="GZ7" s="57"/>
      <c r="HA7" s="56">
        <v>2356000</v>
      </c>
      <c r="HB7" s="56"/>
      <c r="HC7" s="57"/>
      <c r="HD7" s="56">
        <v>2361200</v>
      </c>
      <c r="HE7" s="56"/>
      <c r="HF7" s="57"/>
      <c r="HG7" s="56">
        <v>2246054</v>
      </c>
      <c r="HH7" s="56"/>
      <c r="HI7" s="57"/>
      <c r="HJ7" s="56">
        <v>40897188</v>
      </c>
      <c r="HK7" s="56"/>
      <c r="HL7" s="57"/>
      <c r="HM7" s="56">
        <v>41699108</v>
      </c>
      <c r="HN7" s="56"/>
      <c r="HO7" s="57"/>
      <c r="HP7" s="56">
        <v>23579555</v>
      </c>
      <c r="HQ7" s="56"/>
      <c r="HR7" s="57"/>
      <c r="HS7" s="56"/>
      <c r="HT7" s="56"/>
      <c r="HU7" s="57"/>
      <c r="HV7" s="56"/>
      <c r="HW7" s="56"/>
      <c r="HX7" s="57"/>
      <c r="HY7" s="56"/>
      <c r="HZ7" s="56"/>
      <c r="IA7" s="57"/>
      <c r="IB7" s="56">
        <v>25594000</v>
      </c>
      <c r="IC7" s="56"/>
      <c r="ID7" s="57"/>
      <c r="IE7" s="56">
        <f>24094900-920088</f>
        <v>23174812</v>
      </c>
      <c r="IF7" s="56"/>
      <c r="IG7" s="57"/>
      <c r="IH7" s="56">
        <v>16746407</v>
      </c>
      <c r="II7" s="56"/>
      <c r="IJ7" s="57"/>
      <c r="IK7" s="56">
        <v>9346400</v>
      </c>
      <c r="IL7" s="56"/>
      <c r="IM7" s="57"/>
      <c r="IN7" s="700">
        <v>9423000</v>
      </c>
      <c r="IO7" s="56"/>
      <c r="IP7" s="57"/>
      <c r="IQ7" s="56">
        <v>9035998</v>
      </c>
      <c r="IR7" s="56"/>
      <c r="IS7" s="57"/>
      <c r="IT7" s="56"/>
      <c r="IU7" s="56"/>
      <c r="IV7" s="57"/>
      <c r="IW7" s="56"/>
      <c r="IX7" s="56"/>
      <c r="IY7" s="57"/>
      <c r="IZ7" s="56"/>
      <c r="JA7" s="56"/>
      <c r="JB7" s="57"/>
      <c r="JC7" s="56"/>
      <c r="JD7" s="56"/>
      <c r="JE7" s="57"/>
      <c r="JF7" s="56"/>
      <c r="JG7" s="56"/>
      <c r="JH7" s="57"/>
      <c r="JI7" s="56"/>
      <c r="JJ7" s="56"/>
      <c r="JK7" s="57"/>
      <c r="JL7" s="56">
        <v>1312000</v>
      </c>
      <c r="JM7" s="56"/>
      <c r="JN7" s="57"/>
      <c r="JO7" s="56">
        <v>1312000</v>
      </c>
      <c r="JP7" s="56"/>
      <c r="JQ7" s="57"/>
      <c r="JR7" s="56">
        <v>1315625</v>
      </c>
      <c r="JS7" s="56"/>
      <c r="JT7" s="57"/>
      <c r="JU7" s="56"/>
      <c r="JV7" s="56"/>
      <c r="JW7" s="57"/>
      <c r="JX7" s="56"/>
      <c r="JY7" s="56"/>
      <c r="JZ7" s="57"/>
      <c r="KA7" s="56"/>
      <c r="KB7" s="56"/>
      <c r="KC7" s="57"/>
      <c r="KD7" s="56"/>
      <c r="KE7" s="56"/>
      <c r="KF7" s="57"/>
      <c r="KG7" s="56">
        <f>1590000+920088</f>
        <v>2510088</v>
      </c>
      <c r="KH7" s="56"/>
      <c r="KI7" s="57"/>
      <c r="KJ7" s="431">
        <v>2510088</v>
      </c>
      <c r="KK7" s="56"/>
      <c r="KL7" s="57"/>
      <c r="KM7" s="56"/>
      <c r="KN7" s="56"/>
      <c r="KO7" s="57"/>
      <c r="KP7" s="56"/>
      <c r="KQ7" s="56"/>
      <c r="KR7" s="57"/>
      <c r="KS7" s="56"/>
      <c r="KT7" s="56"/>
      <c r="KU7" s="57"/>
      <c r="KV7" s="56"/>
      <c r="KW7" s="56"/>
      <c r="KX7" s="57"/>
      <c r="KY7" s="56"/>
      <c r="KZ7" s="56"/>
      <c r="LA7" s="57"/>
      <c r="LB7" s="56"/>
      <c r="LC7" s="56"/>
      <c r="LD7" s="57"/>
      <c r="LE7" s="56"/>
      <c r="LF7" s="56"/>
      <c r="LG7" s="57"/>
      <c r="LH7" s="56"/>
      <c r="LI7" s="56"/>
      <c r="LJ7" s="57"/>
      <c r="LK7" s="56"/>
      <c r="LL7" s="56"/>
      <c r="LM7" s="57"/>
      <c r="LN7" s="56">
        <v>120000</v>
      </c>
      <c r="LO7" s="56"/>
      <c r="LP7" s="57"/>
      <c r="LQ7" s="56">
        <v>2320000</v>
      </c>
      <c r="LR7" s="56"/>
      <c r="LS7" s="57"/>
      <c r="LT7" s="56">
        <v>2208456</v>
      </c>
      <c r="LU7" s="56"/>
      <c r="LV7" s="57"/>
      <c r="LW7" s="56"/>
      <c r="LX7" s="56"/>
      <c r="LY7" s="57"/>
      <c r="LZ7" s="56"/>
      <c r="MA7" s="56"/>
      <c r="MB7" s="57"/>
      <c r="MC7" s="56"/>
      <c r="MD7" s="56"/>
      <c r="ME7" s="57"/>
      <c r="MF7" s="56">
        <v>168385266</v>
      </c>
      <c r="MG7" s="56"/>
      <c r="MH7" s="57"/>
      <c r="MI7" s="56">
        <v>159915266</v>
      </c>
      <c r="MJ7" s="56"/>
      <c r="MK7" s="57"/>
      <c r="ML7" s="56">
        <v>56530989</v>
      </c>
      <c r="MM7" s="56"/>
      <c r="MN7" s="57"/>
      <c r="MO7" s="474">
        <f>SUMIFS(CW7:MH7,$CW$1:$MH$1,"eredeti előirányzat",$CW$5:$MH$5,"Kötelező feladatok")</f>
        <v>276381880</v>
      </c>
      <c r="MP7" s="474">
        <f t="shared" si="7"/>
        <v>0</v>
      </c>
      <c r="MQ7" s="475"/>
      <c r="MR7" s="474">
        <f>SUMIFS(CZ7:MK7,$CZ$1:$MK$1,"módosított előirányzat",$CZ$5:$MK$5,"Kötelező feladatok")</f>
        <v>272084580</v>
      </c>
      <c r="MS7" s="474">
        <f t="shared" si="8"/>
        <v>0</v>
      </c>
      <c r="MT7" s="474"/>
      <c r="MU7" s="474">
        <f>SUMIFS(CY7:MN7,$CY$1:$MN$1,"tény",$CY$5:$MN$5,"Kötelező feladatok")</f>
        <v>142646722</v>
      </c>
      <c r="MV7" s="474">
        <f>SUMIFS(CZ7:MD7,$CY$1:$MC$1,"tény",$CY$5:$MC$5,"Kötelező feladatok")</f>
        <v>0</v>
      </c>
      <c r="MW7" s="476"/>
      <c r="MX7" s="725"/>
    </row>
    <row r="8" spans="1:364" ht="15">
      <c r="A8" s="58"/>
      <c r="B8" s="10"/>
      <c r="C8" s="11">
        <v>2</v>
      </c>
      <c r="D8" s="974" t="s">
        <v>135</v>
      </c>
      <c r="E8" s="975"/>
      <c r="F8" s="976"/>
      <c r="G8" s="236" t="s">
        <v>136</v>
      </c>
      <c r="H8" s="233">
        <f t="shared" si="0"/>
        <v>93020236</v>
      </c>
      <c r="I8" s="233">
        <f t="shared" si="1"/>
        <v>0</v>
      </c>
      <c r="J8" s="233"/>
      <c r="K8" s="234">
        <f t="shared" si="2"/>
        <v>93020236</v>
      </c>
      <c r="L8" s="233">
        <f t="shared" si="3"/>
        <v>93557930</v>
      </c>
      <c r="M8" s="233">
        <f t="shared" si="4"/>
        <v>0</v>
      </c>
      <c r="N8" s="233"/>
      <c r="O8" s="235">
        <f t="shared" si="9"/>
        <v>93557930</v>
      </c>
      <c r="P8" s="233">
        <f t="shared" si="5"/>
        <v>62579024</v>
      </c>
      <c r="Q8" s="233">
        <f t="shared" si="6"/>
        <v>0</v>
      </c>
      <c r="R8" s="233"/>
      <c r="S8" s="235">
        <f t="shared" ref="S8:S65" si="10">P8+Q8</f>
        <v>62579024</v>
      </c>
      <c r="T8" s="56">
        <v>26254616</v>
      </c>
      <c r="U8" s="56"/>
      <c r="V8" s="57"/>
      <c r="W8" s="56">
        <f>27936763</f>
        <v>27936763</v>
      </c>
      <c r="X8" s="56"/>
      <c r="Y8" s="57"/>
      <c r="Z8" s="56">
        <f>21071041+1472218</f>
        <v>22543259</v>
      </c>
      <c r="AA8" s="56"/>
      <c r="AB8" s="57"/>
      <c r="AC8" s="56"/>
      <c r="AD8" s="56"/>
      <c r="AE8" s="57"/>
      <c r="AF8" s="56">
        <v>375223</v>
      </c>
      <c r="AG8" s="56"/>
      <c r="AH8" s="57"/>
      <c r="AI8" s="56">
        <v>375223</v>
      </c>
      <c r="AJ8" s="56"/>
      <c r="AK8" s="57"/>
      <c r="AL8" s="56">
        <v>3312146</v>
      </c>
      <c r="AM8" s="56"/>
      <c r="AN8" s="57"/>
      <c r="AO8" s="56">
        <f>3312146</f>
        <v>3312146</v>
      </c>
      <c r="AP8" s="56"/>
      <c r="AQ8" s="57"/>
      <c r="AR8" s="56">
        <v>3151962</v>
      </c>
      <c r="AS8" s="56"/>
      <c r="AT8" s="57"/>
      <c r="AU8" s="56">
        <f>AL8+T8</f>
        <v>29566762</v>
      </c>
      <c r="AV8" s="56"/>
      <c r="AW8" s="57"/>
      <c r="AX8" s="56">
        <f>W8+AO8+AF8</f>
        <v>31624132</v>
      </c>
      <c r="AY8" s="56"/>
      <c r="AZ8" s="57"/>
      <c r="BA8" s="56">
        <f t="shared" ref="BA8:BA9" si="11">Z8+AR8+AI8</f>
        <v>26070444</v>
      </c>
      <c r="BB8" s="56"/>
      <c r="BC8" s="57"/>
      <c r="BD8" s="56">
        <v>1220995</v>
      </c>
      <c r="BE8" s="56"/>
      <c r="BF8" s="57"/>
      <c r="BG8" s="56">
        <f>1290246-149739</f>
        <v>1140507</v>
      </c>
      <c r="BH8" s="56"/>
      <c r="BI8" s="57"/>
      <c r="BJ8" s="56">
        <v>1129644</v>
      </c>
      <c r="BK8" s="56"/>
      <c r="BL8" s="57"/>
      <c r="BM8" s="56">
        <v>4399180</v>
      </c>
      <c r="BN8" s="56"/>
      <c r="BO8" s="57"/>
      <c r="BP8" s="56">
        <v>3720253</v>
      </c>
      <c r="BQ8" s="56"/>
      <c r="BR8" s="57"/>
      <c r="BS8" s="56">
        <f>3254449+351000</f>
        <v>3605449</v>
      </c>
      <c r="BT8" s="56"/>
      <c r="BU8" s="57"/>
      <c r="BV8" s="56">
        <v>1247803</v>
      </c>
      <c r="BW8" s="56"/>
      <c r="BX8" s="57"/>
      <c r="BY8" s="56">
        <f>1778406+149739</f>
        <v>1928145</v>
      </c>
      <c r="BZ8" s="56"/>
      <c r="CA8" s="57"/>
      <c r="CB8" s="56">
        <v>1928145</v>
      </c>
      <c r="CC8" s="56"/>
      <c r="CD8" s="57"/>
      <c r="CE8" s="56"/>
      <c r="CF8" s="56"/>
      <c r="CG8" s="57"/>
      <c r="CH8" s="56"/>
      <c r="CI8" s="56"/>
      <c r="CJ8" s="57"/>
      <c r="CK8" s="56"/>
      <c r="CL8" s="56"/>
      <c r="CM8" s="57"/>
      <c r="CN8" s="56">
        <f>BV8+BM8+BD8+CE8</f>
        <v>6867978</v>
      </c>
      <c r="CO8" s="56"/>
      <c r="CP8" s="57"/>
      <c r="CQ8" s="56">
        <f>BY8+BP8+BG8</f>
        <v>6788905</v>
      </c>
      <c r="CR8" s="56"/>
      <c r="CS8" s="57"/>
      <c r="CT8" s="233">
        <f t="shared" ref="CT8:CT12" si="12">CB8+BS8+BJ8</f>
        <v>6663238</v>
      </c>
      <c r="CU8" s="56"/>
      <c r="CV8" s="57"/>
      <c r="CW8" s="56"/>
      <c r="CX8" s="56"/>
      <c r="CY8" s="57"/>
      <c r="CZ8" s="56"/>
      <c r="DA8" s="56"/>
      <c r="DB8" s="57"/>
      <c r="DC8" s="233"/>
      <c r="DD8" s="56"/>
      <c r="DE8" s="57"/>
      <c r="DF8" s="56"/>
      <c r="DG8" s="56"/>
      <c r="DH8" s="57"/>
      <c r="DI8" s="56"/>
      <c r="DJ8" s="56"/>
      <c r="DK8" s="57"/>
      <c r="DL8" s="56"/>
      <c r="DM8" s="56"/>
      <c r="DN8" s="57"/>
      <c r="DO8" s="56">
        <v>1332000</v>
      </c>
      <c r="DP8" s="56"/>
      <c r="DQ8" s="57"/>
      <c r="DR8" s="56">
        <v>1332000</v>
      </c>
      <c r="DS8" s="56"/>
      <c r="DT8" s="57"/>
      <c r="DU8" s="56">
        <v>1417788</v>
      </c>
      <c r="DV8" s="56"/>
      <c r="DW8" s="57"/>
      <c r="DX8" s="56">
        <v>1818023</v>
      </c>
      <c r="DY8" s="56"/>
      <c r="DZ8" s="57"/>
      <c r="EA8" s="56">
        <v>1818023</v>
      </c>
      <c r="EB8" s="56"/>
      <c r="EC8" s="57"/>
      <c r="ED8" s="56">
        <f>1467236+95857</f>
        <v>1563093</v>
      </c>
      <c r="EE8" s="56"/>
      <c r="EF8" s="57"/>
      <c r="EG8" s="56"/>
      <c r="EH8" s="56"/>
      <c r="EI8" s="57"/>
      <c r="EJ8" s="56"/>
      <c r="EK8" s="56"/>
      <c r="EL8" s="57"/>
      <c r="EM8" s="56"/>
      <c r="EN8" s="56"/>
      <c r="EO8" s="57"/>
      <c r="EP8" s="56"/>
      <c r="EQ8" s="56"/>
      <c r="ER8" s="57"/>
      <c r="ES8" s="56"/>
      <c r="ET8" s="56"/>
      <c r="EU8" s="57"/>
      <c r="EV8" s="56"/>
      <c r="EW8" s="56"/>
      <c r="EX8" s="57"/>
      <c r="EY8" s="56"/>
      <c r="EZ8" s="56"/>
      <c r="FA8" s="57"/>
      <c r="FB8" s="56"/>
      <c r="FC8" s="56"/>
      <c r="FD8" s="57"/>
      <c r="FE8" s="56"/>
      <c r="FF8" s="56"/>
      <c r="FG8" s="57"/>
      <c r="FH8" s="56"/>
      <c r="FI8" s="56"/>
      <c r="FJ8" s="57"/>
      <c r="FK8" s="56"/>
      <c r="FL8" s="56"/>
      <c r="FM8" s="57"/>
      <c r="FN8" s="56"/>
      <c r="FO8" s="56"/>
      <c r="FP8" s="57"/>
      <c r="FQ8" s="56"/>
      <c r="FR8" s="56"/>
      <c r="FS8" s="57"/>
      <c r="FT8" s="56"/>
      <c r="FU8" s="56"/>
      <c r="FV8" s="57"/>
      <c r="FW8" s="56"/>
      <c r="FX8" s="56"/>
      <c r="FY8" s="57"/>
      <c r="FZ8" s="56"/>
      <c r="GA8" s="56"/>
      <c r="GB8" s="57"/>
      <c r="GC8" s="56"/>
      <c r="GD8" s="56"/>
      <c r="GE8" s="57"/>
      <c r="GF8" s="56"/>
      <c r="GG8" s="56"/>
      <c r="GH8" s="57"/>
      <c r="GI8" s="56">
        <v>2922944</v>
      </c>
      <c r="GJ8" s="56"/>
      <c r="GK8" s="57"/>
      <c r="GL8" s="56">
        <v>2922944</v>
      </c>
      <c r="GM8" s="56"/>
      <c r="GN8" s="57"/>
      <c r="GO8" s="56">
        <v>2595133</v>
      </c>
      <c r="GP8" s="56"/>
      <c r="GQ8" s="57"/>
      <c r="GR8" s="56"/>
      <c r="GS8" s="56"/>
      <c r="GT8" s="57"/>
      <c r="GU8" s="56"/>
      <c r="GV8" s="56"/>
      <c r="GW8" s="57"/>
      <c r="GX8" s="233"/>
      <c r="GY8" s="56"/>
      <c r="GZ8" s="57"/>
      <c r="HA8" s="56">
        <v>542782</v>
      </c>
      <c r="HB8" s="56"/>
      <c r="HC8" s="57"/>
      <c r="HD8" s="56">
        <v>543835</v>
      </c>
      <c r="HE8" s="56"/>
      <c r="HF8" s="57"/>
      <c r="HG8" s="56">
        <v>476941</v>
      </c>
      <c r="HH8" s="56"/>
      <c r="HI8" s="57"/>
      <c r="HJ8" s="56">
        <v>8703667</v>
      </c>
      <c r="HK8" s="56"/>
      <c r="HL8" s="57"/>
      <c r="HM8" s="431">
        <v>8703667</v>
      </c>
      <c r="HN8" s="431"/>
      <c r="HO8" s="433"/>
      <c r="HP8" s="431">
        <v>7582164</v>
      </c>
      <c r="HQ8" s="56"/>
      <c r="HR8" s="57"/>
      <c r="HS8" s="56"/>
      <c r="HT8" s="56"/>
      <c r="HU8" s="57"/>
      <c r="HV8" s="56"/>
      <c r="HW8" s="56"/>
      <c r="HX8" s="57"/>
      <c r="HY8" s="56"/>
      <c r="HZ8" s="56"/>
      <c r="IA8" s="57"/>
      <c r="IB8" s="56">
        <v>5920786</v>
      </c>
      <c r="IC8" s="56"/>
      <c r="ID8" s="57"/>
      <c r="IE8" s="56">
        <f>5608894-142690</f>
        <v>5466204</v>
      </c>
      <c r="IF8" s="56"/>
      <c r="IG8" s="57"/>
      <c r="IH8" s="56">
        <v>3257864</v>
      </c>
      <c r="II8" s="56"/>
      <c r="IJ8" s="57"/>
      <c r="IK8" s="56">
        <v>2105563</v>
      </c>
      <c r="IL8" s="56"/>
      <c r="IM8" s="57"/>
      <c r="IN8" s="700">
        <v>2118017</v>
      </c>
      <c r="IO8" s="56"/>
      <c r="IP8" s="57"/>
      <c r="IQ8" s="56">
        <v>1327113</v>
      </c>
      <c r="IR8" s="56"/>
      <c r="IS8" s="57"/>
      <c r="IT8" s="56"/>
      <c r="IU8" s="56"/>
      <c r="IV8" s="57"/>
      <c r="IW8" s="56"/>
      <c r="IX8" s="56"/>
      <c r="IY8" s="57"/>
      <c r="IZ8" s="56"/>
      <c r="JA8" s="56"/>
      <c r="JB8" s="57"/>
      <c r="JC8" s="56"/>
      <c r="JD8" s="56"/>
      <c r="JE8" s="57"/>
      <c r="JF8" s="56"/>
      <c r="JG8" s="56"/>
      <c r="JH8" s="57"/>
      <c r="JI8" s="56"/>
      <c r="JJ8" s="56"/>
      <c r="JK8" s="57"/>
      <c r="JL8" s="56">
        <v>303404</v>
      </c>
      <c r="JM8" s="56"/>
      <c r="JN8" s="57"/>
      <c r="JO8" s="56">
        <v>303404</v>
      </c>
      <c r="JP8" s="56"/>
      <c r="JQ8" s="57"/>
      <c r="JR8" s="56">
        <v>270596</v>
      </c>
      <c r="JS8" s="56"/>
      <c r="JT8" s="57"/>
      <c r="JU8" s="56"/>
      <c r="JV8" s="56"/>
      <c r="JW8" s="57"/>
      <c r="JX8" s="56"/>
      <c r="JY8" s="56"/>
      <c r="JZ8" s="57"/>
      <c r="KA8" s="56"/>
      <c r="KB8" s="56"/>
      <c r="KC8" s="57"/>
      <c r="KD8" s="56"/>
      <c r="KE8" s="56"/>
      <c r="KF8" s="57"/>
      <c r="KG8" s="56">
        <f>330000+142690</f>
        <v>472690</v>
      </c>
      <c r="KH8" s="56"/>
      <c r="KI8" s="57"/>
      <c r="KJ8" s="56">
        <v>472690</v>
      </c>
      <c r="KK8" s="56"/>
      <c r="KL8" s="57"/>
      <c r="KM8" s="56"/>
      <c r="KN8" s="56"/>
      <c r="KO8" s="57"/>
      <c r="KP8" s="56"/>
      <c r="KQ8" s="56"/>
      <c r="KR8" s="57"/>
      <c r="KS8" s="56"/>
      <c r="KT8" s="56"/>
      <c r="KU8" s="57"/>
      <c r="KV8" s="56"/>
      <c r="KW8" s="56"/>
      <c r="KX8" s="57"/>
      <c r="KY8" s="56"/>
      <c r="KZ8" s="56"/>
      <c r="LA8" s="57"/>
      <c r="LB8" s="56"/>
      <c r="LC8" s="56"/>
      <c r="LD8" s="57"/>
      <c r="LE8" s="56"/>
      <c r="LF8" s="56"/>
      <c r="LG8" s="57"/>
      <c r="LH8" s="56"/>
      <c r="LI8" s="56"/>
      <c r="LJ8" s="57"/>
      <c r="LK8" s="56"/>
      <c r="LL8" s="56"/>
      <c r="LM8" s="57"/>
      <c r="LN8" s="56">
        <v>23760</v>
      </c>
      <c r="LO8" s="56"/>
      <c r="LP8" s="57"/>
      <c r="LQ8" s="56">
        <v>23760</v>
      </c>
      <c r="LR8" s="56"/>
      <c r="LS8" s="57"/>
      <c r="LT8" s="56">
        <v>21285</v>
      </c>
      <c r="LU8" s="56"/>
      <c r="LV8" s="57"/>
      <c r="LW8" s="56"/>
      <c r="LX8" s="56"/>
      <c r="LY8" s="57"/>
      <c r="LZ8" s="56"/>
      <c r="MA8" s="56"/>
      <c r="MB8" s="57"/>
      <c r="MC8" s="56"/>
      <c r="MD8" s="56"/>
      <c r="ME8" s="57"/>
      <c r="MF8" s="56">
        <v>32912567</v>
      </c>
      <c r="MG8" s="56"/>
      <c r="MH8" s="57"/>
      <c r="MI8" s="56">
        <v>31440349</v>
      </c>
      <c r="MJ8" s="56"/>
      <c r="MK8" s="57"/>
      <c r="ML8" s="56">
        <v>10860675</v>
      </c>
      <c r="MM8" s="56"/>
      <c r="MN8" s="57"/>
      <c r="MO8" s="474">
        <f>SUMIFS(CW8:MH8,$CW$1:$MH$1,"eredeti előirányzat",$CW$5:$MH$5,"Kötelező feladatok")</f>
        <v>56585496</v>
      </c>
      <c r="MP8" s="474">
        <f t="shared" si="7"/>
        <v>0</v>
      </c>
      <c r="MQ8" s="475"/>
      <c r="MR8" s="474">
        <f>SUMIFS(CZ8:MK8,$CZ$1:$MK$1,"módosított előirányzat",$CZ$5:$MK$5,"Kötelező feladatok")</f>
        <v>55144893</v>
      </c>
      <c r="MS8" s="474">
        <f t="shared" si="8"/>
        <v>0</v>
      </c>
      <c r="MT8" s="475"/>
      <c r="MU8" s="474">
        <f>SUMIFS(CY8:MN8,$CY$1:$MN$1,"tény",$CY$5:$MN$5,"Kötelező feladatok")</f>
        <v>29845342</v>
      </c>
      <c r="MV8" s="474">
        <f>SUMIFS(CZ8:MD8,$CY$1:$MC$1,"tény",$CY$5:$MC$5,"Kötelező feladatok")</f>
        <v>0</v>
      </c>
      <c r="MW8" s="477"/>
      <c r="MX8" s="725"/>
    </row>
    <row r="9" spans="1:364" ht="15">
      <c r="A9" s="58"/>
      <c r="B9" s="10"/>
      <c r="C9" s="55">
        <v>3</v>
      </c>
      <c r="D9" s="12" t="s">
        <v>247</v>
      </c>
      <c r="E9" s="11"/>
      <c r="F9" s="11"/>
      <c r="G9" s="236" t="s">
        <v>137</v>
      </c>
      <c r="H9" s="233">
        <f t="shared" si="0"/>
        <v>1025984952</v>
      </c>
      <c r="I9" s="233">
        <f t="shared" si="1"/>
        <v>1100000</v>
      </c>
      <c r="J9" s="233"/>
      <c r="K9" s="234">
        <f t="shared" si="2"/>
        <v>1027084952</v>
      </c>
      <c r="L9" s="233">
        <f t="shared" si="3"/>
        <v>1065752459</v>
      </c>
      <c r="M9" s="233">
        <f t="shared" si="4"/>
        <v>1100000</v>
      </c>
      <c r="N9" s="233"/>
      <c r="O9" s="235">
        <f t="shared" si="9"/>
        <v>1066852459</v>
      </c>
      <c r="P9" s="233">
        <f t="shared" si="5"/>
        <v>433502522</v>
      </c>
      <c r="Q9" s="233">
        <f t="shared" si="6"/>
        <v>1080000</v>
      </c>
      <c r="R9" s="233"/>
      <c r="S9" s="235">
        <f t="shared" si="10"/>
        <v>434582522</v>
      </c>
      <c r="T9" s="56">
        <v>32000000</v>
      </c>
      <c r="U9" s="56"/>
      <c r="V9" s="57"/>
      <c r="W9" s="56">
        <f>31921571</f>
        <v>31921571</v>
      </c>
      <c r="X9" s="56"/>
      <c r="Y9" s="57"/>
      <c r="Z9" s="56">
        <f>22233376+15000</f>
        <v>22248376</v>
      </c>
      <c r="AA9" s="56"/>
      <c r="AB9" s="57"/>
      <c r="AC9" s="56"/>
      <c r="AD9" s="56"/>
      <c r="AE9" s="57"/>
      <c r="AF9" s="56">
        <v>131614</v>
      </c>
      <c r="AG9" s="56"/>
      <c r="AH9" s="57"/>
      <c r="AI9" s="56">
        <v>131614</v>
      </c>
      <c r="AJ9" s="56"/>
      <c r="AK9" s="57"/>
      <c r="AL9" s="56"/>
      <c r="AM9" s="56"/>
      <c r="AN9" s="57"/>
      <c r="AO9" s="56">
        <v>150000</v>
      </c>
      <c r="AP9" s="56"/>
      <c r="AQ9" s="57"/>
      <c r="AR9" s="56">
        <v>106680</v>
      </c>
      <c r="AS9" s="56"/>
      <c r="AT9" s="57"/>
      <c r="AU9" s="56">
        <f>AL9+T9</f>
        <v>32000000</v>
      </c>
      <c r="AV9" s="56"/>
      <c r="AW9" s="57"/>
      <c r="AX9" s="56">
        <f>W9+AO9+AF9</f>
        <v>32203185</v>
      </c>
      <c r="AY9" s="56"/>
      <c r="AZ9" s="57"/>
      <c r="BA9" s="56">
        <f t="shared" si="11"/>
        <v>22486670</v>
      </c>
      <c r="BB9" s="56"/>
      <c r="BC9" s="57"/>
      <c r="BD9" s="56">
        <v>1200000</v>
      </c>
      <c r="BE9" s="56"/>
      <c r="BF9" s="57"/>
      <c r="BG9" s="56">
        <v>1419538</v>
      </c>
      <c r="BH9" s="56"/>
      <c r="BI9" s="57"/>
      <c r="BJ9" s="56">
        <v>1232407</v>
      </c>
      <c r="BK9" s="56"/>
      <c r="BL9" s="57"/>
      <c r="BM9" s="56">
        <v>25000000</v>
      </c>
      <c r="BN9" s="56"/>
      <c r="BO9" s="57"/>
      <c r="BP9" s="56">
        <f>35054250-800000</f>
        <v>34254250</v>
      </c>
      <c r="BQ9" s="56"/>
      <c r="BR9" s="57"/>
      <c r="BS9" s="56">
        <v>32203349</v>
      </c>
      <c r="BT9" s="56"/>
      <c r="BU9" s="57"/>
      <c r="BV9" s="56">
        <v>5300000</v>
      </c>
      <c r="BW9" s="56"/>
      <c r="BX9" s="57"/>
      <c r="BY9" s="56">
        <v>6590297</v>
      </c>
      <c r="BZ9" s="56"/>
      <c r="CA9" s="57"/>
      <c r="CB9" s="56">
        <v>6723482</v>
      </c>
      <c r="CC9" s="56"/>
      <c r="CD9" s="57"/>
      <c r="CE9" s="56">
        <v>3500000</v>
      </c>
      <c r="CF9" s="56"/>
      <c r="CG9" s="57"/>
      <c r="CH9" s="56">
        <f>3850000+800000</f>
        <v>4650000</v>
      </c>
      <c r="CI9" s="56"/>
      <c r="CJ9" s="57"/>
      <c r="CK9" s="56">
        <v>4618496</v>
      </c>
      <c r="CL9" s="56"/>
      <c r="CM9" s="57"/>
      <c r="CN9" s="56">
        <f>BV9+BM9+BD9+CE9</f>
        <v>35000000</v>
      </c>
      <c r="CO9" s="56"/>
      <c r="CP9" s="57"/>
      <c r="CQ9" s="56">
        <f>BY9+BP9+BG9+CH9</f>
        <v>46914085</v>
      </c>
      <c r="CR9" s="56"/>
      <c r="CS9" s="57"/>
      <c r="CT9" s="233">
        <f>CB9+BS9+BJ9+CK9</f>
        <v>44777734</v>
      </c>
      <c r="CU9" s="56"/>
      <c r="CV9" s="57"/>
      <c r="CW9" s="56">
        <v>200000</v>
      </c>
      <c r="CX9" s="56"/>
      <c r="CY9" s="57"/>
      <c r="CZ9" s="56">
        <v>2200000</v>
      </c>
      <c r="DA9" s="56"/>
      <c r="DB9" s="57"/>
      <c r="DC9" s="233">
        <v>2169595</v>
      </c>
      <c r="DD9" s="56"/>
      <c r="DE9" s="57"/>
      <c r="DF9" s="56"/>
      <c r="DG9" s="56"/>
      <c r="DH9" s="57"/>
      <c r="DI9" s="56"/>
      <c r="DJ9" s="56"/>
      <c r="DK9" s="57"/>
      <c r="DL9" s="56"/>
      <c r="DM9" s="56"/>
      <c r="DN9" s="57"/>
      <c r="DO9" s="56">
        <v>25000000</v>
      </c>
      <c r="DP9" s="56"/>
      <c r="DQ9" s="57"/>
      <c r="DR9" s="56">
        <v>21800000</v>
      </c>
      <c r="DS9" s="56"/>
      <c r="DT9" s="57"/>
      <c r="DU9" s="56">
        <v>21540838</v>
      </c>
      <c r="DV9" s="56"/>
      <c r="DW9" s="57"/>
      <c r="DX9" s="56">
        <v>250000</v>
      </c>
      <c r="DY9" s="56"/>
      <c r="DZ9" s="57"/>
      <c r="EA9" s="431">
        <v>920000</v>
      </c>
      <c r="EB9" s="431"/>
      <c r="EC9" s="433"/>
      <c r="ED9" s="431">
        <v>917053</v>
      </c>
      <c r="EE9" s="56"/>
      <c r="EF9" s="57"/>
      <c r="EG9" s="56"/>
      <c r="EH9" s="56">
        <v>1100000</v>
      </c>
      <c r="EI9" s="57"/>
      <c r="EJ9" s="56"/>
      <c r="EK9" s="56">
        <v>1100000</v>
      </c>
      <c r="EL9" s="57"/>
      <c r="EM9" s="56"/>
      <c r="EN9" s="56">
        <v>1080000</v>
      </c>
      <c r="EO9" s="57"/>
      <c r="EP9" s="56"/>
      <c r="EQ9" s="56"/>
      <c r="ER9" s="57"/>
      <c r="ES9" s="56"/>
      <c r="ET9" s="56"/>
      <c r="EU9" s="57"/>
      <c r="EV9" s="56"/>
      <c r="EW9" s="56"/>
      <c r="EX9" s="57"/>
      <c r="EY9" s="56">
        <v>100000</v>
      </c>
      <c r="EZ9" s="56"/>
      <c r="FA9" s="57"/>
      <c r="FB9" s="56">
        <v>100000</v>
      </c>
      <c r="FC9" s="56"/>
      <c r="FD9" s="57"/>
      <c r="FE9" s="56"/>
      <c r="FF9" s="56"/>
      <c r="FG9" s="57"/>
      <c r="FH9" s="56">
        <v>200000</v>
      </c>
      <c r="FI9" s="56"/>
      <c r="FJ9" s="57"/>
      <c r="FK9" s="56">
        <v>200000</v>
      </c>
      <c r="FL9" s="56"/>
      <c r="FM9" s="57"/>
      <c r="FN9" s="56"/>
      <c r="FO9" s="56"/>
      <c r="FP9" s="57"/>
      <c r="FQ9" s="56">
        <v>9000000</v>
      </c>
      <c r="FR9" s="56"/>
      <c r="FS9" s="57"/>
      <c r="FT9" s="56">
        <v>11000000</v>
      </c>
      <c r="FU9" s="56"/>
      <c r="FV9" s="57"/>
      <c r="FW9" s="56">
        <v>10898586</v>
      </c>
      <c r="FX9" s="56"/>
      <c r="FY9" s="57"/>
      <c r="FZ9" s="56">
        <v>2000000</v>
      </c>
      <c r="GA9" s="56"/>
      <c r="GB9" s="57"/>
      <c r="GC9" s="56">
        <v>2358975</v>
      </c>
      <c r="GD9" s="56"/>
      <c r="GE9" s="57"/>
      <c r="GF9" s="56">
        <v>2348881</v>
      </c>
      <c r="GG9" s="56"/>
      <c r="GH9" s="57"/>
      <c r="GI9" s="56">
        <v>5000000</v>
      </c>
      <c r="GJ9" s="56"/>
      <c r="GK9" s="57"/>
      <c r="GL9" s="56">
        <v>6100000</v>
      </c>
      <c r="GM9" s="56"/>
      <c r="GN9" s="57"/>
      <c r="GO9" s="56">
        <v>6070963</v>
      </c>
      <c r="GP9" s="56"/>
      <c r="GQ9" s="57"/>
      <c r="GR9" s="56"/>
      <c r="GS9" s="56"/>
      <c r="GT9" s="57"/>
      <c r="GU9" s="56"/>
      <c r="GV9" s="56"/>
      <c r="GW9" s="57"/>
      <c r="GX9" s="233">
        <v>77000</v>
      </c>
      <c r="GY9" s="56"/>
      <c r="GZ9" s="57"/>
      <c r="HA9" s="56">
        <v>1300000</v>
      </c>
      <c r="HB9" s="56"/>
      <c r="HC9" s="57"/>
      <c r="HD9" s="56">
        <v>6800000</v>
      </c>
      <c r="HE9" s="56"/>
      <c r="HF9" s="57"/>
      <c r="HG9" s="56">
        <v>6749880</v>
      </c>
      <c r="HH9" s="56"/>
      <c r="HI9" s="57"/>
      <c r="HJ9" s="56">
        <v>132928990</v>
      </c>
      <c r="HK9" s="56"/>
      <c r="HL9" s="57"/>
      <c r="HM9" s="56">
        <f>115564953-1998362-5000000</f>
        <v>108566591</v>
      </c>
      <c r="HN9" s="56"/>
      <c r="HO9" s="57"/>
      <c r="HP9" s="56">
        <v>53108803</v>
      </c>
      <c r="HQ9" s="56"/>
      <c r="HR9" s="57"/>
      <c r="HS9" s="56">
        <v>24000000</v>
      </c>
      <c r="HT9" s="56"/>
      <c r="HU9" s="57"/>
      <c r="HV9" s="56">
        <v>22500000</v>
      </c>
      <c r="HW9" s="56"/>
      <c r="HX9" s="57"/>
      <c r="HY9" s="56">
        <v>22271185</v>
      </c>
      <c r="HZ9" s="56"/>
      <c r="IA9" s="57"/>
      <c r="IB9" s="56">
        <v>27000000</v>
      </c>
      <c r="IC9" s="56"/>
      <c r="ID9" s="57"/>
      <c r="IE9" s="56">
        <v>25800736</v>
      </c>
      <c r="IF9" s="56"/>
      <c r="IG9" s="57"/>
      <c r="IH9" s="56">
        <v>25992732</v>
      </c>
      <c r="II9" s="56"/>
      <c r="IJ9" s="57"/>
      <c r="IK9" s="56">
        <v>5800000</v>
      </c>
      <c r="IL9" s="56"/>
      <c r="IM9" s="57"/>
      <c r="IN9" s="700">
        <v>8450000</v>
      </c>
      <c r="IO9" s="56"/>
      <c r="IP9" s="57"/>
      <c r="IQ9" s="56">
        <v>8418110</v>
      </c>
      <c r="IR9" s="56"/>
      <c r="IS9" s="57"/>
      <c r="IT9" s="56"/>
      <c r="IU9" s="56"/>
      <c r="IV9" s="57"/>
      <c r="IW9" s="56"/>
      <c r="IX9" s="56"/>
      <c r="IY9" s="57"/>
      <c r="IZ9" s="56"/>
      <c r="JA9" s="56"/>
      <c r="JB9" s="57"/>
      <c r="JC9" s="56"/>
      <c r="JD9" s="56"/>
      <c r="JE9" s="57"/>
      <c r="JF9" s="56">
        <f>3068960+1998362</f>
        <v>5067322</v>
      </c>
      <c r="JG9" s="56"/>
      <c r="JH9" s="57"/>
      <c r="JI9" s="56">
        <v>5067322</v>
      </c>
      <c r="JJ9" s="56"/>
      <c r="JK9" s="57"/>
      <c r="JL9" s="56">
        <v>7500000</v>
      </c>
      <c r="JM9" s="56"/>
      <c r="JN9" s="57"/>
      <c r="JO9" s="56">
        <v>11350000</v>
      </c>
      <c r="JP9" s="56"/>
      <c r="JQ9" s="57"/>
      <c r="JR9" s="56">
        <v>11320701</v>
      </c>
      <c r="JS9" s="56"/>
      <c r="JT9" s="57"/>
      <c r="JU9" s="56">
        <v>1310000</v>
      </c>
      <c r="JV9" s="56"/>
      <c r="JW9" s="57"/>
      <c r="JX9" s="56">
        <v>1580000</v>
      </c>
      <c r="JY9" s="56"/>
      <c r="JZ9" s="57"/>
      <c r="KA9" s="56">
        <v>1570586</v>
      </c>
      <c r="KB9" s="56"/>
      <c r="KC9" s="57"/>
      <c r="KD9" s="56"/>
      <c r="KE9" s="56"/>
      <c r="KF9" s="57"/>
      <c r="KG9" s="56">
        <v>1080000</v>
      </c>
      <c r="KH9" s="56"/>
      <c r="KI9" s="57"/>
      <c r="KJ9" s="56">
        <v>823838</v>
      </c>
      <c r="KK9" s="56"/>
      <c r="KL9" s="57"/>
      <c r="KM9" s="56"/>
      <c r="KN9" s="56"/>
      <c r="KO9" s="57"/>
      <c r="KP9" s="56">
        <v>428722</v>
      </c>
      <c r="KQ9" s="56"/>
      <c r="KR9" s="57"/>
      <c r="KS9" s="56">
        <v>337616</v>
      </c>
      <c r="KT9" s="56"/>
      <c r="KU9" s="57"/>
      <c r="KV9" s="56"/>
      <c r="KW9" s="56"/>
      <c r="KX9" s="57"/>
      <c r="KY9" s="56"/>
      <c r="KZ9" s="56"/>
      <c r="LA9" s="57"/>
      <c r="LB9" s="56"/>
      <c r="LC9" s="56"/>
      <c r="LD9" s="57"/>
      <c r="LE9" s="56">
        <v>500000</v>
      </c>
      <c r="LF9" s="56"/>
      <c r="LG9" s="57"/>
      <c r="LH9" s="56">
        <v>590000</v>
      </c>
      <c r="LI9" s="56"/>
      <c r="LJ9" s="57"/>
      <c r="LK9" s="56">
        <v>589646</v>
      </c>
      <c r="LL9" s="56"/>
      <c r="LM9" s="57"/>
      <c r="LN9" s="56"/>
      <c r="LO9" s="56"/>
      <c r="LP9" s="57"/>
      <c r="LQ9" s="56">
        <v>5000000</v>
      </c>
      <c r="LR9" s="56"/>
      <c r="LS9" s="57"/>
      <c r="LT9" s="431">
        <f>4656802-104-3827-14173</f>
        <v>4638698</v>
      </c>
      <c r="LU9" s="56"/>
      <c r="LV9" s="57"/>
      <c r="LW9" s="56"/>
      <c r="LX9" s="56"/>
      <c r="LY9" s="57"/>
      <c r="LZ9" s="56">
        <v>500000</v>
      </c>
      <c r="MA9" s="56"/>
      <c r="MB9" s="57"/>
      <c r="MC9" s="56">
        <v>494030</v>
      </c>
      <c r="MD9" s="56"/>
      <c r="ME9" s="57"/>
      <c r="MF9" s="56">
        <v>716895962</v>
      </c>
      <c r="MG9" s="56"/>
      <c r="MH9" s="57"/>
      <c r="MI9" s="56">
        <v>744242843</v>
      </c>
      <c r="MJ9" s="56"/>
      <c r="MK9" s="57"/>
      <c r="ML9" s="56">
        <v>180832055</v>
      </c>
      <c r="MM9" s="56"/>
      <c r="MN9" s="57"/>
      <c r="MO9" s="474">
        <f>SUMIFS(CW9:MH9,$CW$1:$MH$1,"eredeti előirányzat",$CW$5:$MH$5,"Kötelező feladatok")</f>
        <v>958984952</v>
      </c>
      <c r="MP9" s="474">
        <f t="shared" si="7"/>
        <v>1100000</v>
      </c>
      <c r="MQ9" s="475"/>
      <c r="MR9" s="474">
        <f>SUMIFS(CZ9:MK9,$CZ$1:$MK$1,"módosított előirányzat",$CZ$5:$MK$5,"Kötelező feladatok")</f>
        <v>986635189</v>
      </c>
      <c r="MS9" s="474">
        <f t="shared" si="8"/>
        <v>1100000</v>
      </c>
      <c r="MT9" s="475"/>
      <c r="MU9" s="474">
        <f>SUMIFS(CY9:MN9,$CY$1:$MN$1,"tény",$CY$5:$MN$5,"Kötelező feladatok")</f>
        <v>366238118</v>
      </c>
      <c r="MV9" s="474">
        <f>SUMIFS(CZ9:MO9,$CY$1:$MN$1,"tény",$CY$5:$MN$5,"Kötelező feladatok")</f>
        <v>1080000</v>
      </c>
      <c r="MW9" s="477"/>
      <c r="MX9" s="725"/>
    </row>
    <row r="10" spans="1:364" ht="15">
      <c r="A10" s="58"/>
      <c r="B10" s="2"/>
      <c r="C10" s="18"/>
      <c r="D10" s="49"/>
      <c r="E10" s="989" t="s">
        <v>138</v>
      </c>
      <c r="F10" s="990"/>
      <c r="G10" s="10" t="s">
        <v>139</v>
      </c>
      <c r="H10" s="35">
        <f t="shared" si="0"/>
        <v>0</v>
      </c>
      <c r="I10" s="35">
        <f t="shared" si="1"/>
        <v>0</v>
      </c>
      <c r="J10" s="35"/>
      <c r="K10" s="59">
        <f t="shared" si="2"/>
        <v>0</v>
      </c>
      <c r="L10" s="35">
        <f t="shared" si="3"/>
        <v>0</v>
      </c>
      <c r="M10" s="35">
        <f t="shared" si="4"/>
        <v>0</v>
      </c>
      <c r="N10" s="35"/>
      <c r="O10" s="225">
        <f t="shared" si="9"/>
        <v>0</v>
      </c>
      <c r="P10" s="35">
        <f t="shared" si="5"/>
        <v>0</v>
      </c>
      <c r="Q10" s="35">
        <f t="shared" si="6"/>
        <v>0</v>
      </c>
      <c r="R10" s="35"/>
      <c r="S10" s="225">
        <f t="shared" si="10"/>
        <v>0</v>
      </c>
      <c r="T10" s="24"/>
      <c r="U10" s="24"/>
      <c r="V10" s="25"/>
      <c r="W10" s="24"/>
      <c r="X10" s="24"/>
      <c r="Y10" s="25"/>
      <c r="Z10" s="24"/>
      <c r="AA10" s="24"/>
      <c r="AB10" s="25"/>
      <c r="AC10" s="24"/>
      <c r="AD10" s="24"/>
      <c r="AE10" s="25"/>
      <c r="AF10" s="24"/>
      <c r="AG10" s="24"/>
      <c r="AH10" s="25"/>
      <c r="AI10" s="24"/>
      <c r="AJ10" s="24"/>
      <c r="AK10" s="25"/>
      <c r="AL10" s="24"/>
      <c r="AM10" s="24"/>
      <c r="AN10" s="25"/>
      <c r="AO10" s="24"/>
      <c r="AP10" s="24"/>
      <c r="AQ10" s="25"/>
      <c r="AR10" s="24"/>
      <c r="AS10" s="24"/>
      <c r="AT10" s="25"/>
      <c r="AU10" s="24"/>
      <c r="AV10" s="24"/>
      <c r="AW10" s="25"/>
      <c r="AX10" s="24"/>
      <c r="AY10" s="24"/>
      <c r="AZ10" s="25"/>
      <c r="BA10" s="24"/>
      <c r="BB10" s="24"/>
      <c r="BC10" s="25"/>
      <c r="BD10" s="24"/>
      <c r="BE10" s="24"/>
      <c r="BF10" s="25"/>
      <c r="BG10" s="24"/>
      <c r="BH10" s="24"/>
      <c r="BI10" s="25"/>
      <c r="BJ10" s="24"/>
      <c r="BK10" s="24"/>
      <c r="BL10" s="25"/>
      <c r="BM10" s="24"/>
      <c r="BN10" s="24"/>
      <c r="BO10" s="25"/>
      <c r="BP10" s="24"/>
      <c r="BQ10" s="24"/>
      <c r="BR10" s="25"/>
      <c r="BS10" s="24"/>
      <c r="BT10" s="24"/>
      <c r="BU10" s="25"/>
      <c r="BV10" s="24"/>
      <c r="BW10" s="24"/>
      <c r="BX10" s="25"/>
      <c r="BY10" s="24"/>
      <c r="BZ10" s="24"/>
      <c r="CA10" s="25"/>
      <c r="CB10" s="24"/>
      <c r="CC10" s="24"/>
      <c r="CD10" s="25"/>
      <c r="CE10" s="24"/>
      <c r="CF10" s="24"/>
      <c r="CG10" s="25"/>
      <c r="CH10" s="24"/>
      <c r="CI10" s="24"/>
      <c r="CJ10" s="25"/>
      <c r="CK10" s="24"/>
      <c r="CL10" s="24"/>
      <c r="CM10" s="25"/>
      <c r="CN10" s="24"/>
      <c r="CO10" s="24"/>
      <c r="CP10" s="25"/>
      <c r="CQ10" s="24"/>
      <c r="CR10" s="24"/>
      <c r="CS10" s="25"/>
      <c r="CT10" s="35"/>
      <c r="CU10" s="24"/>
      <c r="CV10" s="25"/>
      <c r="CW10" s="195"/>
      <c r="CX10" s="195"/>
      <c r="CY10" s="196"/>
      <c r="CZ10" s="195"/>
      <c r="DA10" s="195"/>
      <c r="DB10" s="196"/>
      <c r="DC10" s="195"/>
      <c r="DD10" s="195"/>
      <c r="DE10" s="196"/>
      <c r="DF10" s="195"/>
      <c r="DG10" s="195"/>
      <c r="DH10" s="196"/>
      <c r="DI10" s="195"/>
      <c r="DJ10" s="195"/>
      <c r="DK10" s="196"/>
      <c r="DL10" s="195"/>
      <c r="DM10" s="195"/>
      <c r="DN10" s="196"/>
      <c r="DO10" s="195"/>
      <c r="DP10" s="195"/>
      <c r="DQ10" s="196"/>
      <c r="DR10" s="195"/>
      <c r="DS10" s="195"/>
      <c r="DT10" s="196"/>
      <c r="DU10" s="195"/>
      <c r="DV10" s="195"/>
      <c r="DW10" s="196"/>
      <c r="DX10" s="195"/>
      <c r="DY10" s="195"/>
      <c r="DZ10" s="196"/>
      <c r="EA10" s="195"/>
      <c r="EB10" s="195"/>
      <c r="EC10" s="196"/>
      <c r="ED10" s="195"/>
      <c r="EE10" s="195"/>
      <c r="EF10" s="196"/>
      <c r="EG10" s="195"/>
      <c r="EH10" s="195"/>
      <c r="EI10" s="196"/>
      <c r="EJ10" s="195"/>
      <c r="EK10" s="195"/>
      <c r="EL10" s="196"/>
      <c r="EM10" s="195"/>
      <c r="EN10" s="195"/>
      <c r="EO10" s="196"/>
      <c r="EP10" s="195"/>
      <c r="EQ10" s="195"/>
      <c r="ER10" s="196"/>
      <c r="ES10" s="195"/>
      <c r="ET10" s="195"/>
      <c r="EU10" s="196"/>
      <c r="EV10" s="195"/>
      <c r="EW10" s="195"/>
      <c r="EX10" s="196"/>
      <c r="EY10" s="195"/>
      <c r="EZ10" s="195"/>
      <c r="FA10" s="196"/>
      <c r="FB10" s="195"/>
      <c r="FC10" s="195"/>
      <c r="FD10" s="196"/>
      <c r="FE10" s="195"/>
      <c r="FF10" s="195"/>
      <c r="FG10" s="196"/>
      <c r="FH10" s="195"/>
      <c r="FI10" s="195"/>
      <c r="FJ10" s="196"/>
      <c r="FK10" s="195"/>
      <c r="FL10" s="195"/>
      <c r="FM10" s="196"/>
      <c r="FN10" s="195"/>
      <c r="FO10" s="195"/>
      <c r="FP10" s="196"/>
      <c r="FQ10" s="195"/>
      <c r="FR10" s="195"/>
      <c r="FS10" s="196"/>
      <c r="FT10" s="195"/>
      <c r="FU10" s="195"/>
      <c r="FV10" s="196"/>
      <c r="FW10" s="195"/>
      <c r="FX10" s="195"/>
      <c r="FY10" s="196"/>
      <c r="FZ10" s="195"/>
      <c r="GA10" s="195"/>
      <c r="GB10" s="196"/>
      <c r="GC10" s="195"/>
      <c r="GD10" s="195"/>
      <c r="GE10" s="196"/>
      <c r="GF10" s="195"/>
      <c r="GG10" s="195"/>
      <c r="GH10" s="196"/>
      <c r="GI10" s="195"/>
      <c r="GJ10" s="195"/>
      <c r="GK10" s="196"/>
      <c r="GL10" s="195"/>
      <c r="GM10" s="195"/>
      <c r="GN10" s="196"/>
      <c r="GO10" s="195"/>
      <c r="GP10" s="195"/>
      <c r="GQ10" s="196"/>
      <c r="GR10" s="195"/>
      <c r="GS10" s="195"/>
      <c r="GT10" s="196"/>
      <c r="GU10" s="195"/>
      <c r="GV10" s="195"/>
      <c r="GW10" s="196"/>
      <c r="GX10" s="195"/>
      <c r="GY10" s="195"/>
      <c r="GZ10" s="196"/>
      <c r="HA10" s="195"/>
      <c r="HB10" s="195"/>
      <c r="HC10" s="196"/>
      <c r="HD10" s="195"/>
      <c r="HE10" s="195"/>
      <c r="HF10" s="196"/>
      <c r="HG10" s="195"/>
      <c r="HH10" s="195"/>
      <c r="HI10" s="196"/>
      <c r="HJ10" s="195"/>
      <c r="HK10" s="195"/>
      <c r="HL10" s="196"/>
      <c r="HM10" s="195"/>
      <c r="HN10" s="195"/>
      <c r="HO10" s="196"/>
      <c r="HP10" s="195"/>
      <c r="HQ10" s="195"/>
      <c r="HR10" s="196"/>
      <c r="HS10" s="195"/>
      <c r="HT10" s="195"/>
      <c r="HU10" s="196"/>
      <c r="HV10" s="195"/>
      <c r="HW10" s="195"/>
      <c r="HX10" s="196"/>
      <c r="HY10" s="195"/>
      <c r="HZ10" s="195"/>
      <c r="IA10" s="196"/>
      <c r="IB10" s="195"/>
      <c r="IC10" s="195"/>
      <c r="ID10" s="196"/>
      <c r="IE10" s="195"/>
      <c r="IF10" s="195"/>
      <c r="IG10" s="196"/>
      <c r="IH10" s="195"/>
      <c r="II10" s="195"/>
      <c r="IJ10" s="196"/>
      <c r="IK10" s="195"/>
      <c r="IL10" s="195"/>
      <c r="IM10" s="196"/>
      <c r="IN10" s="195"/>
      <c r="IO10" s="195"/>
      <c r="IP10" s="196"/>
      <c r="IQ10" s="195"/>
      <c r="IR10" s="195"/>
      <c r="IS10" s="196"/>
      <c r="IT10" s="195"/>
      <c r="IU10" s="195"/>
      <c r="IV10" s="196"/>
      <c r="IW10" s="195"/>
      <c r="IX10" s="195"/>
      <c r="IY10" s="196"/>
      <c r="IZ10" s="195"/>
      <c r="JA10" s="195"/>
      <c r="JB10" s="196"/>
      <c r="JC10" s="195"/>
      <c r="JD10" s="195"/>
      <c r="JE10" s="196"/>
      <c r="JF10" s="195"/>
      <c r="JG10" s="195"/>
      <c r="JH10" s="196"/>
      <c r="JI10" s="195"/>
      <c r="JJ10" s="195"/>
      <c r="JK10" s="196"/>
      <c r="JL10" s="195"/>
      <c r="JM10" s="195"/>
      <c r="JN10" s="196"/>
      <c r="JO10" s="195"/>
      <c r="JP10" s="195"/>
      <c r="JQ10" s="196"/>
      <c r="JR10" s="195"/>
      <c r="JS10" s="195"/>
      <c r="JT10" s="196"/>
      <c r="JU10" s="195"/>
      <c r="JV10" s="195"/>
      <c r="JW10" s="196"/>
      <c r="JX10" s="195"/>
      <c r="JY10" s="195"/>
      <c r="JZ10" s="196"/>
      <c r="KA10" s="195"/>
      <c r="KB10" s="195"/>
      <c r="KC10" s="196"/>
      <c r="KD10" s="195"/>
      <c r="KE10" s="195"/>
      <c r="KF10" s="196"/>
      <c r="KG10" s="195"/>
      <c r="KH10" s="195"/>
      <c r="KI10" s="196"/>
      <c r="KJ10" s="195"/>
      <c r="KK10" s="195"/>
      <c r="KL10" s="196"/>
      <c r="KM10" s="195"/>
      <c r="KN10" s="195"/>
      <c r="KO10" s="196"/>
      <c r="KP10" s="195"/>
      <c r="KQ10" s="195"/>
      <c r="KR10" s="196"/>
      <c r="KS10" s="195"/>
      <c r="KT10" s="195"/>
      <c r="KU10" s="196"/>
      <c r="KV10" s="195"/>
      <c r="KW10" s="195"/>
      <c r="KX10" s="196"/>
      <c r="KY10" s="195"/>
      <c r="KZ10" s="195"/>
      <c r="LA10" s="196"/>
      <c r="LB10" s="195"/>
      <c r="LC10" s="195"/>
      <c r="LD10" s="196"/>
      <c r="LE10" s="195"/>
      <c r="LF10" s="195"/>
      <c r="LG10" s="196"/>
      <c r="LH10" s="195"/>
      <c r="LI10" s="195"/>
      <c r="LJ10" s="196"/>
      <c r="LK10" s="195"/>
      <c r="LL10" s="195"/>
      <c r="LM10" s="196"/>
      <c r="LN10" s="195"/>
      <c r="LO10" s="195"/>
      <c r="LP10" s="196"/>
      <c r="LQ10" s="195"/>
      <c r="LR10" s="195"/>
      <c r="LS10" s="196"/>
      <c r="LT10" s="195"/>
      <c r="LU10" s="195"/>
      <c r="LV10" s="196"/>
      <c r="LW10" s="195"/>
      <c r="LX10" s="195"/>
      <c r="LY10" s="196"/>
      <c r="LZ10" s="195"/>
      <c r="MA10" s="195"/>
      <c r="MB10" s="196"/>
      <c r="MC10" s="195"/>
      <c r="MD10" s="195"/>
      <c r="ME10" s="196"/>
      <c r="MF10" s="195"/>
      <c r="MG10" s="195"/>
      <c r="MH10" s="196"/>
      <c r="MI10" s="195"/>
      <c r="MJ10" s="195"/>
      <c r="MK10" s="196"/>
      <c r="ML10" s="195"/>
      <c r="MM10" s="195"/>
      <c r="MN10" s="196"/>
      <c r="MO10" s="478">
        <f>SUMIFS(CW10:LW10,$CW$1:$LW$1,"eredeti előirányzat",$CW$5:$LW$5,"Kötelező feladatok")</f>
        <v>0</v>
      </c>
      <c r="MP10" s="478">
        <f t="shared" si="7"/>
        <v>0</v>
      </c>
      <c r="MQ10" s="479"/>
      <c r="MR10" s="478">
        <f>SUMIFS(CZ10:LZ10,$CZ$1:$LZ$1,"módosított előirányzat",$CZ$5:$LZ$5,"Kötelező feladatok")</f>
        <v>0</v>
      </c>
      <c r="MS10" s="478">
        <f t="shared" si="8"/>
        <v>0</v>
      </c>
      <c r="MT10" s="479"/>
      <c r="MU10" s="478">
        <f>SUMIFS(CY10:MC10,$CY$1:$MC$1,"tény",$CY$5:$MC$5,"Kötelező feladatok")</f>
        <v>0</v>
      </c>
      <c r="MV10" s="478">
        <f>SUMIFS(CZ10:MD10,$CY$1:$MC$1,"tény",$CY$5:$MC$5,"Kötelező feladatok")</f>
        <v>0</v>
      </c>
      <c r="MW10" s="479"/>
      <c r="MX10" s="725"/>
    </row>
    <row r="11" spans="1:364" ht="15">
      <c r="A11" s="58"/>
      <c r="B11" s="10"/>
      <c r="C11" s="55">
        <v>4</v>
      </c>
      <c r="D11" s="12" t="s">
        <v>242</v>
      </c>
      <c r="E11" s="11"/>
      <c r="F11" s="11"/>
      <c r="G11" s="13" t="s">
        <v>140</v>
      </c>
      <c r="H11" s="233">
        <f t="shared" si="0"/>
        <v>8550000</v>
      </c>
      <c r="I11" s="233">
        <f t="shared" si="1"/>
        <v>0</v>
      </c>
      <c r="J11" s="233"/>
      <c r="K11" s="234">
        <f t="shared" si="2"/>
        <v>8550000</v>
      </c>
      <c r="L11" s="233">
        <f t="shared" si="3"/>
        <v>8550000</v>
      </c>
      <c r="M11" s="233">
        <f t="shared" si="4"/>
        <v>0</v>
      </c>
      <c r="N11" s="233"/>
      <c r="O11" s="235">
        <f t="shared" si="9"/>
        <v>8550000</v>
      </c>
      <c r="P11" s="233">
        <f t="shared" si="5"/>
        <v>4330000</v>
      </c>
      <c r="Q11" s="233">
        <f t="shared" si="6"/>
        <v>0</v>
      </c>
      <c r="R11" s="233"/>
      <c r="S11" s="235">
        <f t="shared" si="10"/>
        <v>4330000</v>
      </c>
      <c r="T11" s="56"/>
      <c r="U11" s="56"/>
      <c r="V11" s="57"/>
      <c r="W11" s="56"/>
      <c r="X11" s="56"/>
      <c r="Y11" s="57"/>
      <c r="Z11" s="56"/>
      <c r="AA11" s="56"/>
      <c r="AB11" s="57"/>
      <c r="AC11" s="56"/>
      <c r="AD11" s="56"/>
      <c r="AE11" s="57"/>
      <c r="AF11" s="56"/>
      <c r="AG11" s="56"/>
      <c r="AH11" s="57"/>
      <c r="AI11" s="56"/>
      <c r="AJ11" s="56"/>
      <c r="AK11" s="57"/>
      <c r="AL11" s="56"/>
      <c r="AM11" s="56"/>
      <c r="AN11" s="57"/>
      <c r="AO11" s="56"/>
      <c r="AP11" s="56"/>
      <c r="AQ11" s="57"/>
      <c r="AR11" s="56"/>
      <c r="AS11" s="56"/>
      <c r="AT11" s="57"/>
      <c r="AU11" s="56"/>
      <c r="AV11" s="56"/>
      <c r="AW11" s="57"/>
      <c r="AX11" s="56"/>
      <c r="AY11" s="56"/>
      <c r="AZ11" s="57"/>
      <c r="BA11" s="56"/>
      <c r="BB11" s="56"/>
      <c r="BC11" s="57"/>
      <c r="BD11" s="56"/>
      <c r="BE11" s="56"/>
      <c r="BF11" s="57"/>
      <c r="BG11" s="56"/>
      <c r="BH11" s="56"/>
      <c r="BI11" s="57"/>
      <c r="BJ11" s="56"/>
      <c r="BK11" s="56"/>
      <c r="BL11" s="57"/>
      <c r="BM11" s="56"/>
      <c r="BN11" s="56"/>
      <c r="BO11" s="57"/>
      <c r="BP11" s="56"/>
      <c r="BQ11" s="56"/>
      <c r="BR11" s="57"/>
      <c r="BS11" s="56"/>
      <c r="BT11" s="56"/>
      <c r="BU11" s="57"/>
      <c r="BV11" s="56"/>
      <c r="BW11" s="56"/>
      <c r="BX11" s="57"/>
      <c r="BY11" s="56"/>
      <c r="BZ11" s="56"/>
      <c r="CA11" s="57"/>
      <c r="CB11" s="56"/>
      <c r="CC11" s="56"/>
      <c r="CD11" s="57"/>
      <c r="CE11" s="56"/>
      <c r="CF11" s="56"/>
      <c r="CG11" s="57"/>
      <c r="CH11" s="56"/>
      <c r="CI11" s="56"/>
      <c r="CJ11" s="57"/>
      <c r="CK11" s="56"/>
      <c r="CL11" s="56"/>
      <c r="CM11" s="57"/>
      <c r="CN11" s="56"/>
      <c r="CO11" s="56"/>
      <c r="CP11" s="57"/>
      <c r="CQ11" s="56"/>
      <c r="CR11" s="56"/>
      <c r="CS11" s="57"/>
      <c r="CT11" s="233">
        <f t="shared" si="12"/>
        <v>0</v>
      </c>
      <c r="CU11" s="56"/>
      <c r="CV11" s="57"/>
      <c r="CW11" s="56"/>
      <c r="CX11" s="56"/>
      <c r="CY11" s="57"/>
      <c r="CZ11" s="56"/>
      <c r="DA11" s="56"/>
      <c r="DB11" s="57"/>
      <c r="DC11" s="56"/>
      <c r="DD11" s="56"/>
      <c r="DE11" s="57"/>
      <c r="DF11" s="56"/>
      <c r="DG11" s="56"/>
      <c r="DH11" s="57"/>
      <c r="DI11" s="56"/>
      <c r="DJ11" s="56"/>
      <c r="DK11" s="57"/>
      <c r="DL11" s="56"/>
      <c r="DM11" s="56"/>
      <c r="DN11" s="57"/>
      <c r="DO11" s="56"/>
      <c r="DP11" s="56"/>
      <c r="DQ11" s="57"/>
      <c r="DR11" s="56"/>
      <c r="DS11" s="56"/>
      <c r="DT11" s="57"/>
      <c r="DU11" s="56"/>
      <c r="DV11" s="56"/>
      <c r="DW11" s="57"/>
      <c r="DX11" s="56"/>
      <c r="DY11" s="56"/>
      <c r="DZ11" s="57"/>
      <c r="EA11" s="56"/>
      <c r="EB11" s="56"/>
      <c r="EC11" s="57"/>
      <c r="ED11" s="56"/>
      <c r="EE11" s="56"/>
      <c r="EF11" s="57"/>
      <c r="EG11" s="56"/>
      <c r="EH11" s="56"/>
      <c r="EI11" s="57"/>
      <c r="EJ11" s="56"/>
      <c r="EK11" s="56"/>
      <c r="EL11" s="57"/>
      <c r="EM11" s="56"/>
      <c r="EN11" s="56"/>
      <c r="EO11" s="57"/>
      <c r="EP11" s="56"/>
      <c r="EQ11" s="56"/>
      <c r="ER11" s="57"/>
      <c r="ES11" s="56"/>
      <c r="ET11" s="56"/>
      <c r="EU11" s="57"/>
      <c r="EV11" s="56"/>
      <c r="EW11" s="56"/>
      <c r="EX11" s="57"/>
      <c r="EY11" s="56"/>
      <c r="EZ11" s="56"/>
      <c r="FA11" s="57"/>
      <c r="FB11" s="56"/>
      <c r="FC11" s="56"/>
      <c r="FD11" s="57"/>
      <c r="FE11" s="56"/>
      <c r="FF11" s="56"/>
      <c r="FG11" s="57"/>
      <c r="FH11" s="56"/>
      <c r="FI11" s="56"/>
      <c r="FJ11" s="57"/>
      <c r="FK11" s="56"/>
      <c r="FL11" s="56"/>
      <c r="FM11" s="57"/>
      <c r="FN11" s="56"/>
      <c r="FO11" s="56"/>
      <c r="FP11" s="57"/>
      <c r="FQ11" s="56"/>
      <c r="FR11" s="56"/>
      <c r="FS11" s="57"/>
      <c r="FT11" s="56"/>
      <c r="FU11" s="56"/>
      <c r="FV11" s="57"/>
      <c r="FW11" s="56"/>
      <c r="FX11" s="56"/>
      <c r="FY11" s="57"/>
      <c r="FZ11" s="56"/>
      <c r="GA11" s="56"/>
      <c r="GB11" s="57"/>
      <c r="GC11" s="56"/>
      <c r="GD11" s="56"/>
      <c r="GE11" s="57"/>
      <c r="GF11" s="56"/>
      <c r="GG11" s="56"/>
      <c r="GH11" s="57"/>
      <c r="GI11" s="56"/>
      <c r="GJ11" s="56"/>
      <c r="GK11" s="57"/>
      <c r="GL11" s="56"/>
      <c r="GM11" s="56"/>
      <c r="GN11" s="57"/>
      <c r="GO11" s="56"/>
      <c r="GP11" s="56"/>
      <c r="GQ11" s="57"/>
      <c r="GR11" s="56"/>
      <c r="GS11" s="56"/>
      <c r="GT11" s="57"/>
      <c r="GU11" s="56"/>
      <c r="GV11" s="56"/>
      <c r="GW11" s="57"/>
      <c r="GX11" s="56"/>
      <c r="GY11" s="56"/>
      <c r="GZ11" s="57"/>
      <c r="HA11" s="56"/>
      <c r="HB11" s="56"/>
      <c r="HC11" s="57"/>
      <c r="HD11" s="56"/>
      <c r="HE11" s="56"/>
      <c r="HF11" s="57"/>
      <c r="HG11" s="56"/>
      <c r="HH11" s="56"/>
      <c r="HI11" s="57"/>
      <c r="HJ11" s="56"/>
      <c r="HK11" s="56"/>
      <c r="HL11" s="57"/>
      <c r="HM11" s="56"/>
      <c r="HN11" s="56"/>
      <c r="HO11" s="57"/>
      <c r="HP11" s="56"/>
      <c r="HQ11" s="56"/>
      <c r="HR11" s="57"/>
      <c r="HS11" s="56"/>
      <c r="HT11" s="56"/>
      <c r="HU11" s="57"/>
      <c r="HV11" s="56"/>
      <c r="HW11" s="56"/>
      <c r="HX11" s="57"/>
      <c r="HY11" s="56"/>
      <c r="HZ11" s="56"/>
      <c r="IA11" s="57"/>
      <c r="IB11" s="56"/>
      <c r="IC11" s="56"/>
      <c r="ID11" s="57"/>
      <c r="IE11" s="56"/>
      <c r="IF11" s="56"/>
      <c r="IG11" s="57"/>
      <c r="IH11" s="56"/>
      <c r="II11" s="56"/>
      <c r="IJ11" s="57"/>
      <c r="IK11" s="56"/>
      <c r="IL11" s="56"/>
      <c r="IM11" s="57"/>
      <c r="IN11" s="56"/>
      <c r="IO11" s="56"/>
      <c r="IP11" s="57"/>
      <c r="IQ11" s="56"/>
      <c r="IR11" s="56"/>
      <c r="IS11" s="57"/>
      <c r="IT11" s="56"/>
      <c r="IU11" s="56"/>
      <c r="IV11" s="57"/>
      <c r="IW11" s="56"/>
      <c r="IX11" s="56"/>
      <c r="IY11" s="57"/>
      <c r="IZ11" s="56"/>
      <c r="JA11" s="56"/>
      <c r="JB11" s="57"/>
      <c r="JC11" s="56">
        <v>8550000</v>
      </c>
      <c r="JD11" s="56"/>
      <c r="JE11" s="57"/>
      <c r="JF11" s="56">
        <v>8550000</v>
      </c>
      <c r="JG11" s="56"/>
      <c r="JH11" s="57"/>
      <c r="JI11" s="56">
        <v>4330000</v>
      </c>
      <c r="JJ11" s="56"/>
      <c r="JK11" s="57"/>
      <c r="JL11" s="56"/>
      <c r="JM11" s="56"/>
      <c r="JN11" s="57"/>
      <c r="JO11" s="56"/>
      <c r="JP11" s="56"/>
      <c r="JQ11" s="57"/>
      <c r="JR11" s="56"/>
      <c r="JS11" s="56"/>
      <c r="JT11" s="57"/>
      <c r="JU11" s="56"/>
      <c r="JV11" s="56"/>
      <c r="JW11" s="57"/>
      <c r="JX11" s="56"/>
      <c r="JY11" s="56"/>
      <c r="JZ11" s="57"/>
      <c r="KA11" s="56"/>
      <c r="KB11" s="56"/>
      <c r="KC11" s="57"/>
      <c r="KD11" s="56"/>
      <c r="KE11" s="56"/>
      <c r="KF11" s="57"/>
      <c r="KG11" s="56"/>
      <c r="KH11" s="56"/>
      <c r="KI11" s="57"/>
      <c r="KJ11" s="56"/>
      <c r="KK11" s="56"/>
      <c r="KL11" s="57"/>
      <c r="KM11" s="56"/>
      <c r="KN11" s="56"/>
      <c r="KO11" s="57"/>
      <c r="KP11" s="56"/>
      <c r="KQ11" s="56"/>
      <c r="KR11" s="57"/>
      <c r="KS11" s="56"/>
      <c r="KT11" s="56"/>
      <c r="KU11" s="57"/>
      <c r="KV11" s="56"/>
      <c r="KW11" s="56"/>
      <c r="KX11" s="57"/>
      <c r="KY11" s="56"/>
      <c r="KZ11" s="56"/>
      <c r="LA11" s="57"/>
      <c r="LB11" s="56"/>
      <c r="LC11" s="56"/>
      <c r="LD11" s="57"/>
      <c r="LE11" s="56"/>
      <c r="LF11" s="56"/>
      <c r="LG11" s="57"/>
      <c r="LH11" s="56"/>
      <c r="LI11" s="56"/>
      <c r="LJ11" s="57"/>
      <c r="LK11" s="56"/>
      <c r="LL11" s="56"/>
      <c r="LM11" s="57"/>
      <c r="LN11" s="56"/>
      <c r="LO11" s="56"/>
      <c r="LP11" s="57"/>
      <c r="LQ11" s="56"/>
      <c r="LR11" s="56"/>
      <c r="LS11" s="57"/>
      <c r="LT11" s="56"/>
      <c r="LU11" s="56"/>
      <c r="LV11" s="57"/>
      <c r="LW11" s="56"/>
      <c r="LX11" s="56"/>
      <c r="LY11" s="57"/>
      <c r="LZ11" s="56"/>
      <c r="MA11" s="56"/>
      <c r="MB11" s="57"/>
      <c r="MC11" s="56"/>
      <c r="MD11" s="56"/>
      <c r="ME11" s="57"/>
      <c r="MF11" s="56"/>
      <c r="MG11" s="56"/>
      <c r="MH11" s="57"/>
      <c r="MI11" s="56"/>
      <c r="MJ11" s="56"/>
      <c r="MK11" s="57"/>
      <c r="ML11" s="56"/>
      <c r="MM11" s="56"/>
      <c r="MN11" s="57"/>
      <c r="MO11" s="474">
        <f t="shared" ref="MO11:MO31" si="13">SUMIFS(CW11:MH11,$CW$1:$MH$1,"eredeti előirányzat",$CW$5:$MH$5,"Kötelező feladatok")</f>
        <v>8550000</v>
      </c>
      <c r="MP11" s="474">
        <f t="shared" si="7"/>
        <v>0</v>
      </c>
      <c r="MQ11" s="475"/>
      <c r="MR11" s="474">
        <f t="shared" ref="MR11:MR58" si="14">SUMIFS(CZ11:MK11,$CZ$1:$MK$1,"módosított előirányzat",$CZ$5:$MK$5,"Kötelező feladatok")</f>
        <v>8550000</v>
      </c>
      <c r="MS11" s="474">
        <f t="shared" si="8"/>
        <v>0</v>
      </c>
      <c r="MT11" s="475"/>
      <c r="MU11" s="474">
        <f t="shared" ref="MU11:MU40" si="15">SUMIFS(CY11:MN11,$CY$1:$MN$1,"tény",$CY$5:$MN$5,"Kötelező feladatok")</f>
        <v>4330000</v>
      </c>
      <c r="MV11" s="474">
        <f t="shared" ref="MV11:MV42" si="16">SUMIFS(CZ11:MD11,$CY$1:$MC$1,"tény",$CY$5:$MC$5,"Kötelező feladatok")</f>
        <v>0</v>
      </c>
      <c r="MW11" s="477"/>
      <c r="MX11" s="725"/>
    </row>
    <row r="12" spans="1:364" ht="15">
      <c r="A12" s="58"/>
      <c r="B12" s="10"/>
      <c r="C12" s="55">
        <v>5</v>
      </c>
      <c r="D12" s="12" t="s">
        <v>141</v>
      </c>
      <c r="E12" s="11"/>
      <c r="F12" s="11"/>
      <c r="G12" s="13" t="s">
        <v>142</v>
      </c>
      <c r="H12" s="233">
        <f t="shared" si="0"/>
        <v>384287154</v>
      </c>
      <c r="I12" s="233">
        <f t="shared" si="1"/>
        <v>9000000</v>
      </c>
      <c r="J12" s="233"/>
      <c r="K12" s="234">
        <f t="shared" si="2"/>
        <v>393287154</v>
      </c>
      <c r="L12" s="233">
        <f t="shared" si="3"/>
        <v>411543180</v>
      </c>
      <c r="M12" s="233">
        <f t="shared" si="4"/>
        <v>10450000</v>
      </c>
      <c r="N12" s="233"/>
      <c r="O12" s="235">
        <f t="shared" si="9"/>
        <v>421993180</v>
      </c>
      <c r="P12" s="233">
        <f t="shared" si="5"/>
        <v>389805516</v>
      </c>
      <c r="Q12" s="233">
        <f t="shared" si="6"/>
        <v>10450000</v>
      </c>
      <c r="R12" s="233"/>
      <c r="S12" s="235">
        <f t="shared" si="10"/>
        <v>400255516</v>
      </c>
      <c r="T12" s="60">
        <f>SUM(T13:T22)</f>
        <v>0</v>
      </c>
      <c r="U12" s="60">
        <f>SUM(U13:U22)</f>
        <v>0</v>
      </c>
      <c r="V12" s="61"/>
      <c r="W12" s="60">
        <f>SUM(W13:W22)</f>
        <v>0</v>
      </c>
      <c r="X12" s="60">
        <f>SUM(X13:X22)</f>
        <v>0</v>
      </c>
      <c r="Y12" s="61"/>
      <c r="Z12" s="60">
        <f>SUM(Z13:Z22)</f>
        <v>0</v>
      </c>
      <c r="AA12" s="60">
        <f>SUM(AA13:AA22)</f>
        <v>0</v>
      </c>
      <c r="AB12" s="61"/>
      <c r="AC12" s="60">
        <f>SUM(AC13:AC22)</f>
        <v>0</v>
      </c>
      <c r="AD12" s="60">
        <f>SUM(AD13:AD22)</f>
        <v>0</v>
      </c>
      <c r="AE12" s="61"/>
      <c r="AF12" s="60">
        <f>SUM(AF13:AF22)</f>
        <v>0</v>
      </c>
      <c r="AG12" s="60">
        <f>SUM(AG13:AG22)</f>
        <v>0</v>
      </c>
      <c r="AH12" s="61"/>
      <c r="AI12" s="60">
        <f>SUM(AI13:AI22)</f>
        <v>0</v>
      </c>
      <c r="AJ12" s="60">
        <f>SUM(AJ13:AJ22)</f>
        <v>0</v>
      </c>
      <c r="AK12" s="61"/>
      <c r="AL12" s="60">
        <f>SUM(AL13:AL22)</f>
        <v>0</v>
      </c>
      <c r="AM12" s="60">
        <f>SUM(AM13:AM22)</f>
        <v>0</v>
      </c>
      <c r="AN12" s="61"/>
      <c r="AO12" s="60">
        <f>SUM(AO13:AO22)</f>
        <v>0</v>
      </c>
      <c r="AP12" s="60">
        <f>SUM(AP13:AP22)</f>
        <v>0</v>
      </c>
      <c r="AQ12" s="61"/>
      <c r="AR12" s="60">
        <f>SUM(AR13:AR22)</f>
        <v>0</v>
      </c>
      <c r="AS12" s="60">
        <f>SUM(AS13:AS22)</f>
        <v>0</v>
      </c>
      <c r="AT12" s="61"/>
      <c r="AU12" s="60">
        <f>SUM(AU13:AU22)</f>
        <v>0</v>
      </c>
      <c r="AV12" s="60">
        <f>SUM(AV13:AV22)</f>
        <v>0</v>
      </c>
      <c r="AW12" s="61"/>
      <c r="AX12" s="60">
        <f>SUM(AX13:AX22)</f>
        <v>0</v>
      </c>
      <c r="AY12" s="60">
        <f>SUM(AY13:AY22)</f>
        <v>0</v>
      </c>
      <c r="AZ12" s="61"/>
      <c r="BA12" s="60">
        <f>SUM(BA13:BA22)</f>
        <v>0</v>
      </c>
      <c r="BB12" s="60">
        <f>SUM(BB13:BB22)</f>
        <v>0</v>
      </c>
      <c r="BC12" s="61"/>
      <c r="BD12" s="60">
        <f>SUM(BD13:BD22)</f>
        <v>0</v>
      </c>
      <c r="BE12" s="60">
        <f>SUM(BE13:BE22)</f>
        <v>0</v>
      </c>
      <c r="BF12" s="61"/>
      <c r="BG12" s="60">
        <f>SUM(BG13:BG22)</f>
        <v>0</v>
      </c>
      <c r="BH12" s="60">
        <f>SUM(BH13:BH22)</f>
        <v>0</v>
      </c>
      <c r="BI12" s="61"/>
      <c r="BJ12" s="60">
        <f>SUM(BJ13:BJ22)</f>
        <v>0</v>
      </c>
      <c r="BK12" s="60">
        <f>SUM(BK13:BK22)</f>
        <v>0</v>
      </c>
      <c r="BL12" s="61"/>
      <c r="BM12" s="60">
        <f>SUM(BM13:BM22)</f>
        <v>0</v>
      </c>
      <c r="BN12" s="60">
        <f>SUM(BN13:BN22)</f>
        <v>0</v>
      </c>
      <c r="BO12" s="61"/>
      <c r="BP12" s="60">
        <f>SUM(BP13:BP22)</f>
        <v>0</v>
      </c>
      <c r="BQ12" s="60">
        <f>SUM(BQ13:BQ22)</f>
        <v>0</v>
      </c>
      <c r="BR12" s="61"/>
      <c r="BS12" s="60">
        <f>SUM(BS13:BS22)</f>
        <v>0</v>
      </c>
      <c r="BT12" s="60">
        <f>SUM(BT13:BT22)</f>
        <v>0</v>
      </c>
      <c r="BU12" s="61"/>
      <c r="BV12" s="60">
        <f>SUM(BV13:BV22)</f>
        <v>0</v>
      </c>
      <c r="BW12" s="60">
        <f>SUM(BW13:BW22)</f>
        <v>0</v>
      </c>
      <c r="BX12" s="61"/>
      <c r="BY12" s="60">
        <f>SUM(BY13:BY22)</f>
        <v>0</v>
      </c>
      <c r="BZ12" s="60">
        <f>SUM(BZ13:BZ22)</f>
        <v>0</v>
      </c>
      <c r="CA12" s="61"/>
      <c r="CB12" s="60">
        <f>SUM(CB13:CB22)</f>
        <v>0</v>
      </c>
      <c r="CC12" s="60">
        <f>SUM(CC13:CC22)</f>
        <v>0</v>
      </c>
      <c r="CD12" s="61"/>
      <c r="CE12" s="60">
        <f>SUM(CE13:CE22)</f>
        <v>0</v>
      </c>
      <c r="CF12" s="60">
        <f>SUM(CF13:CF22)</f>
        <v>0</v>
      </c>
      <c r="CG12" s="61"/>
      <c r="CH12" s="60">
        <f>SUM(CH13:CH22)</f>
        <v>0</v>
      </c>
      <c r="CI12" s="60">
        <f>SUM(CI13:CI22)</f>
        <v>0</v>
      </c>
      <c r="CJ12" s="61"/>
      <c r="CK12" s="60">
        <f>SUM(CK13:CK22)</f>
        <v>0</v>
      </c>
      <c r="CL12" s="60">
        <f>SUM(CL13:CL22)</f>
        <v>0</v>
      </c>
      <c r="CM12" s="61"/>
      <c r="CN12" s="60">
        <f>SUM(CN13:CN22)</f>
        <v>0</v>
      </c>
      <c r="CO12" s="60">
        <f>SUM(CO13:CO22)</f>
        <v>0</v>
      </c>
      <c r="CP12" s="61"/>
      <c r="CQ12" s="72">
        <f>SUM(CQ13:CQ22)</f>
        <v>0</v>
      </c>
      <c r="CR12" s="60">
        <f>SUM(CR13:CR22)</f>
        <v>0</v>
      </c>
      <c r="CS12" s="61"/>
      <c r="CT12" s="233">
        <f t="shared" si="12"/>
        <v>0</v>
      </c>
      <c r="CU12" s="60">
        <f>SUM(CU13:CU22)</f>
        <v>0</v>
      </c>
      <c r="CV12" s="61"/>
      <c r="CW12" s="60">
        <f>SUM(CW13:CW22)</f>
        <v>0</v>
      </c>
      <c r="CX12" s="60">
        <f>SUM(CX13:CX22)</f>
        <v>0</v>
      </c>
      <c r="CY12" s="61"/>
      <c r="CZ12" s="60">
        <f>SUM(CZ13:CZ22)</f>
        <v>0</v>
      </c>
      <c r="DA12" s="60">
        <f>SUM(DA13:DA22)</f>
        <v>0</v>
      </c>
      <c r="DB12" s="61"/>
      <c r="DC12" s="60">
        <f>SUM(DC13:DC22)</f>
        <v>0</v>
      </c>
      <c r="DD12" s="60">
        <f>SUM(DD13:DD22)</f>
        <v>0</v>
      </c>
      <c r="DE12" s="61"/>
      <c r="DF12" s="60">
        <f>SUM(DF13:DF22)</f>
        <v>0</v>
      </c>
      <c r="DG12" s="60">
        <f>SUM(DG13:DG22)</f>
        <v>0</v>
      </c>
      <c r="DH12" s="61"/>
      <c r="DI12" s="60">
        <f>SUM(DI13:DI22)</f>
        <v>0</v>
      </c>
      <c r="DJ12" s="60">
        <f>SUM(DJ13:DJ22)</f>
        <v>0</v>
      </c>
      <c r="DK12" s="61"/>
      <c r="DL12" s="60">
        <f>SUM(DL13:DL22)</f>
        <v>0</v>
      </c>
      <c r="DM12" s="60">
        <f>SUM(DM13:DM22)</f>
        <v>0</v>
      </c>
      <c r="DN12" s="61"/>
      <c r="DO12" s="60">
        <f>SUM(DO13:DO22)</f>
        <v>0</v>
      </c>
      <c r="DP12" s="60">
        <f>SUM(DP13:DP22)</f>
        <v>0</v>
      </c>
      <c r="DQ12" s="61"/>
      <c r="DR12" s="60">
        <f>SUM(DR13:DR22)</f>
        <v>0</v>
      </c>
      <c r="DS12" s="60">
        <f>SUM(DS13:DS22)</f>
        <v>0</v>
      </c>
      <c r="DT12" s="61"/>
      <c r="DU12" s="60">
        <f>SUM(DU13:DU22)</f>
        <v>0</v>
      </c>
      <c r="DV12" s="60">
        <f>SUM(DV13:DV22)</f>
        <v>0</v>
      </c>
      <c r="DW12" s="61"/>
      <c r="DX12" s="60">
        <f>SUM(DX13:DX22)</f>
        <v>0</v>
      </c>
      <c r="DY12" s="60">
        <f>SUM(DY13:DY22)</f>
        <v>0</v>
      </c>
      <c r="DZ12" s="61"/>
      <c r="EA12" s="60">
        <f>SUM(EA13:EA22)</f>
        <v>0</v>
      </c>
      <c r="EB12" s="60">
        <f>SUM(EB13:EB22)</f>
        <v>0</v>
      </c>
      <c r="EC12" s="61"/>
      <c r="ED12" s="60">
        <f>SUM(ED13:ED22)</f>
        <v>0</v>
      </c>
      <c r="EE12" s="60">
        <f>SUM(EE13:EE22)</f>
        <v>0</v>
      </c>
      <c r="EF12" s="61"/>
      <c r="EG12" s="60">
        <f>SUM(EG13:EG22)</f>
        <v>0</v>
      </c>
      <c r="EH12" s="60">
        <f>SUM(EH13:EH22)</f>
        <v>0</v>
      </c>
      <c r="EI12" s="61"/>
      <c r="EJ12" s="60">
        <f>SUM(EJ13:EJ22)</f>
        <v>0</v>
      </c>
      <c r="EK12" s="60">
        <f>SUM(EK13:EK22)</f>
        <v>0</v>
      </c>
      <c r="EL12" s="61"/>
      <c r="EM12" s="60">
        <f>SUM(EM13:EM22)</f>
        <v>0</v>
      </c>
      <c r="EN12" s="60">
        <f>SUM(EN13:EN22)</f>
        <v>0</v>
      </c>
      <c r="EO12" s="61"/>
      <c r="EP12" s="60">
        <f>SUM(EP13:EP22)</f>
        <v>0</v>
      </c>
      <c r="EQ12" s="60">
        <f>SUM(EQ13:EQ22)</f>
        <v>0</v>
      </c>
      <c r="ER12" s="61"/>
      <c r="ES12" s="60">
        <f>SUM(ES13:ES22)</f>
        <v>0</v>
      </c>
      <c r="ET12" s="60">
        <f>SUM(ET13:ET22)</f>
        <v>0</v>
      </c>
      <c r="EU12" s="61"/>
      <c r="EV12" s="60">
        <f>SUM(EV13:EV22)</f>
        <v>0</v>
      </c>
      <c r="EW12" s="60">
        <f>SUM(EW13:EW22)</f>
        <v>0</v>
      </c>
      <c r="EX12" s="61"/>
      <c r="EY12" s="60">
        <f>SUM(EY13:EY22)</f>
        <v>0</v>
      </c>
      <c r="EZ12" s="60">
        <f>SUM(EZ13:EZ22)</f>
        <v>0</v>
      </c>
      <c r="FA12" s="61"/>
      <c r="FB12" s="60">
        <f>SUM(FB13:FB22)</f>
        <v>0</v>
      </c>
      <c r="FC12" s="60">
        <f>SUM(FC13:FC22)</f>
        <v>0</v>
      </c>
      <c r="FD12" s="61"/>
      <c r="FE12" s="60">
        <f>SUM(FE13:FE22)</f>
        <v>0</v>
      </c>
      <c r="FF12" s="60">
        <f>SUM(FF13:FF22)</f>
        <v>0</v>
      </c>
      <c r="FG12" s="61"/>
      <c r="FH12" s="60">
        <f>SUM(FH13:FH22)</f>
        <v>0</v>
      </c>
      <c r="FI12" s="60">
        <f>SUM(FI13:FI22)</f>
        <v>0</v>
      </c>
      <c r="FJ12" s="61"/>
      <c r="FK12" s="60">
        <f>SUM(FK13:FK22)</f>
        <v>0</v>
      </c>
      <c r="FL12" s="60">
        <f>SUM(FL13:FL22)</f>
        <v>0</v>
      </c>
      <c r="FM12" s="61"/>
      <c r="FN12" s="60">
        <f>SUM(FN13:FN22)</f>
        <v>0</v>
      </c>
      <c r="FO12" s="60">
        <f>SUM(FO13:FO22)</f>
        <v>0</v>
      </c>
      <c r="FP12" s="61"/>
      <c r="FQ12" s="60">
        <f>SUM(FQ13:FQ22)</f>
        <v>0</v>
      </c>
      <c r="FR12" s="60">
        <f>SUM(FR13:FR22)</f>
        <v>0</v>
      </c>
      <c r="FS12" s="61"/>
      <c r="FT12" s="60">
        <f>SUM(FT13:FT22)</f>
        <v>0</v>
      </c>
      <c r="FU12" s="60">
        <f>SUM(FU13:FU22)</f>
        <v>0</v>
      </c>
      <c r="FV12" s="61"/>
      <c r="FW12" s="60">
        <f>SUM(FW13:FW22)</f>
        <v>0</v>
      </c>
      <c r="FX12" s="60">
        <f>SUM(FX13:FX22)</f>
        <v>0</v>
      </c>
      <c r="FY12" s="61"/>
      <c r="FZ12" s="60">
        <f>SUM(FZ13:FZ22)</f>
        <v>0</v>
      </c>
      <c r="GA12" s="60">
        <f>SUM(GA13:GA22)</f>
        <v>0</v>
      </c>
      <c r="GB12" s="61"/>
      <c r="GC12" s="60">
        <f>SUM(GC13:GC22)</f>
        <v>0</v>
      </c>
      <c r="GD12" s="60">
        <f>SUM(GD13:GD22)</f>
        <v>0</v>
      </c>
      <c r="GE12" s="61"/>
      <c r="GF12" s="60">
        <f>SUM(GF13:GF22)</f>
        <v>0</v>
      </c>
      <c r="GG12" s="60">
        <f>SUM(GG13:GG22)</f>
        <v>0</v>
      </c>
      <c r="GH12" s="61"/>
      <c r="GI12" s="60">
        <f>SUM(GI13:GI22)</f>
        <v>0</v>
      </c>
      <c r="GJ12" s="60">
        <f>SUM(GJ13:GJ22)</f>
        <v>0</v>
      </c>
      <c r="GK12" s="61"/>
      <c r="GL12" s="60">
        <f>SUM(GL13:GL22)</f>
        <v>0</v>
      </c>
      <c r="GM12" s="60">
        <f>SUM(GM13:GM22)</f>
        <v>0</v>
      </c>
      <c r="GN12" s="61"/>
      <c r="GO12" s="60">
        <f>SUM(GO13:GO22)</f>
        <v>0</v>
      </c>
      <c r="GP12" s="60">
        <f>SUM(GP13:GP22)</f>
        <v>0</v>
      </c>
      <c r="GQ12" s="61"/>
      <c r="GR12" s="60">
        <f>SUM(GR13:GR22)</f>
        <v>0</v>
      </c>
      <c r="GS12" s="60">
        <f>SUM(GS13:GS22)</f>
        <v>0</v>
      </c>
      <c r="GT12" s="61"/>
      <c r="GU12" s="60">
        <f>SUM(GU13:GU22)</f>
        <v>0</v>
      </c>
      <c r="GV12" s="60">
        <f>SUM(GV13:GV22)</f>
        <v>0</v>
      </c>
      <c r="GW12" s="61"/>
      <c r="GX12" s="60">
        <f>SUM(GX13:GX22)</f>
        <v>0</v>
      </c>
      <c r="GY12" s="60">
        <f>SUM(GY13:GY22)</f>
        <v>0</v>
      </c>
      <c r="GZ12" s="61"/>
      <c r="HA12" s="60">
        <f>SUM(HA13:HA22)</f>
        <v>0</v>
      </c>
      <c r="HB12" s="60">
        <f>SUM(HB13:HB22)</f>
        <v>0</v>
      </c>
      <c r="HC12" s="61"/>
      <c r="HD12" s="60">
        <f>SUM(HD13:HD22)</f>
        <v>0</v>
      </c>
      <c r="HE12" s="60">
        <f>SUM(HE13:HE22)</f>
        <v>0</v>
      </c>
      <c r="HF12" s="61"/>
      <c r="HG12" s="60">
        <f>SUM(HG13:HG22)</f>
        <v>0</v>
      </c>
      <c r="HH12" s="60">
        <f>SUM(HH13:HH22)</f>
        <v>0</v>
      </c>
      <c r="HI12" s="61"/>
      <c r="HJ12" s="60">
        <f>SUM(HJ13:HJ22)</f>
        <v>72507167</v>
      </c>
      <c r="HK12" s="60">
        <f>SUM(HK13:HK22)</f>
        <v>0</v>
      </c>
      <c r="HL12" s="61"/>
      <c r="HM12" s="60">
        <f>SUM(HM13:HM22)</f>
        <v>69807167</v>
      </c>
      <c r="HN12" s="60">
        <f>SUM(HN13:HN22)</f>
        <v>0</v>
      </c>
      <c r="HO12" s="61"/>
      <c r="HP12" s="60">
        <f>SUM(HP13:HP22)</f>
        <v>59807167</v>
      </c>
      <c r="HQ12" s="60">
        <f>SUM(HQ13:HQ22)</f>
        <v>0</v>
      </c>
      <c r="HR12" s="61"/>
      <c r="HS12" s="60">
        <f>SUM(HS13:HS22)</f>
        <v>0</v>
      </c>
      <c r="HT12" s="60">
        <f>SUM(HT13:HT22)</f>
        <v>0</v>
      </c>
      <c r="HU12" s="61"/>
      <c r="HV12" s="60">
        <f>SUM(HV13:HV22)</f>
        <v>0</v>
      </c>
      <c r="HW12" s="60">
        <f>SUM(HW13:HW22)</f>
        <v>0</v>
      </c>
      <c r="HX12" s="61"/>
      <c r="HY12" s="60">
        <f>SUM(HY13:HY22)</f>
        <v>0</v>
      </c>
      <c r="HZ12" s="60">
        <f>SUM(HZ13:HZ22)</f>
        <v>0</v>
      </c>
      <c r="IA12" s="61"/>
      <c r="IB12" s="60">
        <f>SUM(IB13:IB22)</f>
        <v>138400000</v>
      </c>
      <c r="IC12" s="60">
        <f>SUM(IC13:IC22)</f>
        <v>0</v>
      </c>
      <c r="ID12" s="61"/>
      <c r="IE12" s="60">
        <f>SUM(IE13:IE22)</f>
        <v>151500000</v>
      </c>
      <c r="IF12" s="60">
        <f>SUM(IF13:IF22)</f>
        <v>0</v>
      </c>
      <c r="IG12" s="61"/>
      <c r="IH12" s="60">
        <f>SUM(IH13:IH22)</f>
        <v>151500000</v>
      </c>
      <c r="II12" s="60">
        <f>SUM(II13:II22)</f>
        <v>0</v>
      </c>
      <c r="IJ12" s="61"/>
      <c r="IK12" s="60">
        <f>SUM(IK13:IK22)</f>
        <v>0</v>
      </c>
      <c r="IL12" s="60">
        <f>SUM(IL13:IL22)</f>
        <v>0</v>
      </c>
      <c r="IM12" s="61"/>
      <c r="IN12" s="60">
        <f>SUM(IN13:IN22)</f>
        <v>0</v>
      </c>
      <c r="IO12" s="60">
        <f>SUM(IO13:IO22)</f>
        <v>0</v>
      </c>
      <c r="IP12" s="61"/>
      <c r="IQ12" s="60">
        <f>SUM(IQ13:IQ22)</f>
        <v>0</v>
      </c>
      <c r="IR12" s="60">
        <f>SUM(IR13:IR22)</f>
        <v>0</v>
      </c>
      <c r="IS12" s="61"/>
      <c r="IT12" s="60">
        <f>SUM(IT13:IT22)</f>
        <v>0</v>
      </c>
      <c r="IU12" s="60">
        <f>SUM(IU13:IU22)</f>
        <v>0</v>
      </c>
      <c r="IV12" s="61"/>
      <c r="IW12" s="60">
        <f>SUM(IW13:IW22)</f>
        <v>0</v>
      </c>
      <c r="IX12" s="60">
        <f>SUM(IX13:IX22)</f>
        <v>0</v>
      </c>
      <c r="IY12" s="61"/>
      <c r="IZ12" s="60">
        <f>SUM(IZ13:IZ22)</f>
        <v>0</v>
      </c>
      <c r="JA12" s="60">
        <f>SUM(JA13:JA22)</f>
        <v>0</v>
      </c>
      <c r="JB12" s="61"/>
      <c r="JC12" s="60">
        <f>SUM(JC13:JC22)</f>
        <v>0</v>
      </c>
      <c r="JD12" s="60">
        <f>SUM(JD13:JD22)</f>
        <v>0</v>
      </c>
      <c r="JE12" s="61"/>
      <c r="JF12" s="60">
        <f>SUM(JF13:JF22)</f>
        <v>1550000</v>
      </c>
      <c r="JG12" s="60">
        <f>SUM(JG13:JG22)</f>
        <v>0</v>
      </c>
      <c r="JH12" s="61"/>
      <c r="JI12" s="60">
        <f>SUM(JI13:JI22)</f>
        <v>1665000</v>
      </c>
      <c r="JJ12" s="60">
        <f>SUM(JJ13:JJ22)</f>
        <v>0</v>
      </c>
      <c r="JK12" s="61"/>
      <c r="JL12" s="60">
        <f>SUM(JL13:JL22)</f>
        <v>0</v>
      </c>
      <c r="JM12" s="60">
        <f>SUM(JM13:JM22)</f>
        <v>0</v>
      </c>
      <c r="JN12" s="61"/>
      <c r="JO12" s="60">
        <f>SUM(JO13:JO22)</f>
        <v>0</v>
      </c>
      <c r="JP12" s="60">
        <f>SUM(JP13:JP22)</f>
        <v>0</v>
      </c>
      <c r="JQ12" s="61"/>
      <c r="JR12" s="60">
        <f>SUM(JR13:JR22)</f>
        <v>0</v>
      </c>
      <c r="JS12" s="60">
        <f>SUM(JS13:JS22)</f>
        <v>0</v>
      </c>
      <c r="JT12" s="61"/>
      <c r="JU12" s="60">
        <f>SUM(JU13:JU22)</f>
        <v>0</v>
      </c>
      <c r="JV12" s="60">
        <f>SUM(JV13:JV22)</f>
        <v>0</v>
      </c>
      <c r="JW12" s="61"/>
      <c r="JX12" s="60">
        <f>SUM(JX13:JX22)</f>
        <v>0</v>
      </c>
      <c r="JY12" s="60">
        <f>SUM(JY13:JY22)</f>
        <v>0</v>
      </c>
      <c r="JZ12" s="61"/>
      <c r="KA12" s="60">
        <f>SUM(KA13:KA22)</f>
        <v>0</v>
      </c>
      <c r="KB12" s="60">
        <f>SUM(KB13:KB22)</f>
        <v>0</v>
      </c>
      <c r="KC12" s="61"/>
      <c r="KD12" s="60">
        <f>SUM(KD13:KD22)</f>
        <v>171279987</v>
      </c>
      <c r="KE12" s="60">
        <f>SUM(KE13:KE22)</f>
        <v>0</v>
      </c>
      <c r="KF12" s="61"/>
      <c r="KG12" s="60">
        <f>SUM(KG13:KG22)</f>
        <v>173792795</v>
      </c>
      <c r="KH12" s="60">
        <f>SUM(KH13:KH22)</f>
        <v>0</v>
      </c>
      <c r="KI12" s="61"/>
      <c r="KJ12" s="60">
        <f>SUM(KJ13:KJ22)</f>
        <v>173563349</v>
      </c>
      <c r="KK12" s="60">
        <f>SUM(KK13:KK22)</f>
        <v>0</v>
      </c>
      <c r="KL12" s="61"/>
      <c r="KM12" s="60">
        <f>SUM(KM13:KM22)</f>
        <v>0</v>
      </c>
      <c r="KN12" s="60">
        <f>SUM(KN13:KN22)</f>
        <v>0</v>
      </c>
      <c r="KO12" s="61"/>
      <c r="KP12" s="60">
        <f>SUM(KP13:KP22)</f>
        <v>0</v>
      </c>
      <c r="KQ12" s="60">
        <f>SUM(KQ13:KQ22)</f>
        <v>0</v>
      </c>
      <c r="KR12" s="61"/>
      <c r="KS12" s="60">
        <f>SUM(KS13:KS22)</f>
        <v>0</v>
      </c>
      <c r="KT12" s="60">
        <f>SUM(KT13:KT22)</f>
        <v>0</v>
      </c>
      <c r="KU12" s="61"/>
      <c r="KV12" s="60">
        <f>SUM(KV13:KV22)</f>
        <v>0</v>
      </c>
      <c r="KW12" s="60">
        <f>SUM(KW13:KW22)</f>
        <v>0</v>
      </c>
      <c r="KX12" s="61"/>
      <c r="KY12" s="60">
        <f>SUM(KY13:KY22)</f>
        <v>0</v>
      </c>
      <c r="KZ12" s="60">
        <f>SUM(KZ13:KZ22)</f>
        <v>0</v>
      </c>
      <c r="LA12" s="61"/>
      <c r="LB12" s="60">
        <f>SUM(LB13:LB22)</f>
        <v>0</v>
      </c>
      <c r="LC12" s="60">
        <f>SUM(LC13:LC22)</f>
        <v>0</v>
      </c>
      <c r="LD12" s="61"/>
      <c r="LE12" s="60">
        <f>SUM(LE13:LE22)</f>
        <v>0</v>
      </c>
      <c r="LF12" s="60">
        <f>SUM(LF13:LF22)</f>
        <v>0</v>
      </c>
      <c r="LG12" s="61"/>
      <c r="LH12" s="60">
        <f>SUM(LH13:LH22)</f>
        <v>0</v>
      </c>
      <c r="LI12" s="60">
        <f>SUM(LI13:LI22)</f>
        <v>0</v>
      </c>
      <c r="LJ12" s="61"/>
      <c r="LK12" s="60">
        <f>SUM(LK13:LK22)</f>
        <v>0</v>
      </c>
      <c r="LL12" s="60">
        <f>SUM(LL13:LL22)</f>
        <v>0</v>
      </c>
      <c r="LM12" s="61"/>
      <c r="LN12" s="60">
        <f>SUM(LN13:LN22)</f>
        <v>2100000</v>
      </c>
      <c r="LO12" s="60">
        <f>SUM(LO13:LO22)</f>
        <v>0</v>
      </c>
      <c r="LP12" s="61"/>
      <c r="LQ12" s="60">
        <f>SUM(LQ13:LQ22)</f>
        <v>2800000</v>
      </c>
      <c r="LR12" s="60">
        <f>SUM(LR13:LR22)</f>
        <v>0</v>
      </c>
      <c r="LS12" s="61"/>
      <c r="LT12" s="60">
        <f>SUM(LT13:LT22)</f>
        <v>2800000</v>
      </c>
      <c r="LU12" s="60">
        <f>SUM(LU13:LU22)</f>
        <v>0</v>
      </c>
      <c r="LV12" s="61"/>
      <c r="LW12" s="60">
        <f>SUM(LW13:LW22)</f>
        <v>0</v>
      </c>
      <c r="LX12" s="60">
        <f>SUM(LX13:LX22)</f>
        <v>9000000</v>
      </c>
      <c r="LY12" s="61"/>
      <c r="LZ12" s="60">
        <f>SUM(LZ13:LZ22)</f>
        <v>0</v>
      </c>
      <c r="MA12" s="60">
        <f>SUM(MA13:MA22)</f>
        <v>10450000</v>
      </c>
      <c r="MB12" s="61"/>
      <c r="MC12" s="60">
        <f>SUM(MC13:MC22)</f>
        <v>0</v>
      </c>
      <c r="MD12" s="60">
        <f>SUM(MD13:MD22)</f>
        <v>10450000</v>
      </c>
      <c r="ME12" s="61"/>
      <c r="MF12" s="60">
        <f>SUM(MF13:MF22)</f>
        <v>0</v>
      </c>
      <c r="MG12" s="60">
        <f>SUM(MG13:MG22)</f>
        <v>0</v>
      </c>
      <c r="MH12" s="61"/>
      <c r="MI12" s="60">
        <f>SUM(MI13:MI22)</f>
        <v>12093218</v>
      </c>
      <c r="MJ12" s="60">
        <f>SUM(MJ13:MJ22)</f>
        <v>0</v>
      </c>
      <c r="MK12" s="61"/>
      <c r="ML12" s="60">
        <f>SUM(ML13:ML22)</f>
        <v>470000</v>
      </c>
      <c r="MM12" s="60">
        <f>SUM(MM13:MM22)</f>
        <v>0</v>
      </c>
      <c r="MN12" s="61"/>
      <c r="MO12" s="474">
        <f t="shared" si="13"/>
        <v>384287154</v>
      </c>
      <c r="MP12" s="474">
        <f t="shared" si="7"/>
        <v>9000000</v>
      </c>
      <c r="MQ12" s="480"/>
      <c r="MR12" s="474">
        <f t="shared" si="14"/>
        <v>411543180</v>
      </c>
      <c r="MS12" s="474">
        <f t="shared" si="8"/>
        <v>10450000</v>
      </c>
      <c r="MT12" s="480"/>
      <c r="MU12" s="474">
        <f t="shared" si="15"/>
        <v>389805516</v>
      </c>
      <c r="MV12" s="474">
        <f t="shared" si="16"/>
        <v>10450000</v>
      </c>
      <c r="MW12" s="481"/>
      <c r="MX12" s="725"/>
    </row>
    <row r="13" spans="1:364" ht="15">
      <c r="A13" s="58"/>
      <c r="B13" s="10"/>
      <c r="C13" s="62"/>
      <c r="D13" s="18">
        <v>1</v>
      </c>
      <c r="E13" s="10" t="s">
        <v>143</v>
      </c>
      <c r="F13" s="10"/>
      <c r="G13" s="10" t="s">
        <v>144</v>
      </c>
      <c r="H13" s="35">
        <f t="shared" si="0"/>
        <v>0</v>
      </c>
      <c r="I13" s="35">
        <f t="shared" si="1"/>
        <v>0</v>
      </c>
      <c r="J13" s="35"/>
      <c r="K13" s="59">
        <f t="shared" si="2"/>
        <v>0</v>
      </c>
      <c r="L13" s="35">
        <f t="shared" si="3"/>
        <v>0</v>
      </c>
      <c r="M13" s="35">
        <f t="shared" si="4"/>
        <v>0</v>
      </c>
      <c r="N13" s="35"/>
      <c r="O13" s="225">
        <f t="shared" si="9"/>
        <v>0</v>
      </c>
      <c r="P13" s="35">
        <f t="shared" si="5"/>
        <v>0</v>
      </c>
      <c r="Q13" s="35">
        <f t="shared" si="6"/>
        <v>0</v>
      </c>
      <c r="R13" s="35"/>
      <c r="S13" s="225">
        <f t="shared" si="10"/>
        <v>0</v>
      </c>
      <c r="T13" s="24"/>
      <c r="U13" s="24"/>
      <c r="V13" s="25"/>
      <c r="W13" s="24"/>
      <c r="X13" s="24"/>
      <c r="Y13" s="25"/>
      <c r="Z13" s="24"/>
      <c r="AA13" s="24"/>
      <c r="AB13" s="25"/>
      <c r="AC13" s="24"/>
      <c r="AD13" s="24"/>
      <c r="AE13" s="25"/>
      <c r="AF13" s="24"/>
      <c r="AG13" s="24"/>
      <c r="AH13" s="25"/>
      <c r="AI13" s="24"/>
      <c r="AJ13" s="24"/>
      <c r="AK13" s="25"/>
      <c r="AL13" s="24"/>
      <c r="AM13" s="24"/>
      <c r="AN13" s="25"/>
      <c r="AO13" s="24"/>
      <c r="AP13" s="24"/>
      <c r="AQ13" s="25"/>
      <c r="AR13" s="24"/>
      <c r="AS13" s="24"/>
      <c r="AT13" s="25"/>
      <c r="AU13" s="24"/>
      <c r="AV13" s="24"/>
      <c r="AW13" s="25"/>
      <c r="AX13" s="24"/>
      <c r="AY13" s="24"/>
      <c r="AZ13" s="25"/>
      <c r="BA13" s="24"/>
      <c r="BB13" s="24"/>
      <c r="BC13" s="25"/>
      <c r="BD13" s="24"/>
      <c r="BE13" s="24"/>
      <c r="BF13" s="25"/>
      <c r="BG13" s="24"/>
      <c r="BH13" s="24"/>
      <c r="BI13" s="25"/>
      <c r="BJ13" s="24"/>
      <c r="BK13" s="24"/>
      <c r="BL13" s="25"/>
      <c r="BM13" s="24"/>
      <c r="BN13" s="24"/>
      <c r="BO13" s="25"/>
      <c r="BP13" s="24"/>
      <c r="BQ13" s="24"/>
      <c r="BR13" s="25"/>
      <c r="BS13" s="24"/>
      <c r="BT13" s="24"/>
      <c r="BU13" s="25"/>
      <c r="BV13" s="24"/>
      <c r="BW13" s="24"/>
      <c r="BX13" s="25"/>
      <c r="BY13" s="24"/>
      <c r="BZ13" s="24"/>
      <c r="CA13" s="25"/>
      <c r="CB13" s="24"/>
      <c r="CC13" s="24"/>
      <c r="CD13" s="25"/>
      <c r="CE13" s="24"/>
      <c r="CF13" s="24"/>
      <c r="CG13" s="25"/>
      <c r="CH13" s="24"/>
      <c r="CI13" s="24"/>
      <c r="CJ13" s="25"/>
      <c r="CK13" s="24"/>
      <c r="CL13" s="24"/>
      <c r="CM13" s="25"/>
      <c r="CN13" s="24"/>
      <c r="CO13" s="24"/>
      <c r="CP13" s="25"/>
      <c r="CQ13" s="24"/>
      <c r="CR13" s="24"/>
      <c r="CS13" s="25"/>
      <c r="CT13" s="35"/>
      <c r="CU13" s="24"/>
      <c r="CV13" s="25"/>
      <c r="CW13" s="195"/>
      <c r="CX13" s="195"/>
      <c r="CY13" s="196"/>
      <c r="CZ13" s="195"/>
      <c r="DA13" s="195"/>
      <c r="DB13" s="196"/>
      <c r="DC13" s="195"/>
      <c r="DD13" s="195"/>
      <c r="DE13" s="196"/>
      <c r="DF13" s="195"/>
      <c r="DG13" s="195"/>
      <c r="DH13" s="196"/>
      <c r="DI13" s="195"/>
      <c r="DJ13" s="195"/>
      <c r="DK13" s="196"/>
      <c r="DL13" s="195"/>
      <c r="DM13" s="195"/>
      <c r="DN13" s="196"/>
      <c r="DO13" s="195"/>
      <c r="DP13" s="195"/>
      <c r="DQ13" s="196"/>
      <c r="DR13" s="195"/>
      <c r="DS13" s="195"/>
      <c r="DT13" s="196"/>
      <c r="DU13" s="195"/>
      <c r="DV13" s="195"/>
      <c r="DW13" s="196"/>
      <c r="DX13" s="195"/>
      <c r="DY13" s="195"/>
      <c r="DZ13" s="196"/>
      <c r="EA13" s="195"/>
      <c r="EB13" s="195"/>
      <c r="EC13" s="196"/>
      <c r="ED13" s="195"/>
      <c r="EE13" s="195"/>
      <c r="EF13" s="196"/>
      <c r="EG13" s="195"/>
      <c r="EH13" s="195"/>
      <c r="EI13" s="196"/>
      <c r="EJ13" s="195"/>
      <c r="EK13" s="195"/>
      <c r="EL13" s="196"/>
      <c r="EM13" s="195"/>
      <c r="EN13" s="195"/>
      <c r="EO13" s="196"/>
      <c r="EP13" s="195"/>
      <c r="EQ13" s="195"/>
      <c r="ER13" s="196"/>
      <c r="ES13" s="195"/>
      <c r="ET13" s="195"/>
      <c r="EU13" s="196"/>
      <c r="EV13" s="195"/>
      <c r="EW13" s="195"/>
      <c r="EX13" s="196"/>
      <c r="EY13" s="195"/>
      <c r="EZ13" s="195"/>
      <c r="FA13" s="196"/>
      <c r="FB13" s="195"/>
      <c r="FC13" s="195"/>
      <c r="FD13" s="196"/>
      <c r="FE13" s="195"/>
      <c r="FF13" s="195"/>
      <c r="FG13" s="196"/>
      <c r="FH13" s="195"/>
      <c r="FI13" s="195"/>
      <c r="FJ13" s="196"/>
      <c r="FK13" s="195"/>
      <c r="FL13" s="195"/>
      <c r="FM13" s="196"/>
      <c r="FN13" s="195"/>
      <c r="FO13" s="195"/>
      <c r="FP13" s="196"/>
      <c r="FQ13" s="195"/>
      <c r="FR13" s="195"/>
      <c r="FS13" s="196"/>
      <c r="FT13" s="195"/>
      <c r="FU13" s="195"/>
      <c r="FV13" s="196"/>
      <c r="FW13" s="195"/>
      <c r="FX13" s="195"/>
      <c r="FY13" s="196"/>
      <c r="FZ13" s="195"/>
      <c r="GA13" s="195"/>
      <c r="GB13" s="196"/>
      <c r="GC13" s="195"/>
      <c r="GD13" s="195"/>
      <c r="GE13" s="196"/>
      <c r="GF13" s="195"/>
      <c r="GG13" s="195"/>
      <c r="GH13" s="196"/>
      <c r="GI13" s="195"/>
      <c r="GJ13" s="195"/>
      <c r="GK13" s="196"/>
      <c r="GL13" s="195"/>
      <c r="GM13" s="195"/>
      <c r="GN13" s="196"/>
      <c r="GO13" s="195"/>
      <c r="GP13" s="195"/>
      <c r="GQ13" s="196"/>
      <c r="GR13" s="195"/>
      <c r="GS13" s="195"/>
      <c r="GT13" s="196"/>
      <c r="GU13" s="195"/>
      <c r="GV13" s="195"/>
      <c r="GW13" s="196"/>
      <c r="GX13" s="195"/>
      <c r="GY13" s="195"/>
      <c r="GZ13" s="196"/>
      <c r="HA13" s="195"/>
      <c r="HB13" s="195"/>
      <c r="HC13" s="196"/>
      <c r="HD13" s="195"/>
      <c r="HE13" s="195"/>
      <c r="HF13" s="196"/>
      <c r="HG13" s="195"/>
      <c r="HH13" s="195"/>
      <c r="HI13" s="196"/>
      <c r="HJ13" s="195"/>
      <c r="HK13" s="195"/>
      <c r="HL13" s="196"/>
      <c r="HM13" s="195"/>
      <c r="HN13" s="195"/>
      <c r="HO13" s="196"/>
      <c r="HP13" s="195"/>
      <c r="HQ13" s="195"/>
      <c r="HR13" s="196"/>
      <c r="HS13" s="195"/>
      <c r="HT13" s="195"/>
      <c r="HU13" s="196"/>
      <c r="HV13" s="195"/>
      <c r="HW13" s="195"/>
      <c r="HX13" s="196"/>
      <c r="HY13" s="195"/>
      <c r="HZ13" s="195"/>
      <c r="IA13" s="196"/>
      <c r="IB13" s="195"/>
      <c r="IC13" s="195"/>
      <c r="ID13" s="196"/>
      <c r="IE13" s="195"/>
      <c r="IF13" s="195"/>
      <c r="IG13" s="196"/>
      <c r="IH13" s="195"/>
      <c r="II13" s="195"/>
      <c r="IJ13" s="196"/>
      <c r="IK13" s="195"/>
      <c r="IL13" s="195"/>
      <c r="IM13" s="196"/>
      <c r="IN13" s="195"/>
      <c r="IO13" s="195"/>
      <c r="IP13" s="196"/>
      <c r="IQ13" s="195"/>
      <c r="IR13" s="195"/>
      <c r="IS13" s="196"/>
      <c r="IT13" s="195"/>
      <c r="IU13" s="195"/>
      <c r="IV13" s="196"/>
      <c r="IW13" s="195"/>
      <c r="IX13" s="195"/>
      <c r="IY13" s="196"/>
      <c r="IZ13" s="195"/>
      <c r="JA13" s="195"/>
      <c r="JB13" s="196"/>
      <c r="JC13" s="195"/>
      <c r="JD13" s="195"/>
      <c r="JE13" s="196"/>
      <c r="JF13" s="195"/>
      <c r="JG13" s="195"/>
      <c r="JH13" s="196"/>
      <c r="JI13" s="195"/>
      <c r="JJ13" s="195"/>
      <c r="JK13" s="196"/>
      <c r="JL13" s="195"/>
      <c r="JM13" s="195"/>
      <c r="JN13" s="196"/>
      <c r="JO13" s="195"/>
      <c r="JP13" s="195"/>
      <c r="JQ13" s="196"/>
      <c r="JR13" s="195"/>
      <c r="JS13" s="195"/>
      <c r="JT13" s="196"/>
      <c r="JU13" s="195"/>
      <c r="JV13" s="195"/>
      <c r="JW13" s="196"/>
      <c r="JX13" s="195"/>
      <c r="JY13" s="195"/>
      <c r="JZ13" s="196"/>
      <c r="KA13" s="195"/>
      <c r="KB13" s="195"/>
      <c r="KC13" s="196"/>
      <c r="KD13" s="195"/>
      <c r="KE13" s="195"/>
      <c r="KF13" s="196"/>
      <c r="KG13" s="195"/>
      <c r="KH13" s="195"/>
      <c r="KI13" s="196"/>
      <c r="KJ13" s="195"/>
      <c r="KK13" s="195"/>
      <c r="KL13" s="196"/>
      <c r="KM13" s="195"/>
      <c r="KN13" s="195"/>
      <c r="KO13" s="196"/>
      <c r="KP13" s="195"/>
      <c r="KQ13" s="195"/>
      <c r="KR13" s="196"/>
      <c r="KS13" s="195"/>
      <c r="KT13" s="195"/>
      <c r="KU13" s="196"/>
      <c r="KV13" s="195"/>
      <c r="KW13" s="195"/>
      <c r="KX13" s="196"/>
      <c r="KY13" s="195"/>
      <c r="KZ13" s="195"/>
      <c r="LA13" s="196"/>
      <c r="LB13" s="195"/>
      <c r="LC13" s="195"/>
      <c r="LD13" s="196"/>
      <c r="LE13" s="195"/>
      <c r="LF13" s="195"/>
      <c r="LG13" s="196"/>
      <c r="LH13" s="195"/>
      <c r="LI13" s="195"/>
      <c r="LJ13" s="196"/>
      <c r="LK13" s="195"/>
      <c r="LL13" s="195"/>
      <c r="LM13" s="196"/>
      <c r="LN13" s="195"/>
      <c r="LO13" s="195"/>
      <c r="LP13" s="196"/>
      <c r="LQ13" s="195"/>
      <c r="LR13" s="195"/>
      <c r="LS13" s="196"/>
      <c r="LT13" s="195"/>
      <c r="LU13" s="195"/>
      <c r="LV13" s="196"/>
      <c r="LW13" s="195"/>
      <c r="LX13" s="195"/>
      <c r="LY13" s="196"/>
      <c r="LZ13" s="195"/>
      <c r="MA13" s="195"/>
      <c r="MB13" s="196"/>
      <c r="MC13" s="195"/>
      <c r="MD13" s="195"/>
      <c r="ME13" s="196"/>
      <c r="MF13" s="195"/>
      <c r="MG13" s="195"/>
      <c r="MH13" s="196"/>
      <c r="MI13" s="195"/>
      <c r="MJ13" s="195"/>
      <c r="MK13" s="196"/>
      <c r="ML13" s="195"/>
      <c r="MM13" s="195"/>
      <c r="MN13" s="196"/>
      <c r="MO13" s="478">
        <f t="shared" si="13"/>
        <v>0</v>
      </c>
      <c r="MP13" s="478">
        <f t="shared" si="7"/>
        <v>0</v>
      </c>
      <c r="MQ13" s="479"/>
      <c r="MR13" s="478">
        <f t="shared" si="14"/>
        <v>0</v>
      </c>
      <c r="MS13" s="478">
        <f t="shared" si="8"/>
        <v>0</v>
      </c>
      <c r="MT13" s="479"/>
      <c r="MU13" s="478">
        <f t="shared" si="15"/>
        <v>0</v>
      </c>
      <c r="MV13" s="478">
        <f t="shared" si="16"/>
        <v>0</v>
      </c>
      <c r="MW13" s="479"/>
      <c r="MX13" s="97"/>
    </row>
    <row r="14" spans="1:364" ht="15">
      <c r="A14" s="58"/>
      <c r="B14" s="10"/>
      <c r="C14" s="62"/>
      <c r="D14" s="18">
        <v>2</v>
      </c>
      <c r="E14" s="10" t="s">
        <v>145</v>
      </c>
      <c r="F14" s="10"/>
      <c r="G14" s="10" t="s">
        <v>146</v>
      </c>
      <c r="H14" s="35">
        <f t="shared" si="0"/>
        <v>0</v>
      </c>
      <c r="I14" s="35">
        <f t="shared" si="1"/>
        <v>0</v>
      </c>
      <c r="J14" s="35"/>
      <c r="K14" s="59">
        <f t="shared" si="2"/>
        <v>0</v>
      </c>
      <c r="L14" s="35">
        <f t="shared" si="3"/>
        <v>0</v>
      </c>
      <c r="M14" s="35">
        <f t="shared" si="4"/>
        <v>0</v>
      </c>
      <c r="N14" s="35"/>
      <c r="O14" s="225">
        <f t="shared" si="9"/>
        <v>0</v>
      </c>
      <c r="P14" s="35">
        <f t="shared" si="5"/>
        <v>0</v>
      </c>
      <c r="Q14" s="35">
        <f t="shared" si="6"/>
        <v>0</v>
      </c>
      <c r="R14" s="35"/>
      <c r="S14" s="225">
        <f t="shared" si="10"/>
        <v>0</v>
      </c>
      <c r="T14" s="24"/>
      <c r="U14" s="24"/>
      <c r="V14" s="25"/>
      <c r="W14" s="24"/>
      <c r="X14" s="24"/>
      <c r="Y14" s="25"/>
      <c r="Z14" s="24"/>
      <c r="AA14" s="24"/>
      <c r="AB14" s="25"/>
      <c r="AC14" s="24"/>
      <c r="AD14" s="24"/>
      <c r="AE14" s="25"/>
      <c r="AF14" s="24"/>
      <c r="AG14" s="24"/>
      <c r="AH14" s="25"/>
      <c r="AI14" s="24"/>
      <c r="AJ14" s="24"/>
      <c r="AK14" s="25"/>
      <c r="AL14" s="24"/>
      <c r="AM14" s="24"/>
      <c r="AN14" s="25"/>
      <c r="AO14" s="24"/>
      <c r="AP14" s="24"/>
      <c r="AQ14" s="25"/>
      <c r="AR14" s="24"/>
      <c r="AS14" s="24"/>
      <c r="AT14" s="25"/>
      <c r="AU14" s="24"/>
      <c r="AV14" s="24"/>
      <c r="AW14" s="25"/>
      <c r="AX14" s="24"/>
      <c r="AY14" s="24"/>
      <c r="AZ14" s="25"/>
      <c r="BA14" s="24"/>
      <c r="BB14" s="24"/>
      <c r="BC14" s="25"/>
      <c r="BD14" s="24"/>
      <c r="BE14" s="24"/>
      <c r="BF14" s="25"/>
      <c r="BG14" s="24"/>
      <c r="BH14" s="24"/>
      <c r="BI14" s="25"/>
      <c r="BJ14" s="24"/>
      <c r="BK14" s="24"/>
      <c r="BL14" s="25"/>
      <c r="BM14" s="24"/>
      <c r="BN14" s="24"/>
      <c r="BO14" s="25"/>
      <c r="BP14" s="24"/>
      <c r="BQ14" s="24"/>
      <c r="BR14" s="25"/>
      <c r="BS14" s="24"/>
      <c r="BT14" s="24"/>
      <c r="BU14" s="25"/>
      <c r="BV14" s="24"/>
      <c r="BW14" s="24"/>
      <c r="BX14" s="25"/>
      <c r="BY14" s="24"/>
      <c r="BZ14" s="24"/>
      <c r="CA14" s="25"/>
      <c r="CB14" s="24"/>
      <c r="CC14" s="24"/>
      <c r="CD14" s="25"/>
      <c r="CE14" s="24"/>
      <c r="CF14" s="24"/>
      <c r="CG14" s="25"/>
      <c r="CH14" s="24"/>
      <c r="CI14" s="24"/>
      <c r="CJ14" s="25"/>
      <c r="CK14" s="24"/>
      <c r="CL14" s="24"/>
      <c r="CM14" s="25"/>
      <c r="CN14" s="24"/>
      <c r="CO14" s="24"/>
      <c r="CP14" s="25"/>
      <c r="CQ14" s="24"/>
      <c r="CR14" s="24"/>
      <c r="CS14" s="25"/>
      <c r="CT14" s="35"/>
      <c r="CU14" s="24"/>
      <c r="CV14" s="25"/>
      <c r="CW14" s="195"/>
      <c r="CX14" s="195"/>
      <c r="CY14" s="196"/>
      <c r="CZ14" s="195"/>
      <c r="DA14" s="195"/>
      <c r="DB14" s="196"/>
      <c r="DC14" s="195"/>
      <c r="DD14" s="195"/>
      <c r="DE14" s="196"/>
      <c r="DF14" s="195"/>
      <c r="DG14" s="195"/>
      <c r="DH14" s="196"/>
      <c r="DI14" s="195"/>
      <c r="DJ14" s="195"/>
      <c r="DK14" s="196"/>
      <c r="DL14" s="195"/>
      <c r="DM14" s="195"/>
      <c r="DN14" s="196"/>
      <c r="DO14" s="195"/>
      <c r="DP14" s="195"/>
      <c r="DQ14" s="196"/>
      <c r="DR14" s="195"/>
      <c r="DS14" s="195"/>
      <c r="DT14" s="196"/>
      <c r="DU14" s="195"/>
      <c r="DV14" s="195"/>
      <c r="DW14" s="196"/>
      <c r="DX14" s="195"/>
      <c r="DY14" s="195"/>
      <c r="DZ14" s="196"/>
      <c r="EA14" s="195"/>
      <c r="EB14" s="195"/>
      <c r="EC14" s="196"/>
      <c r="ED14" s="195"/>
      <c r="EE14" s="195"/>
      <c r="EF14" s="196"/>
      <c r="EG14" s="195"/>
      <c r="EH14" s="195"/>
      <c r="EI14" s="196"/>
      <c r="EJ14" s="195"/>
      <c r="EK14" s="195"/>
      <c r="EL14" s="196"/>
      <c r="EM14" s="195"/>
      <c r="EN14" s="195"/>
      <c r="EO14" s="196"/>
      <c r="EP14" s="195"/>
      <c r="EQ14" s="195"/>
      <c r="ER14" s="196"/>
      <c r="ES14" s="195"/>
      <c r="ET14" s="195"/>
      <c r="EU14" s="196"/>
      <c r="EV14" s="195"/>
      <c r="EW14" s="195"/>
      <c r="EX14" s="196"/>
      <c r="EY14" s="195"/>
      <c r="EZ14" s="195"/>
      <c r="FA14" s="196"/>
      <c r="FB14" s="195"/>
      <c r="FC14" s="195"/>
      <c r="FD14" s="196"/>
      <c r="FE14" s="195"/>
      <c r="FF14" s="195"/>
      <c r="FG14" s="196"/>
      <c r="FH14" s="195"/>
      <c r="FI14" s="195"/>
      <c r="FJ14" s="196"/>
      <c r="FK14" s="195"/>
      <c r="FL14" s="195"/>
      <c r="FM14" s="196"/>
      <c r="FN14" s="195"/>
      <c r="FO14" s="195"/>
      <c r="FP14" s="196"/>
      <c r="FQ14" s="195"/>
      <c r="FR14" s="195"/>
      <c r="FS14" s="196"/>
      <c r="FT14" s="195"/>
      <c r="FU14" s="195"/>
      <c r="FV14" s="196"/>
      <c r="FW14" s="195"/>
      <c r="FX14" s="195"/>
      <c r="FY14" s="196"/>
      <c r="FZ14" s="195"/>
      <c r="GA14" s="195"/>
      <c r="GB14" s="196"/>
      <c r="GC14" s="195"/>
      <c r="GD14" s="195"/>
      <c r="GE14" s="196"/>
      <c r="GF14" s="195"/>
      <c r="GG14" s="195"/>
      <c r="GH14" s="196"/>
      <c r="GI14" s="195"/>
      <c r="GJ14" s="195"/>
      <c r="GK14" s="196"/>
      <c r="GL14" s="195"/>
      <c r="GM14" s="195"/>
      <c r="GN14" s="196"/>
      <c r="GO14" s="195"/>
      <c r="GP14" s="195"/>
      <c r="GQ14" s="196"/>
      <c r="GR14" s="195"/>
      <c r="GS14" s="195"/>
      <c r="GT14" s="196"/>
      <c r="GU14" s="195"/>
      <c r="GV14" s="195"/>
      <c r="GW14" s="196"/>
      <c r="GX14" s="195"/>
      <c r="GY14" s="195"/>
      <c r="GZ14" s="196"/>
      <c r="HA14" s="195"/>
      <c r="HB14" s="195"/>
      <c r="HC14" s="196"/>
      <c r="HD14" s="195"/>
      <c r="HE14" s="195"/>
      <c r="HF14" s="196"/>
      <c r="HG14" s="195"/>
      <c r="HH14" s="195"/>
      <c r="HI14" s="196"/>
      <c r="HJ14" s="195"/>
      <c r="HK14" s="195"/>
      <c r="HL14" s="196"/>
      <c r="HM14" s="35"/>
      <c r="HN14" s="195"/>
      <c r="HO14" s="196"/>
      <c r="HP14" s="195"/>
      <c r="HQ14" s="195"/>
      <c r="HR14" s="196"/>
      <c r="HS14" s="195"/>
      <c r="HT14" s="195"/>
      <c r="HU14" s="196"/>
      <c r="HV14" s="195"/>
      <c r="HW14" s="195"/>
      <c r="HX14" s="196"/>
      <c r="HY14" s="195"/>
      <c r="HZ14" s="195"/>
      <c r="IA14" s="196"/>
      <c r="IB14" s="195"/>
      <c r="IC14" s="195"/>
      <c r="ID14" s="196"/>
      <c r="IE14" s="195"/>
      <c r="IF14" s="195"/>
      <c r="IG14" s="196"/>
      <c r="IH14" s="195"/>
      <c r="II14" s="195"/>
      <c r="IJ14" s="196"/>
      <c r="IK14" s="195"/>
      <c r="IL14" s="195"/>
      <c r="IM14" s="196"/>
      <c r="IN14" s="195"/>
      <c r="IO14" s="195"/>
      <c r="IP14" s="196"/>
      <c r="IQ14" s="195"/>
      <c r="IR14" s="195"/>
      <c r="IS14" s="196"/>
      <c r="IT14" s="195"/>
      <c r="IU14" s="195"/>
      <c r="IV14" s="196"/>
      <c r="IW14" s="195"/>
      <c r="IX14" s="195"/>
      <c r="IY14" s="196"/>
      <c r="IZ14" s="195"/>
      <c r="JA14" s="195"/>
      <c r="JB14" s="196"/>
      <c r="JC14" s="195"/>
      <c r="JD14" s="195"/>
      <c r="JE14" s="196"/>
      <c r="JF14" s="195"/>
      <c r="JG14" s="195"/>
      <c r="JH14" s="196"/>
      <c r="JI14" s="195"/>
      <c r="JJ14" s="195"/>
      <c r="JK14" s="196"/>
      <c r="JL14" s="195"/>
      <c r="JM14" s="195"/>
      <c r="JN14" s="196"/>
      <c r="JO14" s="195"/>
      <c r="JP14" s="195"/>
      <c r="JQ14" s="196"/>
      <c r="JR14" s="195"/>
      <c r="JS14" s="195"/>
      <c r="JT14" s="196"/>
      <c r="JU14" s="195"/>
      <c r="JV14" s="195"/>
      <c r="JW14" s="196"/>
      <c r="JX14" s="195"/>
      <c r="JY14" s="195"/>
      <c r="JZ14" s="196"/>
      <c r="KA14" s="195"/>
      <c r="KB14" s="195"/>
      <c r="KC14" s="196"/>
      <c r="KD14" s="195"/>
      <c r="KE14" s="195"/>
      <c r="KF14" s="196"/>
      <c r="KG14" s="195"/>
      <c r="KH14" s="195"/>
      <c r="KI14" s="196"/>
      <c r="KJ14" s="195"/>
      <c r="KK14" s="195"/>
      <c r="KL14" s="196"/>
      <c r="KM14" s="195"/>
      <c r="KN14" s="195"/>
      <c r="KO14" s="196"/>
      <c r="KP14" s="195"/>
      <c r="KQ14" s="195"/>
      <c r="KR14" s="196"/>
      <c r="KS14" s="195"/>
      <c r="KT14" s="195"/>
      <c r="KU14" s="196"/>
      <c r="KV14" s="195"/>
      <c r="KW14" s="195"/>
      <c r="KX14" s="196"/>
      <c r="KY14" s="195"/>
      <c r="KZ14" s="195"/>
      <c r="LA14" s="196"/>
      <c r="LB14" s="195"/>
      <c r="LC14" s="195"/>
      <c r="LD14" s="196"/>
      <c r="LE14" s="195"/>
      <c r="LF14" s="195"/>
      <c r="LG14" s="196"/>
      <c r="LH14" s="195"/>
      <c r="LI14" s="195"/>
      <c r="LJ14" s="196"/>
      <c r="LK14" s="195"/>
      <c r="LL14" s="195"/>
      <c r="LM14" s="196"/>
      <c r="LN14" s="195"/>
      <c r="LO14" s="195"/>
      <c r="LP14" s="196"/>
      <c r="LQ14" s="195"/>
      <c r="LR14" s="195"/>
      <c r="LS14" s="196"/>
      <c r="LT14" s="195"/>
      <c r="LU14" s="195"/>
      <c r="LV14" s="196"/>
      <c r="LW14" s="195"/>
      <c r="LX14" s="195"/>
      <c r="LY14" s="196"/>
      <c r="LZ14" s="195"/>
      <c r="MA14" s="195"/>
      <c r="MB14" s="196"/>
      <c r="MC14" s="195"/>
      <c r="MD14" s="195"/>
      <c r="ME14" s="196"/>
      <c r="MF14" s="195"/>
      <c r="MG14" s="195"/>
      <c r="MH14" s="196"/>
      <c r="MI14" s="195"/>
      <c r="MJ14" s="195"/>
      <c r="MK14" s="196"/>
      <c r="ML14" s="195"/>
      <c r="MM14" s="195"/>
      <c r="MN14" s="196"/>
      <c r="MO14" s="478">
        <f t="shared" si="13"/>
        <v>0</v>
      </c>
      <c r="MP14" s="478">
        <f t="shared" si="7"/>
        <v>0</v>
      </c>
      <c r="MQ14" s="479"/>
      <c r="MR14" s="478">
        <f t="shared" si="14"/>
        <v>0</v>
      </c>
      <c r="MS14" s="478">
        <f t="shared" si="8"/>
        <v>0</v>
      </c>
      <c r="MT14" s="479"/>
      <c r="MU14" s="478">
        <f t="shared" si="15"/>
        <v>0</v>
      </c>
      <c r="MV14" s="478">
        <f t="shared" si="16"/>
        <v>0</v>
      </c>
      <c r="MW14" s="479"/>
      <c r="MX14" s="97"/>
    </row>
    <row r="15" spans="1:364" ht="15">
      <c r="A15" s="58"/>
      <c r="B15" s="63"/>
      <c r="C15" s="64"/>
      <c r="D15" s="18">
        <v>3</v>
      </c>
      <c r="E15" s="2" t="s">
        <v>147</v>
      </c>
      <c r="F15" s="26"/>
      <c r="G15" s="65" t="s">
        <v>148</v>
      </c>
      <c r="H15" s="35">
        <f t="shared" si="0"/>
        <v>0</v>
      </c>
      <c r="I15" s="35">
        <f t="shared" si="1"/>
        <v>0</v>
      </c>
      <c r="J15" s="35"/>
      <c r="K15" s="59">
        <f t="shared" si="2"/>
        <v>0</v>
      </c>
      <c r="L15" s="35">
        <f t="shared" si="3"/>
        <v>0</v>
      </c>
      <c r="M15" s="35">
        <f t="shared" si="4"/>
        <v>0</v>
      </c>
      <c r="N15" s="35"/>
      <c r="O15" s="225">
        <f t="shared" si="9"/>
        <v>0</v>
      </c>
      <c r="P15" s="35">
        <f t="shared" si="5"/>
        <v>0</v>
      </c>
      <c r="Q15" s="35">
        <f t="shared" si="6"/>
        <v>0</v>
      </c>
      <c r="R15" s="35"/>
      <c r="S15" s="225">
        <f t="shared" si="10"/>
        <v>0</v>
      </c>
      <c r="T15" s="35"/>
      <c r="U15" s="35"/>
      <c r="V15" s="66"/>
      <c r="W15" s="35"/>
      <c r="X15" s="35"/>
      <c r="Y15" s="66"/>
      <c r="Z15" s="35"/>
      <c r="AA15" s="35"/>
      <c r="AB15" s="66"/>
      <c r="AC15" s="35"/>
      <c r="AD15" s="35"/>
      <c r="AE15" s="66"/>
      <c r="AF15" s="35"/>
      <c r="AG15" s="35"/>
      <c r="AH15" s="66"/>
      <c r="AI15" s="35"/>
      <c r="AJ15" s="35"/>
      <c r="AK15" s="66"/>
      <c r="AL15" s="35"/>
      <c r="AM15" s="35"/>
      <c r="AN15" s="66"/>
      <c r="AO15" s="35"/>
      <c r="AP15" s="35"/>
      <c r="AQ15" s="66"/>
      <c r="AR15" s="35"/>
      <c r="AS15" s="35"/>
      <c r="AT15" s="66"/>
      <c r="AU15" s="35"/>
      <c r="AV15" s="35"/>
      <c r="AW15" s="66"/>
      <c r="AX15" s="35"/>
      <c r="AY15" s="35"/>
      <c r="AZ15" s="66"/>
      <c r="BA15" s="35"/>
      <c r="BB15" s="35"/>
      <c r="BC15" s="66"/>
      <c r="BD15" s="35"/>
      <c r="BE15" s="35"/>
      <c r="BF15" s="66"/>
      <c r="BG15" s="35"/>
      <c r="BH15" s="35"/>
      <c r="BI15" s="66"/>
      <c r="BJ15" s="35"/>
      <c r="BK15" s="35"/>
      <c r="BL15" s="66"/>
      <c r="BM15" s="35"/>
      <c r="BN15" s="35"/>
      <c r="BO15" s="66"/>
      <c r="BP15" s="35"/>
      <c r="BQ15" s="35"/>
      <c r="BR15" s="66"/>
      <c r="BS15" s="35"/>
      <c r="BT15" s="35"/>
      <c r="BU15" s="66"/>
      <c r="BV15" s="35"/>
      <c r="BW15" s="35"/>
      <c r="BX15" s="66"/>
      <c r="BY15" s="35"/>
      <c r="BZ15" s="35"/>
      <c r="CA15" s="66"/>
      <c r="CB15" s="35"/>
      <c r="CC15" s="35"/>
      <c r="CD15" s="66"/>
      <c r="CE15" s="35"/>
      <c r="CF15" s="35"/>
      <c r="CG15" s="66"/>
      <c r="CH15" s="35"/>
      <c r="CI15" s="35"/>
      <c r="CJ15" s="66"/>
      <c r="CK15" s="35"/>
      <c r="CL15" s="35"/>
      <c r="CM15" s="66"/>
      <c r="CN15" s="35"/>
      <c r="CO15" s="35"/>
      <c r="CP15" s="66"/>
      <c r="CQ15" s="35"/>
      <c r="CR15" s="35"/>
      <c r="CS15" s="66"/>
      <c r="CT15" s="35"/>
      <c r="CU15" s="35"/>
      <c r="CV15" s="66"/>
      <c r="CW15" s="195"/>
      <c r="CX15" s="195"/>
      <c r="CY15" s="196"/>
      <c r="CZ15" s="195"/>
      <c r="DA15" s="195"/>
      <c r="DB15" s="196"/>
      <c r="DC15" s="195"/>
      <c r="DD15" s="195"/>
      <c r="DE15" s="196"/>
      <c r="DF15" s="195"/>
      <c r="DG15" s="195"/>
      <c r="DH15" s="196"/>
      <c r="DI15" s="195"/>
      <c r="DJ15" s="195"/>
      <c r="DK15" s="196"/>
      <c r="DL15" s="195"/>
      <c r="DM15" s="195"/>
      <c r="DN15" s="196"/>
      <c r="DO15" s="195"/>
      <c r="DP15" s="195"/>
      <c r="DQ15" s="196"/>
      <c r="DR15" s="195"/>
      <c r="DS15" s="195"/>
      <c r="DT15" s="196"/>
      <c r="DU15" s="195"/>
      <c r="DV15" s="195"/>
      <c r="DW15" s="196"/>
      <c r="DX15" s="195"/>
      <c r="DY15" s="195"/>
      <c r="DZ15" s="196"/>
      <c r="EA15" s="195"/>
      <c r="EB15" s="195"/>
      <c r="EC15" s="196"/>
      <c r="ED15" s="195"/>
      <c r="EE15" s="195"/>
      <c r="EF15" s="196"/>
      <c r="EG15" s="195"/>
      <c r="EH15" s="195"/>
      <c r="EI15" s="196"/>
      <c r="EJ15" s="195"/>
      <c r="EK15" s="195"/>
      <c r="EL15" s="196"/>
      <c r="EM15" s="195"/>
      <c r="EN15" s="195"/>
      <c r="EO15" s="196"/>
      <c r="EP15" s="195"/>
      <c r="EQ15" s="195"/>
      <c r="ER15" s="196"/>
      <c r="ES15" s="195"/>
      <c r="ET15" s="195"/>
      <c r="EU15" s="196"/>
      <c r="EV15" s="195"/>
      <c r="EW15" s="195"/>
      <c r="EX15" s="196"/>
      <c r="EY15" s="195"/>
      <c r="EZ15" s="195"/>
      <c r="FA15" s="196"/>
      <c r="FB15" s="195"/>
      <c r="FC15" s="195"/>
      <c r="FD15" s="196"/>
      <c r="FE15" s="195"/>
      <c r="FF15" s="195"/>
      <c r="FG15" s="196"/>
      <c r="FH15" s="195"/>
      <c r="FI15" s="195"/>
      <c r="FJ15" s="196"/>
      <c r="FK15" s="195"/>
      <c r="FL15" s="195"/>
      <c r="FM15" s="196"/>
      <c r="FN15" s="195"/>
      <c r="FO15" s="195"/>
      <c r="FP15" s="196"/>
      <c r="FQ15" s="195"/>
      <c r="FR15" s="195"/>
      <c r="FS15" s="196"/>
      <c r="FT15" s="195"/>
      <c r="FU15" s="195"/>
      <c r="FV15" s="196"/>
      <c r="FW15" s="195"/>
      <c r="FX15" s="195"/>
      <c r="FY15" s="196"/>
      <c r="FZ15" s="195"/>
      <c r="GA15" s="195"/>
      <c r="GB15" s="196"/>
      <c r="GC15" s="195"/>
      <c r="GD15" s="195"/>
      <c r="GE15" s="196"/>
      <c r="GF15" s="195"/>
      <c r="GG15" s="195"/>
      <c r="GH15" s="196"/>
      <c r="GI15" s="195"/>
      <c r="GJ15" s="195"/>
      <c r="GK15" s="196"/>
      <c r="GL15" s="195"/>
      <c r="GM15" s="195"/>
      <c r="GN15" s="196"/>
      <c r="GO15" s="195"/>
      <c r="GP15" s="195"/>
      <c r="GQ15" s="196"/>
      <c r="GR15" s="195"/>
      <c r="GS15" s="195"/>
      <c r="GT15" s="196"/>
      <c r="GU15" s="195"/>
      <c r="GV15" s="195"/>
      <c r="GW15" s="196"/>
      <c r="GX15" s="195"/>
      <c r="GY15" s="195"/>
      <c r="GZ15" s="196"/>
      <c r="HA15" s="195"/>
      <c r="HB15" s="195"/>
      <c r="HC15" s="196"/>
      <c r="HD15" s="195"/>
      <c r="HE15" s="195"/>
      <c r="HF15" s="196"/>
      <c r="HG15" s="195"/>
      <c r="HH15" s="195"/>
      <c r="HI15" s="196"/>
      <c r="HJ15" s="195"/>
      <c r="HK15" s="195"/>
      <c r="HL15" s="196"/>
      <c r="HM15" s="195"/>
      <c r="HN15" s="195"/>
      <c r="HO15" s="196"/>
      <c r="HP15" s="195"/>
      <c r="HQ15" s="195"/>
      <c r="HR15" s="196"/>
      <c r="HS15" s="195"/>
      <c r="HT15" s="195"/>
      <c r="HU15" s="196"/>
      <c r="HV15" s="195"/>
      <c r="HW15" s="195"/>
      <c r="HX15" s="196"/>
      <c r="HY15" s="195"/>
      <c r="HZ15" s="195"/>
      <c r="IA15" s="196"/>
      <c r="IB15" s="195"/>
      <c r="IC15" s="195"/>
      <c r="ID15" s="196"/>
      <c r="IE15" s="195"/>
      <c r="IF15" s="195"/>
      <c r="IG15" s="196"/>
      <c r="IH15" s="195"/>
      <c r="II15" s="195"/>
      <c r="IJ15" s="196"/>
      <c r="IK15" s="195"/>
      <c r="IL15" s="195"/>
      <c r="IM15" s="196"/>
      <c r="IN15" s="195"/>
      <c r="IO15" s="195"/>
      <c r="IP15" s="196"/>
      <c r="IQ15" s="195"/>
      <c r="IR15" s="195"/>
      <c r="IS15" s="196"/>
      <c r="IT15" s="195"/>
      <c r="IU15" s="195"/>
      <c r="IV15" s="196"/>
      <c r="IW15" s="195"/>
      <c r="IX15" s="195"/>
      <c r="IY15" s="196"/>
      <c r="IZ15" s="195"/>
      <c r="JA15" s="195"/>
      <c r="JB15" s="196"/>
      <c r="JC15" s="195"/>
      <c r="JD15" s="195"/>
      <c r="JE15" s="196"/>
      <c r="JF15" s="195"/>
      <c r="JG15" s="195"/>
      <c r="JH15" s="196"/>
      <c r="JI15" s="195"/>
      <c r="JJ15" s="195"/>
      <c r="JK15" s="196"/>
      <c r="JL15" s="195"/>
      <c r="JM15" s="195"/>
      <c r="JN15" s="196"/>
      <c r="JO15" s="195"/>
      <c r="JP15" s="195"/>
      <c r="JQ15" s="196"/>
      <c r="JR15" s="195"/>
      <c r="JS15" s="195"/>
      <c r="JT15" s="196"/>
      <c r="JU15" s="195"/>
      <c r="JV15" s="195"/>
      <c r="JW15" s="196"/>
      <c r="JX15" s="195"/>
      <c r="JY15" s="195"/>
      <c r="JZ15" s="196"/>
      <c r="KA15" s="195"/>
      <c r="KB15" s="195"/>
      <c r="KC15" s="196"/>
      <c r="KD15" s="195"/>
      <c r="KE15" s="195"/>
      <c r="KF15" s="196"/>
      <c r="KG15" s="195"/>
      <c r="KH15" s="195"/>
      <c r="KI15" s="196"/>
      <c r="KJ15" s="195"/>
      <c r="KK15" s="195"/>
      <c r="KL15" s="196"/>
      <c r="KM15" s="195"/>
      <c r="KN15" s="195"/>
      <c r="KO15" s="196"/>
      <c r="KP15" s="195"/>
      <c r="KQ15" s="195"/>
      <c r="KR15" s="196"/>
      <c r="KS15" s="195"/>
      <c r="KT15" s="195"/>
      <c r="KU15" s="196"/>
      <c r="KV15" s="195"/>
      <c r="KW15" s="195"/>
      <c r="KX15" s="196"/>
      <c r="KY15" s="195"/>
      <c r="KZ15" s="195"/>
      <c r="LA15" s="196"/>
      <c r="LB15" s="195"/>
      <c r="LC15" s="195"/>
      <c r="LD15" s="196"/>
      <c r="LE15" s="195"/>
      <c r="LF15" s="195"/>
      <c r="LG15" s="196"/>
      <c r="LH15" s="195"/>
      <c r="LI15" s="195"/>
      <c r="LJ15" s="196"/>
      <c r="LK15" s="195"/>
      <c r="LL15" s="195"/>
      <c r="LM15" s="196"/>
      <c r="LN15" s="195"/>
      <c r="LO15" s="195"/>
      <c r="LP15" s="196"/>
      <c r="LQ15" s="195"/>
      <c r="LR15" s="195"/>
      <c r="LS15" s="196"/>
      <c r="LT15" s="195"/>
      <c r="LU15" s="195"/>
      <c r="LV15" s="196"/>
      <c r="LW15" s="195"/>
      <c r="LX15" s="195"/>
      <c r="LY15" s="196"/>
      <c r="LZ15" s="195"/>
      <c r="MA15" s="195"/>
      <c r="MB15" s="196"/>
      <c r="MC15" s="195"/>
      <c r="MD15" s="195"/>
      <c r="ME15" s="196"/>
      <c r="MF15" s="195"/>
      <c r="MG15" s="195"/>
      <c r="MH15" s="196"/>
      <c r="MI15" s="195"/>
      <c r="MJ15" s="195"/>
      <c r="MK15" s="196"/>
      <c r="ML15" s="195"/>
      <c r="MM15" s="195"/>
      <c r="MN15" s="196"/>
      <c r="MO15" s="478">
        <f t="shared" si="13"/>
        <v>0</v>
      </c>
      <c r="MP15" s="478">
        <f t="shared" si="7"/>
        <v>0</v>
      </c>
      <c r="MQ15" s="482"/>
      <c r="MR15" s="478">
        <f t="shared" si="14"/>
        <v>0</v>
      </c>
      <c r="MS15" s="478">
        <f t="shared" si="8"/>
        <v>0</v>
      </c>
      <c r="MT15" s="482"/>
      <c r="MU15" s="478">
        <f t="shared" si="15"/>
        <v>0</v>
      </c>
      <c r="MV15" s="478">
        <f t="shared" si="16"/>
        <v>0</v>
      </c>
      <c r="MW15" s="482"/>
      <c r="MX15" s="91"/>
    </row>
    <row r="16" spans="1:364" ht="15">
      <c r="A16" s="58"/>
      <c r="B16" s="63"/>
      <c r="C16" s="64"/>
      <c r="D16" s="18">
        <v>4</v>
      </c>
      <c r="E16" s="2" t="s">
        <v>149</v>
      </c>
      <c r="F16" s="26"/>
      <c r="G16" s="65" t="s">
        <v>150</v>
      </c>
      <c r="H16" s="35">
        <f t="shared" si="0"/>
        <v>2000000</v>
      </c>
      <c r="I16" s="35">
        <f t="shared" si="1"/>
        <v>0</v>
      </c>
      <c r="J16" s="35"/>
      <c r="K16" s="59">
        <f t="shared" si="2"/>
        <v>2000000</v>
      </c>
      <c r="L16" s="35">
        <f t="shared" si="3"/>
        <v>2000000</v>
      </c>
      <c r="M16" s="35">
        <f t="shared" si="4"/>
        <v>0</v>
      </c>
      <c r="N16" s="35"/>
      <c r="O16" s="225">
        <f t="shared" si="9"/>
        <v>2000000</v>
      </c>
      <c r="P16" s="35">
        <f t="shared" si="5"/>
        <v>2000000</v>
      </c>
      <c r="Q16" s="35">
        <f t="shared" si="6"/>
        <v>0</v>
      </c>
      <c r="R16" s="35"/>
      <c r="S16" s="225">
        <f t="shared" si="10"/>
        <v>2000000</v>
      </c>
      <c r="T16" s="35"/>
      <c r="U16" s="35"/>
      <c r="V16" s="66"/>
      <c r="W16" s="35"/>
      <c r="X16" s="35"/>
      <c r="Y16" s="66"/>
      <c r="Z16" s="35"/>
      <c r="AA16" s="35"/>
      <c r="AB16" s="66"/>
      <c r="AC16" s="35"/>
      <c r="AD16" s="35"/>
      <c r="AE16" s="66"/>
      <c r="AF16" s="35"/>
      <c r="AG16" s="35"/>
      <c r="AH16" s="66"/>
      <c r="AI16" s="35"/>
      <c r="AJ16" s="35"/>
      <c r="AK16" s="66"/>
      <c r="AL16" s="35"/>
      <c r="AM16" s="35"/>
      <c r="AN16" s="66"/>
      <c r="AO16" s="35"/>
      <c r="AP16" s="35"/>
      <c r="AQ16" s="66"/>
      <c r="AR16" s="35"/>
      <c r="AS16" s="35"/>
      <c r="AT16" s="66"/>
      <c r="AU16" s="35"/>
      <c r="AV16" s="35"/>
      <c r="AW16" s="66"/>
      <c r="AX16" s="35"/>
      <c r="AY16" s="35"/>
      <c r="AZ16" s="66"/>
      <c r="BA16" s="35"/>
      <c r="BB16" s="35"/>
      <c r="BC16" s="66"/>
      <c r="BD16" s="35"/>
      <c r="BE16" s="35"/>
      <c r="BF16" s="66"/>
      <c r="BG16" s="35"/>
      <c r="BH16" s="35"/>
      <c r="BI16" s="66"/>
      <c r="BJ16" s="35"/>
      <c r="BK16" s="35"/>
      <c r="BL16" s="66"/>
      <c r="BM16" s="35"/>
      <c r="BN16" s="35"/>
      <c r="BO16" s="66"/>
      <c r="BP16" s="35"/>
      <c r="BQ16" s="35"/>
      <c r="BR16" s="66"/>
      <c r="BS16" s="35"/>
      <c r="BT16" s="35"/>
      <c r="BU16" s="66"/>
      <c r="BV16" s="35"/>
      <c r="BW16" s="35"/>
      <c r="BX16" s="66"/>
      <c r="BY16" s="35"/>
      <c r="BZ16" s="35"/>
      <c r="CA16" s="66"/>
      <c r="CB16" s="35"/>
      <c r="CC16" s="35"/>
      <c r="CD16" s="66"/>
      <c r="CE16" s="35"/>
      <c r="CF16" s="35"/>
      <c r="CG16" s="66"/>
      <c r="CH16" s="35"/>
      <c r="CI16" s="35"/>
      <c r="CJ16" s="66"/>
      <c r="CK16" s="35"/>
      <c r="CL16" s="35"/>
      <c r="CM16" s="66"/>
      <c r="CN16" s="35"/>
      <c r="CO16" s="35"/>
      <c r="CP16" s="66"/>
      <c r="CQ16" s="35"/>
      <c r="CR16" s="35"/>
      <c r="CS16" s="66"/>
      <c r="CT16" s="35"/>
      <c r="CU16" s="35"/>
      <c r="CV16" s="66"/>
      <c r="CW16" s="195"/>
      <c r="CX16" s="195"/>
      <c r="CY16" s="196"/>
      <c r="CZ16" s="195"/>
      <c r="DA16" s="195"/>
      <c r="DB16" s="196"/>
      <c r="DC16" s="195"/>
      <c r="DD16" s="195"/>
      <c r="DE16" s="196"/>
      <c r="DF16" s="195"/>
      <c r="DG16" s="195"/>
      <c r="DH16" s="196"/>
      <c r="DI16" s="195"/>
      <c r="DJ16" s="195"/>
      <c r="DK16" s="196"/>
      <c r="DL16" s="195"/>
      <c r="DM16" s="195"/>
      <c r="DN16" s="196"/>
      <c r="DO16" s="195"/>
      <c r="DP16" s="195"/>
      <c r="DQ16" s="196"/>
      <c r="DR16" s="195"/>
      <c r="DS16" s="195"/>
      <c r="DT16" s="196"/>
      <c r="DU16" s="195"/>
      <c r="DV16" s="195"/>
      <c r="DW16" s="196"/>
      <c r="DX16" s="195"/>
      <c r="DY16" s="195"/>
      <c r="DZ16" s="196"/>
      <c r="EA16" s="195"/>
      <c r="EB16" s="195"/>
      <c r="EC16" s="196"/>
      <c r="ED16" s="195"/>
      <c r="EE16" s="195"/>
      <c r="EF16" s="196"/>
      <c r="EG16" s="195"/>
      <c r="EH16" s="195"/>
      <c r="EI16" s="196"/>
      <c r="EJ16" s="195"/>
      <c r="EK16" s="195"/>
      <c r="EL16" s="196"/>
      <c r="EM16" s="195"/>
      <c r="EN16" s="195"/>
      <c r="EO16" s="196"/>
      <c r="EP16" s="195"/>
      <c r="EQ16" s="195"/>
      <c r="ER16" s="196"/>
      <c r="ES16" s="195"/>
      <c r="ET16" s="195"/>
      <c r="EU16" s="196"/>
      <c r="EV16" s="195"/>
      <c r="EW16" s="195"/>
      <c r="EX16" s="196"/>
      <c r="EY16" s="195"/>
      <c r="EZ16" s="195"/>
      <c r="FA16" s="196"/>
      <c r="FB16" s="195"/>
      <c r="FC16" s="195"/>
      <c r="FD16" s="196"/>
      <c r="FE16" s="195"/>
      <c r="FF16" s="195"/>
      <c r="FG16" s="196"/>
      <c r="FH16" s="195"/>
      <c r="FI16" s="195"/>
      <c r="FJ16" s="196"/>
      <c r="FK16" s="195"/>
      <c r="FL16" s="195"/>
      <c r="FM16" s="196"/>
      <c r="FN16" s="195"/>
      <c r="FO16" s="195"/>
      <c r="FP16" s="196"/>
      <c r="FQ16" s="195"/>
      <c r="FR16" s="195"/>
      <c r="FS16" s="196"/>
      <c r="FT16" s="195"/>
      <c r="FU16" s="195"/>
      <c r="FV16" s="196"/>
      <c r="FW16" s="195"/>
      <c r="FX16" s="195"/>
      <c r="FY16" s="196"/>
      <c r="FZ16" s="195"/>
      <c r="GA16" s="195"/>
      <c r="GB16" s="196"/>
      <c r="GC16" s="195"/>
      <c r="GD16" s="195"/>
      <c r="GE16" s="196"/>
      <c r="GF16" s="195"/>
      <c r="GG16" s="195"/>
      <c r="GH16" s="196"/>
      <c r="GI16" s="195"/>
      <c r="GJ16" s="195"/>
      <c r="GK16" s="196"/>
      <c r="GL16" s="195"/>
      <c r="GM16" s="195"/>
      <c r="GN16" s="196"/>
      <c r="GO16" s="195"/>
      <c r="GP16" s="195"/>
      <c r="GQ16" s="196"/>
      <c r="GR16" s="195"/>
      <c r="GS16" s="195"/>
      <c r="GT16" s="196"/>
      <c r="GU16" s="195"/>
      <c r="GV16" s="195"/>
      <c r="GW16" s="196"/>
      <c r="GX16" s="195"/>
      <c r="GY16" s="195"/>
      <c r="GZ16" s="196"/>
      <c r="HA16" s="195"/>
      <c r="HB16" s="195"/>
      <c r="HC16" s="196"/>
      <c r="HD16" s="195"/>
      <c r="HE16" s="195"/>
      <c r="HF16" s="196"/>
      <c r="HG16" s="195"/>
      <c r="HH16" s="195"/>
      <c r="HI16" s="196"/>
      <c r="HJ16" s="195">
        <v>2000000</v>
      </c>
      <c r="HK16" s="195"/>
      <c r="HL16" s="196"/>
      <c r="HM16" s="195">
        <v>2000000</v>
      </c>
      <c r="HN16" s="195"/>
      <c r="HO16" s="196"/>
      <c r="HP16" s="195">
        <v>2000000</v>
      </c>
      <c r="HQ16" s="195"/>
      <c r="HR16" s="196"/>
      <c r="HS16" s="195"/>
      <c r="HT16" s="195"/>
      <c r="HU16" s="196"/>
      <c r="HV16" s="195"/>
      <c r="HW16" s="195"/>
      <c r="HX16" s="196"/>
      <c r="HY16" s="195"/>
      <c r="HZ16" s="195"/>
      <c r="IA16" s="196"/>
      <c r="IB16" s="195"/>
      <c r="IC16" s="195"/>
      <c r="ID16" s="196"/>
      <c r="IE16" s="195"/>
      <c r="IF16" s="195"/>
      <c r="IG16" s="196"/>
      <c r="IH16" s="195"/>
      <c r="II16" s="195"/>
      <c r="IJ16" s="196"/>
      <c r="IK16" s="195"/>
      <c r="IL16" s="195"/>
      <c r="IM16" s="196"/>
      <c r="IN16" s="195"/>
      <c r="IO16" s="195"/>
      <c r="IP16" s="196"/>
      <c r="IQ16" s="195"/>
      <c r="IR16" s="195"/>
      <c r="IS16" s="196"/>
      <c r="IT16" s="195"/>
      <c r="IU16" s="195"/>
      <c r="IV16" s="196"/>
      <c r="IW16" s="195"/>
      <c r="IX16" s="195"/>
      <c r="IY16" s="196"/>
      <c r="IZ16" s="195"/>
      <c r="JA16" s="195"/>
      <c r="JB16" s="196"/>
      <c r="JC16" s="195"/>
      <c r="JD16" s="195"/>
      <c r="JE16" s="196"/>
      <c r="JF16" s="195"/>
      <c r="JG16" s="195"/>
      <c r="JH16" s="196"/>
      <c r="JI16" s="195"/>
      <c r="JJ16" s="195"/>
      <c r="JK16" s="196"/>
      <c r="JL16" s="195"/>
      <c r="JM16" s="195"/>
      <c r="JN16" s="196"/>
      <c r="JO16" s="195"/>
      <c r="JP16" s="195"/>
      <c r="JQ16" s="196"/>
      <c r="JR16" s="195"/>
      <c r="JS16" s="195"/>
      <c r="JT16" s="196"/>
      <c r="JU16" s="195"/>
      <c r="JV16" s="195"/>
      <c r="JW16" s="196"/>
      <c r="JX16" s="195"/>
      <c r="JY16" s="195"/>
      <c r="JZ16" s="196"/>
      <c r="KA16" s="195"/>
      <c r="KB16" s="195"/>
      <c r="KC16" s="196"/>
      <c r="KD16" s="195"/>
      <c r="KE16" s="195"/>
      <c r="KF16" s="196"/>
      <c r="KG16" s="195"/>
      <c r="KH16" s="195"/>
      <c r="KI16" s="196"/>
      <c r="KJ16" s="195"/>
      <c r="KK16" s="195"/>
      <c r="KL16" s="196"/>
      <c r="KM16" s="195"/>
      <c r="KN16" s="195"/>
      <c r="KO16" s="196"/>
      <c r="KP16" s="195"/>
      <c r="KQ16" s="195"/>
      <c r="KR16" s="196"/>
      <c r="KS16" s="195"/>
      <c r="KT16" s="195"/>
      <c r="KU16" s="196"/>
      <c r="KV16" s="195"/>
      <c r="KW16" s="195"/>
      <c r="KX16" s="196"/>
      <c r="KY16" s="195"/>
      <c r="KZ16" s="195"/>
      <c r="LA16" s="196"/>
      <c r="LB16" s="195"/>
      <c r="LC16" s="195"/>
      <c r="LD16" s="196"/>
      <c r="LE16" s="195"/>
      <c r="LF16" s="195"/>
      <c r="LG16" s="196"/>
      <c r="LH16" s="195"/>
      <c r="LI16" s="195"/>
      <c r="LJ16" s="196"/>
      <c r="LK16" s="195"/>
      <c r="LL16" s="195"/>
      <c r="LM16" s="196"/>
      <c r="LN16" s="195"/>
      <c r="LO16" s="195"/>
      <c r="LP16" s="196"/>
      <c r="LQ16" s="195"/>
      <c r="LR16" s="195"/>
      <c r="LS16" s="196"/>
      <c r="LT16" s="195"/>
      <c r="LU16" s="195"/>
      <c r="LV16" s="196"/>
      <c r="LW16" s="195"/>
      <c r="LX16" s="195"/>
      <c r="LY16" s="196"/>
      <c r="LZ16" s="195"/>
      <c r="MA16" s="195"/>
      <c r="MB16" s="196"/>
      <c r="MC16" s="195"/>
      <c r="MD16" s="195"/>
      <c r="ME16" s="196"/>
      <c r="MF16" s="195"/>
      <c r="MG16" s="195"/>
      <c r="MH16" s="196"/>
      <c r="MI16" s="195"/>
      <c r="MJ16" s="195"/>
      <c r="MK16" s="196"/>
      <c r="ML16" s="195"/>
      <c r="MM16" s="195"/>
      <c r="MN16" s="196"/>
      <c r="MO16" s="478">
        <f t="shared" si="13"/>
        <v>2000000</v>
      </c>
      <c r="MP16" s="478">
        <f t="shared" si="7"/>
        <v>0</v>
      </c>
      <c r="MQ16" s="482"/>
      <c r="MR16" s="478">
        <f t="shared" si="14"/>
        <v>2000000</v>
      </c>
      <c r="MS16" s="478">
        <f t="shared" si="8"/>
        <v>0</v>
      </c>
      <c r="MT16" s="482"/>
      <c r="MU16" s="478">
        <f t="shared" si="15"/>
        <v>2000000</v>
      </c>
      <c r="MV16" s="478">
        <f t="shared" si="16"/>
        <v>0</v>
      </c>
      <c r="MW16" s="482"/>
      <c r="MX16" s="91"/>
    </row>
    <row r="17" spans="1:362" ht="15">
      <c r="A17" s="58"/>
      <c r="B17" s="63"/>
      <c r="C17" s="64"/>
      <c r="D17" s="18">
        <v>5</v>
      </c>
      <c r="E17" s="2" t="s">
        <v>151</v>
      </c>
      <c r="F17" s="26"/>
      <c r="G17" s="65" t="s">
        <v>152</v>
      </c>
      <c r="H17" s="35">
        <f t="shared" si="0"/>
        <v>0</v>
      </c>
      <c r="I17" s="35">
        <f t="shared" si="1"/>
        <v>0</v>
      </c>
      <c r="J17" s="35"/>
      <c r="K17" s="59">
        <f t="shared" si="2"/>
        <v>0</v>
      </c>
      <c r="L17" s="35">
        <f t="shared" si="3"/>
        <v>0</v>
      </c>
      <c r="M17" s="35">
        <f t="shared" si="4"/>
        <v>0</v>
      </c>
      <c r="N17" s="35"/>
      <c r="O17" s="225">
        <f t="shared" si="9"/>
        <v>0</v>
      </c>
      <c r="P17" s="35">
        <f t="shared" si="5"/>
        <v>0</v>
      </c>
      <c r="Q17" s="35">
        <f t="shared" si="6"/>
        <v>0</v>
      </c>
      <c r="R17" s="35"/>
      <c r="S17" s="225">
        <f t="shared" si="10"/>
        <v>0</v>
      </c>
      <c r="T17" s="35"/>
      <c r="U17" s="35"/>
      <c r="V17" s="66"/>
      <c r="W17" s="35"/>
      <c r="X17" s="35"/>
      <c r="Y17" s="66"/>
      <c r="Z17" s="35"/>
      <c r="AA17" s="35"/>
      <c r="AB17" s="66"/>
      <c r="AC17" s="35"/>
      <c r="AD17" s="35"/>
      <c r="AE17" s="66"/>
      <c r="AF17" s="35"/>
      <c r="AG17" s="35"/>
      <c r="AH17" s="66"/>
      <c r="AI17" s="35"/>
      <c r="AJ17" s="35"/>
      <c r="AK17" s="66"/>
      <c r="AL17" s="35"/>
      <c r="AM17" s="35"/>
      <c r="AN17" s="66"/>
      <c r="AO17" s="35"/>
      <c r="AP17" s="35"/>
      <c r="AQ17" s="66"/>
      <c r="AR17" s="35"/>
      <c r="AS17" s="35"/>
      <c r="AT17" s="66"/>
      <c r="AU17" s="35"/>
      <c r="AV17" s="35"/>
      <c r="AW17" s="66"/>
      <c r="AX17" s="35"/>
      <c r="AY17" s="35"/>
      <c r="AZ17" s="66"/>
      <c r="BA17" s="35"/>
      <c r="BB17" s="35"/>
      <c r="BC17" s="66"/>
      <c r="BD17" s="35"/>
      <c r="BE17" s="35"/>
      <c r="BF17" s="66"/>
      <c r="BG17" s="35"/>
      <c r="BH17" s="35"/>
      <c r="BI17" s="66"/>
      <c r="BJ17" s="35"/>
      <c r="BK17" s="35"/>
      <c r="BL17" s="66"/>
      <c r="BM17" s="35"/>
      <c r="BN17" s="35"/>
      <c r="BO17" s="66"/>
      <c r="BP17" s="35"/>
      <c r="BQ17" s="35"/>
      <c r="BR17" s="66"/>
      <c r="BS17" s="35"/>
      <c r="BT17" s="35"/>
      <c r="BU17" s="66"/>
      <c r="BV17" s="35"/>
      <c r="BW17" s="35"/>
      <c r="BX17" s="66"/>
      <c r="BY17" s="35"/>
      <c r="BZ17" s="35"/>
      <c r="CA17" s="66"/>
      <c r="CB17" s="35"/>
      <c r="CC17" s="35"/>
      <c r="CD17" s="66"/>
      <c r="CE17" s="35"/>
      <c r="CF17" s="35"/>
      <c r="CG17" s="66"/>
      <c r="CH17" s="35"/>
      <c r="CI17" s="35"/>
      <c r="CJ17" s="66"/>
      <c r="CK17" s="35"/>
      <c r="CL17" s="35"/>
      <c r="CM17" s="66"/>
      <c r="CN17" s="35"/>
      <c r="CO17" s="35"/>
      <c r="CP17" s="66"/>
      <c r="CQ17" s="35"/>
      <c r="CR17" s="35"/>
      <c r="CS17" s="66"/>
      <c r="CT17" s="35"/>
      <c r="CU17" s="35"/>
      <c r="CV17" s="66"/>
      <c r="CW17" s="195"/>
      <c r="CX17" s="195"/>
      <c r="CY17" s="196"/>
      <c r="CZ17" s="195"/>
      <c r="DA17" s="195"/>
      <c r="DB17" s="196"/>
      <c r="DC17" s="195"/>
      <c r="DD17" s="195"/>
      <c r="DE17" s="196"/>
      <c r="DF17" s="195"/>
      <c r="DG17" s="195"/>
      <c r="DH17" s="196"/>
      <c r="DI17" s="195"/>
      <c r="DJ17" s="195"/>
      <c r="DK17" s="196"/>
      <c r="DL17" s="195"/>
      <c r="DM17" s="195"/>
      <c r="DN17" s="196"/>
      <c r="DO17" s="195"/>
      <c r="DP17" s="195"/>
      <c r="DQ17" s="196"/>
      <c r="DR17" s="195"/>
      <c r="DS17" s="195"/>
      <c r="DT17" s="196"/>
      <c r="DU17" s="195"/>
      <c r="DV17" s="195"/>
      <c r="DW17" s="196"/>
      <c r="DX17" s="195"/>
      <c r="DY17" s="195"/>
      <c r="DZ17" s="196"/>
      <c r="EA17" s="195"/>
      <c r="EB17" s="195"/>
      <c r="EC17" s="196"/>
      <c r="ED17" s="195"/>
      <c r="EE17" s="195"/>
      <c r="EF17" s="196"/>
      <c r="EG17" s="195"/>
      <c r="EH17" s="195"/>
      <c r="EI17" s="196"/>
      <c r="EJ17" s="195"/>
      <c r="EK17" s="195"/>
      <c r="EL17" s="196"/>
      <c r="EM17" s="195"/>
      <c r="EN17" s="195"/>
      <c r="EO17" s="196"/>
      <c r="EP17" s="195"/>
      <c r="EQ17" s="195"/>
      <c r="ER17" s="196"/>
      <c r="ES17" s="195"/>
      <c r="ET17" s="195"/>
      <c r="EU17" s="196"/>
      <c r="EV17" s="195"/>
      <c r="EW17" s="195"/>
      <c r="EX17" s="196"/>
      <c r="EY17" s="195"/>
      <c r="EZ17" s="195"/>
      <c r="FA17" s="196"/>
      <c r="FB17" s="195"/>
      <c r="FC17" s="195"/>
      <c r="FD17" s="196"/>
      <c r="FE17" s="195"/>
      <c r="FF17" s="195"/>
      <c r="FG17" s="196"/>
      <c r="FH17" s="195"/>
      <c r="FI17" s="195"/>
      <c r="FJ17" s="196"/>
      <c r="FK17" s="195"/>
      <c r="FL17" s="195"/>
      <c r="FM17" s="196"/>
      <c r="FN17" s="195"/>
      <c r="FO17" s="195"/>
      <c r="FP17" s="196"/>
      <c r="FQ17" s="195"/>
      <c r="FR17" s="195"/>
      <c r="FS17" s="196"/>
      <c r="FT17" s="195"/>
      <c r="FU17" s="195"/>
      <c r="FV17" s="196"/>
      <c r="FW17" s="195"/>
      <c r="FX17" s="195"/>
      <c r="FY17" s="196"/>
      <c r="FZ17" s="195"/>
      <c r="GA17" s="195"/>
      <c r="GB17" s="196"/>
      <c r="GC17" s="195"/>
      <c r="GD17" s="195"/>
      <c r="GE17" s="196"/>
      <c r="GF17" s="195"/>
      <c r="GG17" s="195"/>
      <c r="GH17" s="196"/>
      <c r="GI17" s="195"/>
      <c r="GJ17" s="195"/>
      <c r="GK17" s="196"/>
      <c r="GL17" s="195"/>
      <c r="GM17" s="195"/>
      <c r="GN17" s="196"/>
      <c r="GO17" s="195"/>
      <c r="GP17" s="195"/>
      <c r="GQ17" s="196"/>
      <c r="GR17" s="195"/>
      <c r="GS17" s="195"/>
      <c r="GT17" s="196"/>
      <c r="GU17" s="195"/>
      <c r="GV17" s="195"/>
      <c r="GW17" s="196"/>
      <c r="GX17" s="195"/>
      <c r="GY17" s="195"/>
      <c r="GZ17" s="196"/>
      <c r="HA17" s="195"/>
      <c r="HB17" s="195"/>
      <c r="HC17" s="196"/>
      <c r="HD17" s="195"/>
      <c r="HE17" s="195"/>
      <c r="HF17" s="196"/>
      <c r="HG17" s="195"/>
      <c r="HH17" s="195"/>
      <c r="HI17" s="196"/>
      <c r="HJ17" s="195"/>
      <c r="HK17" s="195"/>
      <c r="HL17" s="196"/>
      <c r="HM17" s="195"/>
      <c r="HN17" s="195"/>
      <c r="HO17" s="196"/>
      <c r="HP17" s="195"/>
      <c r="HQ17" s="195"/>
      <c r="HR17" s="196"/>
      <c r="HS17" s="195"/>
      <c r="HT17" s="195"/>
      <c r="HU17" s="196"/>
      <c r="HV17" s="195"/>
      <c r="HW17" s="195"/>
      <c r="HX17" s="196"/>
      <c r="HY17" s="195"/>
      <c r="HZ17" s="195"/>
      <c r="IA17" s="196"/>
      <c r="IB17" s="195"/>
      <c r="IC17" s="195"/>
      <c r="ID17" s="196"/>
      <c r="IE17" s="195"/>
      <c r="IF17" s="195"/>
      <c r="IG17" s="196"/>
      <c r="IH17" s="195"/>
      <c r="II17" s="195"/>
      <c r="IJ17" s="196"/>
      <c r="IK17" s="195"/>
      <c r="IL17" s="195"/>
      <c r="IM17" s="196"/>
      <c r="IN17" s="195"/>
      <c r="IO17" s="195"/>
      <c r="IP17" s="196"/>
      <c r="IQ17" s="195"/>
      <c r="IR17" s="195"/>
      <c r="IS17" s="196"/>
      <c r="IT17" s="195"/>
      <c r="IU17" s="195"/>
      <c r="IV17" s="196"/>
      <c r="IW17" s="195"/>
      <c r="IX17" s="195"/>
      <c r="IY17" s="196"/>
      <c r="IZ17" s="195"/>
      <c r="JA17" s="195"/>
      <c r="JB17" s="196"/>
      <c r="JC17" s="195"/>
      <c r="JD17" s="195"/>
      <c r="JE17" s="196"/>
      <c r="JF17" s="195"/>
      <c r="JG17" s="195"/>
      <c r="JH17" s="196"/>
      <c r="JI17" s="195"/>
      <c r="JJ17" s="195"/>
      <c r="JK17" s="196"/>
      <c r="JL17" s="195"/>
      <c r="JM17" s="195"/>
      <c r="JN17" s="196"/>
      <c r="JO17" s="195"/>
      <c r="JP17" s="195"/>
      <c r="JQ17" s="196"/>
      <c r="JR17" s="195"/>
      <c r="JS17" s="195"/>
      <c r="JT17" s="196"/>
      <c r="JU17" s="195"/>
      <c r="JV17" s="195"/>
      <c r="JW17" s="196"/>
      <c r="JX17" s="195"/>
      <c r="JY17" s="195"/>
      <c r="JZ17" s="196"/>
      <c r="KA17" s="195"/>
      <c r="KB17" s="195"/>
      <c r="KC17" s="196"/>
      <c r="KD17" s="195"/>
      <c r="KE17" s="195"/>
      <c r="KF17" s="196"/>
      <c r="KG17" s="195"/>
      <c r="KH17" s="195"/>
      <c r="KI17" s="196"/>
      <c r="KJ17" s="195"/>
      <c r="KK17" s="195"/>
      <c r="KL17" s="196"/>
      <c r="KM17" s="195"/>
      <c r="KN17" s="195"/>
      <c r="KO17" s="196"/>
      <c r="KP17" s="195"/>
      <c r="KQ17" s="195"/>
      <c r="KR17" s="196"/>
      <c r="KS17" s="195"/>
      <c r="KT17" s="195"/>
      <c r="KU17" s="196"/>
      <c r="KV17" s="195"/>
      <c r="KW17" s="195"/>
      <c r="KX17" s="196"/>
      <c r="KY17" s="195"/>
      <c r="KZ17" s="195"/>
      <c r="LA17" s="196"/>
      <c r="LB17" s="195"/>
      <c r="LC17" s="195"/>
      <c r="LD17" s="196"/>
      <c r="LE17" s="195"/>
      <c r="LF17" s="195"/>
      <c r="LG17" s="196"/>
      <c r="LH17" s="195"/>
      <c r="LI17" s="195"/>
      <c r="LJ17" s="196"/>
      <c r="LK17" s="195"/>
      <c r="LL17" s="195"/>
      <c r="LM17" s="196"/>
      <c r="LN17" s="195"/>
      <c r="LO17" s="195"/>
      <c r="LP17" s="196"/>
      <c r="LQ17" s="195"/>
      <c r="LR17" s="195"/>
      <c r="LS17" s="196"/>
      <c r="LT17" s="195"/>
      <c r="LU17" s="195"/>
      <c r="LV17" s="196"/>
      <c r="LW17" s="195"/>
      <c r="LX17" s="195"/>
      <c r="LY17" s="196"/>
      <c r="LZ17" s="195"/>
      <c r="MA17" s="195"/>
      <c r="MB17" s="196"/>
      <c r="MC17" s="195"/>
      <c r="MD17" s="195"/>
      <c r="ME17" s="196"/>
      <c r="MF17" s="195"/>
      <c r="MG17" s="195"/>
      <c r="MH17" s="196"/>
      <c r="MI17" s="195"/>
      <c r="MJ17" s="195"/>
      <c r="MK17" s="196"/>
      <c r="ML17" s="195"/>
      <c r="MM17" s="195"/>
      <c r="MN17" s="196"/>
      <c r="MO17" s="478">
        <f t="shared" si="13"/>
        <v>0</v>
      </c>
      <c r="MP17" s="478">
        <f t="shared" si="7"/>
        <v>0</v>
      </c>
      <c r="MQ17" s="482"/>
      <c r="MR17" s="478">
        <f t="shared" si="14"/>
        <v>0</v>
      </c>
      <c r="MS17" s="478">
        <f t="shared" si="8"/>
        <v>0</v>
      </c>
      <c r="MT17" s="482"/>
      <c r="MU17" s="478">
        <f t="shared" si="15"/>
        <v>0</v>
      </c>
      <c r="MV17" s="478">
        <f t="shared" si="16"/>
        <v>0</v>
      </c>
      <c r="MW17" s="482"/>
      <c r="MX17" s="91"/>
    </row>
    <row r="18" spans="1:362" ht="15">
      <c r="A18" s="58"/>
      <c r="B18" s="63"/>
      <c r="C18" s="64"/>
      <c r="D18" s="18">
        <v>6</v>
      </c>
      <c r="E18" s="2" t="s">
        <v>153</v>
      </c>
      <c r="F18" s="26"/>
      <c r="G18" s="65" t="s">
        <v>154</v>
      </c>
      <c r="H18" s="35">
        <f t="shared" si="0"/>
        <v>179050594</v>
      </c>
      <c r="I18" s="35">
        <f t="shared" si="1"/>
        <v>0</v>
      </c>
      <c r="J18" s="35"/>
      <c r="K18" s="59">
        <f t="shared" si="2"/>
        <v>179050594</v>
      </c>
      <c r="L18" s="35">
        <f t="shared" si="3"/>
        <v>192656620</v>
      </c>
      <c r="M18" s="35">
        <f t="shared" si="4"/>
        <v>0</v>
      </c>
      <c r="N18" s="35"/>
      <c r="O18" s="225">
        <f t="shared" si="9"/>
        <v>192656620</v>
      </c>
      <c r="P18" s="35">
        <f t="shared" si="5"/>
        <v>181333956</v>
      </c>
      <c r="Q18" s="35">
        <f t="shared" si="6"/>
        <v>0</v>
      </c>
      <c r="R18" s="35"/>
      <c r="S18" s="225">
        <f t="shared" si="10"/>
        <v>181333956</v>
      </c>
      <c r="T18" s="35"/>
      <c r="U18" s="35"/>
      <c r="V18" s="66"/>
      <c r="W18" s="35"/>
      <c r="X18" s="35"/>
      <c r="Y18" s="66"/>
      <c r="Z18" s="35"/>
      <c r="AA18" s="35"/>
      <c r="AB18" s="66"/>
      <c r="AC18" s="35"/>
      <c r="AD18" s="35"/>
      <c r="AE18" s="66"/>
      <c r="AF18" s="35"/>
      <c r="AG18" s="35"/>
      <c r="AH18" s="66"/>
      <c r="AI18" s="35"/>
      <c r="AJ18" s="35"/>
      <c r="AK18" s="66"/>
      <c r="AL18" s="35"/>
      <c r="AM18" s="35"/>
      <c r="AN18" s="66"/>
      <c r="AO18" s="35"/>
      <c r="AP18" s="35"/>
      <c r="AQ18" s="66"/>
      <c r="AR18" s="35"/>
      <c r="AS18" s="35"/>
      <c r="AT18" s="66"/>
      <c r="AU18" s="35"/>
      <c r="AV18" s="35"/>
      <c r="AW18" s="66"/>
      <c r="AX18" s="35"/>
      <c r="AY18" s="35"/>
      <c r="AZ18" s="66"/>
      <c r="BA18" s="35"/>
      <c r="BB18" s="35"/>
      <c r="BC18" s="66"/>
      <c r="BD18" s="35"/>
      <c r="BE18" s="35"/>
      <c r="BF18" s="66"/>
      <c r="BG18" s="35"/>
      <c r="BH18" s="35"/>
      <c r="BI18" s="66"/>
      <c r="BJ18" s="35"/>
      <c r="BK18" s="35"/>
      <c r="BL18" s="66"/>
      <c r="BM18" s="35"/>
      <c r="BN18" s="35"/>
      <c r="BO18" s="66"/>
      <c r="BP18" s="35"/>
      <c r="BQ18" s="35"/>
      <c r="BR18" s="66"/>
      <c r="BS18" s="35"/>
      <c r="BT18" s="35"/>
      <c r="BU18" s="66"/>
      <c r="BV18" s="35"/>
      <c r="BW18" s="35"/>
      <c r="BX18" s="66"/>
      <c r="BY18" s="35"/>
      <c r="BZ18" s="35"/>
      <c r="CA18" s="66"/>
      <c r="CB18" s="35"/>
      <c r="CC18" s="35"/>
      <c r="CD18" s="66"/>
      <c r="CE18" s="35"/>
      <c r="CF18" s="35"/>
      <c r="CG18" s="66"/>
      <c r="CH18" s="35"/>
      <c r="CI18" s="35"/>
      <c r="CJ18" s="66"/>
      <c r="CK18" s="35"/>
      <c r="CL18" s="35"/>
      <c r="CM18" s="66"/>
      <c r="CN18" s="35"/>
      <c r="CO18" s="35"/>
      <c r="CP18" s="66"/>
      <c r="CQ18" s="35"/>
      <c r="CR18" s="35"/>
      <c r="CS18" s="66"/>
      <c r="CT18" s="35"/>
      <c r="CU18" s="35"/>
      <c r="CV18" s="66"/>
      <c r="CW18" s="195"/>
      <c r="CX18" s="195"/>
      <c r="CY18" s="196"/>
      <c r="CZ18" s="195"/>
      <c r="DA18" s="195"/>
      <c r="DB18" s="196"/>
      <c r="DC18" s="195"/>
      <c r="DD18" s="195"/>
      <c r="DE18" s="196"/>
      <c r="DF18" s="195"/>
      <c r="DG18" s="195"/>
      <c r="DH18" s="196"/>
      <c r="DI18" s="195"/>
      <c r="DJ18" s="195"/>
      <c r="DK18" s="196"/>
      <c r="DL18" s="195"/>
      <c r="DM18" s="195"/>
      <c r="DN18" s="196"/>
      <c r="DO18" s="195"/>
      <c r="DP18" s="195"/>
      <c r="DQ18" s="196"/>
      <c r="DR18" s="195"/>
      <c r="DS18" s="195"/>
      <c r="DT18" s="196"/>
      <c r="DU18" s="195"/>
      <c r="DV18" s="195"/>
      <c r="DW18" s="196"/>
      <c r="DX18" s="195"/>
      <c r="DY18" s="195"/>
      <c r="DZ18" s="196"/>
      <c r="EA18" s="195"/>
      <c r="EB18" s="195"/>
      <c r="EC18" s="196"/>
      <c r="ED18" s="195"/>
      <c r="EE18" s="195"/>
      <c r="EF18" s="196"/>
      <c r="EG18" s="195"/>
      <c r="EH18" s="195"/>
      <c r="EI18" s="196"/>
      <c r="EJ18" s="195"/>
      <c r="EK18" s="195"/>
      <c r="EL18" s="196"/>
      <c r="EM18" s="195"/>
      <c r="EN18" s="195"/>
      <c r="EO18" s="196"/>
      <c r="EP18" s="195"/>
      <c r="EQ18" s="195"/>
      <c r="ER18" s="196"/>
      <c r="ES18" s="195"/>
      <c r="ET18" s="195"/>
      <c r="EU18" s="196"/>
      <c r="EV18" s="195"/>
      <c r="EW18" s="195"/>
      <c r="EX18" s="196"/>
      <c r="EY18" s="195"/>
      <c r="EZ18" s="195"/>
      <c r="FA18" s="196"/>
      <c r="FB18" s="195"/>
      <c r="FC18" s="195"/>
      <c r="FD18" s="196"/>
      <c r="FE18" s="195"/>
      <c r="FF18" s="195"/>
      <c r="FG18" s="196"/>
      <c r="FH18" s="195"/>
      <c r="FI18" s="195"/>
      <c r="FJ18" s="196"/>
      <c r="FK18" s="195"/>
      <c r="FL18" s="195"/>
      <c r="FM18" s="196"/>
      <c r="FN18" s="195"/>
      <c r="FO18" s="195"/>
      <c r="FP18" s="196"/>
      <c r="FQ18" s="195"/>
      <c r="FR18" s="195"/>
      <c r="FS18" s="196"/>
      <c r="FT18" s="195"/>
      <c r="FU18" s="195"/>
      <c r="FV18" s="196"/>
      <c r="FW18" s="195"/>
      <c r="FX18" s="195"/>
      <c r="FY18" s="196"/>
      <c r="FZ18" s="195"/>
      <c r="GA18" s="195"/>
      <c r="GB18" s="196"/>
      <c r="GC18" s="195"/>
      <c r="GD18" s="195"/>
      <c r="GE18" s="196"/>
      <c r="GF18" s="195"/>
      <c r="GG18" s="195"/>
      <c r="GH18" s="196"/>
      <c r="GI18" s="195"/>
      <c r="GJ18" s="195"/>
      <c r="GK18" s="196"/>
      <c r="GL18" s="195"/>
      <c r="GM18" s="195"/>
      <c r="GN18" s="196"/>
      <c r="GO18" s="195"/>
      <c r="GP18" s="195"/>
      <c r="GQ18" s="196"/>
      <c r="GR18" s="195"/>
      <c r="GS18" s="195"/>
      <c r="GT18" s="196"/>
      <c r="GU18" s="195"/>
      <c r="GV18" s="195"/>
      <c r="GW18" s="196"/>
      <c r="GX18" s="195"/>
      <c r="GY18" s="195"/>
      <c r="GZ18" s="196"/>
      <c r="HA18" s="195"/>
      <c r="HB18" s="195"/>
      <c r="HC18" s="196"/>
      <c r="HD18" s="195"/>
      <c r="HE18" s="195"/>
      <c r="HF18" s="196"/>
      <c r="HG18" s="195"/>
      <c r="HH18" s="195"/>
      <c r="HI18" s="196"/>
      <c r="HJ18" s="195">
        <v>7770607</v>
      </c>
      <c r="HK18" s="195"/>
      <c r="HL18" s="196"/>
      <c r="HM18" s="195">
        <v>7770607</v>
      </c>
      <c r="HN18" s="195"/>
      <c r="HO18" s="196"/>
      <c r="HP18" s="195">
        <v>7770607</v>
      </c>
      <c r="HQ18" s="195"/>
      <c r="HR18" s="196"/>
      <c r="HS18" s="195"/>
      <c r="HT18" s="195"/>
      <c r="HU18" s="196"/>
      <c r="HV18" s="195"/>
      <c r="HW18" s="195"/>
      <c r="HX18" s="196"/>
      <c r="HY18" s="195"/>
      <c r="HZ18" s="195"/>
      <c r="IA18" s="196"/>
      <c r="IB18" s="195"/>
      <c r="IC18" s="195"/>
      <c r="ID18" s="196"/>
      <c r="IE18" s="195"/>
      <c r="IF18" s="195"/>
      <c r="IG18" s="196"/>
      <c r="IH18" s="195"/>
      <c r="II18" s="195"/>
      <c r="IJ18" s="196"/>
      <c r="IK18" s="195"/>
      <c r="IL18" s="195"/>
      <c r="IM18" s="196"/>
      <c r="IN18" s="195"/>
      <c r="IO18" s="195"/>
      <c r="IP18" s="196"/>
      <c r="IQ18" s="195"/>
      <c r="IR18" s="195"/>
      <c r="IS18" s="196"/>
      <c r="IT18" s="195"/>
      <c r="IU18" s="195"/>
      <c r="IV18" s="196"/>
      <c r="IW18" s="195"/>
      <c r="IX18" s="195"/>
      <c r="IY18" s="196"/>
      <c r="IZ18" s="195"/>
      <c r="JA18" s="195"/>
      <c r="JB18" s="196"/>
      <c r="JC18" s="195"/>
      <c r="JD18" s="195"/>
      <c r="JE18" s="196"/>
      <c r="JF18" s="195"/>
      <c r="JG18" s="195"/>
      <c r="JH18" s="196"/>
      <c r="JI18" s="195"/>
      <c r="JJ18" s="195"/>
      <c r="JK18" s="196"/>
      <c r="JL18" s="195"/>
      <c r="JM18" s="195"/>
      <c r="JN18" s="196"/>
      <c r="JO18" s="195"/>
      <c r="JP18" s="195"/>
      <c r="JQ18" s="196"/>
      <c r="JR18" s="195"/>
      <c r="JS18" s="195"/>
      <c r="JT18" s="196"/>
      <c r="JU18" s="195"/>
      <c r="JV18" s="195"/>
      <c r="JW18" s="196"/>
      <c r="JX18" s="195"/>
      <c r="JY18" s="195"/>
      <c r="JZ18" s="196"/>
      <c r="KA18" s="195"/>
      <c r="KB18" s="195"/>
      <c r="KC18" s="196"/>
      <c r="KD18" s="195">
        <v>171279987</v>
      </c>
      <c r="KE18" s="195"/>
      <c r="KF18" s="196"/>
      <c r="KG18" s="195">
        <v>173792795</v>
      </c>
      <c r="KH18" s="195"/>
      <c r="KI18" s="196"/>
      <c r="KJ18" s="195">
        <v>173563349</v>
      </c>
      <c r="KK18" s="195"/>
      <c r="KL18" s="196"/>
      <c r="KM18" s="195"/>
      <c r="KN18" s="195"/>
      <c r="KO18" s="196"/>
      <c r="KP18" s="195"/>
      <c r="KQ18" s="195"/>
      <c r="KR18" s="196"/>
      <c r="KS18" s="195"/>
      <c r="KT18" s="195"/>
      <c r="KU18" s="196"/>
      <c r="KV18" s="195"/>
      <c r="KW18" s="195"/>
      <c r="KX18" s="196"/>
      <c r="KY18" s="195"/>
      <c r="KZ18" s="195"/>
      <c r="LA18" s="196"/>
      <c r="LB18" s="195"/>
      <c r="LC18" s="195"/>
      <c r="LD18" s="196"/>
      <c r="LE18" s="195"/>
      <c r="LF18" s="195"/>
      <c r="LG18" s="196"/>
      <c r="LH18" s="195"/>
      <c r="LI18" s="195"/>
      <c r="LJ18" s="196"/>
      <c r="LK18" s="195"/>
      <c r="LL18" s="195"/>
      <c r="LM18" s="196"/>
      <c r="LN18" s="195"/>
      <c r="LO18" s="195"/>
      <c r="LP18" s="196"/>
      <c r="LQ18" s="195"/>
      <c r="LR18" s="195"/>
      <c r="LS18" s="196"/>
      <c r="LT18" s="195"/>
      <c r="LU18" s="195"/>
      <c r="LV18" s="196"/>
      <c r="LW18" s="195"/>
      <c r="LX18" s="195"/>
      <c r="LY18" s="196"/>
      <c r="LZ18" s="195"/>
      <c r="MA18" s="195"/>
      <c r="MB18" s="196"/>
      <c r="MC18" s="195"/>
      <c r="MD18" s="195"/>
      <c r="ME18" s="196"/>
      <c r="MF18" s="195"/>
      <c r="MG18" s="195"/>
      <c r="MH18" s="196"/>
      <c r="MI18" s="195">
        <v>11093218</v>
      </c>
      <c r="MJ18" s="195"/>
      <c r="MK18" s="196"/>
      <c r="ML18" s="195"/>
      <c r="MM18" s="195"/>
      <c r="MN18" s="196"/>
      <c r="MO18" s="478">
        <f t="shared" si="13"/>
        <v>179050594</v>
      </c>
      <c r="MP18" s="478">
        <f t="shared" si="7"/>
        <v>0</v>
      </c>
      <c r="MQ18" s="482"/>
      <c r="MR18" s="478">
        <f t="shared" si="14"/>
        <v>192656620</v>
      </c>
      <c r="MS18" s="478">
        <f t="shared" si="8"/>
        <v>0</v>
      </c>
      <c r="MT18" s="482"/>
      <c r="MU18" s="478">
        <f t="shared" si="15"/>
        <v>181333956</v>
      </c>
      <c r="MV18" s="478">
        <f t="shared" si="16"/>
        <v>0</v>
      </c>
      <c r="MW18" s="482"/>
      <c r="MX18" s="91"/>
    </row>
    <row r="19" spans="1:362" ht="15">
      <c r="A19" s="58"/>
      <c r="B19" s="63"/>
      <c r="C19" s="64"/>
      <c r="D19" s="18">
        <v>7</v>
      </c>
      <c r="E19" s="2" t="s">
        <v>155</v>
      </c>
      <c r="F19" s="26"/>
      <c r="G19" s="65" t="s">
        <v>156</v>
      </c>
      <c r="H19" s="35">
        <f t="shared" si="0"/>
        <v>0</v>
      </c>
      <c r="I19" s="35">
        <f t="shared" si="1"/>
        <v>0</v>
      </c>
      <c r="J19" s="35"/>
      <c r="K19" s="59">
        <f t="shared" si="2"/>
        <v>0</v>
      </c>
      <c r="L19" s="35">
        <f t="shared" si="3"/>
        <v>0</v>
      </c>
      <c r="M19" s="35">
        <f t="shared" si="4"/>
        <v>0</v>
      </c>
      <c r="N19" s="35"/>
      <c r="O19" s="225">
        <f t="shared" si="9"/>
        <v>0</v>
      </c>
      <c r="P19" s="35">
        <f t="shared" si="5"/>
        <v>0</v>
      </c>
      <c r="Q19" s="35">
        <f t="shared" si="6"/>
        <v>0</v>
      </c>
      <c r="R19" s="35"/>
      <c r="S19" s="225">
        <f t="shared" si="10"/>
        <v>0</v>
      </c>
      <c r="T19" s="35"/>
      <c r="U19" s="35"/>
      <c r="V19" s="66"/>
      <c r="W19" s="35"/>
      <c r="X19" s="35"/>
      <c r="Y19" s="66"/>
      <c r="Z19" s="35"/>
      <c r="AA19" s="35"/>
      <c r="AB19" s="66"/>
      <c r="AC19" s="35"/>
      <c r="AD19" s="35"/>
      <c r="AE19" s="66"/>
      <c r="AF19" s="35"/>
      <c r="AG19" s="35"/>
      <c r="AH19" s="66"/>
      <c r="AI19" s="35"/>
      <c r="AJ19" s="35"/>
      <c r="AK19" s="66"/>
      <c r="AL19" s="35"/>
      <c r="AM19" s="35"/>
      <c r="AN19" s="66"/>
      <c r="AO19" s="35"/>
      <c r="AP19" s="35"/>
      <c r="AQ19" s="66"/>
      <c r="AR19" s="35"/>
      <c r="AS19" s="35"/>
      <c r="AT19" s="66"/>
      <c r="AU19" s="35"/>
      <c r="AV19" s="35"/>
      <c r="AW19" s="66"/>
      <c r="AX19" s="35"/>
      <c r="AY19" s="35"/>
      <c r="AZ19" s="66"/>
      <c r="BA19" s="35"/>
      <c r="BB19" s="35"/>
      <c r="BC19" s="66"/>
      <c r="BD19" s="35"/>
      <c r="BE19" s="35"/>
      <c r="BF19" s="66"/>
      <c r="BG19" s="35"/>
      <c r="BH19" s="35"/>
      <c r="BI19" s="66"/>
      <c r="BJ19" s="35"/>
      <c r="BK19" s="35"/>
      <c r="BL19" s="66"/>
      <c r="BM19" s="35"/>
      <c r="BN19" s="35"/>
      <c r="BO19" s="66"/>
      <c r="BP19" s="35"/>
      <c r="BQ19" s="35"/>
      <c r="BR19" s="66"/>
      <c r="BS19" s="35"/>
      <c r="BT19" s="35"/>
      <c r="BU19" s="66"/>
      <c r="BV19" s="35"/>
      <c r="BW19" s="35"/>
      <c r="BX19" s="66"/>
      <c r="BY19" s="35"/>
      <c r="BZ19" s="35"/>
      <c r="CA19" s="66"/>
      <c r="CB19" s="35"/>
      <c r="CC19" s="35"/>
      <c r="CD19" s="66"/>
      <c r="CE19" s="35"/>
      <c r="CF19" s="35"/>
      <c r="CG19" s="66"/>
      <c r="CH19" s="35"/>
      <c r="CI19" s="35"/>
      <c r="CJ19" s="66"/>
      <c r="CK19" s="35"/>
      <c r="CL19" s="35"/>
      <c r="CM19" s="66"/>
      <c r="CN19" s="35"/>
      <c r="CO19" s="35"/>
      <c r="CP19" s="66"/>
      <c r="CQ19" s="35"/>
      <c r="CR19" s="35"/>
      <c r="CS19" s="66"/>
      <c r="CT19" s="35"/>
      <c r="CU19" s="35"/>
      <c r="CV19" s="66"/>
      <c r="CW19" s="195"/>
      <c r="CX19" s="195"/>
      <c r="CY19" s="196"/>
      <c r="CZ19" s="195"/>
      <c r="DA19" s="195"/>
      <c r="DB19" s="196"/>
      <c r="DC19" s="195"/>
      <c r="DD19" s="195"/>
      <c r="DE19" s="196"/>
      <c r="DF19" s="195"/>
      <c r="DG19" s="195"/>
      <c r="DH19" s="196"/>
      <c r="DI19" s="195"/>
      <c r="DJ19" s="195"/>
      <c r="DK19" s="196"/>
      <c r="DL19" s="195"/>
      <c r="DM19" s="195"/>
      <c r="DN19" s="196"/>
      <c r="DO19" s="195"/>
      <c r="DP19" s="195"/>
      <c r="DQ19" s="196"/>
      <c r="DR19" s="195"/>
      <c r="DS19" s="195"/>
      <c r="DT19" s="196"/>
      <c r="DU19" s="195"/>
      <c r="DV19" s="195"/>
      <c r="DW19" s="196"/>
      <c r="DX19" s="195"/>
      <c r="DY19" s="195"/>
      <c r="DZ19" s="196"/>
      <c r="EA19" s="195"/>
      <c r="EB19" s="195"/>
      <c r="EC19" s="196"/>
      <c r="ED19" s="195"/>
      <c r="EE19" s="195"/>
      <c r="EF19" s="196"/>
      <c r="EG19" s="195"/>
      <c r="EH19" s="195"/>
      <c r="EI19" s="196"/>
      <c r="EJ19" s="195"/>
      <c r="EK19" s="195"/>
      <c r="EL19" s="196"/>
      <c r="EM19" s="195"/>
      <c r="EN19" s="195"/>
      <c r="EO19" s="196"/>
      <c r="EP19" s="195"/>
      <c r="EQ19" s="195"/>
      <c r="ER19" s="196"/>
      <c r="ES19" s="195"/>
      <c r="ET19" s="195"/>
      <c r="EU19" s="196"/>
      <c r="EV19" s="195"/>
      <c r="EW19" s="195"/>
      <c r="EX19" s="196"/>
      <c r="EY19" s="195"/>
      <c r="EZ19" s="195"/>
      <c r="FA19" s="196"/>
      <c r="FB19" s="195"/>
      <c r="FC19" s="195"/>
      <c r="FD19" s="196"/>
      <c r="FE19" s="195"/>
      <c r="FF19" s="195"/>
      <c r="FG19" s="196"/>
      <c r="FH19" s="195"/>
      <c r="FI19" s="195"/>
      <c r="FJ19" s="196"/>
      <c r="FK19" s="195"/>
      <c r="FL19" s="195"/>
      <c r="FM19" s="196"/>
      <c r="FN19" s="195"/>
      <c r="FO19" s="195"/>
      <c r="FP19" s="196"/>
      <c r="FQ19" s="195"/>
      <c r="FR19" s="195"/>
      <c r="FS19" s="196"/>
      <c r="FT19" s="195"/>
      <c r="FU19" s="195"/>
      <c r="FV19" s="196"/>
      <c r="FW19" s="195"/>
      <c r="FX19" s="195"/>
      <c r="FY19" s="196"/>
      <c r="FZ19" s="195"/>
      <c r="GA19" s="195"/>
      <c r="GB19" s="196"/>
      <c r="GC19" s="195"/>
      <c r="GD19" s="195"/>
      <c r="GE19" s="196"/>
      <c r="GF19" s="195"/>
      <c r="GG19" s="195"/>
      <c r="GH19" s="196"/>
      <c r="GI19" s="195"/>
      <c r="GJ19" s="195"/>
      <c r="GK19" s="196"/>
      <c r="GL19" s="195"/>
      <c r="GM19" s="195"/>
      <c r="GN19" s="196"/>
      <c r="GO19" s="195"/>
      <c r="GP19" s="195"/>
      <c r="GQ19" s="196"/>
      <c r="GR19" s="195"/>
      <c r="GS19" s="195"/>
      <c r="GT19" s="196"/>
      <c r="GU19" s="195"/>
      <c r="GV19" s="195"/>
      <c r="GW19" s="196"/>
      <c r="GX19" s="195"/>
      <c r="GY19" s="195"/>
      <c r="GZ19" s="196"/>
      <c r="HA19" s="195"/>
      <c r="HB19" s="195"/>
      <c r="HC19" s="196"/>
      <c r="HD19" s="195"/>
      <c r="HE19" s="195"/>
      <c r="HF19" s="196"/>
      <c r="HG19" s="195"/>
      <c r="HH19" s="195"/>
      <c r="HI19" s="196"/>
      <c r="HJ19" s="195"/>
      <c r="HK19" s="195"/>
      <c r="HL19" s="196"/>
      <c r="HM19" s="195"/>
      <c r="HN19" s="195"/>
      <c r="HO19" s="196"/>
      <c r="HP19" s="195"/>
      <c r="HQ19" s="195"/>
      <c r="HR19" s="196"/>
      <c r="HS19" s="195"/>
      <c r="HT19" s="195"/>
      <c r="HU19" s="196"/>
      <c r="HV19" s="195"/>
      <c r="HW19" s="195"/>
      <c r="HX19" s="196"/>
      <c r="HY19" s="195"/>
      <c r="HZ19" s="195"/>
      <c r="IA19" s="196"/>
      <c r="IB19" s="195"/>
      <c r="IC19" s="195"/>
      <c r="ID19" s="196"/>
      <c r="IE19" s="195"/>
      <c r="IF19" s="195"/>
      <c r="IG19" s="196"/>
      <c r="IH19" s="195"/>
      <c r="II19" s="195"/>
      <c r="IJ19" s="196"/>
      <c r="IK19" s="195"/>
      <c r="IL19" s="195"/>
      <c r="IM19" s="196"/>
      <c r="IN19" s="195"/>
      <c r="IO19" s="195"/>
      <c r="IP19" s="196"/>
      <c r="IQ19" s="195"/>
      <c r="IR19" s="195"/>
      <c r="IS19" s="196"/>
      <c r="IT19" s="195"/>
      <c r="IU19" s="195"/>
      <c r="IV19" s="196"/>
      <c r="IW19" s="195"/>
      <c r="IX19" s="195"/>
      <c r="IY19" s="196"/>
      <c r="IZ19" s="195"/>
      <c r="JA19" s="195"/>
      <c r="JB19" s="196"/>
      <c r="JC19" s="195"/>
      <c r="JD19" s="195"/>
      <c r="JE19" s="196"/>
      <c r="JF19" s="195"/>
      <c r="JG19" s="195"/>
      <c r="JH19" s="196"/>
      <c r="JI19" s="195"/>
      <c r="JJ19" s="195"/>
      <c r="JK19" s="196"/>
      <c r="JL19" s="195"/>
      <c r="JM19" s="195"/>
      <c r="JN19" s="196"/>
      <c r="JO19" s="195"/>
      <c r="JP19" s="195"/>
      <c r="JQ19" s="196"/>
      <c r="JR19" s="195"/>
      <c r="JS19" s="195"/>
      <c r="JT19" s="196"/>
      <c r="JU19" s="195"/>
      <c r="JV19" s="195"/>
      <c r="JW19" s="196"/>
      <c r="JX19" s="195"/>
      <c r="JY19" s="195"/>
      <c r="JZ19" s="196"/>
      <c r="KA19" s="195"/>
      <c r="KB19" s="195"/>
      <c r="KC19" s="196"/>
      <c r="KD19" s="195"/>
      <c r="KE19" s="195"/>
      <c r="KF19" s="196"/>
      <c r="KG19" s="195"/>
      <c r="KH19" s="195"/>
      <c r="KI19" s="196"/>
      <c r="KJ19" s="195"/>
      <c r="KK19" s="195"/>
      <c r="KL19" s="196"/>
      <c r="KM19" s="195"/>
      <c r="KN19" s="195"/>
      <c r="KO19" s="196"/>
      <c r="KP19" s="195"/>
      <c r="KQ19" s="195"/>
      <c r="KR19" s="196"/>
      <c r="KS19" s="195"/>
      <c r="KT19" s="195"/>
      <c r="KU19" s="196"/>
      <c r="KV19" s="195"/>
      <c r="KW19" s="195"/>
      <c r="KX19" s="196"/>
      <c r="KY19" s="195"/>
      <c r="KZ19" s="195"/>
      <c r="LA19" s="196"/>
      <c r="LB19" s="195"/>
      <c r="LC19" s="195"/>
      <c r="LD19" s="196"/>
      <c r="LE19" s="195"/>
      <c r="LF19" s="195"/>
      <c r="LG19" s="196"/>
      <c r="LH19" s="195"/>
      <c r="LI19" s="195"/>
      <c r="LJ19" s="196"/>
      <c r="LK19" s="195"/>
      <c r="LL19" s="195"/>
      <c r="LM19" s="196"/>
      <c r="LN19" s="195"/>
      <c r="LO19" s="195"/>
      <c r="LP19" s="196"/>
      <c r="LQ19" s="195"/>
      <c r="LR19" s="195"/>
      <c r="LS19" s="196"/>
      <c r="LT19" s="195"/>
      <c r="LU19" s="195"/>
      <c r="LV19" s="196"/>
      <c r="LW19" s="195"/>
      <c r="LX19" s="195"/>
      <c r="LY19" s="196"/>
      <c r="LZ19" s="195"/>
      <c r="MA19" s="195"/>
      <c r="MB19" s="196"/>
      <c r="MC19" s="195"/>
      <c r="MD19" s="195"/>
      <c r="ME19" s="196"/>
      <c r="MF19" s="195"/>
      <c r="MG19" s="195"/>
      <c r="MH19" s="196"/>
      <c r="MI19" s="195"/>
      <c r="MJ19" s="195"/>
      <c r="MK19" s="196"/>
      <c r="ML19" s="195"/>
      <c r="MM19" s="195"/>
      <c r="MN19" s="196"/>
      <c r="MO19" s="478">
        <f t="shared" si="13"/>
        <v>0</v>
      </c>
      <c r="MP19" s="478">
        <f t="shared" si="7"/>
        <v>0</v>
      </c>
      <c r="MQ19" s="482"/>
      <c r="MR19" s="478">
        <f t="shared" si="14"/>
        <v>0</v>
      </c>
      <c r="MS19" s="478">
        <f t="shared" si="8"/>
        <v>0</v>
      </c>
      <c r="MT19" s="482"/>
      <c r="MU19" s="478">
        <f t="shared" si="15"/>
        <v>0</v>
      </c>
      <c r="MV19" s="478">
        <f t="shared" si="16"/>
        <v>0</v>
      </c>
      <c r="MW19" s="482"/>
      <c r="MX19" s="91"/>
    </row>
    <row r="20" spans="1:362" ht="15">
      <c r="A20" s="58"/>
      <c r="B20" s="63"/>
      <c r="C20" s="64"/>
      <c r="D20" s="18">
        <v>8</v>
      </c>
      <c r="E20" s="2" t="s">
        <v>157</v>
      </c>
      <c r="F20" s="26"/>
      <c r="G20" s="65" t="s">
        <v>158</v>
      </c>
      <c r="H20" s="35">
        <f t="shared" si="0"/>
        <v>0</v>
      </c>
      <c r="I20" s="35">
        <f t="shared" si="1"/>
        <v>0</v>
      </c>
      <c r="J20" s="35"/>
      <c r="K20" s="59">
        <f t="shared" si="2"/>
        <v>0</v>
      </c>
      <c r="L20" s="35">
        <f t="shared" si="3"/>
        <v>1000000</v>
      </c>
      <c r="M20" s="35">
        <f t="shared" si="4"/>
        <v>0</v>
      </c>
      <c r="N20" s="35"/>
      <c r="O20" s="225">
        <f t="shared" si="9"/>
        <v>1000000</v>
      </c>
      <c r="P20" s="35">
        <f t="shared" si="5"/>
        <v>1000000</v>
      </c>
      <c r="Q20" s="35">
        <f t="shared" si="6"/>
        <v>0</v>
      </c>
      <c r="R20" s="35"/>
      <c r="S20" s="225">
        <f t="shared" si="10"/>
        <v>1000000</v>
      </c>
      <c r="T20" s="35"/>
      <c r="U20" s="35"/>
      <c r="V20" s="66"/>
      <c r="W20" s="35"/>
      <c r="X20" s="35"/>
      <c r="Y20" s="66"/>
      <c r="Z20" s="35"/>
      <c r="AA20" s="35"/>
      <c r="AB20" s="66"/>
      <c r="AC20" s="35"/>
      <c r="AD20" s="35"/>
      <c r="AE20" s="66"/>
      <c r="AF20" s="35"/>
      <c r="AG20" s="35"/>
      <c r="AH20" s="66"/>
      <c r="AI20" s="35"/>
      <c r="AJ20" s="35"/>
      <c r="AK20" s="66"/>
      <c r="AL20" s="35"/>
      <c r="AM20" s="35"/>
      <c r="AN20" s="66"/>
      <c r="AO20" s="35"/>
      <c r="AP20" s="35"/>
      <c r="AQ20" s="66"/>
      <c r="AR20" s="35"/>
      <c r="AS20" s="35"/>
      <c r="AT20" s="66"/>
      <c r="AU20" s="35"/>
      <c r="AV20" s="35"/>
      <c r="AW20" s="66"/>
      <c r="AX20" s="35"/>
      <c r="AY20" s="35"/>
      <c r="AZ20" s="66"/>
      <c r="BA20" s="35"/>
      <c r="BB20" s="35"/>
      <c r="BC20" s="66"/>
      <c r="BD20" s="35"/>
      <c r="BE20" s="35"/>
      <c r="BF20" s="66"/>
      <c r="BG20" s="35"/>
      <c r="BH20" s="35"/>
      <c r="BI20" s="66"/>
      <c r="BJ20" s="35"/>
      <c r="BK20" s="35"/>
      <c r="BL20" s="66"/>
      <c r="BM20" s="35"/>
      <c r="BN20" s="35"/>
      <c r="BO20" s="66"/>
      <c r="BP20" s="35"/>
      <c r="BQ20" s="35"/>
      <c r="BR20" s="66"/>
      <c r="BS20" s="35"/>
      <c r="BT20" s="35"/>
      <c r="BU20" s="66"/>
      <c r="BV20" s="35"/>
      <c r="BW20" s="35"/>
      <c r="BX20" s="66"/>
      <c r="BY20" s="35"/>
      <c r="BZ20" s="35"/>
      <c r="CA20" s="66"/>
      <c r="CB20" s="35"/>
      <c r="CC20" s="35"/>
      <c r="CD20" s="66"/>
      <c r="CE20" s="35"/>
      <c r="CF20" s="35"/>
      <c r="CG20" s="66"/>
      <c r="CH20" s="35"/>
      <c r="CI20" s="35"/>
      <c r="CJ20" s="66"/>
      <c r="CK20" s="35"/>
      <c r="CL20" s="35"/>
      <c r="CM20" s="66"/>
      <c r="CN20" s="35"/>
      <c r="CO20" s="35"/>
      <c r="CP20" s="66"/>
      <c r="CQ20" s="35"/>
      <c r="CR20" s="35"/>
      <c r="CS20" s="66"/>
      <c r="CT20" s="35"/>
      <c r="CU20" s="35"/>
      <c r="CV20" s="66"/>
      <c r="CW20" s="195"/>
      <c r="CX20" s="195"/>
      <c r="CY20" s="196"/>
      <c r="CZ20" s="195"/>
      <c r="DA20" s="195"/>
      <c r="DB20" s="196"/>
      <c r="DC20" s="195"/>
      <c r="DD20" s="195"/>
      <c r="DE20" s="196"/>
      <c r="DF20" s="195"/>
      <c r="DG20" s="195"/>
      <c r="DH20" s="196"/>
      <c r="DI20" s="195"/>
      <c r="DJ20" s="195"/>
      <c r="DK20" s="196"/>
      <c r="DL20" s="195"/>
      <c r="DM20" s="195"/>
      <c r="DN20" s="196"/>
      <c r="DO20" s="195"/>
      <c r="DP20" s="195"/>
      <c r="DQ20" s="196"/>
      <c r="DR20" s="195"/>
      <c r="DS20" s="195"/>
      <c r="DT20" s="196"/>
      <c r="DU20" s="195"/>
      <c r="DV20" s="195"/>
      <c r="DW20" s="196"/>
      <c r="DX20" s="195"/>
      <c r="DY20" s="195"/>
      <c r="DZ20" s="196"/>
      <c r="EA20" s="195"/>
      <c r="EB20" s="195"/>
      <c r="EC20" s="196"/>
      <c r="ED20" s="195"/>
      <c r="EE20" s="195"/>
      <c r="EF20" s="196"/>
      <c r="EG20" s="195"/>
      <c r="EH20" s="195"/>
      <c r="EI20" s="196"/>
      <c r="EJ20" s="195"/>
      <c r="EK20" s="195"/>
      <c r="EL20" s="196"/>
      <c r="EM20" s="195"/>
      <c r="EN20" s="195"/>
      <c r="EO20" s="196"/>
      <c r="EP20" s="195"/>
      <c r="EQ20" s="195"/>
      <c r="ER20" s="196"/>
      <c r="ES20" s="195"/>
      <c r="ET20" s="195"/>
      <c r="EU20" s="196"/>
      <c r="EV20" s="195"/>
      <c r="EW20" s="195"/>
      <c r="EX20" s="196"/>
      <c r="EY20" s="195"/>
      <c r="EZ20" s="195"/>
      <c r="FA20" s="196"/>
      <c r="FB20" s="195"/>
      <c r="FC20" s="195"/>
      <c r="FD20" s="196"/>
      <c r="FE20" s="195"/>
      <c r="FF20" s="195"/>
      <c r="FG20" s="196"/>
      <c r="FH20" s="195"/>
      <c r="FI20" s="195"/>
      <c r="FJ20" s="196"/>
      <c r="FK20" s="195"/>
      <c r="FL20" s="195"/>
      <c r="FM20" s="196"/>
      <c r="FN20" s="195"/>
      <c r="FO20" s="195"/>
      <c r="FP20" s="196"/>
      <c r="FQ20" s="195"/>
      <c r="FR20" s="195"/>
      <c r="FS20" s="196"/>
      <c r="FT20" s="195"/>
      <c r="FU20" s="195"/>
      <c r="FV20" s="196"/>
      <c r="FW20" s="195"/>
      <c r="FX20" s="195"/>
      <c r="FY20" s="196"/>
      <c r="FZ20" s="195"/>
      <c r="GA20" s="195"/>
      <c r="GB20" s="196"/>
      <c r="GC20" s="195"/>
      <c r="GD20" s="195"/>
      <c r="GE20" s="196"/>
      <c r="GF20" s="195"/>
      <c r="GG20" s="195"/>
      <c r="GH20" s="196"/>
      <c r="GI20" s="195"/>
      <c r="GJ20" s="195"/>
      <c r="GK20" s="196"/>
      <c r="GL20" s="195"/>
      <c r="GM20" s="195"/>
      <c r="GN20" s="196"/>
      <c r="GO20" s="195"/>
      <c r="GP20" s="195"/>
      <c r="GQ20" s="196"/>
      <c r="GR20" s="195"/>
      <c r="GS20" s="195"/>
      <c r="GT20" s="196"/>
      <c r="GU20" s="195"/>
      <c r="GV20" s="195"/>
      <c r="GW20" s="196"/>
      <c r="GX20" s="195"/>
      <c r="GY20" s="195"/>
      <c r="GZ20" s="196"/>
      <c r="HA20" s="195"/>
      <c r="HB20" s="195"/>
      <c r="HC20" s="196"/>
      <c r="HD20" s="195"/>
      <c r="HE20" s="195"/>
      <c r="HF20" s="196"/>
      <c r="HG20" s="195"/>
      <c r="HH20" s="195"/>
      <c r="HI20" s="196"/>
      <c r="HJ20" s="195"/>
      <c r="HK20" s="195"/>
      <c r="HL20" s="196"/>
      <c r="HM20" s="195">
        <v>1000000</v>
      </c>
      <c r="HN20" s="195"/>
      <c r="HO20" s="196"/>
      <c r="HP20" s="195">
        <v>1000000</v>
      </c>
      <c r="HQ20" s="195"/>
      <c r="HR20" s="196"/>
      <c r="HS20" s="195"/>
      <c r="HT20" s="195"/>
      <c r="HU20" s="196"/>
      <c r="HV20" s="195"/>
      <c r="HW20" s="195"/>
      <c r="HX20" s="196"/>
      <c r="HY20" s="195"/>
      <c r="HZ20" s="195"/>
      <c r="IA20" s="196"/>
      <c r="IB20" s="195"/>
      <c r="IC20" s="195"/>
      <c r="ID20" s="196"/>
      <c r="IE20" s="195"/>
      <c r="IF20" s="195"/>
      <c r="IG20" s="196"/>
      <c r="IH20" s="195"/>
      <c r="II20" s="195"/>
      <c r="IJ20" s="196"/>
      <c r="IK20" s="195"/>
      <c r="IL20" s="195"/>
      <c r="IM20" s="196"/>
      <c r="IN20" s="195"/>
      <c r="IO20" s="195"/>
      <c r="IP20" s="196"/>
      <c r="IQ20" s="195"/>
      <c r="IR20" s="195"/>
      <c r="IS20" s="196"/>
      <c r="IT20" s="195"/>
      <c r="IU20" s="195"/>
      <c r="IV20" s="196"/>
      <c r="IW20" s="195"/>
      <c r="IX20" s="195"/>
      <c r="IY20" s="196"/>
      <c r="IZ20" s="195"/>
      <c r="JA20" s="195"/>
      <c r="JB20" s="196"/>
      <c r="JC20" s="195"/>
      <c r="JD20" s="195"/>
      <c r="JE20" s="196"/>
      <c r="JF20" s="195"/>
      <c r="JG20" s="195"/>
      <c r="JH20" s="196"/>
      <c r="JI20" s="195"/>
      <c r="JJ20" s="195"/>
      <c r="JK20" s="196"/>
      <c r="JL20" s="195"/>
      <c r="JM20" s="195"/>
      <c r="JN20" s="196"/>
      <c r="JO20" s="195"/>
      <c r="JP20" s="195"/>
      <c r="JQ20" s="196"/>
      <c r="JR20" s="195"/>
      <c r="JS20" s="195"/>
      <c r="JT20" s="196"/>
      <c r="JU20" s="195"/>
      <c r="JV20" s="195"/>
      <c r="JW20" s="196"/>
      <c r="JX20" s="195"/>
      <c r="JY20" s="195"/>
      <c r="JZ20" s="196"/>
      <c r="KA20" s="195"/>
      <c r="KB20" s="195"/>
      <c r="KC20" s="196"/>
      <c r="KD20" s="195"/>
      <c r="KE20" s="195"/>
      <c r="KF20" s="196"/>
      <c r="KG20" s="195"/>
      <c r="KH20" s="195"/>
      <c r="KI20" s="196"/>
      <c r="KJ20" s="195"/>
      <c r="KK20" s="195"/>
      <c r="KL20" s="196"/>
      <c r="KM20" s="195"/>
      <c r="KN20" s="195"/>
      <c r="KO20" s="196"/>
      <c r="KP20" s="195"/>
      <c r="KQ20" s="195"/>
      <c r="KR20" s="196"/>
      <c r="KS20" s="195"/>
      <c r="KT20" s="195"/>
      <c r="KU20" s="196"/>
      <c r="KV20" s="195"/>
      <c r="KW20" s="195"/>
      <c r="KX20" s="196"/>
      <c r="KY20" s="195"/>
      <c r="KZ20" s="195"/>
      <c r="LA20" s="196"/>
      <c r="LB20" s="195"/>
      <c r="LC20" s="195"/>
      <c r="LD20" s="196"/>
      <c r="LE20" s="195"/>
      <c r="LF20" s="195"/>
      <c r="LG20" s="196"/>
      <c r="LH20" s="195"/>
      <c r="LI20" s="195"/>
      <c r="LJ20" s="196"/>
      <c r="LK20" s="195"/>
      <c r="LL20" s="195"/>
      <c r="LM20" s="196"/>
      <c r="LN20" s="195"/>
      <c r="LO20" s="195"/>
      <c r="LP20" s="196"/>
      <c r="LQ20" s="195"/>
      <c r="LR20" s="195"/>
      <c r="LS20" s="196"/>
      <c r="LT20" s="195"/>
      <c r="LU20" s="195"/>
      <c r="LV20" s="196"/>
      <c r="LW20" s="195"/>
      <c r="LX20" s="195"/>
      <c r="LY20" s="196"/>
      <c r="LZ20" s="195"/>
      <c r="MA20" s="195"/>
      <c r="MB20" s="196"/>
      <c r="MC20" s="195"/>
      <c r="MD20" s="195"/>
      <c r="ME20" s="196"/>
      <c r="MF20" s="195"/>
      <c r="MG20" s="195"/>
      <c r="MH20" s="196"/>
      <c r="MI20" s="195"/>
      <c r="MJ20" s="195"/>
      <c r="MK20" s="196"/>
      <c r="ML20" s="195"/>
      <c r="MM20" s="195"/>
      <c r="MN20" s="196"/>
      <c r="MO20" s="478">
        <f t="shared" si="13"/>
        <v>0</v>
      </c>
      <c r="MP20" s="478">
        <f t="shared" si="7"/>
        <v>0</v>
      </c>
      <c r="MQ20" s="482"/>
      <c r="MR20" s="478">
        <f t="shared" si="14"/>
        <v>1000000</v>
      </c>
      <c r="MS20" s="478">
        <f t="shared" si="8"/>
        <v>0</v>
      </c>
      <c r="MT20" s="482"/>
      <c r="MU20" s="478">
        <f t="shared" si="15"/>
        <v>1000000</v>
      </c>
      <c r="MV20" s="478">
        <f t="shared" si="16"/>
        <v>0</v>
      </c>
      <c r="MW20" s="482"/>
      <c r="MX20" s="91"/>
    </row>
    <row r="21" spans="1:362" ht="15">
      <c r="A21" s="58"/>
      <c r="B21" s="63"/>
      <c r="C21" s="64"/>
      <c r="D21" s="18">
        <v>9</v>
      </c>
      <c r="E21" s="2" t="s">
        <v>159</v>
      </c>
      <c r="F21" s="26"/>
      <c r="G21" s="65" t="s">
        <v>160</v>
      </c>
      <c r="H21" s="35">
        <f t="shared" si="0"/>
        <v>193236560</v>
      </c>
      <c r="I21" s="35">
        <f t="shared" si="1"/>
        <v>9000000</v>
      </c>
      <c r="J21" s="35"/>
      <c r="K21" s="59">
        <f t="shared" si="2"/>
        <v>202236560</v>
      </c>
      <c r="L21" s="35">
        <f t="shared" si="3"/>
        <v>205886560</v>
      </c>
      <c r="M21" s="35">
        <f t="shared" si="4"/>
        <v>10450000</v>
      </c>
      <c r="N21" s="35"/>
      <c r="O21" s="225">
        <f t="shared" si="9"/>
        <v>216336560</v>
      </c>
      <c r="P21" s="35">
        <f t="shared" si="5"/>
        <v>205471560</v>
      </c>
      <c r="Q21" s="35">
        <f t="shared" si="6"/>
        <v>10450000</v>
      </c>
      <c r="R21" s="35"/>
      <c r="S21" s="225">
        <f t="shared" si="10"/>
        <v>215921560</v>
      </c>
      <c r="T21" s="35"/>
      <c r="U21" s="35"/>
      <c r="V21" s="66"/>
      <c r="W21" s="35"/>
      <c r="X21" s="35"/>
      <c r="Y21" s="66"/>
      <c r="Z21" s="35"/>
      <c r="AA21" s="35"/>
      <c r="AB21" s="66"/>
      <c r="AC21" s="35"/>
      <c r="AD21" s="35"/>
      <c r="AE21" s="66"/>
      <c r="AF21" s="35"/>
      <c r="AG21" s="35"/>
      <c r="AH21" s="66"/>
      <c r="AI21" s="35"/>
      <c r="AJ21" s="35"/>
      <c r="AK21" s="66"/>
      <c r="AL21" s="35"/>
      <c r="AM21" s="35"/>
      <c r="AN21" s="66"/>
      <c r="AO21" s="35"/>
      <c r="AP21" s="35"/>
      <c r="AQ21" s="66"/>
      <c r="AR21" s="35"/>
      <c r="AS21" s="35"/>
      <c r="AT21" s="66"/>
      <c r="AU21" s="35"/>
      <c r="AV21" s="35"/>
      <c r="AW21" s="66"/>
      <c r="AX21" s="35"/>
      <c r="AY21" s="35"/>
      <c r="AZ21" s="66"/>
      <c r="BA21" s="35"/>
      <c r="BB21" s="35"/>
      <c r="BC21" s="66"/>
      <c r="BD21" s="35"/>
      <c r="BE21" s="35"/>
      <c r="BF21" s="66"/>
      <c r="BG21" s="35"/>
      <c r="BH21" s="35"/>
      <c r="BI21" s="66"/>
      <c r="BJ21" s="35"/>
      <c r="BK21" s="35"/>
      <c r="BL21" s="66"/>
      <c r="BM21" s="35"/>
      <c r="BN21" s="35"/>
      <c r="BO21" s="66"/>
      <c r="BP21" s="35"/>
      <c r="BQ21" s="35"/>
      <c r="BR21" s="66"/>
      <c r="BS21" s="35"/>
      <c r="BT21" s="35"/>
      <c r="BU21" s="66"/>
      <c r="BV21" s="35"/>
      <c r="BW21" s="35"/>
      <c r="BX21" s="66"/>
      <c r="BY21" s="35"/>
      <c r="BZ21" s="35"/>
      <c r="CA21" s="66"/>
      <c r="CB21" s="35"/>
      <c r="CC21" s="35"/>
      <c r="CD21" s="66"/>
      <c r="CE21" s="35"/>
      <c r="CF21" s="35"/>
      <c r="CG21" s="66"/>
      <c r="CH21" s="35"/>
      <c r="CI21" s="35"/>
      <c r="CJ21" s="66"/>
      <c r="CK21" s="35"/>
      <c r="CL21" s="35"/>
      <c r="CM21" s="66"/>
      <c r="CN21" s="35"/>
      <c r="CO21" s="35"/>
      <c r="CP21" s="66"/>
      <c r="CQ21" s="35">
        <f>BY21+BP21+BG21</f>
        <v>0</v>
      </c>
      <c r="CR21" s="35"/>
      <c r="CS21" s="66"/>
      <c r="CT21" s="35">
        <f>CB21+BS21+BJ21</f>
        <v>0</v>
      </c>
      <c r="CU21" s="35"/>
      <c r="CV21" s="66"/>
      <c r="CW21" s="195"/>
      <c r="CX21" s="195"/>
      <c r="CY21" s="196"/>
      <c r="CZ21" s="195"/>
      <c r="DA21" s="195"/>
      <c r="DB21" s="196"/>
      <c r="DC21" s="195"/>
      <c r="DD21" s="195"/>
      <c r="DE21" s="196"/>
      <c r="DF21" s="195"/>
      <c r="DG21" s="195"/>
      <c r="DH21" s="196"/>
      <c r="DI21" s="195"/>
      <c r="DJ21" s="195"/>
      <c r="DK21" s="196"/>
      <c r="DL21" s="195"/>
      <c r="DM21" s="195"/>
      <c r="DN21" s="196"/>
      <c r="DO21" s="195"/>
      <c r="DP21" s="195"/>
      <c r="DQ21" s="196"/>
      <c r="DR21" s="195"/>
      <c r="DS21" s="195"/>
      <c r="DT21" s="196"/>
      <c r="DU21" s="195"/>
      <c r="DV21" s="195"/>
      <c r="DW21" s="196"/>
      <c r="DX21" s="195"/>
      <c r="DY21" s="195"/>
      <c r="DZ21" s="196"/>
      <c r="EA21" s="195"/>
      <c r="EB21" s="195"/>
      <c r="EC21" s="196"/>
      <c r="ED21" s="195"/>
      <c r="EE21" s="195"/>
      <c r="EF21" s="196"/>
      <c r="EG21" s="195"/>
      <c r="EH21" s="195"/>
      <c r="EI21" s="196"/>
      <c r="EJ21" s="195"/>
      <c r="EK21" s="195"/>
      <c r="EL21" s="196"/>
      <c r="EM21" s="195"/>
      <c r="EN21" s="195"/>
      <c r="EO21" s="196"/>
      <c r="EP21" s="195"/>
      <c r="EQ21" s="195"/>
      <c r="ER21" s="196"/>
      <c r="ES21" s="195"/>
      <c r="ET21" s="195"/>
      <c r="EU21" s="196"/>
      <c r="EV21" s="195"/>
      <c r="EW21" s="195"/>
      <c r="EX21" s="196"/>
      <c r="EY21" s="195"/>
      <c r="EZ21" s="195"/>
      <c r="FA21" s="196"/>
      <c r="FB21" s="195"/>
      <c r="FC21" s="195"/>
      <c r="FD21" s="196"/>
      <c r="FE21" s="195"/>
      <c r="FF21" s="195"/>
      <c r="FG21" s="196"/>
      <c r="FH21" s="195"/>
      <c r="FI21" s="195"/>
      <c r="FJ21" s="196"/>
      <c r="FK21" s="195"/>
      <c r="FL21" s="195"/>
      <c r="FM21" s="196"/>
      <c r="FN21" s="195"/>
      <c r="FO21" s="195"/>
      <c r="FP21" s="196"/>
      <c r="FQ21" s="195"/>
      <c r="FR21" s="195"/>
      <c r="FS21" s="196"/>
      <c r="FT21" s="195"/>
      <c r="FU21" s="195"/>
      <c r="FV21" s="196"/>
      <c r="FW21" s="195"/>
      <c r="FX21" s="195"/>
      <c r="FY21" s="196"/>
      <c r="FZ21" s="195"/>
      <c r="GA21" s="195"/>
      <c r="GB21" s="196"/>
      <c r="GC21" s="195"/>
      <c r="GD21" s="195"/>
      <c r="GE21" s="196"/>
      <c r="GF21" s="195"/>
      <c r="GG21" s="195"/>
      <c r="GH21" s="196"/>
      <c r="GI21" s="195"/>
      <c r="GJ21" s="195"/>
      <c r="GK21" s="196"/>
      <c r="GL21" s="195"/>
      <c r="GM21" s="195"/>
      <c r="GN21" s="196"/>
      <c r="GO21" s="195"/>
      <c r="GP21" s="195"/>
      <c r="GQ21" s="196"/>
      <c r="GR21" s="195"/>
      <c r="GS21" s="195"/>
      <c r="GT21" s="196"/>
      <c r="GU21" s="195"/>
      <c r="GV21" s="195"/>
      <c r="GW21" s="196"/>
      <c r="GX21" s="195"/>
      <c r="GY21" s="195"/>
      <c r="GZ21" s="196"/>
      <c r="HA21" s="195"/>
      <c r="HB21" s="195"/>
      <c r="HC21" s="196"/>
      <c r="HD21" s="195"/>
      <c r="HE21" s="195"/>
      <c r="HF21" s="196"/>
      <c r="HG21" s="195"/>
      <c r="HH21" s="195"/>
      <c r="HI21" s="196"/>
      <c r="HJ21" s="195">
        <v>52736560</v>
      </c>
      <c r="HK21" s="195"/>
      <c r="HL21" s="196"/>
      <c r="HM21" s="195">
        <f>48936560+100000</f>
        <v>49036560</v>
      </c>
      <c r="HN21" s="195"/>
      <c r="HO21" s="196"/>
      <c r="HP21" s="35">
        <f>6600000+42436560</f>
        <v>49036560</v>
      </c>
      <c r="HQ21" s="195"/>
      <c r="HR21" s="196"/>
      <c r="HS21" s="195"/>
      <c r="HT21" s="195"/>
      <c r="HU21" s="196"/>
      <c r="HV21" s="195"/>
      <c r="HW21" s="195"/>
      <c r="HX21" s="196"/>
      <c r="HY21" s="195"/>
      <c r="HZ21" s="195"/>
      <c r="IA21" s="196"/>
      <c r="IB21" s="195">
        <v>138400000</v>
      </c>
      <c r="IC21" s="195"/>
      <c r="ID21" s="196"/>
      <c r="IE21" s="195">
        <v>151500000</v>
      </c>
      <c r="IF21" s="195"/>
      <c r="IG21" s="196"/>
      <c r="IH21" s="195">
        <v>151500000</v>
      </c>
      <c r="II21" s="195"/>
      <c r="IJ21" s="196"/>
      <c r="IK21" s="195"/>
      <c r="IL21" s="195"/>
      <c r="IM21" s="196"/>
      <c r="IN21" s="195"/>
      <c r="IO21" s="195"/>
      <c r="IP21" s="196"/>
      <c r="IQ21" s="195"/>
      <c r="IR21" s="195"/>
      <c r="IS21" s="196"/>
      <c r="IT21" s="195"/>
      <c r="IU21" s="195"/>
      <c r="IV21" s="196"/>
      <c r="IW21" s="195"/>
      <c r="IX21" s="195"/>
      <c r="IY21" s="196"/>
      <c r="IZ21" s="195"/>
      <c r="JA21" s="195"/>
      <c r="JB21" s="196"/>
      <c r="JC21" s="195"/>
      <c r="JD21" s="195"/>
      <c r="JE21" s="196"/>
      <c r="JF21" s="195">
        <v>1550000</v>
      </c>
      <c r="JG21" s="195"/>
      <c r="JH21" s="196"/>
      <c r="JI21" s="195">
        <v>1665000</v>
      </c>
      <c r="JJ21" s="195"/>
      <c r="JK21" s="196"/>
      <c r="JL21" s="195"/>
      <c r="JM21" s="195"/>
      <c r="JN21" s="196"/>
      <c r="JO21" s="195"/>
      <c r="JP21" s="195"/>
      <c r="JQ21" s="196"/>
      <c r="JR21" s="195"/>
      <c r="JS21" s="195"/>
      <c r="JT21" s="196"/>
      <c r="JU21" s="195"/>
      <c r="JV21" s="195"/>
      <c r="JW21" s="196"/>
      <c r="JX21" s="195"/>
      <c r="JY21" s="195"/>
      <c r="JZ21" s="196"/>
      <c r="KA21" s="195"/>
      <c r="KB21" s="195"/>
      <c r="KC21" s="196"/>
      <c r="KD21" s="195"/>
      <c r="KE21" s="195"/>
      <c r="KF21" s="196"/>
      <c r="KG21" s="195"/>
      <c r="KH21" s="195"/>
      <c r="KI21" s="196"/>
      <c r="KJ21" s="195"/>
      <c r="KK21" s="195"/>
      <c r="KL21" s="196"/>
      <c r="KM21" s="195"/>
      <c r="KN21" s="195"/>
      <c r="KO21" s="196"/>
      <c r="KP21" s="195"/>
      <c r="KQ21" s="195"/>
      <c r="KR21" s="196"/>
      <c r="KS21" s="195"/>
      <c r="KT21" s="195"/>
      <c r="KU21" s="196"/>
      <c r="KV21" s="195"/>
      <c r="KW21" s="195"/>
      <c r="KX21" s="196"/>
      <c r="KY21" s="195"/>
      <c r="KZ21" s="195"/>
      <c r="LA21" s="196"/>
      <c r="LB21" s="195"/>
      <c r="LC21" s="195"/>
      <c r="LD21" s="196"/>
      <c r="LE21" s="195"/>
      <c r="LF21" s="195"/>
      <c r="LG21" s="196"/>
      <c r="LH21" s="195"/>
      <c r="LI21" s="195"/>
      <c r="LJ21" s="196"/>
      <c r="LK21" s="195"/>
      <c r="LL21" s="195"/>
      <c r="LM21" s="196"/>
      <c r="LN21" s="195">
        <v>2100000</v>
      </c>
      <c r="LO21" s="195"/>
      <c r="LP21" s="196"/>
      <c r="LQ21" s="195">
        <v>2800000</v>
      </c>
      <c r="LR21" s="195"/>
      <c r="LS21" s="196"/>
      <c r="LT21" s="195">
        <v>2800000</v>
      </c>
      <c r="LU21" s="195"/>
      <c r="LV21" s="196"/>
      <c r="LW21" s="195"/>
      <c r="LX21" s="195">
        <v>9000000</v>
      </c>
      <c r="LY21" s="196"/>
      <c r="LZ21" s="195"/>
      <c r="MA21" s="195">
        <f>10000000+450000</f>
        <v>10450000</v>
      </c>
      <c r="MB21" s="196"/>
      <c r="MC21" s="195"/>
      <c r="MD21" s="195">
        <f>8200000+2250000</f>
        <v>10450000</v>
      </c>
      <c r="ME21" s="196"/>
      <c r="MF21" s="195"/>
      <c r="MG21" s="195"/>
      <c r="MH21" s="196"/>
      <c r="MI21" s="195">
        <v>1000000</v>
      </c>
      <c r="MJ21" s="195"/>
      <c r="MK21" s="196"/>
      <c r="ML21" s="195">
        <v>470000</v>
      </c>
      <c r="MM21" s="195"/>
      <c r="MN21" s="196"/>
      <c r="MO21" s="478">
        <f t="shared" si="13"/>
        <v>193236560</v>
      </c>
      <c r="MP21" s="478">
        <f t="shared" si="7"/>
        <v>9000000</v>
      </c>
      <c r="MQ21" s="482"/>
      <c r="MR21" s="478">
        <f t="shared" si="14"/>
        <v>205886560</v>
      </c>
      <c r="MS21" s="478">
        <f t="shared" si="8"/>
        <v>10450000</v>
      </c>
      <c r="MT21" s="482"/>
      <c r="MU21" s="478">
        <f t="shared" si="15"/>
        <v>205471560</v>
      </c>
      <c r="MV21" s="478">
        <f t="shared" si="16"/>
        <v>10450000</v>
      </c>
      <c r="MW21" s="482"/>
      <c r="MX21" s="91"/>
    </row>
    <row r="22" spans="1:362" ht="15">
      <c r="A22" s="58"/>
      <c r="B22" s="63"/>
      <c r="C22" s="64"/>
      <c r="D22" s="18">
        <v>10</v>
      </c>
      <c r="E22" s="2" t="s">
        <v>221</v>
      </c>
      <c r="F22" s="18"/>
      <c r="G22" s="10" t="s">
        <v>161</v>
      </c>
      <c r="H22" s="35">
        <f t="shared" si="0"/>
        <v>10000000</v>
      </c>
      <c r="I22" s="35">
        <f t="shared" si="1"/>
        <v>0</v>
      </c>
      <c r="J22" s="35"/>
      <c r="K22" s="59">
        <f t="shared" si="2"/>
        <v>10000000</v>
      </c>
      <c r="L22" s="35">
        <f t="shared" si="3"/>
        <v>10000000</v>
      </c>
      <c r="M22" s="35">
        <f t="shared" si="4"/>
        <v>0</v>
      </c>
      <c r="N22" s="35"/>
      <c r="O22" s="225">
        <f t="shared" si="9"/>
        <v>10000000</v>
      </c>
      <c r="P22" s="35">
        <f t="shared" si="5"/>
        <v>0</v>
      </c>
      <c r="Q22" s="35">
        <f t="shared" si="6"/>
        <v>0</v>
      </c>
      <c r="R22" s="35"/>
      <c r="S22" s="225">
        <f t="shared" si="10"/>
        <v>0</v>
      </c>
      <c r="T22" s="67">
        <f>SUM(T23:T26)</f>
        <v>0</v>
      </c>
      <c r="U22" s="67">
        <f>SUM(U23:U26)</f>
        <v>0</v>
      </c>
      <c r="V22" s="68"/>
      <c r="W22" s="67">
        <f>SUM(W23:W26)</f>
        <v>0</v>
      </c>
      <c r="X22" s="67">
        <f>SUM(X23:X26)</f>
        <v>0</v>
      </c>
      <c r="Y22" s="68"/>
      <c r="Z22" s="67">
        <f>SUM(Z23:Z26)</f>
        <v>0</v>
      </c>
      <c r="AA22" s="67">
        <f>SUM(AA23:AA26)</f>
        <v>0</v>
      </c>
      <c r="AB22" s="68"/>
      <c r="AC22" s="67">
        <f>SUM(AC23:AC26)</f>
        <v>0</v>
      </c>
      <c r="AD22" s="67">
        <f>SUM(AD23:AD26)</f>
        <v>0</v>
      </c>
      <c r="AE22" s="68"/>
      <c r="AF22" s="67">
        <f>SUM(AF23:AF26)</f>
        <v>0</v>
      </c>
      <c r="AG22" s="67">
        <f>SUM(AG23:AG26)</f>
        <v>0</v>
      </c>
      <c r="AH22" s="68"/>
      <c r="AI22" s="67">
        <f>SUM(AI23:AI26)</f>
        <v>0</v>
      </c>
      <c r="AJ22" s="67">
        <f>SUM(AJ23:AJ26)</f>
        <v>0</v>
      </c>
      <c r="AK22" s="68"/>
      <c r="AL22" s="67">
        <f>SUM(AL23:AL26)</f>
        <v>0</v>
      </c>
      <c r="AM22" s="67">
        <f>SUM(AM23:AM26)</f>
        <v>0</v>
      </c>
      <c r="AN22" s="68"/>
      <c r="AO22" s="67">
        <f>SUM(AO23:AO26)</f>
        <v>0</v>
      </c>
      <c r="AP22" s="67">
        <f>SUM(AP23:AP26)</f>
        <v>0</v>
      </c>
      <c r="AQ22" s="68"/>
      <c r="AR22" s="67">
        <f>SUM(AR23:AR26)</f>
        <v>0</v>
      </c>
      <c r="AS22" s="67">
        <f>SUM(AS23:AS26)</f>
        <v>0</v>
      </c>
      <c r="AT22" s="68"/>
      <c r="AU22" s="67">
        <f>SUM(AU23:AU26)</f>
        <v>0</v>
      </c>
      <c r="AV22" s="67">
        <f>SUM(AV23:AV26)</f>
        <v>0</v>
      </c>
      <c r="AW22" s="68"/>
      <c r="AX22" s="67">
        <f>SUM(AX23:AX26)</f>
        <v>0</v>
      </c>
      <c r="AY22" s="67">
        <f>SUM(AY23:AY26)</f>
        <v>0</v>
      </c>
      <c r="AZ22" s="68"/>
      <c r="BA22" s="67">
        <f>SUM(BA23:BA26)</f>
        <v>0</v>
      </c>
      <c r="BB22" s="67">
        <f>SUM(BB23:BB26)</f>
        <v>0</v>
      </c>
      <c r="BC22" s="68"/>
      <c r="BD22" s="67">
        <f>SUM(BD23:BD26)</f>
        <v>0</v>
      </c>
      <c r="BE22" s="67">
        <f>SUM(BE23:BE26)</f>
        <v>0</v>
      </c>
      <c r="BF22" s="68"/>
      <c r="BG22" s="67">
        <f>SUM(BG23:BG26)</f>
        <v>0</v>
      </c>
      <c r="BH22" s="67">
        <f>SUM(BH23:BH26)</f>
        <v>0</v>
      </c>
      <c r="BI22" s="68"/>
      <c r="BJ22" s="67">
        <f>SUM(BJ23:BJ26)</f>
        <v>0</v>
      </c>
      <c r="BK22" s="67">
        <f>SUM(BK23:BK26)</f>
        <v>0</v>
      </c>
      <c r="BL22" s="68"/>
      <c r="BM22" s="67">
        <f>SUM(BM23:BM26)</f>
        <v>0</v>
      </c>
      <c r="BN22" s="67">
        <f>SUM(BN23:BN26)</f>
        <v>0</v>
      </c>
      <c r="BO22" s="68"/>
      <c r="BP22" s="67">
        <f>SUM(BP23:BP26)</f>
        <v>0</v>
      </c>
      <c r="BQ22" s="67">
        <f>SUM(BQ23:BQ26)</f>
        <v>0</v>
      </c>
      <c r="BR22" s="68"/>
      <c r="BS22" s="67">
        <f>SUM(BS23:BS26)</f>
        <v>0</v>
      </c>
      <c r="BT22" s="67">
        <f>SUM(BT23:BT26)</f>
        <v>0</v>
      </c>
      <c r="BU22" s="68"/>
      <c r="BV22" s="67">
        <f>SUM(BV23:BV26)</f>
        <v>0</v>
      </c>
      <c r="BW22" s="67">
        <f>SUM(BW23:BW26)</f>
        <v>0</v>
      </c>
      <c r="BX22" s="68"/>
      <c r="BY22" s="67">
        <f>SUM(BY23:BY26)</f>
        <v>0</v>
      </c>
      <c r="BZ22" s="67">
        <f>SUM(BZ23:BZ26)</f>
        <v>0</v>
      </c>
      <c r="CA22" s="68"/>
      <c r="CB22" s="67">
        <f>SUM(CB23:CB26)</f>
        <v>0</v>
      </c>
      <c r="CC22" s="67">
        <f>SUM(CC23:CC26)</f>
        <v>0</v>
      </c>
      <c r="CD22" s="68"/>
      <c r="CE22" s="67">
        <f>SUM(CE23:CE26)</f>
        <v>0</v>
      </c>
      <c r="CF22" s="67">
        <f>SUM(CF23:CF26)</f>
        <v>0</v>
      </c>
      <c r="CG22" s="68"/>
      <c r="CH22" s="67">
        <f>SUM(CH23:CH26)</f>
        <v>0</v>
      </c>
      <c r="CI22" s="67">
        <f>SUM(CI23:CI26)</f>
        <v>0</v>
      </c>
      <c r="CJ22" s="68"/>
      <c r="CK22" s="67">
        <f>SUM(CK23:CK26)</f>
        <v>0</v>
      </c>
      <c r="CL22" s="67">
        <f>SUM(CL23:CL26)</f>
        <v>0</v>
      </c>
      <c r="CM22" s="68"/>
      <c r="CN22" s="67">
        <f>SUM(CN23:CN26)</f>
        <v>0</v>
      </c>
      <c r="CO22" s="67">
        <f>SUM(CO23:CO26)</f>
        <v>0</v>
      </c>
      <c r="CP22" s="68"/>
      <c r="CQ22" s="67">
        <f>SUM(CQ23:CQ26)</f>
        <v>0</v>
      </c>
      <c r="CR22" s="67">
        <f>SUM(CR23:CR26)</f>
        <v>0</v>
      </c>
      <c r="CS22" s="68"/>
      <c r="CT22" s="35"/>
      <c r="CU22" s="67">
        <f>SUM(CU23:CU26)</f>
        <v>0</v>
      </c>
      <c r="CV22" s="68"/>
      <c r="CW22" s="197">
        <f>SUM(CW23:CW26)</f>
        <v>0</v>
      </c>
      <c r="CX22" s="197">
        <f>SUM(CX23:CX26)</f>
        <v>0</v>
      </c>
      <c r="CY22" s="198"/>
      <c r="CZ22" s="197">
        <f>SUM(CZ23:CZ26)</f>
        <v>0</v>
      </c>
      <c r="DA22" s="197">
        <f>SUM(DA23:DA26)</f>
        <v>0</v>
      </c>
      <c r="DB22" s="198"/>
      <c r="DC22" s="197">
        <f>SUM(DC23:DC26)</f>
        <v>0</v>
      </c>
      <c r="DD22" s="197">
        <f>SUM(DD23:DD26)</f>
        <v>0</v>
      </c>
      <c r="DE22" s="198"/>
      <c r="DF22" s="197">
        <f>SUM(DF23:DF26)</f>
        <v>0</v>
      </c>
      <c r="DG22" s="197">
        <f>SUM(DG23:DG26)</f>
        <v>0</v>
      </c>
      <c r="DH22" s="198"/>
      <c r="DI22" s="197">
        <f>SUM(DI23:DI26)</f>
        <v>0</v>
      </c>
      <c r="DJ22" s="197">
        <f>SUM(DJ23:DJ26)</f>
        <v>0</v>
      </c>
      <c r="DK22" s="198"/>
      <c r="DL22" s="197">
        <f>SUM(DL23:DL26)</f>
        <v>0</v>
      </c>
      <c r="DM22" s="197">
        <f>SUM(DM23:DM26)</f>
        <v>0</v>
      </c>
      <c r="DN22" s="198"/>
      <c r="DO22" s="197">
        <f>SUM(DO23:DO26)</f>
        <v>0</v>
      </c>
      <c r="DP22" s="197">
        <f>SUM(DP23:DP26)</f>
        <v>0</v>
      </c>
      <c r="DQ22" s="198"/>
      <c r="DR22" s="197">
        <f>SUM(DR23:DR26)</f>
        <v>0</v>
      </c>
      <c r="DS22" s="197">
        <f>SUM(DS23:DS26)</f>
        <v>0</v>
      </c>
      <c r="DT22" s="198"/>
      <c r="DU22" s="197">
        <f>SUM(DU23:DU26)</f>
        <v>0</v>
      </c>
      <c r="DV22" s="197">
        <f>SUM(DV23:DV26)</f>
        <v>0</v>
      </c>
      <c r="DW22" s="198"/>
      <c r="DX22" s="197">
        <f>SUM(DX23:DX26)</f>
        <v>0</v>
      </c>
      <c r="DY22" s="197">
        <f>SUM(DY23:DY26)</f>
        <v>0</v>
      </c>
      <c r="DZ22" s="198"/>
      <c r="EA22" s="197">
        <f>SUM(EA23:EA26)</f>
        <v>0</v>
      </c>
      <c r="EB22" s="197">
        <f>SUM(EB23:EB26)</f>
        <v>0</v>
      </c>
      <c r="EC22" s="198"/>
      <c r="ED22" s="197">
        <f>SUM(ED23:ED26)</f>
        <v>0</v>
      </c>
      <c r="EE22" s="197">
        <f>SUM(EE23:EE26)</f>
        <v>0</v>
      </c>
      <c r="EF22" s="198"/>
      <c r="EG22" s="197">
        <f>SUM(EG23:EG26)</f>
        <v>0</v>
      </c>
      <c r="EH22" s="197">
        <f>SUM(EH23:EH26)</f>
        <v>0</v>
      </c>
      <c r="EI22" s="198"/>
      <c r="EJ22" s="197">
        <f>SUM(EJ23:EJ26)</f>
        <v>0</v>
      </c>
      <c r="EK22" s="197">
        <f>SUM(EK23:EK26)</f>
        <v>0</v>
      </c>
      <c r="EL22" s="198"/>
      <c r="EM22" s="197">
        <f>SUM(EM23:EM26)</f>
        <v>0</v>
      </c>
      <c r="EN22" s="197">
        <f>SUM(EN23:EN26)</f>
        <v>0</v>
      </c>
      <c r="EO22" s="198"/>
      <c r="EP22" s="197">
        <f>SUM(EP23:EP26)</f>
        <v>0</v>
      </c>
      <c r="EQ22" s="197">
        <f>SUM(EQ23:EQ26)</f>
        <v>0</v>
      </c>
      <c r="ER22" s="198"/>
      <c r="ES22" s="197">
        <f>SUM(ES23:ES26)</f>
        <v>0</v>
      </c>
      <c r="ET22" s="197">
        <f>SUM(ET23:ET26)</f>
        <v>0</v>
      </c>
      <c r="EU22" s="198"/>
      <c r="EV22" s="197">
        <f>SUM(EV23:EV26)</f>
        <v>0</v>
      </c>
      <c r="EW22" s="197">
        <f>SUM(EW23:EW26)</f>
        <v>0</v>
      </c>
      <c r="EX22" s="198"/>
      <c r="EY22" s="197">
        <f>SUM(EY23:EY26)</f>
        <v>0</v>
      </c>
      <c r="EZ22" s="197">
        <f>SUM(EZ23:EZ26)</f>
        <v>0</v>
      </c>
      <c r="FA22" s="198"/>
      <c r="FB22" s="197">
        <f>SUM(FB23:FB26)</f>
        <v>0</v>
      </c>
      <c r="FC22" s="197">
        <f>SUM(FC23:FC26)</f>
        <v>0</v>
      </c>
      <c r="FD22" s="198"/>
      <c r="FE22" s="197">
        <f>SUM(FE23:FE26)</f>
        <v>0</v>
      </c>
      <c r="FF22" s="197">
        <f>SUM(FF23:FF26)</f>
        <v>0</v>
      </c>
      <c r="FG22" s="198"/>
      <c r="FH22" s="197">
        <f>SUM(FH23:FH26)</f>
        <v>0</v>
      </c>
      <c r="FI22" s="197">
        <f>SUM(FI23:FI26)</f>
        <v>0</v>
      </c>
      <c r="FJ22" s="198"/>
      <c r="FK22" s="197">
        <f>SUM(FK23:FK26)</f>
        <v>0</v>
      </c>
      <c r="FL22" s="197">
        <f>SUM(FL23:FL26)</f>
        <v>0</v>
      </c>
      <c r="FM22" s="198"/>
      <c r="FN22" s="197">
        <f>SUM(FN23:FN26)</f>
        <v>0</v>
      </c>
      <c r="FO22" s="197">
        <f>SUM(FO23:FO26)</f>
        <v>0</v>
      </c>
      <c r="FP22" s="198"/>
      <c r="FQ22" s="197">
        <f>SUM(FQ23:FQ26)</f>
        <v>0</v>
      </c>
      <c r="FR22" s="197">
        <f>SUM(FR23:FR26)</f>
        <v>0</v>
      </c>
      <c r="FS22" s="198"/>
      <c r="FT22" s="197">
        <f>SUM(FT23:FT26)</f>
        <v>0</v>
      </c>
      <c r="FU22" s="197">
        <f>SUM(FU23:FU26)</f>
        <v>0</v>
      </c>
      <c r="FV22" s="198"/>
      <c r="FW22" s="197">
        <f>SUM(FW23:FW26)</f>
        <v>0</v>
      </c>
      <c r="FX22" s="197">
        <f>SUM(FX23:FX26)</f>
        <v>0</v>
      </c>
      <c r="FY22" s="198"/>
      <c r="FZ22" s="197">
        <f>SUM(FZ23:FZ26)</f>
        <v>0</v>
      </c>
      <c r="GA22" s="197">
        <f>SUM(GA23:GA26)</f>
        <v>0</v>
      </c>
      <c r="GB22" s="198"/>
      <c r="GC22" s="197">
        <f>SUM(GC23:GC26)</f>
        <v>0</v>
      </c>
      <c r="GD22" s="197">
        <f>SUM(GD23:GD26)</f>
        <v>0</v>
      </c>
      <c r="GE22" s="198"/>
      <c r="GF22" s="197">
        <f>SUM(GF23:GF26)</f>
        <v>0</v>
      </c>
      <c r="GG22" s="197">
        <f>SUM(GG23:GG26)</f>
        <v>0</v>
      </c>
      <c r="GH22" s="198"/>
      <c r="GI22" s="197">
        <f>SUM(GI23:GI26)</f>
        <v>0</v>
      </c>
      <c r="GJ22" s="197">
        <f>SUM(GJ23:GJ26)</f>
        <v>0</v>
      </c>
      <c r="GK22" s="198"/>
      <c r="GL22" s="197">
        <f>SUM(GL23:GL26)</f>
        <v>0</v>
      </c>
      <c r="GM22" s="197">
        <f>SUM(GM23:GM26)</f>
        <v>0</v>
      </c>
      <c r="GN22" s="198"/>
      <c r="GO22" s="197">
        <f>SUM(GO23:GO26)</f>
        <v>0</v>
      </c>
      <c r="GP22" s="197">
        <f>SUM(GP23:GP26)</f>
        <v>0</v>
      </c>
      <c r="GQ22" s="198"/>
      <c r="GR22" s="197">
        <f>SUM(GR23:GR26)</f>
        <v>0</v>
      </c>
      <c r="GS22" s="197">
        <f>SUM(GS23:GS26)</f>
        <v>0</v>
      </c>
      <c r="GT22" s="198"/>
      <c r="GU22" s="197">
        <f>SUM(GU23:GU26)</f>
        <v>0</v>
      </c>
      <c r="GV22" s="197">
        <f>SUM(GV23:GV26)</f>
        <v>0</v>
      </c>
      <c r="GW22" s="198"/>
      <c r="GX22" s="197">
        <f>SUM(GX23:GX26)</f>
        <v>0</v>
      </c>
      <c r="GY22" s="197">
        <f>SUM(GY23:GY26)</f>
        <v>0</v>
      </c>
      <c r="GZ22" s="198"/>
      <c r="HA22" s="197">
        <f>SUM(HA23:HA26)</f>
        <v>0</v>
      </c>
      <c r="HB22" s="197">
        <f>SUM(HB23:HB26)</f>
        <v>0</v>
      </c>
      <c r="HC22" s="198"/>
      <c r="HD22" s="197">
        <f>SUM(HD23:HD26)</f>
        <v>0</v>
      </c>
      <c r="HE22" s="197">
        <f>SUM(HE23:HE26)</f>
        <v>0</v>
      </c>
      <c r="HF22" s="198"/>
      <c r="HG22" s="197">
        <f>SUM(HG23:HG26)</f>
        <v>0</v>
      </c>
      <c r="HH22" s="197">
        <f>SUM(HH23:HH26)</f>
        <v>0</v>
      </c>
      <c r="HI22" s="198"/>
      <c r="HJ22" s="197">
        <f>SUM(HJ23:HJ26)</f>
        <v>10000000</v>
      </c>
      <c r="HK22" s="197">
        <f>SUM(HK23:HK26)</f>
        <v>0</v>
      </c>
      <c r="HL22" s="198"/>
      <c r="HM22" s="197">
        <f>SUM(HM23:HM26)</f>
        <v>10000000</v>
      </c>
      <c r="HN22" s="197">
        <f>SUM(HN23:HN26)</f>
        <v>0</v>
      </c>
      <c r="HO22" s="198"/>
      <c r="HP22" s="197">
        <f>SUM(HP23:HP26)</f>
        <v>0</v>
      </c>
      <c r="HQ22" s="197">
        <f>SUM(HQ23:HQ26)</f>
        <v>0</v>
      </c>
      <c r="HR22" s="198"/>
      <c r="HS22" s="197">
        <f>SUM(HS23:HS26)</f>
        <v>0</v>
      </c>
      <c r="HT22" s="197">
        <f>SUM(HT23:HT26)</f>
        <v>0</v>
      </c>
      <c r="HU22" s="198"/>
      <c r="HV22" s="197">
        <f>SUM(HV23:HV26)</f>
        <v>0</v>
      </c>
      <c r="HW22" s="197">
        <f>SUM(HW23:HW26)</f>
        <v>0</v>
      </c>
      <c r="HX22" s="198"/>
      <c r="HY22" s="197">
        <f>SUM(HY23:HY26)</f>
        <v>0</v>
      </c>
      <c r="HZ22" s="197">
        <f>SUM(HZ23:HZ26)</f>
        <v>0</v>
      </c>
      <c r="IA22" s="198"/>
      <c r="IB22" s="197">
        <f>SUM(IB23:IB26)</f>
        <v>0</v>
      </c>
      <c r="IC22" s="197">
        <f>SUM(IC23:IC26)</f>
        <v>0</v>
      </c>
      <c r="ID22" s="198"/>
      <c r="IE22" s="197">
        <f>SUM(IE23:IE26)</f>
        <v>0</v>
      </c>
      <c r="IF22" s="197">
        <f>SUM(IF23:IF26)</f>
        <v>0</v>
      </c>
      <c r="IG22" s="198"/>
      <c r="IH22" s="197">
        <f>SUM(IH23:IH26)</f>
        <v>0</v>
      </c>
      <c r="II22" s="197">
        <f>SUM(II23:II26)</f>
        <v>0</v>
      </c>
      <c r="IJ22" s="198"/>
      <c r="IK22" s="197">
        <f>SUM(IK23:IK26)</f>
        <v>0</v>
      </c>
      <c r="IL22" s="197">
        <f>SUM(IL23:IL26)</f>
        <v>0</v>
      </c>
      <c r="IM22" s="198"/>
      <c r="IN22" s="197">
        <f>SUM(IN23:IN26)</f>
        <v>0</v>
      </c>
      <c r="IO22" s="197">
        <f>SUM(IO23:IO26)</f>
        <v>0</v>
      </c>
      <c r="IP22" s="198"/>
      <c r="IQ22" s="197">
        <f>SUM(IQ23:IQ26)</f>
        <v>0</v>
      </c>
      <c r="IR22" s="197">
        <f>SUM(IR23:IR26)</f>
        <v>0</v>
      </c>
      <c r="IS22" s="198"/>
      <c r="IT22" s="197">
        <f>SUM(IT23:IT26)</f>
        <v>0</v>
      </c>
      <c r="IU22" s="197">
        <f>SUM(IU23:IU26)</f>
        <v>0</v>
      </c>
      <c r="IV22" s="198"/>
      <c r="IW22" s="197">
        <f>SUM(IW23:IW26)</f>
        <v>0</v>
      </c>
      <c r="IX22" s="197">
        <f>SUM(IX23:IX26)</f>
        <v>0</v>
      </c>
      <c r="IY22" s="198"/>
      <c r="IZ22" s="197">
        <f>SUM(IZ23:IZ26)</f>
        <v>0</v>
      </c>
      <c r="JA22" s="197">
        <f>SUM(JA23:JA26)</f>
        <v>0</v>
      </c>
      <c r="JB22" s="198"/>
      <c r="JC22" s="197">
        <f>SUM(JC23:JC26)</f>
        <v>0</v>
      </c>
      <c r="JD22" s="197">
        <f>SUM(JD23:JD26)</f>
        <v>0</v>
      </c>
      <c r="JE22" s="198"/>
      <c r="JF22" s="197">
        <f>SUM(JF23:JF26)</f>
        <v>0</v>
      </c>
      <c r="JG22" s="197">
        <f>SUM(JG23:JG26)</f>
        <v>0</v>
      </c>
      <c r="JH22" s="198"/>
      <c r="JI22" s="197">
        <f>SUM(JI23:JI26)</f>
        <v>0</v>
      </c>
      <c r="JJ22" s="197">
        <f>SUM(JJ23:JJ26)</f>
        <v>0</v>
      </c>
      <c r="JK22" s="198"/>
      <c r="JL22" s="197">
        <f>SUM(JL23:JL26)</f>
        <v>0</v>
      </c>
      <c r="JM22" s="197">
        <f>SUM(JM23:JM26)</f>
        <v>0</v>
      </c>
      <c r="JN22" s="198"/>
      <c r="JO22" s="197">
        <f>SUM(JO23:JO26)</f>
        <v>0</v>
      </c>
      <c r="JP22" s="197">
        <f>SUM(JP23:JP26)</f>
        <v>0</v>
      </c>
      <c r="JQ22" s="198"/>
      <c r="JR22" s="197">
        <f>SUM(JR23:JR26)</f>
        <v>0</v>
      </c>
      <c r="JS22" s="197">
        <f>SUM(JS23:JS26)</f>
        <v>0</v>
      </c>
      <c r="JT22" s="198"/>
      <c r="JU22" s="197">
        <f>SUM(JU23:JU26)</f>
        <v>0</v>
      </c>
      <c r="JV22" s="197">
        <f>SUM(JV23:JV26)</f>
        <v>0</v>
      </c>
      <c r="JW22" s="198"/>
      <c r="JX22" s="197">
        <f>SUM(JX23:JX26)</f>
        <v>0</v>
      </c>
      <c r="JY22" s="197">
        <f>SUM(JY23:JY26)</f>
        <v>0</v>
      </c>
      <c r="JZ22" s="198"/>
      <c r="KA22" s="197">
        <f>SUM(KA23:KA26)</f>
        <v>0</v>
      </c>
      <c r="KB22" s="197">
        <f>SUM(KB23:KB26)</f>
        <v>0</v>
      </c>
      <c r="KC22" s="198"/>
      <c r="KD22" s="197">
        <f>SUM(KD23:KD26)</f>
        <v>0</v>
      </c>
      <c r="KE22" s="197">
        <f>SUM(KE23:KE26)</f>
        <v>0</v>
      </c>
      <c r="KF22" s="198"/>
      <c r="KG22" s="197">
        <f>SUM(KG23:KG26)</f>
        <v>0</v>
      </c>
      <c r="KH22" s="197">
        <f>SUM(KH23:KH26)</f>
        <v>0</v>
      </c>
      <c r="KI22" s="198"/>
      <c r="KJ22" s="197">
        <f>SUM(KJ23:KJ26)</f>
        <v>0</v>
      </c>
      <c r="KK22" s="197">
        <f>SUM(KK23:KK26)</f>
        <v>0</v>
      </c>
      <c r="KL22" s="198"/>
      <c r="KM22" s="197">
        <f>SUM(KM23:KM26)</f>
        <v>0</v>
      </c>
      <c r="KN22" s="197">
        <f>SUM(KN23:KN26)</f>
        <v>0</v>
      </c>
      <c r="KO22" s="198"/>
      <c r="KP22" s="197">
        <f>SUM(KP23:KP26)</f>
        <v>0</v>
      </c>
      <c r="KQ22" s="197">
        <f>SUM(KQ23:KQ26)</f>
        <v>0</v>
      </c>
      <c r="KR22" s="198"/>
      <c r="KS22" s="197">
        <f>SUM(KS23:KS26)</f>
        <v>0</v>
      </c>
      <c r="KT22" s="197">
        <f>SUM(KT23:KT26)</f>
        <v>0</v>
      </c>
      <c r="KU22" s="198"/>
      <c r="KV22" s="197">
        <f>SUM(KV23:KV26)</f>
        <v>0</v>
      </c>
      <c r="KW22" s="197">
        <f>SUM(KW23:KW26)</f>
        <v>0</v>
      </c>
      <c r="KX22" s="198"/>
      <c r="KY22" s="197">
        <f>SUM(KY23:KY26)</f>
        <v>0</v>
      </c>
      <c r="KZ22" s="197">
        <f>SUM(KZ23:KZ26)</f>
        <v>0</v>
      </c>
      <c r="LA22" s="198"/>
      <c r="LB22" s="197">
        <f>SUM(LB23:LB26)</f>
        <v>0</v>
      </c>
      <c r="LC22" s="197">
        <f>SUM(LC23:LC26)</f>
        <v>0</v>
      </c>
      <c r="LD22" s="198"/>
      <c r="LE22" s="197">
        <f>SUM(LE23:LE26)</f>
        <v>0</v>
      </c>
      <c r="LF22" s="197">
        <f>SUM(LF23:LF26)</f>
        <v>0</v>
      </c>
      <c r="LG22" s="198"/>
      <c r="LH22" s="197">
        <f>SUM(LH23:LH26)</f>
        <v>0</v>
      </c>
      <c r="LI22" s="197">
        <f>SUM(LI23:LI26)</f>
        <v>0</v>
      </c>
      <c r="LJ22" s="198"/>
      <c r="LK22" s="197">
        <f>SUM(LK23:LK26)</f>
        <v>0</v>
      </c>
      <c r="LL22" s="197">
        <f>SUM(LL23:LL26)</f>
        <v>0</v>
      </c>
      <c r="LM22" s="198"/>
      <c r="LN22" s="197">
        <f>SUM(LN23:LN26)</f>
        <v>0</v>
      </c>
      <c r="LO22" s="197">
        <f>SUM(LO23:LO26)</f>
        <v>0</v>
      </c>
      <c r="LP22" s="198"/>
      <c r="LQ22" s="197">
        <f>SUM(LQ23:LQ26)</f>
        <v>0</v>
      </c>
      <c r="LR22" s="197">
        <f>SUM(LR23:LR26)</f>
        <v>0</v>
      </c>
      <c r="LS22" s="198"/>
      <c r="LT22" s="197">
        <f>SUM(LT23:LT26)</f>
        <v>0</v>
      </c>
      <c r="LU22" s="197">
        <f>SUM(LU23:LU26)</f>
        <v>0</v>
      </c>
      <c r="LV22" s="198"/>
      <c r="LW22" s="197">
        <f>SUM(LW23:LW26)</f>
        <v>0</v>
      </c>
      <c r="LX22" s="197">
        <f>SUM(LX23:LX26)</f>
        <v>0</v>
      </c>
      <c r="LY22" s="198"/>
      <c r="LZ22" s="197">
        <f>SUM(LZ23:LZ26)</f>
        <v>0</v>
      </c>
      <c r="MA22" s="197">
        <f>SUM(MA23:MA26)</f>
        <v>0</v>
      </c>
      <c r="MB22" s="198"/>
      <c r="MC22" s="197">
        <f>SUM(MC23:MC26)</f>
        <v>0</v>
      </c>
      <c r="MD22" s="197">
        <f>SUM(MD23:MD26)</f>
        <v>0</v>
      </c>
      <c r="ME22" s="198"/>
      <c r="MF22" s="197">
        <f>SUM(MF23:MF26)</f>
        <v>0</v>
      </c>
      <c r="MG22" s="197">
        <f>SUM(MG23:MG26)</f>
        <v>0</v>
      </c>
      <c r="MH22" s="198"/>
      <c r="MI22" s="197">
        <f>SUM(MI23:MI26)</f>
        <v>0</v>
      </c>
      <c r="MJ22" s="197">
        <f>SUM(MJ23:MJ26)</f>
        <v>0</v>
      </c>
      <c r="MK22" s="198"/>
      <c r="ML22" s="197">
        <f>SUM(ML23:ML26)</f>
        <v>0</v>
      </c>
      <c r="MM22" s="197">
        <f>SUM(MM23:MM26)</f>
        <v>0</v>
      </c>
      <c r="MN22" s="198"/>
      <c r="MO22" s="478">
        <f t="shared" si="13"/>
        <v>10000000</v>
      </c>
      <c r="MP22" s="478">
        <f t="shared" si="7"/>
        <v>0</v>
      </c>
      <c r="MQ22" s="81"/>
      <c r="MR22" s="478">
        <f t="shared" si="14"/>
        <v>10000000</v>
      </c>
      <c r="MS22" s="478">
        <f t="shared" si="8"/>
        <v>0</v>
      </c>
      <c r="MT22" s="81"/>
      <c r="MU22" s="478">
        <f t="shared" si="15"/>
        <v>0</v>
      </c>
      <c r="MV22" s="478">
        <f t="shared" si="16"/>
        <v>0</v>
      </c>
      <c r="MW22" s="81"/>
      <c r="MX22" s="726"/>
    </row>
    <row r="23" spans="1:362" ht="15">
      <c r="A23" s="58"/>
      <c r="B23" s="63"/>
      <c r="C23" s="64"/>
      <c r="D23" s="69"/>
      <c r="E23" s="28" t="s">
        <v>2</v>
      </c>
      <c r="F23" s="10" t="s">
        <v>162</v>
      </c>
      <c r="G23" s="10" t="s">
        <v>161</v>
      </c>
      <c r="H23" s="35">
        <f t="shared" si="0"/>
        <v>0</v>
      </c>
      <c r="I23" s="35">
        <f t="shared" si="1"/>
        <v>0</v>
      </c>
      <c r="J23" s="35"/>
      <c r="K23" s="59">
        <f t="shared" si="2"/>
        <v>0</v>
      </c>
      <c r="L23" s="35">
        <f t="shared" si="3"/>
        <v>0</v>
      </c>
      <c r="M23" s="35">
        <f t="shared" si="4"/>
        <v>0</v>
      </c>
      <c r="N23" s="35"/>
      <c r="O23" s="225">
        <f t="shared" si="9"/>
        <v>0</v>
      </c>
      <c r="P23" s="35">
        <f t="shared" si="5"/>
        <v>0</v>
      </c>
      <c r="Q23" s="35">
        <f t="shared" si="6"/>
        <v>0</v>
      </c>
      <c r="R23" s="35"/>
      <c r="S23" s="225">
        <f t="shared" si="10"/>
        <v>0</v>
      </c>
      <c r="T23" s="24"/>
      <c r="U23" s="24"/>
      <c r="V23" s="25"/>
      <c r="W23" s="24"/>
      <c r="X23" s="24"/>
      <c r="Y23" s="25"/>
      <c r="Z23" s="24"/>
      <c r="AA23" s="24"/>
      <c r="AB23" s="25"/>
      <c r="AC23" s="24"/>
      <c r="AD23" s="24"/>
      <c r="AE23" s="25"/>
      <c r="AF23" s="24"/>
      <c r="AG23" s="24"/>
      <c r="AH23" s="25"/>
      <c r="AI23" s="24"/>
      <c r="AJ23" s="24"/>
      <c r="AK23" s="25"/>
      <c r="AL23" s="24"/>
      <c r="AM23" s="24"/>
      <c r="AN23" s="25"/>
      <c r="AO23" s="24"/>
      <c r="AP23" s="24"/>
      <c r="AQ23" s="25"/>
      <c r="AR23" s="24"/>
      <c r="AS23" s="24"/>
      <c r="AT23" s="25"/>
      <c r="AU23" s="24"/>
      <c r="AV23" s="24"/>
      <c r="AW23" s="25"/>
      <c r="AX23" s="24"/>
      <c r="AY23" s="24"/>
      <c r="AZ23" s="25"/>
      <c r="BA23" s="24"/>
      <c r="BB23" s="24"/>
      <c r="BC23" s="25"/>
      <c r="BD23" s="24"/>
      <c r="BE23" s="24"/>
      <c r="BF23" s="25"/>
      <c r="BG23" s="24"/>
      <c r="BH23" s="24"/>
      <c r="BI23" s="25"/>
      <c r="BJ23" s="24"/>
      <c r="BK23" s="24"/>
      <c r="BL23" s="25"/>
      <c r="BM23" s="24"/>
      <c r="BN23" s="24"/>
      <c r="BO23" s="25"/>
      <c r="BP23" s="24"/>
      <c r="BQ23" s="24"/>
      <c r="BR23" s="25"/>
      <c r="BS23" s="24"/>
      <c r="BT23" s="24"/>
      <c r="BU23" s="25"/>
      <c r="BV23" s="24"/>
      <c r="BW23" s="24"/>
      <c r="BX23" s="25"/>
      <c r="BY23" s="24"/>
      <c r="BZ23" s="24"/>
      <c r="CA23" s="25"/>
      <c r="CB23" s="24"/>
      <c r="CC23" s="24"/>
      <c r="CD23" s="25"/>
      <c r="CE23" s="24"/>
      <c r="CF23" s="24"/>
      <c r="CG23" s="25"/>
      <c r="CH23" s="24"/>
      <c r="CI23" s="24"/>
      <c r="CJ23" s="25"/>
      <c r="CK23" s="24"/>
      <c r="CL23" s="24"/>
      <c r="CM23" s="25"/>
      <c r="CN23" s="24"/>
      <c r="CO23" s="24"/>
      <c r="CP23" s="25"/>
      <c r="CQ23" s="24"/>
      <c r="CR23" s="24"/>
      <c r="CS23" s="25"/>
      <c r="CT23" s="35"/>
      <c r="CU23" s="24"/>
      <c r="CV23" s="25"/>
      <c r="CW23" s="195"/>
      <c r="CX23" s="195"/>
      <c r="CY23" s="196"/>
      <c r="CZ23" s="195"/>
      <c r="DA23" s="195"/>
      <c r="DB23" s="196"/>
      <c r="DC23" s="195"/>
      <c r="DD23" s="195"/>
      <c r="DE23" s="196"/>
      <c r="DF23" s="195"/>
      <c r="DG23" s="195"/>
      <c r="DH23" s="196"/>
      <c r="DI23" s="195"/>
      <c r="DJ23" s="195"/>
      <c r="DK23" s="196"/>
      <c r="DL23" s="195"/>
      <c r="DM23" s="195"/>
      <c r="DN23" s="196"/>
      <c r="DO23" s="195"/>
      <c r="DP23" s="195"/>
      <c r="DQ23" s="196"/>
      <c r="DR23" s="195"/>
      <c r="DS23" s="195"/>
      <c r="DT23" s="196"/>
      <c r="DU23" s="195"/>
      <c r="DV23" s="195"/>
      <c r="DW23" s="196"/>
      <c r="DX23" s="195"/>
      <c r="DY23" s="195"/>
      <c r="DZ23" s="196"/>
      <c r="EA23" s="195"/>
      <c r="EB23" s="195"/>
      <c r="EC23" s="196"/>
      <c r="ED23" s="195"/>
      <c r="EE23" s="195"/>
      <c r="EF23" s="196"/>
      <c r="EG23" s="195"/>
      <c r="EH23" s="195"/>
      <c r="EI23" s="196"/>
      <c r="EJ23" s="195"/>
      <c r="EK23" s="195"/>
      <c r="EL23" s="196"/>
      <c r="EM23" s="195"/>
      <c r="EN23" s="195"/>
      <c r="EO23" s="196"/>
      <c r="EP23" s="195"/>
      <c r="EQ23" s="195"/>
      <c r="ER23" s="196"/>
      <c r="ES23" s="195"/>
      <c r="ET23" s="195"/>
      <c r="EU23" s="196"/>
      <c r="EV23" s="195"/>
      <c r="EW23" s="195"/>
      <c r="EX23" s="196"/>
      <c r="EY23" s="195"/>
      <c r="EZ23" s="195"/>
      <c r="FA23" s="196"/>
      <c r="FB23" s="195"/>
      <c r="FC23" s="195"/>
      <c r="FD23" s="196"/>
      <c r="FE23" s="195"/>
      <c r="FF23" s="195"/>
      <c r="FG23" s="196"/>
      <c r="FH23" s="195"/>
      <c r="FI23" s="195"/>
      <c r="FJ23" s="196"/>
      <c r="FK23" s="195"/>
      <c r="FL23" s="195"/>
      <c r="FM23" s="196"/>
      <c r="FN23" s="195"/>
      <c r="FO23" s="195"/>
      <c r="FP23" s="196"/>
      <c r="FQ23" s="195"/>
      <c r="FR23" s="195"/>
      <c r="FS23" s="196"/>
      <c r="FT23" s="195"/>
      <c r="FU23" s="195"/>
      <c r="FV23" s="196"/>
      <c r="FW23" s="195"/>
      <c r="FX23" s="195"/>
      <c r="FY23" s="196"/>
      <c r="FZ23" s="195"/>
      <c r="GA23" s="195"/>
      <c r="GB23" s="196"/>
      <c r="GC23" s="195"/>
      <c r="GD23" s="195"/>
      <c r="GE23" s="196"/>
      <c r="GF23" s="195"/>
      <c r="GG23" s="195"/>
      <c r="GH23" s="196"/>
      <c r="GI23" s="195"/>
      <c r="GJ23" s="195"/>
      <c r="GK23" s="196"/>
      <c r="GL23" s="195"/>
      <c r="GM23" s="195"/>
      <c r="GN23" s="196"/>
      <c r="GO23" s="195"/>
      <c r="GP23" s="195"/>
      <c r="GQ23" s="196"/>
      <c r="GR23" s="195"/>
      <c r="GS23" s="195"/>
      <c r="GT23" s="196"/>
      <c r="GU23" s="195"/>
      <c r="GV23" s="195"/>
      <c r="GW23" s="196"/>
      <c r="GX23" s="195"/>
      <c r="GY23" s="195"/>
      <c r="GZ23" s="196"/>
      <c r="HA23" s="195"/>
      <c r="HB23" s="195"/>
      <c r="HC23" s="196"/>
      <c r="HD23" s="195"/>
      <c r="HE23" s="195"/>
      <c r="HF23" s="196"/>
      <c r="HG23" s="195"/>
      <c r="HH23" s="195"/>
      <c r="HI23" s="196"/>
      <c r="HJ23" s="195"/>
      <c r="HK23" s="195"/>
      <c r="HL23" s="196"/>
      <c r="HM23" s="195"/>
      <c r="HN23" s="195"/>
      <c r="HO23" s="196"/>
      <c r="HP23" s="195"/>
      <c r="HQ23" s="195"/>
      <c r="HR23" s="196"/>
      <c r="HS23" s="195"/>
      <c r="HT23" s="195"/>
      <c r="HU23" s="196"/>
      <c r="HV23" s="195"/>
      <c r="HW23" s="195"/>
      <c r="HX23" s="196"/>
      <c r="HY23" s="195"/>
      <c r="HZ23" s="195"/>
      <c r="IA23" s="196"/>
      <c r="IB23" s="195"/>
      <c r="IC23" s="195"/>
      <c r="ID23" s="196"/>
      <c r="IE23" s="195"/>
      <c r="IF23" s="195"/>
      <c r="IG23" s="196"/>
      <c r="IH23" s="195"/>
      <c r="II23" s="195"/>
      <c r="IJ23" s="196"/>
      <c r="IK23" s="195"/>
      <c r="IL23" s="195"/>
      <c r="IM23" s="196"/>
      <c r="IN23" s="195"/>
      <c r="IO23" s="195"/>
      <c r="IP23" s="196"/>
      <c r="IQ23" s="195"/>
      <c r="IR23" s="195"/>
      <c r="IS23" s="196"/>
      <c r="IT23" s="195"/>
      <c r="IU23" s="195"/>
      <c r="IV23" s="196"/>
      <c r="IW23" s="195"/>
      <c r="IX23" s="195"/>
      <c r="IY23" s="196"/>
      <c r="IZ23" s="195"/>
      <c r="JA23" s="195"/>
      <c r="JB23" s="196"/>
      <c r="JC23" s="195"/>
      <c r="JD23" s="195"/>
      <c r="JE23" s="196"/>
      <c r="JF23" s="195"/>
      <c r="JG23" s="195"/>
      <c r="JH23" s="196"/>
      <c r="JI23" s="195"/>
      <c r="JJ23" s="195"/>
      <c r="JK23" s="196"/>
      <c r="JL23" s="195"/>
      <c r="JM23" s="195"/>
      <c r="JN23" s="196"/>
      <c r="JO23" s="195"/>
      <c r="JP23" s="195"/>
      <c r="JQ23" s="196"/>
      <c r="JR23" s="195"/>
      <c r="JS23" s="195"/>
      <c r="JT23" s="196"/>
      <c r="JU23" s="195"/>
      <c r="JV23" s="195"/>
      <c r="JW23" s="196"/>
      <c r="JX23" s="195"/>
      <c r="JY23" s="195"/>
      <c r="JZ23" s="196"/>
      <c r="KA23" s="195"/>
      <c r="KB23" s="195"/>
      <c r="KC23" s="196"/>
      <c r="KD23" s="195"/>
      <c r="KE23" s="195"/>
      <c r="KF23" s="196"/>
      <c r="KG23" s="195"/>
      <c r="KH23" s="195"/>
      <c r="KI23" s="196"/>
      <c r="KJ23" s="195"/>
      <c r="KK23" s="195"/>
      <c r="KL23" s="196"/>
      <c r="KM23" s="195"/>
      <c r="KN23" s="195"/>
      <c r="KO23" s="196"/>
      <c r="KP23" s="195"/>
      <c r="KQ23" s="195"/>
      <c r="KR23" s="196"/>
      <c r="KS23" s="195"/>
      <c r="KT23" s="195"/>
      <c r="KU23" s="196"/>
      <c r="KV23" s="195"/>
      <c r="KW23" s="195"/>
      <c r="KX23" s="196"/>
      <c r="KY23" s="195"/>
      <c r="KZ23" s="195"/>
      <c r="LA23" s="196"/>
      <c r="LB23" s="195"/>
      <c r="LC23" s="195"/>
      <c r="LD23" s="196"/>
      <c r="LE23" s="195"/>
      <c r="LF23" s="195"/>
      <c r="LG23" s="196"/>
      <c r="LH23" s="195"/>
      <c r="LI23" s="195"/>
      <c r="LJ23" s="196"/>
      <c r="LK23" s="195"/>
      <c r="LL23" s="195"/>
      <c r="LM23" s="196"/>
      <c r="LN23" s="195"/>
      <c r="LO23" s="195"/>
      <c r="LP23" s="196"/>
      <c r="LQ23" s="195"/>
      <c r="LR23" s="195"/>
      <c r="LS23" s="196"/>
      <c r="LT23" s="195"/>
      <c r="LU23" s="195"/>
      <c r="LV23" s="196"/>
      <c r="LW23" s="195"/>
      <c r="LX23" s="195"/>
      <c r="LY23" s="196"/>
      <c r="LZ23" s="195"/>
      <c r="MA23" s="195"/>
      <c r="MB23" s="196"/>
      <c r="MC23" s="195"/>
      <c r="MD23" s="195"/>
      <c r="ME23" s="196"/>
      <c r="MF23" s="195"/>
      <c r="MG23" s="195"/>
      <c r="MH23" s="196"/>
      <c r="MI23" s="195"/>
      <c r="MJ23" s="195"/>
      <c r="MK23" s="196"/>
      <c r="ML23" s="195"/>
      <c r="MM23" s="195"/>
      <c r="MN23" s="196"/>
      <c r="MO23" s="478">
        <f t="shared" si="13"/>
        <v>0</v>
      </c>
      <c r="MP23" s="478">
        <f t="shared" si="7"/>
        <v>0</v>
      </c>
      <c r="MQ23" s="479"/>
      <c r="MR23" s="478">
        <f t="shared" si="14"/>
        <v>0</v>
      </c>
      <c r="MS23" s="478">
        <f t="shared" si="8"/>
        <v>0</v>
      </c>
      <c r="MT23" s="479"/>
      <c r="MU23" s="478">
        <f t="shared" si="15"/>
        <v>0</v>
      </c>
      <c r="MV23" s="478">
        <f t="shared" si="16"/>
        <v>0</v>
      </c>
      <c r="MW23" s="479"/>
      <c r="MX23" s="97"/>
    </row>
    <row r="24" spans="1:362" ht="15">
      <c r="A24" s="58"/>
      <c r="B24" s="63"/>
      <c r="C24" s="64"/>
      <c r="D24" s="69"/>
      <c r="E24" s="28" t="s">
        <v>2</v>
      </c>
      <c r="F24" s="2" t="s">
        <v>163</v>
      </c>
      <c r="G24" s="10" t="s">
        <v>161</v>
      </c>
      <c r="H24" s="35">
        <f t="shared" si="0"/>
        <v>10000000</v>
      </c>
      <c r="I24" s="35">
        <f t="shared" si="1"/>
        <v>0</v>
      </c>
      <c r="J24" s="35"/>
      <c r="K24" s="59">
        <f t="shared" si="2"/>
        <v>10000000</v>
      </c>
      <c r="L24" s="35">
        <f t="shared" si="3"/>
        <v>10000000</v>
      </c>
      <c r="M24" s="35">
        <f t="shared" si="4"/>
        <v>0</v>
      </c>
      <c r="N24" s="35"/>
      <c r="O24" s="225">
        <f t="shared" si="9"/>
        <v>10000000</v>
      </c>
      <c r="P24" s="35">
        <f t="shared" si="5"/>
        <v>0</v>
      </c>
      <c r="Q24" s="35">
        <f t="shared" si="6"/>
        <v>0</v>
      </c>
      <c r="R24" s="35"/>
      <c r="S24" s="225">
        <f t="shared" si="10"/>
        <v>0</v>
      </c>
      <c r="T24" s="24"/>
      <c r="U24" s="24"/>
      <c r="V24" s="25"/>
      <c r="W24" s="24"/>
      <c r="X24" s="24"/>
      <c r="Y24" s="25"/>
      <c r="Z24" s="24"/>
      <c r="AA24" s="24"/>
      <c r="AB24" s="25"/>
      <c r="AC24" s="24"/>
      <c r="AD24" s="24"/>
      <c r="AE24" s="25"/>
      <c r="AF24" s="24"/>
      <c r="AG24" s="24"/>
      <c r="AH24" s="25"/>
      <c r="AI24" s="24"/>
      <c r="AJ24" s="24"/>
      <c r="AK24" s="25"/>
      <c r="AL24" s="24"/>
      <c r="AM24" s="24"/>
      <c r="AN24" s="25"/>
      <c r="AO24" s="24"/>
      <c r="AP24" s="24"/>
      <c r="AQ24" s="25"/>
      <c r="AR24" s="24"/>
      <c r="AS24" s="24"/>
      <c r="AT24" s="25"/>
      <c r="AU24" s="24"/>
      <c r="AV24" s="24"/>
      <c r="AW24" s="25"/>
      <c r="AX24" s="24"/>
      <c r="AY24" s="24"/>
      <c r="AZ24" s="25"/>
      <c r="BA24" s="24"/>
      <c r="BB24" s="24"/>
      <c r="BC24" s="25"/>
      <c r="BD24" s="24"/>
      <c r="BE24" s="24"/>
      <c r="BF24" s="25"/>
      <c r="BG24" s="24"/>
      <c r="BH24" s="24"/>
      <c r="BI24" s="25"/>
      <c r="BJ24" s="24"/>
      <c r="BK24" s="24"/>
      <c r="BL24" s="25"/>
      <c r="BM24" s="24"/>
      <c r="BN24" s="24"/>
      <c r="BO24" s="25"/>
      <c r="BP24" s="24"/>
      <c r="BQ24" s="24"/>
      <c r="BR24" s="25"/>
      <c r="BS24" s="24"/>
      <c r="BT24" s="24"/>
      <c r="BU24" s="25"/>
      <c r="BV24" s="24"/>
      <c r="BW24" s="24"/>
      <c r="BX24" s="25"/>
      <c r="BY24" s="24"/>
      <c r="BZ24" s="24"/>
      <c r="CA24" s="25"/>
      <c r="CB24" s="24"/>
      <c r="CC24" s="24"/>
      <c r="CD24" s="25"/>
      <c r="CE24" s="24"/>
      <c r="CF24" s="24"/>
      <c r="CG24" s="25"/>
      <c r="CH24" s="24"/>
      <c r="CI24" s="24"/>
      <c r="CJ24" s="25"/>
      <c r="CK24" s="24"/>
      <c r="CL24" s="24"/>
      <c r="CM24" s="25"/>
      <c r="CN24" s="24"/>
      <c r="CO24" s="24"/>
      <c r="CP24" s="25"/>
      <c r="CQ24" s="24"/>
      <c r="CR24" s="24"/>
      <c r="CS24" s="25"/>
      <c r="CT24" s="35"/>
      <c r="CU24" s="24"/>
      <c r="CV24" s="25"/>
      <c r="CW24" s="195"/>
      <c r="CX24" s="195"/>
      <c r="CY24" s="196"/>
      <c r="CZ24" s="195"/>
      <c r="DA24" s="195"/>
      <c r="DB24" s="196"/>
      <c r="DC24" s="195"/>
      <c r="DD24" s="195"/>
      <c r="DE24" s="196"/>
      <c r="DF24" s="195"/>
      <c r="DG24" s="195"/>
      <c r="DH24" s="196"/>
      <c r="DI24" s="195"/>
      <c r="DJ24" s="195"/>
      <c r="DK24" s="196"/>
      <c r="DL24" s="195"/>
      <c r="DM24" s="195"/>
      <c r="DN24" s="196"/>
      <c r="DO24" s="195"/>
      <c r="DP24" s="195"/>
      <c r="DQ24" s="196"/>
      <c r="DR24" s="195"/>
      <c r="DS24" s="195"/>
      <c r="DT24" s="196"/>
      <c r="DU24" s="195"/>
      <c r="DV24" s="195"/>
      <c r="DW24" s="196"/>
      <c r="DX24" s="195"/>
      <c r="DY24" s="195"/>
      <c r="DZ24" s="196"/>
      <c r="EA24" s="195"/>
      <c r="EB24" s="195"/>
      <c r="EC24" s="196"/>
      <c r="ED24" s="195"/>
      <c r="EE24" s="195"/>
      <c r="EF24" s="196"/>
      <c r="EG24" s="195"/>
      <c r="EH24" s="195"/>
      <c r="EI24" s="196"/>
      <c r="EJ24" s="195"/>
      <c r="EK24" s="195"/>
      <c r="EL24" s="196"/>
      <c r="EM24" s="195"/>
      <c r="EN24" s="195"/>
      <c r="EO24" s="196"/>
      <c r="EP24" s="195"/>
      <c r="EQ24" s="195"/>
      <c r="ER24" s="196"/>
      <c r="ES24" s="195"/>
      <c r="ET24" s="195"/>
      <c r="EU24" s="196"/>
      <c r="EV24" s="195"/>
      <c r="EW24" s="195"/>
      <c r="EX24" s="196"/>
      <c r="EY24" s="195"/>
      <c r="EZ24" s="195"/>
      <c r="FA24" s="196"/>
      <c r="FB24" s="195"/>
      <c r="FC24" s="195"/>
      <c r="FD24" s="196"/>
      <c r="FE24" s="195"/>
      <c r="FF24" s="195"/>
      <c r="FG24" s="196"/>
      <c r="FH24" s="195"/>
      <c r="FI24" s="195"/>
      <c r="FJ24" s="196"/>
      <c r="FK24" s="195"/>
      <c r="FL24" s="195"/>
      <c r="FM24" s="196"/>
      <c r="FN24" s="195"/>
      <c r="FO24" s="195"/>
      <c r="FP24" s="196"/>
      <c r="FQ24" s="195"/>
      <c r="FR24" s="195"/>
      <c r="FS24" s="196"/>
      <c r="FT24" s="195"/>
      <c r="FU24" s="195"/>
      <c r="FV24" s="196"/>
      <c r="FW24" s="195"/>
      <c r="FX24" s="195"/>
      <c r="FY24" s="196"/>
      <c r="FZ24" s="195"/>
      <c r="GA24" s="195"/>
      <c r="GB24" s="196"/>
      <c r="GC24" s="195"/>
      <c r="GD24" s="195"/>
      <c r="GE24" s="196"/>
      <c r="GF24" s="195"/>
      <c r="GG24" s="195"/>
      <c r="GH24" s="196"/>
      <c r="GI24" s="195"/>
      <c r="GJ24" s="195"/>
      <c r="GK24" s="196"/>
      <c r="GL24" s="195"/>
      <c r="GM24" s="195"/>
      <c r="GN24" s="196"/>
      <c r="GO24" s="195"/>
      <c r="GP24" s="195"/>
      <c r="GQ24" s="196"/>
      <c r="GR24" s="195"/>
      <c r="GS24" s="195"/>
      <c r="GT24" s="196"/>
      <c r="GU24" s="195"/>
      <c r="GV24" s="195"/>
      <c r="GW24" s="196"/>
      <c r="GX24" s="195"/>
      <c r="GY24" s="195"/>
      <c r="GZ24" s="196"/>
      <c r="HA24" s="195"/>
      <c r="HB24" s="195"/>
      <c r="HC24" s="196"/>
      <c r="HD24" s="195"/>
      <c r="HE24" s="195"/>
      <c r="HF24" s="196"/>
      <c r="HG24" s="195"/>
      <c r="HH24" s="195"/>
      <c r="HI24" s="196"/>
      <c r="HJ24" s="195">
        <v>10000000</v>
      </c>
      <c r="HK24" s="195"/>
      <c r="HL24" s="196"/>
      <c r="HM24" s="195">
        <v>10000000</v>
      </c>
      <c r="HN24" s="195"/>
      <c r="HO24" s="196"/>
      <c r="HP24" s="195"/>
      <c r="HQ24" s="195"/>
      <c r="HR24" s="196"/>
      <c r="HS24" s="195"/>
      <c r="HT24" s="195"/>
      <c r="HU24" s="196"/>
      <c r="HV24" s="195"/>
      <c r="HW24" s="195"/>
      <c r="HX24" s="196"/>
      <c r="HY24" s="195"/>
      <c r="HZ24" s="195"/>
      <c r="IA24" s="196"/>
      <c r="IB24" s="195"/>
      <c r="IC24" s="195"/>
      <c r="ID24" s="196"/>
      <c r="IE24" s="195"/>
      <c r="IF24" s="195"/>
      <c r="IG24" s="196"/>
      <c r="IH24" s="195"/>
      <c r="II24" s="195"/>
      <c r="IJ24" s="196"/>
      <c r="IK24" s="195"/>
      <c r="IL24" s="195"/>
      <c r="IM24" s="196"/>
      <c r="IN24" s="195"/>
      <c r="IO24" s="195"/>
      <c r="IP24" s="196"/>
      <c r="IQ24" s="195"/>
      <c r="IR24" s="195"/>
      <c r="IS24" s="196"/>
      <c r="IT24" s="195"/>
      <c r="IU24" s="195"/>
      <c r="IV24" s="196"/>
      <c r="IW24" s="195"/>
      <c r="IX24" s="195"/>
      <c r="IY24" s="196"/>
      <c r="IZ24" s="195"/>
      <c r="JA24" s="195"/>
      <c r="JB24" s="196"/>
      <c r="JC24" s="195"/>
      <c r="JD24" s="195"/>
      <c r="JE24" s="196"/>
      <c r="JF24" s="195"/>
      <c r="JG24" s="195"/>
      <c r="JH24" s="196"/>
      <c r="JI24" s="195"/>
      <c r="JJ24" s="195"/>
      <c r="JK24" s="196"/>
      <c r="JL24" s="195"/>
      <c r="JM24" s="195"/>
      <c r="JN24" s="196"/>
      <c r="JO24" s="195"/>
      <c r="JP24" s="195"/>
      <c r="JQ24" s="196"/>
      <c r="JR24" s="195"/>
      <c r="JS24" s="195"/>
      <c r="JT24" s="196"/>
      <c r="JU24" s="195"/>
      <c r="JV24" s="195"/>
      <c r="JW24" s="196"/>
      <c r="JX24" s="195"/>
      <c r="JY24" s="195"/>
      <c r="JZ24" s="196"/>
      <c r="KA24" s="195"/>
      <c r="KB24" s="195"/>
      <c r="KC24" s="196"/>
      <c r="KD24" s="195"/>
      <c r="KE24" s="195"/>
      <c r="KF24" s="196"/>
      <c r="KG24" s="195"/>
      <c r="KH24" s="195"/>
      <c r="KI24" s="196"/>
      <c r="KJ24" s="195"/>
      <c r="KK24" s="195"/>
      <c r="KL24" s="196"/>
      <c r="KM24" s="195"/>
      <c r="KN24" s="195"/>
      <c r="KO24" s="196"/>
      <c r="KP24" s="195"/>
      <c r="KQ24" s="195"/>
      <c r="KR24" s="196"/>
      <c r="KS24" s="195"/>
      <c r="KT24" s="195"/>
      <c r="KU24" s="196"/>
      <c r="KV24" s="195"/>
      <c r="KW24" s="195"/>
      <c r="KX24" s="196"/>
      <c r="KY24" s="195"/>
      <c r="KZ24" s="195"/>
      <c r="LA24" s="196"/>
      <c r="LB24" s="195"/>
      <c r="LC24" s="195"/>
      <c r="LD24" s="196"/>
      <c r="LE24" s="195"/>
      <c r="LF24" s="195"/>
      <c r="LG24" s="196"/>
      <c r="LH24" s="195"/>
      <c r="LI24" s="195"/>
      <c r="LJ24" s="196"/>
      <c r="LK24" s="195"/>
      <c r="LL24" s="195"/>
      <c r="LM24" s="196"/>
      <c r="LN24" s="195"/>
      <c r="LO24" s="195"/>
      <c r="LP24" s="196"/>
      <c r="LQ24" s="195"/>
      <c r="LR24" s="195"/>
      <c r="LS24" s="196"/>
      <c r="LT24" s="195"/>
      <c r="LU24" s="195"/>
      <c r="LV24" s="196"/>
      <c r="LW24" s="195"/>
      <c r="LX24" s="195"/>
      <c r="LY24" s="196"/>
      <c r="LZ24" s="195"/>
      <c r="MA24" s="195"/>
      <c r="MB24" s="196"/>
      <c r="MC24" s="195"/>
      <c r="MD24" s="195"/>
      <c r="ME24" s="196"/>
      <c r="MF24" s="195"/>
      <c r="MG24" s="195"/>
      <c r="MH24" s="196"/>
      <c r="MI24" s="195"/>
      <c r="MJ24" s="195"/>
      <c r="MK24" s="196"/>
      <c r="ML24" s="195"/>
      <c r="MM24" s="195"/>
      <c r="MN24" s="196"/>
      <c r="MO24" s="478">
        <f t="shared" si="13"/>
        <v>10000000</v>
      </c>
      <c r="MP24" s="478">
        <f t="shared" si="7"/>
        <v>0</v>
      </c>
      <c r="MQ24" s="479"/>
      <c r="MR24" s="478">
        <f t="shared" si="14"/>
        <v>10000000</v>
      </c>
      <c r="MS24" s="478">
        <f t="shared" si="8"/>
        <v>0</v>
      </c>
      <c r="MT24" s="479"/>
      <c r="MU24" s="478">
        <f t="shared" si="15"/>
        <v>0</v>
      </c>
      <c r="MV24" s="478">
        <f t="shared" si="16"/>
        <v>0</v>
      </c>
      <c r="MW24" s="479"/>
      <c r="MX24" s="97"/>
    </row>
    <row r="25" spans="1:362" ht="15">
      <c r="A25" s="58"/>
      <c r="B25" s="63"/>
      <c r="C25" s="64"/>
      <c r="D25" s="69"/>
      <c r="E25" s="28" t="s">
        <v>2</v>
      </c>
      <c r="F25" s="2" t="s">
        <v>164</v>
      </c>
      <c r="G25" s="10" t="s">
        <v>161</v>
      </c>
      <c r="H25" s="35">
        <f t="shared" si="0"/>
        <v>0</v>
      </c>
      <c r="I25" s="35">
        <f t="shared" si="1"/>
        <v>0</v>
      </c>
      <c r="J25" s="35"/>
      <c r="K25" s="59">
        <f t="shared" si="2"/>
        <v>0</v>
      </c>
      <c r="L25" s="35">
        <f t="shared" si="3"/>
        <v>0</v>
      </c>
      <c r="M25" s="35">
        <f t="shared" si="4"/>
        <v>0</v>
      </c>
      <c r="N25" s="35"/>
      <c r="O25" s="225">
        <f t="shared" si="9"/>
        <v>0</v>
      </c>
      <c r="P25" s="35">
        <f t="shared" si="5"/>
        <v>0</v>
      </c>
      <c r="Q25" s="35">
        <f t="shared" si="6"/>
        <v>0</v>
      </c>
      <c r="R25" s="35"/>
      <c r="S25" s="225">
        <f t="shared" si="10"/>
        <v>0</v>
      </c>
      <c r="T25" s="24"/>
      <c r="U25" s="24"/>
      <c r="V25" s="25"/>
      <c r="W25" s="24"/>
      <c r="X25" s="24"/>
      <c r="Y25" s="25"/>
      <c r="Z25" s="24"/>
      <c r="AA25" s="24"/>
      <c r="AB25" s="25"/>
      <c r="AC25" s="24"/>
      <c r="AD25" s="24"/>
      <c r="AE25" s="25"/>
      <c r="AF25" s="24"/>
      <c r="AG25" s="24"/>
      <c r="AH25" s="25"/>
      <c r="AI25" s="24"/>
      <c r="AJ25" s="24"/>
      <c r="AK25" s="25"/>
      <c r="AL25" s="24"/>
      <c r="AM25" s="24"/>
      <c r="AN25" s="25"/>
      <c r="AO25" s="24"/>
      <c r="AP25" s="24"/>
      <c r="AQ25" s="25"/>
      <c r="AR25" s="24"/>
      <c r="AS25" s="24"/>
      <c r="AT25" s="25"/>
      <c r="AU25" s="24"/>
      <c r="AV25" s="24"/>
      <c r="AW25" s="25"/>
      <c r="AX25" s="24"/>
      <c r="AY25" s="24"/>
      <c r="AZ25" s="25"/>
      <c r="BA25" s="24"/>
      <c r="BB25" s="24"/>
      <c r="BC25" s="25"/>
      <c r="BD25" s="24"/>
      <c r="BE25" s="24"/>
      <c r="BF25" s="25"/>
      <c r="BG25" s="24"/>
      <c r="BH25" s="24"/>
      <c r="BI25" s="25"/>
      <c r="BJ25" s="24"/>
      <c r="BK25" s="24"/>
      <c r="BL25" s="25"/>
      <c r="BM25" s="24"/>
      <c r="BN25" s="24"/>
      <c r="BO25" s="25"/>
      <c r="BP25" s="24"/>
      <c r="BQ25" s="24"/>
      <c r="BR25" s="25"/>
      <c r="BS25" s="24"/>
      <c r="BT25" s="24"/>
      <c r="BU25" s="25"/>
      <c r="BV25" s="24"/>
      <c r="BW25" s="24"/>
      <c r="BX25" s="25"/>
      <c r="BY25" s="24"/>
      <c r="BZ25" s="24"/>
      <c r="CA25" s="25"/>
      <c r="CB25" s="24"/>
      <c r="CC25" s="24"/>
      <c r="CD25" s="25"/>
      <c r="CE25" s="24"/>
      <c r="CF25" s="24"/>
      <c r="CG25" s="25"/>
      <c r="CH25" s="24"/>
      <c r="CI25" s="24"/>
      <c r="CJ25" s="25"/>
      <c r="CK25" s="24"/>
      <c r="CL25" s="24"/>
      <c r="CM25" s="25"/>
      <c r="CN25" s="24"/>
      <c r="CO25" s="24"/>
      <c r="CP25" s="25"/>
      <c r="CQ25" s="24"/>
      <c r="CR25" s="24"/>
      <c r="CS25" s="25"/>
      <c r="CT25" s="35"/>
      <c r="CU25" s="24"/>
      <c r="CV25" s="25"/>
      <c r="CW25" s="195"/>
      <c r="CX25" s="195"/>
      <c r="CY25" s="196"/>
      <c r="CZ25" s="195"/>
      <c r="DA25" s="195"/>
      <c r="DB25" s="196"/>
      <c r="DC25" s="195"/>
      <c r="DD25" s="195"/>
      <c r="DE25" s="196"/>
      <c r="DF25" s="195"/>
      <c r="DG25" s="195"/>
      <c r="DH25" s="196"/>
      <c r="DI25" s="195"/>
      <c r="DJ25" s="195"/>
      <c r="DK25" s="196"/>
      <c r="DL25" s="195"/>
      <c r="DM25" s="195"/>
      <c r="DN25" s="196"/>
      <c r="DO25" s="195"/>
      <c r="DP25" s="195"/>
      <c r="DQ25" s="196"/>
      <c r="DR25" s="195"/>
      <c r="DS25" s="195"/>
      <c r="DT25" s="196"/>
      <c r="DU25" s="195"/>
      <c r="DV25" s="195"/>
      <c r="DW25" s="196"/>
      <c r="DX25" s="195"/>
      <c r="DY25" s="195"/>
      <c r="DZ25" s="196"/>
      <c r="EA25" s="195"/>
      <c r="EB25" s="195"/>
      <c r="EC25" s="196"/>
      <c r="ED25" s="195"/>
      <c r="EE25" s="195"/>
      <c r="EF25" s="196"/>
      <c r="EG25" s="195"/>
      <c r="EH25" s="195"/>
      <c r="EI25" s="196"/>
      <c r="EJ25" s="195"/>
      <c r="EK25" s="195"/>
      <c r="EL25" s="196"/>
      <c r="EM25" s="195"/>
      <c r="EN25" s="195"/>
      <c r="EO25" s="196"/>
      <c r="EP25" s="195"/>
      <c r="EQ25" s="195"/>
      <c r="ER25" s="196"/>
      <c r="ES25" s="195"/>
      <c r="ET25" s="195"/>
      <c r="EU25" s="196"/>
      <c r="EV25" s="195"/>
      <c r="EW25" s="195"/>
      <c r="EX25" s="196"/>
      <c r="EY25" s="195"/>
      <c r="EZ25" s="195"/>
      <c r="FA25" s="196"/>
      <c r="FB25" s="195"/>
      <c r="FC25" s="195"/>
      <c r="FD25" s="196"/>
      <c r="FE25" s="195"/>
      <c r="FF25" s="195"/>
      <c r="FG25" s="196"/>
      <c r="FH25" s="195"/>
      <c r="FI25" s="195"/>
      <c r="FJ25" s="196"/>
      <c r="FK25" s="195"/>
      <c r="FL25" s="195"/>
      <c r="FM25" s="196"/>
      <c r="FN25" s="195"/>
      <c r="FO25" s="195"/>
      <c r="FP25" s="196"/>
      <c r="FQ25" s="195"/>
      <c r="FR25" s="195"/>
      <c r="FS25" s="196"/>
      <c r="FT25" s="195"/>
      <c r="FU25" s="195"/>
      <c r="FV25" s="196"/>
      <c r="FW25" s="195"/>
      <c r="FX25" s="195"/>
      <c r="FY25" s="196"/>
      <c r="FZ25" s="195"/>
      <c r="GA25" s="195"/>
      <c r="GB25" s="196"/>
      <c r="GC25" s="195"/>
      <c r="GD25" s="195"/>
      <c r="GE25" s="196"/>
      <c r="GF25" s="195"/>
      <c r="GG25" s="195"/>
      <c r="GH25" s="196"/>
      <c r="GI25" s="195"/>
      <c r="GJ25" s="195"/>
      <c r="GK25" s="196"/>
      <c r="GL25" s="195"/>
      <c r="GM25" s="195"/>
      <c r="GN25" s="196"/>
      <c r="GO25" s="195"/>
      <c r="GP25" s="195"/>
      <c r="GQ25" s="196"/>
      <c r="GR25" s="195"/>
      <c r="GS25" s="195"/>
      <c r="GT25" s="196"/>
      <c r="GU25" s="195"/>
      <c r="GV25" s="195"/>
      <c r="GW25" s="196"/>
      <c r="GX25" s="195"/>
      <c r="GY25" s="195"/>
      <c r="GZ25" s="196"/>
      <c r="HA25" s="195"/>
      <c r="HB25" s="195"/>
      <c r="HC25" s="196"/>
      <c r="HD25" s="195"/>
      <c r="HE25" s="195"/>
      <c r="HF25" s="196"/>
      <c r="HG25" s="195"/>
      <c r="HH25" s="195"/>
      <c r="HI25" s="196"/>
      <c r="HJ25" s="195"/>
      <c r="HK25" s="195"/>
      <c r="HL25" s="196"/>
      <c r="HM25" s="195"/>
      <c r="HN25" s="195"/>
      <c r="HO25" s="196"/>
      <c r="HP25" s="195"/>
      <c r="HQ25" s="195"/>
      <c r="HR25" s="196"/>
      <c r="HS25" s="195"/>
      <c r="HT25" s="195"/>
      <c r="HU25" s="196"/>
      <c r="HV25" s="195"/>
      <c r="HW25" s="195"/>
      <c r="HX25" s="196"/>
      <c r="HY25" s="195"/>
      <c r="HZ25" s="195"/>
      <c r="IA25" s="196"/>
      <c r="IB25" s="195"/>
      <c r="IC25" s="195"/>
      <c r="ID25" s="196"/>
      <c r="IE25" s="195"/>
      <c r="IF25" s="195"/>
      <c r="IG25" s="196"/>
      <c r="IH25" s="195"/>
      <c r="II25" s="195"/>
      <c r="IJ25" s="196"/>
      <c r="IK25" s="195"/>
      <c r="IL25" s="195"/>
      <c r="IM25" s="196"/>
      <c r="IN25" s="195"/>
      <c r="IO25" s="195"/>
      <c r="IP25" s="196"/>
      <c r="IQ25" s="195"/>
      <c r="IR25" s="195"/>
      <c r="IS25" s="196"/>
      <c r="IT25" s="195"/>
      <c r="IU25" s="195"/>
      <c r="IV25" s="196"/>
      <c r="IW25" s="195"/>
      <c r="IX25" s="195"/>
      <c r="IY25" s="196"/>
      <c r="IZ25" s="195"/>
      <c r="JA25" s="195"/>
      <c r="JB25" s="196"/>
      <c r="JC25" s="195"/>
      <c r="JD25" s="195"/>
      <c r="JE25" s="196"/>
      <c r="JF25" s="195"/>
      <c r="JG25" s="195"/>
      <c r="JH25" s="196"/>
      <c r="JI25" s="195"/>
      <c r="JJ25" s="195"/>
      <c r="JK25" s="196"/>
      <c r="JL25" s="195"/>
      <c r="JM25" s="195"/>
      <c r="JN25" s="196"/>
      <c r="JO25" s="195"/>
      <c r="JP25" s="195"/>
      <c r="JQ25" s="196"/>
      <c r="JR25" s="195"/>
      <c r="JS25" s="195"/>
      <c r="JT25" s="196"/>
      <c r="JU25" s="195"/>
      <c r="JV25" s="195"/>
      <c r="JW25" s="196"/>
      <c r="JX25" s="195"/>
      <c r="JY25" s="195"/>
      <c r="JZ25" s="196"/>
      <c r="KA25" s="195"/>
      <c r="KB25" s="195"/>
      <c r="KC25" s="196"/>
      <c r="KD25" s="195"/>
      <c r="KE25" s="195"/>
      <c r="KF25" s="196"/>
      <c r="KG25" s="195"/>
      <c r="KH25" s="195"/>
      <c r="KI25" s="196"/>
      <c r="KJ25" s="195"/>
      <c r="KK25" s="195"/>
      <c r="KL25" s="196"/>
      <c r="KM25" s="195"/>
      <c r="KN25" s="195"/>
      <c r="KO25" s="196"/>
      <c r="KP25" s="195"/>
      <c r="KQ25" s="195"/>
      <c r="KR25" s="196"/>
      <c r="KS25" s="195"/>
      <c r="KT25" s="195"/>
      <c r="KU25" s="196"/>
      <c r="KV25" s="195"/>
      <c r="KW25" s="195"/>
      <c r="KX25" s="196"/>
      <c r="KY25" s="195"/>
      <c r="KZ25" s="195"/>
      <c r="LA25" s="196"/>
      <c r="LB25" s="195"/>
      <c r="LC25" s="195"/>
      <c r="LD25" s="196"/>
      <c r="LE25" s="195"/>
      <c r="LF25" s="195"/>
      <c r="LG25" s="196"/>
      <c r="LH25" s="195"/>
      <c r="LI25" s="195"/>
      <c r="LJ25" s="196"/>
      <c r="LK25" s="195"/>
      <c r="LL25" s="195"/>
      <c r="LM25" s="196"/>
      <c r="LN25" s="195"/>
      <c r="LO25" s="195"/>
      <c r="LP25" s="196"/>
      <c r="LQ25" s="195"/>
      <c r="LR25" s="195"/>
      <c r="LS25" s="196"/>
      <c r="LT25" s="195"/>
      <c r="LU25" s="195"/>
      <c r="LV25" s="196"/>
      <c r="LW25" s="195"/>
      <c r="LX25" s="195"/>
      <c r="LY25" s="196"/>
      <c r="LZ25" s="195"/>
      <c r="MA25" s="195"/>
      <c r="MB25" s="196"/>
      <c r="MC25" s="195"/>
      <c r="MD25" s="195"/>
      <c r="ME25" s="196"/>
      <c r="MF25" s="195"/>
      <c r="MG25" s="195"/>
      <c r="MH25" s="196"/>
      <c r="MI25" s="195"/>
      <c r="MJ25" s="195"/>
      <c r="MK25" s="196"/>
      <c r="ML25" s="195"/>
      <c r="MM25" s="195"/>
      <c r="MN25" s="196"/>
      <c r="MO25" s="478">
        <f t="shared" si="13"/>
        <v>0</v>
      </c>
      <c r="MP25" s="478">
        <f t="shared" si="7"/>
        <v>0</v>
      </c>
      <c r="MQ25" s="479"/>
      <c r="MR25" s="478">
        <f t="shared" si="14"/>
        <v>0</v>
      </c>
      <c r="MS25" s="478">
        <f t="shared" si="8"/>
        <v>0</v>
      </c>
      <c r="MT25" s="479"/>
      <c r="MU25" s="478">
        <f t="shared" si="15"/>
        <v>0</v>
      </c>
      <c r="MV25" s="478">
        <f t="shared" si="16"/>
        <v>0</v>
      </c>
      <c r="MW25" s="479"/>
      <c r="MX25" s="97"/>
    </row>
    <row r="26" spans="1:362" ht="15">
      <c r="A26" s="58"/>
      <c r="B26" s="63"/>
      <c r="C26" s="64"/>
      <c r="D26" s="69"/>
      <c r="E26" s="28" t="s">
        <v>2</v>
      </c>
      <c r="F26" s="2" t="s">
        <v>165</v>
      </c>
      <c r="G26" s="10" t="s">
        <v>161</v>
      </c>
      <c r="H26" s="35">
        <f t="shared" si="0"/>
        <v>0</v>
      </c>
      <c r="I26" s="35">
        <f t="shared" si="1"/>
        <v>0</v>
      </c>
      <c r="J26" s="35"/>
      <c r="K26" s="59">
        <f t="shared" si="2"/>
        <v>0</v>
      </c>
      <c r="L26" s="35">
        <f t="shared" si="3"/>
        <v>0</v>
      </c>
      <c r="M26" s="35">
        <f t="shared" si="4"/>
        <v>0</v>
      </c>
      <c r="N26" s="35"/>
      <c r="O26" s="225">
        <f t="shared" si="9"/>
        <v>0</v>
      </c>
      <c r="P26" s="35">
        <f t="shared" si="5"/>
        <v>0</v>
      </c>
      <c r="Q26" s="35">
        <f t="shared" si="6"/>
        <v>0</v>
      </c>
      <c r="R26" s="35"/>
      <c r="S26" s="225">
        <f t="shared" si="10"/>
        <v>0</v>
      </c>
      <c r="T26" s="24"/>
      <c r="U26" s="24"/>
      <c r="V26" s="25"/>
      <c r="W26" s="24"/>
      <c r="X26" s="24"/>
      <c r="Y26" s="25"/>
      <c r="Z26" s="24"/>
      <c r="AA26" s="24"/>
      <c r="AB26" s="25"/>
      <c r="AC26" s="24"/>
      <c r="AD26" s="24"/>
      <c r="AE26" s="25"/>
      <c r="AF26" s="24"/>
      <c r="AG26" s="24"/>
      <c r="AH26" s="25"/>
      <c r="AI26" s="24"/>
      <c r="AJ26" s="24"/>
      <c r="AK26" s="25"/>
      <c r="AL26" s="24"/>
      <c r="AM26" s="24"/>
      <c r="AN26" s="25"/>
      <c r="AO26" s="24"/>
      <c r="AP26" s="24"/>
      <c r="AQ26" s="25"/>
      <c r="AR26" s="24"/>
      <c r="AS26" s="24"/>
      <c r="AT26" s="25"/>
      <c r="AU26" s="24"/>
      <c r="AV26" s="24"/>
      <c r="AW26" s="25"/>
      <c r="AX26" s="24"/>
      <c r="AY26" s="24"/>
      <c r="AZ26" s="25"/>
      <c r="BA26" s="24"/>
      <c r="BB26" s="24"/>
      <c r="BC26" s="25"/>
      <c r="BD26" s="24"/>
      <c r="BE26" s="24"/>
      <c r="BF26" s="25"/>
      <c r="BG26" s="24"/>
      <c r="BH26" s="24"/>
      <c r="BI26" s="25"/>
      <c r="BJ26" s="24"/>
      <c r="BK26" s="24"/>
      <c r="BL26" s="25"/>
      <c r="BM26" s="24"/>
      <c r="BN26" s="24"/>
      <c r="BO26" s="25"/>
      <c r="BP26" s="24"/>
      <c r="BQ26" s="24"/>
      <c r="BR26" s="25"/>
      <c r="BS26" s="24"/>
      <c r="BT26" s="24"/>
      <c r="BU26" s="25"/>
      <c r="BV26" s="24"/>
      <c r="BW26" s="24"/>
      <c r="BX26" s="25"/>
      <c r="BY26" s="24"/>
      <c r="BZ26" s="24"/>
      <c r="CA26" s="25"/>
      <c r="CB26" s="24"/>
      <c r="CC26" s="24"/>
      <c r="CD26" s="25"/>
      <c r="CE26" s="24"/>
      <c r="CF26" s="24"/>
      <c r="CG26" s="25"/>
      <c r="CH26" s="24"/>
      <c r="CI26" s="24"/>
      <c r="CJ26" s="25"/>
      <c r="CK26" s="24"/>
      <c r="CL26" s="24"/>
      <c r="CM26" s="25"/>
      <c r="CN26" s="24"/>
      <c r="CO26" s="24"/>
      <c r="CP26" s="25"/>
      <c r="CQ26" s="24"/>
      <c r="CR26" s="24"/>
      <c r="CS26" s="25"/>
      <c r="CT26" s="35"/>
      <c r="CU26" s="24"/>
      <c r="CV26" s="25"/>
      <c r="CW26" s="195"/>
      <c r="CX26" s="195"/>
      <c r="CY26" s="196"/>
      <c r="CZ26" s="195"/>
      <c r="DA26" s="195"/>
      <c r="DB26" s="196"/>
      <c r="DC26" s="195"/>
      <c r="DD26" s="195"/>
      <c r="DE26" s="196"/>
      <c r="DF26" s="195"/>
      <c r="DG26" s="195"/>
      <c r="DH26" s="196"/>
      <c r="DI26" s="195"/>
      <c r="DJ26" s="195"/>
      <c r="DK26" s="196"/>
      <c r="DL26" s="195"/>
      <c r="DM26" s="195"/>
      <c r="DN26" s="196"/>
      <c r="DO26" s="195"/>
      <c r="DP26" s="195"/>
      <c r="DQ26" s="196"/>
      <c r="DR26" s="195"/>
      <c r="DS26" s="195"/>
      <c r="DT26" s="196"/>
      <c r="DU26" s="195"/>
      <c r="DV26" s="195"/>
      <c r="DW26" s="196"/>
      <c r="DX26" s="195"/>
      <c r="DY26" s="195"/>
      <c r="DZ26" s="196"/>
      <c r="EA26" s="195"/>
      <c r="EB26" s="195"/>
      <c r="EC26" s="196"/>
      <c r="ED26" s="195"/>
      <c r="EE26" s="195"/>
      <c r="EF26" s="196"/>
      <c r="EG26" s="195"/>
      <c r="EH26" s="195"/>
      <c r="EI26" s="196"/>
      <c r="EJ26" s="195"/>
      <c r="EK26" s="195"/>
      <c r="EL26" s="196"/>
      <c r="EM26" s="195"/>
      <c r="EN26" s="195"/>
      <c r="EO26" s="196"/>
      <c r="EP26" s="195"/>
      <c r="EQ26" s="195"/>
      <c r="ER26" s="196"/>
      <c r="ES26" s="195"/>
      <c r="ET26" s="195"/>
      <c r="EU26" s="196"/>
      <c r="EV26" s="195"/>
      <c r="EW26" s="195"/>
      <c r="EX26" s="196"/>
      <c r="EY26" s="195"/>
      <c r="EZ26" s="195"/>
      <c r="FA26" s="196"/>
      <c r="FB26" s="195"/>
      <c r="FC26" s="195"/>
      <c r="FD26" s="196"/>
      <c r="FE26" s="195"/>
      <c r="FF26" s="195"/>
      <c r="FG26" s="196"/>
      <c r="FH26" s="195"/>
      <c r="FI26" s="195"/>
      <c r="FJ26" s="196"/>
      <c r="FK26" s="195"/>
      <c r="FL26" s="195"/>
      <c r="FM26" s="196"/>
      <c r="FN26" s="195"/>
      <c r="FO26" s="195"/>
      <c r="FP26" s="196"/>
      <c r="FQ26" s="195"/>
      <c r="FR26" s="195"/>
      <c r="FS26" s="196"/>
      <c r="FT26" s="195"/>
      <c r="FU26" s="195"/>
      <c r="FV26" s="196"/>
      <c r="FW26" s="195"/>
      <c r="FX26" s="195"/>
      <c r="FY26" s="196"/>
      <c r="FZ26" s="195"/>
      <c r="GA26" s="195"/>
      <c r="GB26" s="196"/>
      <c r="GC26" s="195"/>
      <c r="GD26" s="195"/>
      <c r="GE26" s="196"/>
      <c r="GF26" s="195"/>
      <c r="GG26" s="195"/>
      <c r="GH26" s="196"/>
      <c r="GI26" s="195"/>
      <c r="GJ26" s="195"/>
      <c r="GK26" s="196"/>
      <c r="GL26" s="195"/>
      <c r="GM26" s="195"/>
      <c r="GN26" s="196"/>
      <c r="GO26" s="195"/>
      <c r="GP26" s="195"/>
      <c r="GQ26" s="196"/>
      <c r="GR26" s="195"/>
      <c r="GS26" s="195"/>
      <c r="GT26" s="196"/>
      <c r="GU26" s="195"/>
      <c r="GV26" s="195"/>
      <c r="GW26" s="196"/>
      <c r="GX26" s="195"/>
      <c r="GY26" s="195"/>
      <c r="GZ26" s="196"/>
      <c r="HA26" s="195"/>
      <c r="HB26" s="195"/>
      <c r="HC26" s="196"/>
      <c r="HD26" s="195"/>
      <c r="HE26" s="195"/>
      <c r="HF26" s="196"/>
      <c r="HG26" s="195"/>
      <c r="HH26" s="195"/>
      <c r="HI26" s="196"/>
      <c r="HJ26" s="195"/>
      <c r="HK26" s="195"/>
      <c r="HL26" s="196"/>
      <c r="HM26" s="195"/>
      <c r="HN26" s="195"/>
      <c r="HO26" s="196"/>
      <c r="HP26" s="195"/>
      <c r="HQ26" s="195"/>
      <c r="HR26" s="196"/>
      <c r="HS26" s="195"/>
      <c r="HT26" s="195"/>
      <c r="HU26" s="196"/>
      <c r="HV26" s="195"/>
      <c r="HW26" s="195"/>
      <c r="HX26" s="196"/>
      <c r="HY26" s="195"/>
      <c r="HZ26" s="195"/>
      <c r="IA26" s="196"/>
      <c r="IB26" s="195"/>
      <c r="IC26" s="195"/>
      <c r="ID26" s="196"/>
      <c r="IE26" s="195"/>
      <c r="IF26" s="195"/>
      <c r="IG26" s="196"/>
      <c r="IH26" s="195"/>
      <c r="II26" s="195"/>
      <c r="IJ26" s="196"/>
      <c r="IK26" s="195"/>
      <c r="IL26" s="195"/>
      <c r="IM26" s="196"/>
      <c r="IN26" s="195"/>
      <c r="IO26" s="195"/>
      <c r="IP26" s="196"/>
      <c r="IQ26" s="195"/>
      <c r="IR26" s="195"/>
      <c r="IS26" s="196"/>
      <c r="IT26" s="195"/>
      <c r="IU26" s="195"/>
      <c r="IV26" s="196"/>
      <c r="IW26" s="195"/>
      <c r="IX26" s="195"/>
      <c r="IY26" s="196"/>
      <c r="IZ26" s="195"/>
      <c r="JA26" s="195"/>
      <c r="JB26" s="196"/>
      <c r="JC26" s="195"/>
      <c r="JD26" s="195"/>
      <c r="JE26" s="196"/>
      <c r="JF26" s="195"/>
      <c r="JG26" s="195"/>
      <c r="JH26" s="196"/>
      <c r="JI26" s="195"/>
      <c r="JJ26" s="195"/>
      <c r="JK26" s="196"/>
      <c r="JL26" s="195"/>
      <c r="JM26" s="195"/>
      <c r="JN26" s="196"/>
      <c r="JO26" s="195"/>
      <c r="JP26" s="195"/>
      <c r="JQ26" s="196"/>
      <c r="JR26" s="195"/>
      <c r="JS26" s="195"/>
      <c r="JT26" s="196"/>
      <c r="JU26" s="195"/>
      <c r="JV26" s="195"/>
      <c r="JW26" s="196"/>
      <c r="JX26" s="195"/>
      <c r="JY26" s="195"/>
      <c r="JZ26" s="196"/>
      <c r="KA26" s="195"/>
      <c r="KB26" s="195"/>
      <c r="KC26" s="196"/>
      <c r="KD26" s="195"/>
      <c r="KE26" s="195"/>
      <c r="KF26" s="196"/>
      <c r="KG26" s="195"/>
      <c r="KH26" s="195"/>
      <c r="KI26" s="196"/>
      <c r="KJ26" s="195"/>
      <c r="KK26" s="195"/>
      <c r="KL26" s="196"/>
      <c r="KM26" s="195"/>
      <c r="KN26" s="195"/>
      <c r="KO26" s="196"/>
      <c r="KP26" s="195"/>
      <c r="KQ26" s="195"/>
      <c r="KR26" s="196"/>
      <c r="KS26" s="195"/>
      <c r="KT26" s="195"/>
      <c r="KU26" s="196"/>
      <c r="KV26" s="195"/>
      <c r="KW26" s="195"/>
      <c r="KX26" s="196"/>
      <c r="KY26" s="195"/>
      <c r="KZ26" s="195"/>
      <c r="LA26" s="196"/>
      <c r="LB26" s="195"/>
      <c r="LC26" s="195"/>
      <c r="LD26" s="196"/>
      <c r="LE26" s="195"/>
      <c r="LF26" s="195"/>
      <c r="LG26" s="196"/>
      <c r="LH26" s="195"/>
      <c r="LI26" s="195"/>
      <c r="LJ26" s="196"/>
      <c r="LK26" s="195"/>
      <c r="LL26" s="195"/>
      <c r="LM26" s="196"/>
      <c r="LN26" s="195"/>
      <c r="LO26" s="195"/>
      <c r="LP26" s="196"/>
      <c r="LQ26" s="195"/>
      <c r="LR26" s="195"/>
      <c r="LS26" s="196"/>
      <c r="LT26" s="195"/>
      <c r="LU26" s="195"/>
      <c r="LV26" s="196"/>
      <c r="LW26" s="195"/>
      <c r="LX26" s="195"/>
      <c r="LY26" s="196"/>
      <c r="LZ26" s="195"/>
      <c r="MA26" s="195"/>
      <c r="MB26" s="196"/>
      <c r="MC26" s="195"/>
      <c r="MD26" s="195"/>
      <c r="ME26" s="196"/>
      <c r="MF26" s="195"/>
      <c r="MG26" s="195"/>
      <c r="MH26" s="196"/>
      <c r="MI26" s="195"/>
      <c r="MJ26" s="195"/>
      <c r="MK26" s="196"/>
      <c r="ML26" s="195"/>
      <c r="MM26" s="195"/>
      <c r="MN26" s="196"/>
      <c r="MO26" s="478">
        <f t="shared" si="13"/>
        <v>0</v>
      </c>
      <c r="MP26" s="478">
        <f t="shared" si="7"/>
        <v>0</v>
      </c>
      <c r="MQ26" s="479"/>
      <c r="MR26" s="478">
        <f t="shared" si="14"/>
        <v>0</v>
      </c>
      <c r="MS26" s="478">
        <f t="shared" si="8"/>
        <v>0</v>
      </c>
      <c r="MT26" s="479"/>
      <c r="MU26" s="478">
        <f t="shared" si="15"/>
        <v>0</v>
      </c>
      <c r="MV26" s="478">
        <f t="shared" si="16"/>
        <v>0</v>
      </c>
      <c r="MW26" s="479"/>
      <c r="MX26" s="97"/>
    </row>
    <row r="27" spans="1:362" ht="15">
      <c r="A27" s="58"/>
      <c r="B27" s="63"/>
      <c r="C27" s="64"/>
      <c r="D27" s="69"/>
      <c r="E27" s="2"/>
      <c r="F27" s="2"/>
      <c r="G27" s="2"/>
      <c r="H27" s="35">
        <f t="shared" si="0"/>
        <v>0</v>
      </c>
      <c r="I27" s="35">
        <f t="shared" si="1"/>
        <v>0</v>
      </c>
      <c r="J27" s="35"/>
      <c r="K27" s="59">
        <f t="shared" si="2"/>
        <v>0</v>
      </c>
      <c r="L27" s="35">
        <f t="shared" si="3"/>
        <v>0</v>
      </c>
      <c r="M27" s="35">
        <f t="shared" si="4"/>
        <v>0</v>
      </c>
      <c r="N27" s="35"/>
      <c r="O27" s="225">
        <f t="shared" si="9"/>
        <v>0</v>
      </c>
      <c r="P27" s="35">
        <f t="shared" si="5"/>
        <v>0</v>
      </c>
      <c r="Q27" s="35">
        <f t="shared" si="6"/>
        <v>0</v>
      </c>
      <c r="R27" s="35"/>
      <c r="S27" s="225">
        <f t="shared" si="10"/>
        <v>0</v>
      </c>
      <c r="T27" s="24"/>
      <c r="U27" s="24"/>
      <c r="V27" s="25"/>
      <c r="W27" s="24"/>
      <c r="X27" s="24"/>
      <c r="Y27" s="25"/>
      <c r="Z27" s="24"/>
      <c r="AA27" s="24"/>
      <c r="AB27" s="25"/>
      <c r="AC27" s="24"/>
      <c r="AD27" s="24"/>
      <c r="AE27" s="25"/>
      <c r="AF27" s="24"/>
      <c r="AG27" s="24"/>
      <c r="AH27" s="25"/>
      <c r="AI27" s="24"/>
      <c r="AJ27" s="24"/>
      <c r="AK27" s="25"/>
      <c r="AL27" s="24"/>
      <c r="AM27" s="24"/>
      <c r="AN27" s="25"/>
      <c r="AO27" s="24"/>
      <c r="AP27" s="24"/>
      <c r="AQ27" s="25"/>
      <c r="AR27" s="24"/>
      <c r="AS27" s="24"/>
      <c r="AT27" s="25"/>
      <c r="AU27" s="24"/>
      <c r="AV27" s="24"/>
      <c r="AW27" s="25"/>
      <c r="AX27" s="24"/>
      <c r="AY27" s="24"/>
      <c r="AZ27" s="25"/>
      <c r="BA27" s="24"/>
      <c r="BB27" s="24"/>
      <c r="BC27" s="25"/>
      <c r="BD27" s="24"/>
      <c r="BE27" s="24"/>
      <c r="BF27" s="25"/>
      <c r="BG27" s="24"/>
      <c r="BH27" s="24"/>
      <c r="BI27" s="25"/>
      <c r="BJ27" s="24"/>
      <c r="BK27" s="24"/>
      <c r="BL27" s="25"/>
      <c r="BM27" s="24"/>
      <c r="BN27" s="24"/>
      <c r="BO27" s="25"/>
      <c r="BP27" s="24"/>
      <c r="BQ27" s="24"/>
      <c r="BR27" s="25"/>
      <c r="BS27" s="24"/>
      <c r="BT27" s="24"/>
      <c r="BU27" s="25"/>
      <c r="BV27" s="24"/>
      <c r="BW27" s="24"/>
      <c r="BX27" s="25"/>
      <c r="BY27" s="24"/>
      <c r="BZ27" s="24"/>
      <c r="CA27" s="25"/>
      <c r="CB27" s="24"/>
      <c r="CC27" s="24"/>
      <c r="CD27" s="25"/>
      <c r="CE27" s="24"/>
      <c r="CF27" s="24"/>
      <c r="CG27" s="25"/>
      <c r="CH27" s="24"/>
      <c r="CI27" s="24"/>
      <c r="CJ27" s="25"/>
      <c r="CK27" s="24"/>
      <c r="CL27" s="24"/>
      <c r="CM27" s="25"/>
      <c r="CN27" s="24"/>
      <c r="CO27" s="24"/>
      <c r="CP27" s="25"/>
      <c r="CQ27" s="24"/>
      <c r="CR27" s="24"/>
      <c r="CS27" s="25"/>
      <c r="CT27" s="35"/>
      <c r="CU27" s="24"/>
      <c r="CV27" s="25"/>
      <c r="CW27" s="195"/>
      <c r="CX27" s="195"/>
      <c r="CY27" s="196"/>
      <c r="CZ27" s="195"/>
      <c r="DA27" s="195"/>
      <c r="DB27" s="196"/>
      <c r="DC27" s="195"/>
      <c r="DD27" s="195"/>
      <c r="DE27" s="196"/>
      <c r="DF27" s="195"/>
      <c r="DG27" s="195"/>
      <c r="DH27" s="196"/>
      <c r="DI27" s="195"/>
      <c r="DJ27" s="195"/>
      <c r="DK27" s="196"/>
      <c r="DL27" s="195"/>
      <c r="DM27" s="195"/>
      <c r="DN27" s="196"/>
      <c r="DO27" s="195"/>
      <c r="DP27" s="195"/>
      <c r="DQ27" s="196"/>
      <c r="DR27" s="195"/>
      <c r="DS27" s="195"/>
      <c r="DT27" s="196"/>
      <c r="DU27" s="195"/>
      <c r="DV27" s="195"/>
      <c r="DW27" s="196"/>
      <c r="DX27" s="195"/>
      <c r="DY27" s="195"/>
      <c r="DZ27" s="196"/>
      <c r="EA27" s="195"/>
      <c r="EB27" s="195"/>
      <c r="EC27" s="196"/>
      <c r="ED27" s="195"/>
      <c r="EE27" s="195"/>
      <c r="EF27" s="196"/>
      <c r="EG27" s="195"/>
      <c r="EH27" s="195"/>
      <c r="EI27" s="196"/>
      <c r="EJ27" s="195"/>
      <c r="EK27" s="195"/>
      <c r="EL27" s="196"/>
      <c r="EM27" s="195"/>
      <c r="EN27" s="195"/>
      <c r="EO27" s="196"/>
      <c r="EP27" s="195"/>
      <c r="EQ27" s="195"/>
      <c r="ER27" s="196"/>
      <c r="ES27" s="195"/>
      <c r="ET27" s="195"/>
      <c r="EU27" s="196"/>
      <c r="EV27" s="195"/>
      <c r="EW27" s="195"/>
      <c r="EX27" s="196"/>
      <c r="EY27" s="195"/>
      <c r="EZ27" s="195"/>
      <c r="FA27" s="196"/>
      <c r="FB27" s="195"/>
      <c r="FC27" s="195"/>
      <c r="FD27" s="196"/>
      <c r="FE27" s="195"/>
      <c r="FF27" s="195"/>
      <c r="FG27" s="196"/>
      <c r="FH27" s="195"/>
      <c r="FI27" s="195"/>
      <c r="FJ27" s="196"/>
      <c r="FK27" s="195"/>
      <c r="FL27" s="195"/>
      <c r="FM27" s="196"/>
      <c r="FN27" s="195"/>
      <c r="FO27" s="195"/>
      <c r="FP27" s="196"/>
      <c r="FQ27" s="195"/>
      <c r="FR27" s="195"/>
      <c r="FS27" s="196"/>
      <c r="FT27" s="195"/>
      <c r="FU27" s="195"/>
      <c r="FV27" s="196"/>
      <c r="FW27" s="195"/>
      <c r="FX27" s="195"/>
      <c r="FY27" s="196"/>
      <c r="FZ27" s="195"/>
      <c r="GA27" s="195"/>
      <c r="GB27" s="196"/>
      <c r="GC27" s="195"/>
      <c r="GD27" s="195"/>
      <c r="GE27" s="196"/>
      <c r="GF27" s="195"/>
      <c r="GG27" s="195"/>
      <c r="GH27" s="196"/>
      <c r="GI27" s="195"/>
      <c r="GJ27" s="195"/>
      <c r="GK27" s="196"/>
      <c r="GL27" s="195"/>
      <c r="GM27" s="195"/>
      <c r="GN27" s="196"/>
      <c r="GO27" s="195"/>
      <c r="GP27" s="195"/>
      <c r="GQ27" s="196"/>
      <c r="GR27" s="195"/>
      <c r="GS27" s="195"/>
      <c r="GT27" s="196"/>
      <c r="GU27" s="195"/>
      <c r="GV27" s="195"/>
      <c r="GW27" s="196"/>
      <c r="GX27" s="195"/>
      <c r="GY27" s="195"/>
      <c r="GZ27" s="196"/>
      <c r="HA27" s="195"/>
      <c r="HB27" s="195"/>
      <c r="HC27" s="196"/>
      <c r="HD27" s="195"/>
      <c r="HE27" s="195"/>
      <c r="HF27" s="196"/>
      <c r="HG27" s="195"/>
      <c r="HH27" s="195"/>
      <c r="HI27" s="196"/>
      <c r="HJ27" s="195"/>
      <c r="HK27" s="195"/>
      <c r="HL27" s="196"/>
      <c r="HM27" s="195"/>
      <c r="HN27" s="195"/>
      <c r="HO27" s="196"/>
      <c r="HP27" s="195"/>
      <c r="HQ27" s="195"/>
      <c r="HR27" s="196"/>
      <c r="HS27" s="195"/>
      <c r="HT27" s="195"/>
      <c r="HU27" s="196"/>
      <c r="HV27" s="195"/>
      <c r="HW27" s="195"/>
      <c r="HX27" s="196"/>
      <c r="HY27" s="195"/>
      <c r="HZ27" s="195"/>
      <c r="IA27" s="196"/>
      <c r="IB27" s="195"/>
      <c r="IC27" s="195"/>
      <c r="ID27" s="196"/>
      <c r="IE27" s="195"/>
      <c r="IF27" s="195"/>
      <c r="IG27" s="196"/>
      <c r="IH27" s="195"/>
      <c r="II27" s="195"/>
      <c r="IJ27" s="196"/>
      <c r="IK27" s="195"/>
      <c r="IL27" s="195"/>
      <c r="IM27" s="196"/>
      <c r="IN27" s="195"/>
      <c r="IO27" s="195"/>
      <c r="IP27" s="196"/>
      <c r="IQ27" s="195"/>
      <c r="IR27" s="195"/>
      <c r="IS27" s="196"/>
      <c r="IT27" s="195"/>
      <c r="IU27" s="195"/>
      <c r="IV27" s="196"/>
      <c r="IW27" s="195"/>
      <c r="IX27" s="195"/>
      <c r="IY27" s="196"/>
      <c r="IZ27" s="195"/>
      <c r="JA27" s="195"/>
      <c r="JB27" s="196"/>
      <c r="JC27" s="195"/>
      <c r="JD27" s="195"/>
      <c r="JE27" s="196"/>
      <c r="JF27" s="195"/>
      <c r="JG27" s="195"/>
      <c r="JH27" s="196"/>
      <c r="JI27" s="195"/>
      <c r="JJ27" s="195"/>
      <c r="JK27" s="196"/>
      <c r="JL27" s="195"/>
      <c r="JM27" s="195"/>
      <c r="JN27" s="196"/>
      <c r="JO27" s="195"/>
      <c r="JP27" s="195"/>
      <c r="JQ27" s="196"/>
      <c r="JR27" s="195"/>
      <c r="JS27" s="195"/>
      <c r="JT27" s="196"/>
      <c r="JU27" s="195"/>
      <c r="JV27" s="195"/>
      <c r="JW27" s="196"/>
      <c r="JX27" s="195"/>
      <c r="JY27" s="195"/>
      <c r="JZ27" s="196"/>
      <c r="KA27" s="195"/>
      <c r="KB27" s="195"/>
      <c r="KC27" s="196"/>
      <c r="KD27" s="195"/>
      <c r="KE27" s="195"/>
      <c r="KF27" s="196"/>
      <c r="KG27" s="195"/>
      <c r="KH27" s="195"/>
      <c r="KI27" s="196"/>
      <c r="KJ27" s="195"/>
      <c r="KK27" s="195"/>
      <c r="KL27" s="196"/>
      <c r="KM27" s="195"/>
      <c r="KN27" s="195"/>
      <c r="KO27" s="196"/>
      <c r="KP27" s="195"/>
      <c r="KQ27" s="195"/>
      <c r="KR27" s="196"/>
      <c r="KS27" s="195"/>
      <c r="KT27" s="195"/>
      <c r="KU27" s="196"/>
      <c r="KV27" s="195"/>
      <c r="KW27" s="195"/>
      <c r="KX27" s="196"/>
      <c r="KY27" s="195"/>
      <c r="KZ27" s="195"/>
      <c r="LA27" s="196"/>
      <c r="LB27" s="195"/>
      <c r="LC27" s="195"/>
      <c r="LD27" s="196"/>
      <c r="LE27" s="195"/>
      <c r="LF27" s="195"/>
      <c r="LG27" s="196"/>
      <c r="LH27" s="195"/>
      <c r="LI27" s="195"/>
      <c r="LJ27" s="196"/>
      <c r="LK27" s="195"/>
      <c r="LL27" s="195"/>
      <c r="LM27" s="196"/>
      <c r="LN27" s="195"/>
      <c r="LO27" s="195"/>
      <c r="LP27" s="196"/>
      <c r="LQ27" s="195"/>
      <c r="LR27" s="195"/>
      <c r="LS27" s="196"/>
      <c r="LT27" s="195"/>
      <c r="LU27" s="195"/>
      <c r="LV27" s="196"/>
      <c r="LW27" s="195"/>
      <c r="LX27" s="195"/>
      <c r="LY27" s="196"/>
      <c r="LZ27" s="195"/>
      <c r="MA27" s="195"/>
      <c r="MB27" s="196"/>
      <c r="MC27" s="195"/>
      <c r="MD27" s="195"/>
      <c r="ME27" s="196"/>
      <c r="MF27" s="195"/>
      <c r="MG27" s="195"/>
      <c r="MH27" s="196"/>
      <c r="MI27" s="195"/>
      <c r="MJ27" s="195"/>
      <c r="MK27" s="196"/>
      <c r="ML27" s="195"/>
      <c r="MM27" s="195"/>
      <c r="MN27" s="196"/>
      <c r="MO27" s="478">
        <f t="shared" si="13"/>
        <v>0</v>
      </c>
      <c r="MP27" s="478">
        <f t="shared" si="7"/>
        <v>0</v>
      </c>
      <c r="MQ27" s="479"/>
      <c r="MR27" s="478">
        <f t="shared" si="14"/>
        <v>0</v>
      </c>
      <c r="MS27" s="478">
        <f t="shared" si="8"/>
        <v>0</v>
      </c>
      <c r="MT27" s="482"/>
      <c r="MU27" s="478">
        <f t="shared" si="15"/>
        <v>0</v>
      </c>
      <c r="MV27" s="478">
        <f t="shared" si="16"/>
        <v>0</v>
      </c>
      <c r="MW27" s="479"/>
      <c r="MX27" s="97"/>
    </row>
    <row r="28" spans="1:362" ht="15">
      <c r="A28" s="58"/>
      <c r="B28" s="51">
        <v>2</v>
      </c>
      <c r="C28" s="991" t="s">
        <v>166</v>
      </c>
      <c r="D28" s="992"/>
      <c r="E28" s="992"/>
      <c r="F28" s="992"/>
      <c r="G28" s="1143"/>
      <c r="H28" s="237">
        <f t="shared" si="0"/>
        <v>2658961856</v>
      </c>
      <c r="I28" s="237">
        <f t="shared" si="1"/>
        <v>3060000</v>
      </c>
      <c r="J28" s="237"/>
      <c r="K28" s="239">
        <f t="shared" si="2"/>
        <v>2662021856</v>
      </c>
      <c r="L28" s="237">
        <f t="shared" si="3"/>
        <v>2563162910</v>
      </c>
      <c r="M28" s="237">
        <f t="shared" si="4"/>
        <v>3060000</v>
      </c>
      <c r="N28" s="237"/>
      <c r="O28" s="240">
        <f t="shared" si="9"/>
        <v>2566222910</v>
      </c>
      <c r="P28" s="237">
        <f t="shared" si="5"/>
        <v>726386361</v>
      </c>
      <c r="Q28" s="237">
        <f t="shared" si="6"/>
        <v>3060000</v>
      </c>
      <c r="R28" s="237"/>
      <c r="S28" s="240">
        <f t="shared" si="10"/>
        <v>729446361</v>
      </c>
      <c r="T28" s="70">
        <f>T29+T30+T31</f>
        <v>6000000</v>
      </c>
      <c r="U28" s="70">
        <f>U29+U30+U31</f>
        <v>0</v>
      </c>
      <c r="V28" s="71"/>
      <c r="W28" s="70">
        <f>W29+W30+W31</f>
        <v>6000000</v>
      </c>
      <c r="X28" s="70">
        <f>X29+X30+X31</f>
        <v>0</v>
      </c>
      <c r="Y28" s="71"/>
      <c r="Z28" s="70">
        <f>Z29+Z30+Z31</f>
        <v>2268045</v>
      </c>
      <c r="AA28" s="70">
        <f>AA29+AA30+AA31</f>
        <v>0</v>
      </c>
      <c r="AB28" s="71"/>
      <c r="AC28" s="70">
        <f>AC29+AC30+AC31</f>
        <v>0</v>
      </c>
      <c r="AD28" s="70">
        <f>AD29+AD30+AD31</f>
        <v>0</v>
      </c>
      <c r="AE28" s="71"/>
      <c r="AF28" s="70">
        <f>AF29+AF30+AF31</f>
        <v>0</v>
      </c>
      <c r="AG28" s="70">
        <f>AG29+AG30+AG31</f>
        <v>0</v>
      </c>
      <c r="AH28" s="71"/>
      <c r="AI28" s="70">
        <f>AI29+AI30+AI31</f>
        <v>0</v>
      </c>
      <c r="AJ28" s="70">
        <f>AJ29+AJ30+AJ31</f>
        <v>0</v>
      </c>
      <c r="AK28" s="71"/>
      <c r="AL28" s="70">
        <f>AL29+AL30+AL31</f>
        <v>0</v>
      </c>
      <c r="AM28" s="70">
        <f>AM29+AM30+AM31</f>
        <v>0</v>
      </c>
      <c r="AN28" s="71"/>
      <c r="AO28" s="70">
        <f>AO29+AO30+AO31</f>
        <v>0</v>
      </c>
      <c r="AP28" s="70">
        <f>AP29+AP30+AP31</f>
        <v>0</v>
      </c>
      <c r="AQ28" s="71"/>
      <c r="AR28" s="70">
        <f>AR29+AR30+AR31</f>
        <v>0</v>
      </c>
      <c r="AS28" s="70">
        <f>AS29+AS30+AS31</f>
        <v>0</v>
      </c>
      <c r="AT28" s="71"/>
      <c r="AU28" s="70">
        <f>AU29+AU30+AU31</f>
        <v>6000000</v>
      </c>
      <c r="AV28" s="70">
        <f>AV29+AV30+AV31</f>
        <v>0</v>
      </c>
      <c r="AW28" s="71"/>
      <c r="AX28" s="70">
        <f>AX29+AX30+AX31</f>
        <v>6000000</v>
      </c>
      <c r="AY28" s="70">
        <f>AY29+AY30+AY31</f>
        <v>0</v>
      </c>
      <c r="AZ28" s="71"/>
      <c r="BA28" s="70">
        <f>BA29+BA30+BA31</f>
        <v>2268045</v>
      </c>
      <c r="BB28" s="70">
        <f>BB29+BB30+BB31</f>
        <v>0</v>
      </c>
      <c r="BC28" s="71"/>
      <c r="BD28" s="70">
        <f>BD29+BD30+BD31</f>
        <v>0</v>
      </c>
      <c r="BE28" s="70">
        <f>BE29+BE30+BE31</f>
        <v>0</v>
      </c>
      <c r="BF28" s="71"/>
      <c r="BG28" s="70">
        <f>BG29+BG30+BG31</f>
        <v>0</v>
      </c>
      <c r="BH28" s="70">
        <f>BH29+BH30+BH31</f>
        <v>0</v>
      </c>
      <c r="BI28" s="71"/>
      <c r="BJ28" s="70">
        <f>BJ29+BJ30+BJ31</f>
        <v>0</v>
      </c>
      <c r="BK28" s="70">
        <f>BK29+BK30+BK31</f>
        <v>0</v>
      </c>
      <c r="BL28" s="71"/>
      <c r="BM28" s="70">
        <f>BM29+BM30+BM31</f>
        <v>2200000</v>
      </c>
      <c r="BN28" s="70">
        <f>BN29+BN30+BN31</f>
        <v>0</v>
      </c>
      <c r="BO28" s="71"/>
      <c r="BP28" s="70">
        <f>BP29+BP30+BP31</f>
        <v>5387457</v>
      </c>
      <c r="BQ28" s="70">
        <f>BQ29+BQ30+BQ31</f>
        <v>0</v>
      </c>
      <c r="BR28" s="71"/>
      <c r="BS28" s="70">
        <f>BS29+BS30+BS31</f>
        <v>5530248</v>
      </c>
      <c r="BT28" s="70">
        <f>BT29+BT30+BT31</f>
        <v>0</v>
      </c>
      <c r="BU28" s="71"/>
      <c r="BV28" s="70">
        <f>BV29+BV30+BV31</f>
        <v>350000</v>
      </c>
      <c r="BW28" s="70">
        <f>BW29+BW30+BW31</f>
        <v>0</v>
      </c>
      <c r="BX28" s="71"/>
      <c r="BY28" s="70">
        <f>BY29+BY30+BY31</f>
        <v>350000</v>
      </c>
      <c r="BZ28" s="70">
        <f>BZ29+BZ30+BZ31</f>
        <v>0</v>
      </c>
      <c r="CA28" s="71"/>
      <c r="CB28" s="70">
        <f>CB29+CB30+CB31</f>
        <v>177300</v>
      </c>
      <c r="CC28" s="70">
        <f>CC29+CC30+CC31</f>
        <v>0</v>
      </c>
      <c r="CD28" s="71"/>
      <c r="CE28" s="70">
        <f>CE29+CE30+CE31</f>
        <v>0</v>
      </c>
      <c r="CF28" s="70">
        <f>CF29+CF30+CF31</f>
        <v>0</v>
      </c>
      <c r="CG28" s="71"/>
      <c r="CH28" s="70">
        <f>CH29+CH30+CH31</f>
        <v>0</v>
      </c>
      <c r="CI28" s="70">
        <f>CI29+CI30+CI31</f>
        <v>0</v>
      </c>
      <c r="CJ28" s="71"/>
      <c r="CK28" s="70">
        <f>CK29+CK30+CK31</f>
        <v>0</v>
      </c>
      <c r="CL28" s="70">
        <f>CL29+CL30+CL31</f>
        <v>0</v>
      </c>
      <c r="CM28" s="71"/>
      <c r="CN28" s="70">
        <f>CN29+CN30+CN31</f>
        <v>2550000</v>
      </c>
      <c r="CO28" s="70">
        <f>CO29+CO30+CO31</f>
        <v>0</v>
      </c>
      <c r="CP28" s="71"/>
      <c r="CQ28" s="70">
        <f>CQ29+CQ30+CQ31</f>
        <v>5737457</v>
      </c>
      <c r="CR28" s="70">
        <f>CR29+CR30+CR31</f>
        <v>0</v>
      </c>
      <c r="CS28" s="71"/>
      <c r="CT28" s="237">
        <f>CB28+BS28+BJ28</f>
        <v>5707548</v>
      </c>
      <c r="CU28" s="70">
        <f>CU29+CU30+CU31</f>
        <v>0</v>
      </c>
      <c r="CV28" s="71"/>
      <c r="CW28" s="70">
        <f>CW29+CW30+CW31</f>
        <v>0</v>
      </c>
      <c r="CX28" s="70">
        <f>CX29+CX30+CX31</f>
        <v>0</v>
      </c>
      <c r="CY28" s="71"/>
      <c r="CZ28" s="70">
        <f>CZ29+CZ30+CZ31</f>
        <v>0</v>
      </c>
      <c r="DA28" s="70">
        <f>DA29+DA30+DA31</f>
        <v>0</v>
      </c>
      <c r="DB28" s="71"/>
      <c r="DC28" s="70">
        <f>DC29+DC30+DC31</f>
        <v>0</v>
      </c>
      <c r="DD28" s="70">
        <f>DD29+DD30+DD31</f>
        <v>0</v>
      </c>
      <c r="DE28" s="71"/>
      <c r="DF28" s="70">
        <f>DF29+DF30+DF31</f>
        <v>0</v>
      </c>
      <c r="DG28" s="70">
        <f>DG29+DG30+DG31</f>
        <v>0</v>
      </c>
      <c r="DH28" s="71"/>
      <c r="DI28" s="70">
        <f>DI29+DI30+DI31</f>
        <v>0</v>
      </c>
      <c r="DJ28" s="70">
        <f>DJ29+DJ30+DJ31</f>
        <v>0</v>
      </c>
      <c r="DK28" s="71"/>
      <c r="DL28" s="70">
        <f>DL29+DL30+DL31</f>
        <v>0</v>
      </c>
      <c r="DM28" s="70">
        <f>DM29+DM30+DM31</f>
        <v>0</v>
      </c>
      <c r="DN28" s="71"/>
      <c r="DO28" s="70">
        <f>DO29+DO30+DO31</f>
        <v>0</v>
      </c>
      <c r="DP28" s="70">
        <f>DP29+DP30+DP31</f>
        <v>0</v>
      </c>
      <c r="DQ28" s="71"/>
      <c r="DR28" s="70">
        <f>DR29+DR30+DR31</f>
        <v>0</v>
      </c>
      <c r="DS28" s="70">
        <f>DS29+DS30+DS31</f>
        <v>0</v>
      </c>
      <c r="DT28" s="71"/>
      <c r="DU28" s="70">
        <f>DU29+DU30+DU31</f>
        <v>0</v>
      </c>
      <c r="DV28" s="70">
        <f>DV29+DV30+DV31</f>
        <v>0</v>
      </c>
      <c r="DW28" s="71"/>
      <c r="DX28" s="70">
        <f>DX29+DX30+DX31</f>
        <v>0</v>
      </c>
      <c r="DY28" s="70">
        <f>DY29+DY30+DY31</f>
        <v>0</v>
      </c>
      <c r="DZ28" s="71"/>
      <c r="EA28" s="70">
        <f>EA29+EA30+EA31</f>
        <v>0</v>
      </c>
      <c r="EB28" s="70">
        <f>EB29+EB30+EB31</f>
        <v>0</v>
      </c>
      <c r="EC28" s="71"/>
      <c r="ED28" s="70">
        <f>ED29+ED30+ED31</f>
        <v>0</v>
      </c>
      <c r="EE28" s="70">
        <f>EE29+EE30+EE31</f>
        <v>0</v>
      </c>
      <c r="EF28" s="71"/>
      <c r="EG28" s="70">
        <f>EG29+EG30+EG31</f>
        <v>0</v>
      </c>
      <c r="EH28" s="70">
        <f>EH29+EH30+EH31</f>
        <v>0</v>
      </c>
      <c r="EI28" s="71"/>
      <c r="EJ28" s="70">
        <f>EJ29+EJ30+EJ31</f>
        <v>0</v>
      </c>
      <c r="EK28" s="70">
        <f>EK29+EK30+EK31</f>
        <v>0</v>
      </c>
      <c r="EL28" s="71"/>
      <c r="EM28" s="70">
        <f>EM29+EM30+EM31</f>
        <v>0</v>
      </c>
      <c r="EN28" s="70">
        <f>EN29+EN30+EN31</f>
        <v>0</v>
      </c>
      <c r="EO28" s="71"/>
      <c r="EP28" s="70">
        <f>EP29+EP30+EP31</f>
        <v>0</v>
      </c>
      <c r="EQ28" s="70">
        <f>EQ29+EQ30+EQ31</f>
        <v>0</v>
      </c>
      <c r="ER28" s="71"/>
      <c r="ES28" s="70">
        <f>ES29+ES30+ES31</f>
        <v>0</v>
      </c>
      <c r="ET28" s="70">
        <f>ET29+ET30+ET31</f>
        <v>0</v>
      </c>
      <c r="EU28" s="71"/>
      <c r="EV28" s="70">
        <f>EV29+EV30+EV31</f>
        <v>0</v>
      </c>
      <c r="EW28" s="70">
        <f>EW29+EW30+EW31</f>
        <v>0</v>
      </c>
      <c r="EX28" s="71"/>
      <c r="EY28" s="70">
        <f>EY29+EY30+EY31</f>
        <v>5000000</v>
      </c>
      <c r="EZ28" s="70">
        <f>EZ29+EZ30+EZ31</f>
        <v>0</v>
      </c>
      <c r="FA28" s="71"/>
      <c r="FB28" s="70">
        <f>FB29+FB30+FB31</f>
        <v>4858443</v>
      </c>
      <c r="FC28" s="70">
        <f>FC29+FC30+FC31</f>
        <v>0</v>
      </c>
      <c r="FD28" s="71"/>
      <c r="FE28" s="70">
        <f>FE29+FE30+FE31</f>
        <v>4879755</v>
      </c>
      <c r="FF28" s="70">
        <f>FF29+FF30+FF31</f>
        <v>0</v>
      </c>
      <c r="FG28" s="71"/>
      <c r="FH28" s="70">
        <f>FH29+FH30+FH31</f>
        <v>4407000</v>
      </c>
      <c r="FI28" s="70">
        <f>FI29+FI30+FI31</f>
        <v>0</v>
      </c>
      <c r="FJ28" s="71"/>
      <c r="FK28" s="70">
        <f>FK29+FK30+FK31</f>
        <v>7460772</v>
      </c>
      <c r="FL28" s="70">
        <f>FL29+FL30+FL31</f>
        <v>0</v>
      </c>
      <c r="FM28" s="71"/>
      <c r="FN28" s="70">
        <f>FN29+FN30+FN31</f>
        <v>7455218</v>
      </c>
      <c r="FO28" s="70">
        <f>FO29+FO30+FO31</f>
        <v>0</v>
      </c>
      <c r="FP28" s="71"/>
      <c r="FQ28" s="70">
        <f>FQ29+FQ30+FQ31</f>
        <v>0</v>
      </c>
      <c r="FR28" s="70">
        <f>FR29+FR30+FR31</f>
        <v>0</v>
      </c>
      <c r="FS28" s="71"/>
      <c r="FT28" s="70">
        <f>FT29+FT30+FT31</f>
        <v>105000</v>
      </c>
      <c r="FU28" s="70">
        <f>FU29+FU30+FU31</f>
        <v>0</v>
      </c>
      <c r="FV28" s="71"/>
      <c r="FW28" s="70">
        <f>FW29+FW30+FW31</f>
        <v>103850</v>
      </c>
      <c r="FX28" s="70">
        <f>FX29+FX30+FX31</f>
        <v>0</v>
      </c>
      <c r="FY28" s="71"/>
      <c r="FZ28" s="70">
        <f>FZ29+FZ30+FZ31</f>
        <v>55000000</v>
      </c>
      <c r="GA28" s="70">
        <f>GA29+GA30+GA31</f>
        <v>0</v>
      </c>
      <c r="GB28" s="71"/>
      <c r="GC28" s="70">
        <f>GC29+GC30+GC31</f>
        <v>25255800</v>
      </c>
      <c r="GD28" s="70">
        <f>GD29+GD30+GD31</f>
        <v>0</v>
      </c>
      <c r="GE28" s="71"/>
      <c r="GF28" s="70">
        <f>GF29+GF30+GF31</f>
        <v>9560761</v>
      </c>
      <c r="GG28" s="70">
        <f>GG29+GG30+GG31</f>
        <v>0</v>
      </c>
      <c r="GH28" s="71"/>
      <c r="GI28" s="70">
        <f>GI29+GI30+GI31</f>
        <v>1000000</v>
      </c>
      <c r="GJ28" s="70">
        <f>GJ29+GJ30+GJ31</f>
        <v>0</v>
      </c>
      <c r="GK28" s="71"/>
      <c r="GL28" s="70">
        <f>GL29+GL30+GL31</f>
        <v>1800000</v>
      </c>
      <c r="GM28" s="70">
        <f>GM29+GM30+GM31</f>
        <v>0</v>
      </c>
      <c r="GN28" s="71"/>
      <c r="GO28" s="70">
        <f>GO29+GO30+GO31</f>
        <v>1786806</v>
      </c>
      <c r="GP28" s="70">
        <f>GP29+GP30+GP31</f>
        <v>0</v>
      </c>
      <c r="GQ28" s="71"/>
      <c r="GR28" s="70">
        <f>GR29+GR30+GR31</f>
        <v>0</v>
      </c>
      <c r="GS28" s="70">
        <f>GS29+GS30+GS31</f>
        <v>0</v>
      </c>
      <c r="GT28" s="71"/>
      <c r="GU28" s="70">
        <f>GU29+GU30+GU31</f>
        <v>27025988</v>
      </c>
      <c r="GV28" s="70">
        <f>GV29+GV30+GV31</f>
        <v>0</v>
      </c>
      <c r="GW28" s="71"/>
      <c r="GX28" s="70">
        <f>GX29+GX30+GX31</f>
        <v>17384926</v>
      </c>
      <c r="GY28" s="70">
        <f>GY29+GY30+GY31</f>
        <v>0</v>
      </c>
      <c r="GZ28" s="71"/>
      <c r="HA28" s="70">
        <f>HA29+HA30+HA31</f>
        <v>0</v>
      </c>
      <c r="HB28" s="70">
        <f>HB29+HB30+HB31</f>
        <v>0</v>
      </c>
      <c r="HC28" s="71"/>
      <c r="HD28" s="70">
        <f>HD29+HD30+HD31</f>
        <v>0</v>
      </c>
      <c r="HE28" s="70">
        <f>HE29+HE30+HE31</f>
        <v>0</v>
      </c>
      <c r="HF28" s="71"/>
      <c r="HG28" s="70">
        <f>HG29+HG30+HG31</f>
        <v>0</v>
      </c>
      <c r="HH28" s="70">
        <f>HH29+HH30+HH31</f>
        <v>0</v>
      </c>
      <c r="HI28" s="71"/>
      <c r="HJ28" s="70">
        <f>HJ29+HJ30+HJ31</f>
        <v>89050000</v>
      </c>
      <c r="HK28" s="70">
        <f>HK29+HK30+HK31</f>
        <v>0</v>
      </c>
      <c r="HL28" s="71"/>
      <c r="HM28" s="70">
        <f>HM29+HM30+HM31</f>
        <v>28830441</v>
      </c>
      <c r="HN28" s="70">
        <f>HN29+HN30+HN31</f>
        <v>0</v>
      </c>
      <c r="HO28" s="71"/>
      <c r="HP28" s="70">
        <f>HP29+HP30+HP31</f>
        <v>9972864</v>
      </c>
      <c r="HQ28" s="70">
        <f>HQ29+HQ30+HQ31</f>
        <v>0</v>
      </c>
      <c r="HR28" s="71"/>
      <c r="HS28" s="70">
        <f>HS29+HS30+HS31</f>
        <v>0</v>
      </c>
      <c r="HT28" s="70">
        <f>HT29+HT30+HT31</f>
        <v>0</v>
      </c>
      <c r="HU28" s="71"/>
      <c r="HV28" s="70">
        <f>HV29+HV30+HV31</f>
        <v>0</v>
      </c>
      <c r="HW28" s="70">
        <f>HW29+HW30+HW31</f>
        <v>0</v>
      </c>
      <c r="HX28" s="71"/>
      <c r="HY28" s="70">
        <f>HY29+HY30+HY31</f>
        <v>0</v>
      </c>
      <c r="HZ28" s="70">
        <f>HZ29+HZ30+HZ31</f>
        <v>0</v>
      </c>
      <c r="IA28" s="71"/>
      <c r="IB28" s="70">
        <f>IB29+IB30+IB31</f>
        <v>41030000</v>
      </c>
      <c r="IC28" s="70">
        <f>IC29+IC30+IC31</f>
        <v>0</v>
      </c>
      <c r="ID28" s="71"/>
      <c r="IE28" s="70">
        <f>IE29+IE30+IE31</f>
        <v>26728446</v>
      </c>
      <c r="IF28" s="70">
        <f>IF29+IF30+IF31</f>
        <v>0</v>
      </c>
      <c r="IG28" s="71"/>
      <c r="IH28" s="70">
        <f>IH29+IH30+IH31</f>
        <v>16721896</v>
      </c>
      <c r="II28" s="70">
        <f>II29+II30+II31</f>
        <v>0</v>
      </c>
      <c r="IJ28" s="71"/>
      <c r="IK28" s="70">
        <f>IK29+IK30+IK31</f>
        <v>1200000</v>
      </c>
      <c r="IL28" s="70">
        <f>IL29+IL30+IL31</f>
        <v>0</v>
      </c>
      <c r="IM28" s="71"/>
      <c r="IN28" s="70">
        <f>IN29+IN30+IN31</f>
        <v>1370000</v>
      </c>
      <c r="IO28" s="70">
        <f>IO29+IO30+IO31</f>
        <v>0</v>
      </c>
      <c r="IP28" s="71"/>
      <c r="IQ28" s="70">
        <f>IQ29+IQ30+IQ31</f>
        <v>1361005</v>
      </c>
      <c r="IR28" s="70">
        <f>IR29+IR30+IR31</f>
        <v>0</v>
      </c>
      <c r="IS28" s="71"/>
      <c r="IT28" s="70">
        <f>IT29+IT30+IT31</f>
        <v>0</v>
      </c>
      <c r="IU28" s="70">
        <f>IU29+IU30+IU31</f>
        <v>0</v>
      </c>
      <c r="IV28" s="71"/>
      <c r="IW28" s="70">
        <f>IW29+IW30+IW31</f>
        <v>0</v>
      </c>
      <c r="IX28" s="70">
        <f>IX29+IX30+IX31</f>
        <v>0</v>
      </c>
      <c r="IY28" s="71"/>
      <c r="IZ28" s="70">
        <f>IZ29+IZ30+IZ31</f>
        <v>0</v>
      </c>
      <c r="JA28" s="70">
        <f>JA29+JA30+JA31</f>
        <v>0</v>
      </c>
      <c r="JB28" s="71"/>
      <c r="JC28" s="70">
        <f>JC29+JC30+JC31</f>
        <v>0</v>
      </c>
      <c r="JD28" s="70">
        <f>JD29+JD30+JD31</f>
        <v>0</v>
      </c>
      <c r="JE28" s="71"/>
      <c r="JF28" s="70">
        <f>JF29+JF30+JF31</f>
        <v>0</v>
      </c>
      <c r="JG28" s="70">
        <f>JG29+JG30+JG31</f>
        <v>0</v>
      </c>
      <c r="JH28" s="71"/>
      <c r="JI28" s="70">
        <f>JI29+JI30+JI31</f>
        <v>0</v>
      </c>
      <c r="JJ28" s="70">
        <f>JJ29+JJ30+JJ31</f>
        <v>0</v>
      </c>
      <c r="JK28" s="71"/>
      <c r="JL28" s="70">
        <f>JL29+JL30+JL31</f>
        <v>0</v>
      </c>
      <c r="JM28" s="70">
        <f>JM29+JM30+JM31</f>
        <v>0</v>
      </c>
      <c r="JN28" s="71"/>
      <c r="JO28" s="70">
        <f>JO29+JO30+JO31</f>
        <v>0</v>
      </c>
      <c r="JP28" s="70">
        <f>JP29+JP30+JP31</f>
        <v>0</v>
      </c>
      <c r="JQ28" s="71"/>
      <c r="JR28" s="70">
        <f>JR29+JR30+JR31</f>
        <v>0</v>
      </c>
      <c r="JS28" s="70">
        <f>JS29+JS30+JS31</f>
        <v>0</v>
      </c>
      <c r="JT28" s="71"/>
      <c r="JU28" s="70">
        <f>JU29+JU30+JU31</f>
        <v>5000000</v>
      </c>
      <c r="JV28" s="70">
        <f>JV29+JV30+JV31</f>
        <v>0</v>
      </c>
      <c r="JW28" s="71"/>
      <c r="JX28" s="70">
        <f>JX29+JX30+JX31</f>
        <v>1421339</v>
      </c>
      <c r="JY28" s="70">
        <f>JY29+JY30+JY31</f>
        <v>0</v>
      </c>
      <c r="JZ28" s="71"/>
      <c r="KA28" s="70">
        <f>KA29+KA30+KA31</f>
        <v>0</v>
      </c>
      <c r="KB28" s="70">
        <f>KB29+KB30+KB31</f>
        <v>0</v>
      </c>
      <c r="KC28" s="71"/>
      <c r="KD28" s="70">
        <f>KD29+KD30+KD31</f>
        <v>0</v>
      </c>
      <c r="KE28" s="70">
        <f>KE29+KE30+KE31</f>
        <v>0</v>
      </c>
      <c r="KF28" s="71"/>
      <c r="KG28" s="70">
        <f>KG29+KG30+KG31</f>
        <v>3476500</v>
      </c>
      <c r="KH28" s="70">
        <f>KH29+KH30+KH31</f>
        <v>0</v>
      </c>
      <c r="KI28" s="71"/>
      <c r="KJ28" s="70">
        <f>KJ29+KJ30+KJ31</f>
        <v>2476500</v>
      </c>
      <c r="KK28" s="70">
        <f>KK29+KK30+KK31</f>
        <v>0</v>
      </c>
      <c r="KL28" s="71"/>
      <c r="KM28" s="70">
        <f>KM29+KM30+KM31</f>
        <v>0</v>
      </c>
      <c r="KN28" s="70">
        <f>KN29+KN30+KN31</f>
        <v>0</v>
      </c>
      <c r="KO28" s="71"/>
      <c r="KP28" s="70">
        <f>KP29+KP30+KP31</f>
        <v>0</v>
      </c>
      <c r="KQ28" s="70">
        <f>KQ29+KQ30+KQ31</f>
        <v>0</v>
      </c>
      <c r="KR28" s="71"/>
      <c r="KS28" s="70">
        <f>KS29+KS30+KS31</f>
        <v>0</v>
      </c>
      <c r="KT28" s="70">
        <f>KT29+KT30+KT31</f>
        <v>0</v>
      </c>
      <c r="KU28" s="71"/>
      <c r="KV28" s="70">
        <f>KV29+KV30+KV31</f>
        <v>0</v>
      </c>
      <c r="KW28" s="70">
        <f>KW29+KW30+KW31</f>
        <v>0</v>
      </c>
      <c r="KX28" s="71"/>
      <c r="KY28" s="70">
        <f>KY29+KY30+KY31</f>
        <v>0</v>
      </c>
      <c r="KZ28" s="70">
        <f>KZ29+KZ30+KZ31</f>
        <v>0</v>
      </c>
      <c r="LA28" s="71"/>
      <c r="LB28" s="70">
        <f>LB29+LB30+LB31</f>
        <v>0</v>
      </c>
      <c r="LC28" s="70">
        <f>LC29+LC30+LC31</f>
        <v>0</v>
      </c>
      <c r="LD28" s="71"/>
      <c r="LE28" s="70">
        <f>LE29+LE30+LE31</f>
        <v>0</v>
      </c>
      <c r="LF28" s="70">
        <f>LF29+LF30+LF31</f>
        <v>0</v>
      </c>
      <c r="LG28" s="71"/>
      <c r="LH28" s="70">
        <f>LH29+LH30+LH31</f>
        <v>0</v>
      </c>
      <c r="LI28" s="70">
        <f>LI29+LI30+LI31</f>
        <v>0</v>
      </c>
      <c r="LJ28" s="71"/>
      <c r="LK28" s="70">
        <f>LK29+LK30+LK31</f>
        <v>0</v>
      </c>
      <c r="LL28" s="70">
        <f>LL29+LL30+LL31</f>
        <v>0</v>
      </c>
      <c r="LM28" s="71"/>
      <c r="LN28" s="70">
        <f>LN29+LN30+LN31</f>
        <v>0</v>
      </c>
      <c r="LO28" s="70">
        <f>LO29+LO30+LO31</f>
        <v>0</v>
      </c>
      <c r="LP28" s="71"/>
      <c r="LQ28" s="70">
        <f>LQ29+LQ30+LQ31</f>
        <v>500000</v>
      </c>
      <c r="LR28" s="70">
        <f>LR29+LR30+LR31</f>
        <v>0</v>
      </c>
      <c r="LS28" s="71"/>
      <c r="LT28" s="70">
        <f>LT29+LT30+LT31</f>
        <v>500000</v>
      </c>
      <c r="LU28" s="70">
        <f>LU29+LU30+LU31</f>
        <v>0</v>
      </c>
      <c r="LV28" s="71"/>
      <c r="LW28" s="70">
        <f>LW29+LW30+LW31</f>
        <v>2000000</v>
      </c>
      <c r="LX28" s="70">
        <f>LX29+LX30+LX31</f>
        <v>3060000</v>
      </c>
      <c r="LY28" s="71"/>
      <c r="LZ28" s="70">
        <f>LZ29+LZ30+LZ31</f>
        <v>2800000</v>
      </c>
      <c r="MA28" s="70">
        <f>MA29+MA30+MA31</f>
        <v>3060000</v>
      </c>
      <c r="MB28" s="71"/>
      <c r="MC28" s="70">
        <f>MC29+MC30+MC31</f>
        <v>2762298</v>
      </c>
      <c r="MD28" s="70">
        <f>MD29+MD30+MD31</f>
        <v>3060000</v>
      </c>
      <c r="ME28" s="71"/>
      <c r="MF28" s="70">
        <f>MF29+MF30+MF31</f>
        <v>2446724856</v>
      </c>
      <c r="MG28" s="70">
        <f>MG29+MG30+MG31</f>
        <v>0</v>
      </c>
      <c r="MH28" s="71"/>
      <c r="MI28" s="70">
        <f>MI29+MI30+MI31</f>
        <v>2419792724</v>
      </c>
      <c r="MJ28" s="70">
        <f>MJ29+MJ30+MJ31</f>
        <v>0</v>
      </c>
      <c r="MK28" s="71"/>
      <c r="ML28" s="70">
        <f>ML29+ML30+ML31</f>
        <v>643444889</v>
      </c>
      <c r="MM28" s="70">
        <f>MM29+MM30+MM31</f>
        <v>0</v>
      </c>
      <c r="MN28" s="71"/>
      <c r="MO28" s="473">
        <f t="shared" si="13"/>
        <v>2650411856</v>
      </c>
      <c r="MP28" s="473">
        <f t="shared" si="7"/>
        <v>3060000</v>
      </c>
      <c r="MQ28" s="242"/>
      <c r="MR28" s="473">
        <f t="shared" si="14"/>
        <v>2551425453</v>
      </c>
      <c r="MS28" s="473">
        <f t="shared" si="8"/>
        <v>3060000</v>
      </c>
      <c r="MT28" s="242"/>
      <c r="MU28" s="473">
        <f t="shared" si="15"/>
        <v>718410768</v>
      </c>
      <c r="MV28" s="473">
        <f t="shared" si="16"/>
        <v>3060000</v>
      </c>
      <c r="MW28" s="71"/>
      <c r="MX28" s="727"/>
    </row>
    <row r="29" spans="1:362" ht="15">
      <c r="A29" s="58"/>
      <c r="B29" s="10"/>
      <c r="C29" s="55">
        <v>1</v>
      </c>
      <c r="D29" s="12" t="s">
        <v>246</v>
      </c>
      <c r="E29" s="11"/>
      <c r="F29" s="11"/>
      <c r="G29" s="13" t="s">
        <v>167</v>
      </c>
      <c r="H29" s="233">
        <f t="shared" si="0"/>
        <v>2151882190</v>
      </c>
      <c r="I29" s="233">
        <f t="shared" si="1"/>
        <v>0</v>
      </c>
      <c r="J29" s="233"/>
      <c r="K29" s="234">
        <f t="shared" si="2"/>
        <v>2151882190</v>
      </c>
      <c r="L29" s="233">
        <f t="shared" si="3"/>
        <v>2053742098</v>
      </c>
      <c r="M29" s="233">
        <f t="shared" si="4"/>
        <v>0</v>
      </c>
      <c r="N29" s="233"/>
      <c r="O29" s="235">
        <f t="shared" si="9"/>
        <v>2053742098</v>
      </c>
      <c r="P29" s="233">
        <f t="shared" si="5"/>
        <v>609017661</v>
      </c>
      <c r="Q29" s="233">
        <f t="shared" si="6"/>
        <v>0</v>
      </c>
      <c r="R29" s="233"/>
      <c r="S29" s="235">
        <f t="shared" si="10"/>
        <v>609017661</v>
      </c>
      <c r="T29" s="56">
        <v>6000000</v>
      </c>
      <c r="U29" s="56"/>
      <c r="V29" s="57"/>
      <c r="W29" s="56">
        <v>6000000</v>
      </c>
      <c r="X29" s="56"/>
      <c r="Y29" s="57"/>
      <c r="Z29" s="56">
        <v>2268045</v>
      </c>
      <c r="AA29" s="56"/>
      <c r="AB29" s="57"/>
      <c r="AC29" s="56"/>
      <c r="AD29" s="56"/>
      <c r="AE29" s="57"/>
      <c r="AF29" s="56"/>
      <c r="AG29" s="56"/>
      <c r="AH29" s="57"/>
      <c r="AI29" s="56"/>
      <c r="AJ29" s="56"/>
      <c r="AK29" s="57"/>
      <c r="AL29" s="56"/>
      <c r="AM29" s="56"/>
      <c r="AN29" s="57"/>
      <c r="AO29" s="56"/>
      <c r="AP29" s="56"/>
      <c r="AQ29" s="57"/>
      <c r="AR29" s="56"/>
      <c r="AS29" s="56"/>
      <c r="AT29" s="57"/>
      <c r="AU29" s="56">
        <f>AL29+T29</f>
        <v>6000000</v>
      </c>
      <c r="AV29" s="56"/>
      <c r="AW29" s="57"/>
      <c r="AX29" s="56">
        <f>W29+AO29</f>
        <v>6000000</v>
      </c>
      <c r="AY29" s="56"/>
      <c r="AZ29" s="57"/>
      <c r="BA29" s="56">
        <f t="shared" ref="BA29:BA30" si="17">Z29+AR29+AI29</f>
        <v>2268045</v>
      </c>
      <c r="BB29" s="56"/>
      <c r="BC29" s="57"/>
      <c r="BD29" s="56"/>
      <c r="BE29" s="56"/>
      <c r="BF29" s="57"/>
      <c r="BG29" s="56"/>
      <c r="BH29" s="56"/>
      <c r="BI29" s="57"/>
      <c r="BJ29" s="56"/>
      <c r="BK29" s="56"/>
      <c r="BL29" s="57"/>
      <c r="BM29" s="56">
        <v>2200000</v>
      </c>
      <c r="BN29" s="56"/>
      <c r="BO29" s="57"/>
      <c r="BP29" s="56">
        <v>4269811</v>
      </c>
      <c r="BQ29" s="56"/>
      <c r="BR29" s="57"/>
      <c r="BS29" s="56">
        <v>4413238</v>
      </c>
      <c r="BT29" s="56"/>
      <c r="BU29" s="57"/>
      <c r="BV29" s="56">
        <v>350000</v>
      </c>
      <c r="BW29" s="56"/>
      <c r="BX29" s="57"/>
      <c r="BY29" s="56">
        <v>350000</v>
      </c>
      <c r="BZ29" s="56"/>
      <c r="CA29" s="57"/>
      <c r="CB29" s="56">
        <v>177300</v>
      </c>
      <c r="CC29" s="56"/>
      <c r="CD29" s="57"/>
      <c r="CE29" s="56"/>
      <c r="CF29" s="56"/>
      <c r="CG29" s="57"/>
      <c r="CH29" s="56"/>
      <c r="CI29" s="56"/>
      <c r="CJ29" s="57"/>
      <c r="CK29" s="56"/>
      <c r="CL29" s="56"/>
      <c r="CM29" s="57"/>
      <c r="CN29" s="56">
        <f>BV29+BM29+BD29</f>
        <v>2550000</v>
      </c>
      <c r="CO29" s="56"/>
      <c r="CP29" s="57"/>
      <c r="CQ29" s="56">
        <f>BY29+BP29+BG29</f>
        <v>4619811</v>
      </c>
      <c r="CR29" s="56"/>
      <c r="CS29" s="57"/>
      <c r="CT29" s="233">
        <f t="shared" ref="CT29:CT31" si="18">CB29+BS29+BJ29</f>
        <v>4590538</v>
      </c>
      <c r="CU29" s="56"/>
      <c r="CV29" s="57"/>
      <c r="CW29" s="56"/>
      <c r="CX29" s="56"/>
      <c r="CY29" s="57"/>
      <c r="CZ29" s="56"/>
      <c r="DA29" s="56"/>
      <c r="DB29" s="57"/>
      <c r="DC29" s="56"/>
      <c r="DD29" s="56"/>
      <c r="DE29" s="57"/>
      <c r="DF29" s="56"/>
      <c r="DG29" s="56"/>
      <c r="DH29" s="57"/>
      <c r="DI29" s="56"/>
      <c r="DJ29" s="56"/>
      <c r="DK29" s="57"/>
      <c r="DL29" s="56"/>
      <c r="DM29" s="56"/>
      <c r="DN29" s="57"/>
      <c r="DO29" s="56"/>
      <c r="DP29" s="56"/>
      <c r="DQ29" s="57"/>
      <c r="DR29" s="56"/>
      <c r="DS29" s="56"/>
      <c r="DT29" s="57"/>
      <c r="DU29" s="56"/>
      <c r="DV29" s="56"/>
      <c r="DW29" s="57"/>
      <c r="DX29" s="56"/>
      <c r="DY29" s="56"/>
      <c r="DZ29" s="57"/>
      <c r="EA29" s="56"/>
      <c r="EB29" s="56"/>
      <c r="EC29" s="57"/>
      <c r="ED29" s="56"/>
      <c r="EE29" s="56"/>
      <c r="EF29" s="57"/>
      <c r="EG29" s="56"/>
      <c r="EH29" s="56"/>
      <c r="EI29" s="57"/>
      <c r="EJ29" s="56"/>
      <c r="EK29" s="56"/>
      <c r="EL29" s="57"/>
      <c r="EM29" s="56"/>
      <c r="EN29" s="56"/>
      <c r="EO29" s="57"/>
      <c r="EP29" s="56"/>
      <c r="EQ29" s="56"/>
      <c r="ER29" s="57"/>
      <c r="ES29" s="56"/>
      <c r="ET29" s="56"/>
      <c r="EU29" s="57"/>
      <c r="EV29" s="56"/>
      <c r="EW29" s="56"/>
      <c r="EX29" s="57"/>
      <c r="EY29" s="56"/>
      <c r="EZ29" s="56"/>
      <c r="FA29" s="57"/>
      <c r="FB29" s="56">
        <v>600000</v>
      </c>
      <c r="FC29" s="56"/>
      <c r="FD29" s="57"/>
      <c r="FE29" s="56">
        <v>594312</v>
      </c>
      <c r="FF29" s="56"/>
      <c r="FG29" s="57"/>
      <c r="FH29" s="56"/>
      <c r="FI29" s="56"/>
      <c r="FJ29" s="57"/>
      <c r="FK29" s="56">
        <v>300000</v>
      </c>
      <c r="FL29" s="56"/>
      <c r="FM29" s="57"/>
      <c r="FN29" s="56">
        <v>294446</v>
      </c>
      <c r="FO29" s="56"/>
      <c r="FP29" s="57"/>
      <c r="FQ29" s="56"/>
      <c r="FR29" s="56"/>
      <c r="FS29" s="57"/>
      <c r="FT29" s="56">
        <v>105000</v>
      </c>
      <c r="FU29" s="56"/>
      <c r="FV29" s="57"/>
      <c r="FW29" s="56">
        <v>103850</v>
      </c>
      <c r="FX29" s="56"/>
      <c r="FY29" s="57"/>
      <c r="FZ29" s="56">
        <v>30000000</v>
      </c>
      <c r="GA29" s="56"/>
      <c r="GB29" s="57"/>
      <c r="GC29" s="56">
        <v>10000000</v>
      </c>
      <c r="GD29" s="56"/>
      <c r="GE29" s="57"/>
      <c r="GF29" s="56">
        <v>285000</v>
      </c>
      <c r="GG29" s="56"/>
      <c r="GH29" s="57"/>
      <c r="GI29" s="56">
        <v>1000000</v>
      </c>
      <c r="GJ29" s="56"/>
      <c r="GK29" s="57"/>
      <c r="GL29" s="56">
        <v>1800000</v>
      </c>
      <c r="GM29" s="56"/>
      <c r="GN29" s="57"/>
      <c r="GO29" s="56">
        <v>1786806</v>
      </c>
      <c r="GP29" s="56"/>
      <c r="GQ29" s="57"/>
      <c r="GR29" s="56"/>
      <c r="GS29" s="56"/>
      <c r="GT29" s="57"/>
      <c r="GU29" s="56">
        <v>836788</v>
      </c>
      <c r="GV29" s="56"/>
      <c r="GW29" s="57"/>
      <c r="GX29" s="233">
        <v>836788</v>
      </c>
      <c r="GY29" s="56"/>
      <c r="GZ29" s="57"/>
      <c r="HA29" s="56"/>
      <c r="HB29" s="56"/>
      <c r="HC29" s="57"/>
      <c r="HD29" s="56"/>
      <c r="HE29" s="56"/>
      <c r="HF29" s="57"/>
      <c r="HG29" s="56"/>
      <c r="HH29" s="56"/>
      <c r="HI29" s="57"/>
      <c r="HJ29" s="56">
        <v>89050000</v>
      </c>
      <c r="HK29" s="56"/>
      <c r="HL29" s="57"/>
      <c r="HM29" s="56">
        <f>28667229-836788</f>
        <v>27830441</v>
      </c>
      <c r="HN29" s="56"/>
      <c r="HO29" s="57"/>
      <c r="HP29" s="56">
        <v>9196450</v>
      </c>
      <c r="HQ29" s="56"/>
      <c r="HR29" s="57"/>
      <c r="HS29" s="56"/>
      <c r="HT29" s="56"/>
      <c r="HU29" s="57"/>
      <c r="HV29" s="56"/>
      <c r="HW29" s="56"/>
      <c r="HX29" s="57"/>
      <c r="HY29" s="56"/>
      <c r="HZ29" s="56"/>
      <c r="IA29" s="57"/>
      <c r="IB29" s="56">
        <v>6810000</v>
      </c>
      <c r="IC29" s="56"/>
      <c r="ID29" s="57"/>
      <c r="IE29" s="56">
        <v>10810000</v>
      </c>
      <c r="IF29" s="56"/>
      <c r="IG29" s="57"/>
      <c r="IH29" s="56">
        <v>2533812</v>
      </c>
      <c r="II29" s="56"/>
      <c r="IJ29" s="57"/>
      <c r="IK29" s="56"/>
      <c r="IL29" s="56"/>
      <c r="IM29" s="57"/>
      <c r="IN29" s="56"/>
      <c r="IO29" s="56"/>
      <c r="IP29" s="57"/>
      <c r="IQ29" s="56"/>
      <c r="IR29" s="56"/>
      <c r="IS29" s="57"/>
      <c r="IT29" s="56"/>
      <c r="IU29" s="56"/>
      <c r="IV29" s="57"/>
      <c r="IW29" s="56"/>
      <c r="IX29" s="56"/>
      <c r="IY29" s="57"/>
      <c r="IZ29" s="56"/>
      <c r="JA29" s="56"/>
      <c r="JB29" s="57"/>
      <c r="JC29" s="56"/>
      <c r="JD29" s="56"/>
      <c r="JE29" s="57"/>
      <c r="JF29" s="56"/>
      <c r="JG29" s="56"/>
      <c r="JH29" s="57"/>
      <c r="JI29" s="56"/>
      <c r="JJ29" s="56"/>
      <c r="JK29" s="57"/>
      <c r="JL29" s="56"/>
      <c r="JM29" s="56"/>
      <c r="JN29" s="57"/>
      <c r="JO29" s="56"/>
      <c r="JP29" s="56"/>
      <c r="JQ29" s="57"/>
      <c r="JR29" s="56"/>
      <c r="JS29" s="56"/>
      <c r="JT29" s="57"/>
      <c r="JU29" s="56"/>
      <c r="JV29" s="56"/>
      <c r="JW29" s="57"/>
      <c r="JX29" s="56"/>
      <c r="JY29" s="56"/>
      <c r="JZ29" s="57"/>
      <c r="KA29" s="56"/>
      <c r="KB29" s="56"/>
      <c r="KC29" s="57"/>
      <c r="KD29" s="56"/>
      <c r="KE29" s="56"/>
      <c r="KF29" s="57"/>
      <c r="KG29" s="56"/>
      <c r="KH29" s="56"/>
      <c r="KI29" s="57"/>
      <c r="KJ29" s="56"/>
      <c r="KK29" s="56"/>
      <c r="KL29" s="57"/>
      <c r="KM29" s="56"/>
      <c r="KN29" s="56"/>
      <c r="KO29" s="57"/>
      <c r="KP29" s="56"/>
      <c r="KQ29" s="56"/>
      <c r="KR29" s="57"/>
      <c r="KS29" s="56"/>
      <c r="KT29" s="56"/>
      <c r="KU29" s="57"/>
      <c r="KV29" s="56"/>
      <c r="KW29" s="56"/>
      <c r="KX29" s="57"/>
      <c r="KY29" s="56"/>
      <c r="KZ29" s="56"/>
      <c r="LA29" s="57"/>
      <c r="LB29" s="56"/>
      <c r="LC29" s="56"/>
      <c r="LD29" s="57"/>
      <c r="LE29" s="56"/>
      <c r="LF29" s="56"/>
      <c r="LG29" s="57"/>
      <c r="LH29" s="56"/>
      <c r="LI29" s="56"/>
      <c r="LJ29" s="57"/>
      <c r="LK29" s="56"/>
      <c r="LL29" s="56"/>
      <c r="LM29" s="57"/>
      <c r="LN29" s="56"/>
      <c r="LO29" s="56"/>
      <c r="LP29" s="57"/>
      <c r="LQ29" s="56">
        <v>500000</v>
      </c>
      <c r="LR29" s="56"/>
      <c r="LS29" s="57"/>
      <c r="LT29" s="56">
        <v>500000</v>
      </c>
      <c r="LU29" s="56"/>
      <c r="LV29" s="57"/>
      <c r="LW29" s="56">
        <v>2000000</v>
      </c>
      <c r="LX29" s="56"/>
      <c r="LY29" s="57"/>
      <c r="LZ29" s="57">
        <v>2800000</v>
      </c>
      <c r="MA29" s="56"/>
      <c r="MB29" s="57"/>
      <c r="MC29" s="56">
        <v>2762298</v>
      </c>
      <c r="MD29" s="56"/>
      <c r="ME29" s="57"/>
      <c r="MF29" s="56">
        <v>2014472190</v>
      </c>
      <c r="MG29" s="56"/>
      <c r="MH29" s="57"/>
      <c r="MI29" s="56">
        <v>1987540058</v>
      </c>
      <c r="MJ29" s="56"/>
      <c r="MK29" s="57"/>
      <c r="ML29" s="56">
        <v>583265316</v>
      </c>
      <c r="MM29" s="56"/>
      <c r="MN29" s="57"/>
      <c r="MO29" s="474">
        <f t="shared" si="13"/>
        <v>2143332190</v>
      </c>
      <c r="MP29" s="474">
        <f t="shared" si="7"/>
        <v>0</v>
      </c>
      <c r="MQ29" s="475"/>
      <c r="MR29" s="474">
        <f t="shared" si="14"/>
        <v>2043122287</v>
      </c>
      <c r="MS29" s="474">
        <f t="shared" si="8"/>
        <v>0</v>
      </c>
      <c r="MT29" s="475"/>
      <c r="MU29" s="474">
        <f t="shared" si="15"/>
        <v>602159078</v>
      </c>
      <c r="MV29" s="474">
        <f t="shared" si="16"/>
        <v>0</v>
      </c>
      <c r="MW29" s="477"/>
      <c r="MX29" s="725"/>
    </row>
    <row r="30" spans="1:362" ht="15">
      <c r="A30" s="58"/>
      <c r="B30" s="10"/>
      <c r="C30" s="55">
        <v>2</v>
      </c>
      <c r="D30" s="12" t="s">
        <v>245</v>
      </c>
      <c r="E30" s="11"/>
      <c r="F30" s="11"/>
      <c r="G30" s="13" t="s">
        <v>168</v>
      </c>
      <c r="H30" s="233">
        <f t="shared" si="0"/>
        <v>507079666</v>
      </c>
      <c r="I30" s="233">
        <f t="shared" si="1"/>
        <v>0</v>
      </c>
      <c r="J30" s="233"/>
      <c r="K30" s="234">
        <f t="shared" si="2"/>
        <v>507079666</v>
      </c>
      <c r="L30" s="233">
        <f t="shared" si="3"/>
        <v>503670812</v>
      </c>
      <c r="M30" s="233">
        <f t="shared" si="4"/>
        <v>0</v>
      </c>
      <c r="N30" s="233"/>
      <c r="O30" s="235">
        <f t="shared" si="9"/>
        <v>503670812</v>
      </c>
      <c r="P30" s="233">
        <f t="shared" si="5"/>
        <v>111618700</v>
      </c>
      <c r="Q30" s="233">
        <f t="shared" si="6"/>
        <v>0</v>
      </c>
      <c r="R30" s="233"/>
      <c r="S30" s="235">
        <f t="shared" si="10"/>
        <v>111618700</v>
      </c>
      <c r="T30" s="56"/>
      <c r="U30" s="56"/>
      <c r="V30" s="57"/>
      <c r="W30" s="56"/>
      <c r="X30" s="56"/>
      <c r="Y30" s="57"/>
      <c r="Z30" s="56"/>
      <c r="AA30" s="56"/>
      <c r="AB30" s="57"/>
      <c r="AC30" s="56"/>
      <c r="AD30" s="56"/>
      <c r="AE30" s="57"/>
      <c r="AF30" s="56"/>
      <c r="AG30" s="56"/>
      <c r="AH30" s="57"/>
      <c r="AI30" s="56"/>
      <c r="AJ30" s="56"/>
      <c r="AK30" s="57"/>
      <c r="AL30" s="56"/>
      <c r="AM30" s="56"/>
      <c r="AN30" s="57"/>
      <c r="AO30" s="56"/>
      <c r="AP30" s="56"/>
      <c r="AQ30" s="57"/>
      <c r="AR30" s="56"/>
      <c r="AS30" s="56"/>
      <c r="AT30" s="57"/>
      <c r="AU30" s="56"/>
      <c r="AV30" s="56"/>
      <c r="AW30" s="57"/>
      <c r="AX30" s="56"/>
      <c r="AY30" s="56"/>
      <c r="AZ30" s="57"/>
      <c r="BA30" s="56">
        <f t="shared" si="17"/>
        <v>0</v>
      </c>
      <c r="BB30" s="56"/>
      <c r="BC30" s="57"/>
      <c r="BD30" s="56"/>
      <c r="BE30" s="56"/>
      <c r="BF30" s="57"/>
      <c r="BG30" s="56"/>
      <c r="BH30" s="56"/>
      <c r="BI30" s="57"/>
      <c r="BJ30" s="56"/>
      <c r="BK30" s="56"/>
      <c r="BL30" s="57"/>
      <c r="BM30" s="56"/>
      <c r="BN30" s="56"/>
      <c r="BO30" s="57"/>
      <c r="BP30" s="56">
        <v>1117646</v>
      </c>
      <c r="BQ30" s="56"/>
      <c r="BR30" s="57"/>
      <c r="BS30" s="56">
        <v>1117010</v>
      </c>
      <c r="BT30" s="56"/>
      <c r="BU30" s="57"/>
      <c r="BV30" s="56"/>
      <c r="BW30" s="56"/>
      <c r="BX30" s="57"/>
      <c r="BY30" s="56"/>
      <c r="BZ30" s="56"/>
      <c r="CA30" s="57"/>
      <c r="CB30" s="56"/>
      <c r="CC30" s="56"/>
      <c r="CD30" s="57"/>
      <c r="CE30" s="56"/>
      <c r="CF30" s="56"/>
      <c r="CG30" s="57"/>
      <c r="CH30" s="56"/>
      <c r="CI30" s="56"/>
      <c r="CJ30" s="57"/>
      <c r="CK30" s="56"/>
      <c r="CL30" s="56"/>
      <c r="CM30" s="57"/>
      <c r="CN30" s="56">
        <f>BV30+BM30+BD30</f>
        <v>0</v>
      </c>
      <c r="CO30" s="56"/>
      <c r="CP30" s="57"/>
      <c r="CQ30" s="56">
        <f>BY30+BP30+BG30</f>
        <v>1117646</v>
      </c>
      <c r="CR30" s="56"/>
      <c r="CS30" s="57"/>
      <c r="CT30" s="233">
        <f t="shared" si="18"/>
        <v>1117010</v>
      </c>
      <c r="CU30" s="56"/>
      <c r="CV30" s="57"/>
      <c r="CW30" s="56"/>
      <c r="CX30" s="56"/>
      <c r="CY30" s="57"/>
      <c r="CZ30" s="56"/>
      <c r="DA30" s="56"/>
      <c r="DB30" s="57"/>
      <c r="DC30" s="57"/>
      <c r="DD30" s="56"/>
      <c r="DE30" s="57"/>
      <c r="DF30" s="56"/>
      <c r="DG30" s="56"/>
      <c r="DH30" s="57"/>
      <c r="DI30" s="56"/>
      <c r="DJ30" s="56"/>
      <c r="DK30" s="57"/>
      <c r="DL30" s="56"/>
      <c r="DM30" s="56"/>
      <c r="DN30" s="57"/>
      <c r="DO30" s="56"/>
      <c r="DP30" s="56"/>
      <c r="DQ30" s="57"/>
      <c r="DR30" s="56"/>
      <c r="DS30" s="56"/>
      <c r="DT30" s="57"/>
      <c r="DU30" s="56"/>
      <c r="DV30" s="56"/>
      <c r="DW30" s="57"/>
      <c r="DX30" s="56"/>
      <c r="DY30" s="56"/>
      <c r="DZ30" s="57"/>
      <c r="EA30" s="56"/>
      <c r="EB30" s="56"/>
      <c r="EC30" s="57"/>
      <c r="ED30" s="56"/>
      <c r="EE30" s="56"/>
      <c r="EF30" s="57"/>
      <c r="EG30" s="56"/>
      <c r="EH30" s="56"/>
      <c r="EI30" s="57"/>
      <c r="EJ30" s="56"/>
      <c r="EK30" s="56"/>
      <c r="EL30" s="57"/>
      <c r="EM30" s="56"/>
      <c r="EN30" s="56"/>
      <c r="EO30" s="57"/>
      <c r="EP30" s="56"/>
      <c r="EQ30" s="56"/>
      <c r="ER30" s="57"/>
      <c r="ES30" s="56"/>
      <c r="ET30" s="56"/>
      <c r="EU30" s="57"/>
      <c r="EV30" s="56"/>
      <c r="EW30" s="56"/>
      <c r="EX30" s="57"/>
      <c r="EY30" s="56">
        <v>5000000</v>
      </c>
      <c r="EZ30" s="56"/>
      <c r="FA30" s="57"/>
      <c r="FB30" s="56">
        <v>4258443</v>
      </c>
      <c r="FC30" s="56"/>
      <c r="FD30" s="57"/>
      <c r="FE30" s="56">
        <v>4285443</v>
      </c>
      <c r="FF30" s="56"/>
      <c r="FG30" s="57"/>
      <c r="FH30" s="56">
        <v>4407000</v>
      </c>
      <c r="FI30" s="56"/>
      <c r="FJ30" s="57"/>
      <c r="FK30" s="56">
        <v>7160772</v>
      </c>
      <c r="FL30" s="56"/>
      <c r="FM30" s="57"/>
      <c r="FN30" s="56">
        <v>7160772</v>
      </c>
      <c r="FO30" s="56"/>
      <c r="FP30" s="57"/>
      <c r="FQ30" s="56"/>
      <c r="FR30" s="56"/>
      <c r="FS30" s="57"/>
      <c r="FT30" s="56"/>
      <c r="FU30" s="56"/>
      <c r="FV30" s="57"/>
      <c r="FW30" s="56"/>
      <c r="FX30" s="56"/>
      <c r="FY30" s="57"/>
      <c r="FZ30" s="56">
        <v>25000000</v>
      </c>
      <c r="GA30" s="56"/>
      <c r="GB30" s="57"/>
      <c r="GC30" s="56">
        <v>15255800</v>
      </c>
      <c r="GD30" s="56"/>
      <c r="GE30" s="57"/>
      <c r="GF30" s="56">
        <v>9275761</v>
      </c>
      <c r="GG30" s="56"/>
      <c r="GH30" s="57"/>
      <c r="GI30" s="56"/>
      <c r="GJ30" s="56"/>
      <c r="GK30" s="57"/>
      <c r="GL30" s="56"/>
      <c r="GM30" s="56"/>
      <c r="GN30" s="57"/>
      <c r="GO30" s="56"/>
      <c r="GP30" s="56"/>
      <c r="GQ30" s="57"/>
      <c r="GR30" s="56"/>
      <c r="GS30" s="56"/>
      <c r="GT30" s="57"/>
      <c r="GU30" s="56">
        <v>26189200</v>
      </c>
      <c r="GV30" s="56"/>
      <c r="GW30" s="57"/>
      <c r="GX30" s="233">
        <v>16548138</v>
      </c>
      <c r="GY30" s="56"/>
      <c r="GZ30" s="57"/>
      <c r="HA30" s="56"/>
      <c r="HB30" s="56"/>
      <c r="HC30" s="57"/>
      <c r="HD30" s="56"/>
      <c r="HE30" s="56"/>
      <c r="HF30" s="57"/>
      <c r="HG30" s="56"/>
      <c r="HH30" s="56"/>
      <c r="HI30" s="57"/>
      <c r="HJ30" s="56"/>
      <c r="HK30" s="56"/>
      <c r="HL30" s="57"/>
      <c r="HM30" s="56">
        <v>1000000</v>
      </c>
      <c r="HN30" s="56"/>
      <c r="HO30" s="57"/>
      <c r="HP30" s="56">
        <v>776414</v>
      </c>
      <c r="HQ30" s="56"/>
      <c r="HR30" s="57"/>
      <c r="HS30" s="56"/>
      <c r="HT30" s="56"/>
      <c r="HU30" s="57"/>
      <c r="HV30" s="56"/>
      <c r="HW30" s="56"/>
      <c r="HX30" s="57"/>
      <c r="HY30" s="56"/>
      <c r="HZ30" s="56"/>
      <c r="IA30" s="57"/>
      <c r="IB30" s="56">
        <v>34220000</v>
      </c>
      <c r="IC30" s="56"/>
      <c r="ID30" s="57"/>
      <c r="IE30" s="56">
        <v>10168446</v>
      </c>
      <c r="IF30" s="56"/>
      <c r="IG30" s="57"/>
      <c r="IH30" s="56">
        <v>8438084</v>
      </c>
      <c r="II30" s="56"/>
      <c r="IJ30" s="57"/>
      <c r="IK30" s="56">
        <v>1200000</v>
      </c>
      <c r="IL30" s="56"/>
      <c r="IM30" s="57"/>
      <c r="IN30" s="56">
        <v>1370000</v>
      </c>
      <c r="IO30" s="56"/>
      <c r="IP30" s="57"/>
      <c r="IQ30" s="56">
        <v>1361005</v>
      </c>
      <c r="IR30" s="56"/>
      <c r="IS30" s="57"/>
      <c r="IT30" s="56"/>
      <c r="IU30" s="56"/>
      <c r="IV30" s="57"/>
      <c r="IW30" s="56"/>
      <c r="IX30" s="56"/>
      <c r="IY30" s="57"/>
      <c r="IZ30" s="56"/>
      <c r="JA30" s="56"/>
      <c r="JB30" s="57"/>
      <c r="JC30" s="56"/>
      <c r="JD30" s="56"/>
      <c r="JE30" s="57"/>
      <c r="JF30" s="56"/>
      <c r="JG30" s="56"/>
      <c r="JH30" s="57"/>
      <c r="JI30" s="56"/>
      <c r="JJ30" s="56"/>
      <c r="JK30" s="57"/>
      <c r="JL30" s="56"/>
      <c r="JM30" s="56"/>
      <c r="JN30" s="57"/>
      <c r="JO30" s="56"/>
      <c r="JP30" s="56"/>
      <c r="JQ30" s="57"/>
      <c r="JR30" s="56"/>
      <c r="JS30" s="56"/>
      <c r="JT30" s="57"/>
      <c r="JU30" s="56">
        <v>5000000</v>
      </c>
      <c r="JV30" s="56"/>
      <c r="JW30" s="57"/>
      <c r="JX30" s="56">
        <v>1421339</v>
      </c>
      <c r="JY30" s="56"/>
      <c r="JZ30" s="57"/>
      <c r="KA30" s="56"/>
      <c r="KB30" s="56"/>
      <c r="KC30" s="57"/>
      <c r="KD30" s="56"/>
      <c r="KE30" s="56"/>
      <c r="KF30" s="57"/>
      <c r="KG30" s="56">
        <v>3476500</v>
      </c>
      <c r="KH30" s="56"/>
      <c r="KI30" s="57"/>
      <c r="KJ30" s="56">
        <v>2476500</v>
      </c>
      <c r="KK30" s="56"/>
      <c r="KL30" s="57"/>
      <c r="KM30" s="56"/>
      <c r="KN30" s="56"/>
      <c r="KO30" s="57"/>
      <c r="KP30" s="56"/>
      <c r="KQ30" s="56"/>
      <c r="KR30" s="57"/>
      <c r="KS30" s="56"/>
      <c r="KT30" s="56"/>
      <c r="KU30" s="57"/>
      <c r="KV30" s="56"/>
      <c r="KW30" s="56"/>
      <c r="KX30" s="57"/>
      <c r="KY30" s="56"/>
      <c r="KZ30" s="56"/>
      <c r="LA30" s="57"/>
      <c r="LB30" s="56"/>
      <c r="LC30" s="56"/>
      <c r="LD30" s="57"/>
      <c r="LE30" s="56"/>
      <c r="LF30" s="56"/>
      <c r="LG30" s="57"/>
      <c r="LH30" s="56"/>
      <c r="LI30" s="56"/>
      <c r="LJ30" s="57"/>
      <c r="LK30" s="56"/>
      <c r="LL30" s="56"/>
      <c r="LM30" s="57"/>
      <c r="LN30" s="56"/>
      <c r="LO30" s="56"/>
      <c r="LP30" s="57"/>
      <c r="LQ30" s="56"/>
      <c r="LR30" s="56"/>
      <c r="LS30" s="57"/>
      <c r="LT30" s="56"/>
      <c r="LU30" s="56"/>
      <c r="LV30" s="57"/>
      <c r="LW30" s="56"/>
      <c r="LX30" s="56"/>
      <c r="LY30" s="57"/>
      <c r="LZ30" s="56"/>
      <c r="MA30" s="56"/>
      <c r="MB30" s="57"/>
      <c r="MC30" s="56"/>
      <c r="MD30" s="56"/>
      <c r="ME30" s="57"/>
      <c r="MF30" s="56">
        <v>432252666</v>
      </c>
      <c r="MG30" s="56"/>
      <c r="MH30" s="57"/>
      <c r="MI30" s="56">
        <v>432252666</v>
      </c>
      <c r="MJ30" s="56"/>
      <c r="MK30" s="57"/>
      <c r="ML30" s="56">
        <v>60179573</v>
      </c>
      <c r="MM30" s="56"/>
      <c r="MN30" s="57"/>
      <c r="MO30" s="474">
        <f t="shared" si="13"/>
        <v>507079666</v>
      </c>
      <c r="MP30" s="474">
        <f t="shared" si="7"/>
        <v>0</v>
      </c>
      <c r="MQ30" s="475"/>
      <c r="MR30" s="474">
        <f t="shared" si="14"/>
        <v>502553166</v>
      </c>
      <c r="MS30" s="474">
        <f t="shared" si="8"/>
        <v>0</v>
      </c>
      <c r="MT30" s="475"/>
      <c r="MU30" s="474">
        <f t="shared" si="15"/>
        <v>110501690</v>
      </c>
      <c r="MV30" s="474">
        <f t="shared" si="16"/>
        <v>0</v>
      </c>
      <c r="MW30" s="477"/>
      <c r="MX30" s="725"/>
    </row>
    <row r="31" spans="1:362" ht="15">
      <c r="A31" s="58"/>
      <c r="B31" s="10"/>
      <c r="C31" s="55">
        <v>3</v>
      </c>
      <c r="D31" s="12" t="s">
        <v>169</v>
      </c>
      <c r="E31" s="11"/>
      <c r="F31" s="11"/>
      <c r="G31" s="13" t="s">
        <v>170</v>
      </c>
      <c r="H31" s="233">
        <f t="shared" si="0"/>
        <v>0</v>
      </c>
      <c r="I31" s="233">
        <f t="shared" si="1"/>
        <v>3060000</v>
      </c>
      <c r="J31" s="233"/>
      <c r="K31" s="234">
        <f t="shared" si="2"/>
        <v>3060000</v>
      </c>
      <c r="L31" s="233">
        <f t="shared" si="3"/>
        <v>5750000</v>
      </c>
      <c r="M31" s="233">
        <f t="shared" si="4"/>
        <v>3060000</v>
      </c>
      <c r="N31" s="233"/>
      <c r="O31" s="235">
        <f t="shared" si="9"/>
        <v>8810000</v>
      </c>
      <c r="P31" s="233">
        <f t="shared" si="5"/>
        <v>5750000</v>
      </c>
      <c r="Q31" s="233">
        <f t="shared" si="6"/>
        <v>3060000</v>
      </c>
      <c r="R31" s="233"/>
      <c r="S31" s="235">
        <f t="shared" si="10"/>
        <v>8810000</v>
      </c>
      <c r="T31" s="72">
        <f>SUM(T32:T39)</f>
        <v>0</v>
      </c>
      <c r="U31" s="72">
        <f>SUM(U32:U39)</f>
        <v>0</v>
      </c>
      <c r="V31" s="73"/>
      <c r="W31" s="72">
        <f>SUM(W32:W39)</f>
        <v>0</v>
      </c>
      <c r="X31" s="72">
        <f>SUM(X32:X39)</f>
        <v>0</v>
      </c>
      <c r="Y31" s="73"/>
      <c r="Z31" s="72">
        <f>SUM(Z32:Z39)</f>
        <v>0</v>
      </c>
      <c r="AA31" s="72">
        <f>SUM(AA32:AA39)</f>
        <v>0</v>
      </c>
      <c r="AB31" s="73"/>
      <c r="AC31" s="72">
        <f>SUM(AC32:AC39)</f>
        <v>0</v>
      </c>
      <c r="AD31" s="72">
        <f>SUM(AD32:AD39)</f>
        <v>0</v>
      </c>
      <c r="AE31" s="73"/>
      <c r="AF31" s="72">
        <f>SUM(AF32:AF39)</f>
        <v>0</v>
      </c>
      <c r="AG31" s="72">
        <f>SUM(AG32:AG39)</f>
        <v>0</v>
      </c>
      <c r="AH31" s="73"/>
      <c r="AI31" s="72">
        <f>SUM(AI32:AI39)</f>
        <v>0</v>
      </c>
      <c r="AJ31" s="72">
        <f>SUM(AJ32:AJ39)</f>
        <v>0</v>
      </c>
      <c r="AK31" s="73"/>
      <c r="AL31" s="72">
        <f>SUM(AL32:AL39)</f>
        <v>0</v>
      </c>
      <c r="AM31" s="72">
        <f>SUM(AM32:AM39)</f>
        <v>0</v>
      </c>
      <c r="AN31" s="73"/>
      <c r="AO31" s="72">
        <f>SUM(AO32:AO39)</f>
        <v>0</v>
      </c>
      <c r="AP31" s="72">
        <f>SUM(AP32:AP39)</f>
        <v>0</v>
      </c>
      <c r="AQ31" s="73"/>
      <c r="AR31" s="72">
        <f>SUM(AR32:AR39)</f>
        <v>0</v>
      </c>
      <c r="AS31" s="72">
        <f>SUM(AS32:AS39)</f>
        <v>0</v>
      </c>
      <c r="AT31" s="73"/>
      <c r="AU31" s="72">
        <f>SUM(AU32:AU39)</f>
        <v>0</v>
      </c>
      <c r="AV31" s="72">
        <f>SUM(AV32:AV39)</f>
        <v>0</v>
      </c>
      <c r="AW31" s="73"/>
      <c r="AX31" s="72">
        <f>SUM(AX32:AX39)</f>
        <v>0</v>
      </c>
      <c r="AY31" s="72">
        <f>SUM(AY32:AY39)</f>
        <v>0</v>
      </c>
      <c r="AZ31" s="73"/>
      <c r="BA31" s="72">
        <f>SUM(BA32:BA39)</f>
        <v>0</v>
      </c>
      <c r="BB31" s="72">
        <f>SUM(BB32:BB39)</f>
        <v>0</v>
      </c>
      <c r="BC31" s="73"/>
      <c r="BD31" s="72">
        <f>SUM(BD32:BD39)</f>
        <v>0</v>
      </c>
      <c r="BE31" s="72">
        <f>SUM(BE32:BE39)</f>
        <v>0</v>
      </c>
      <c r="BF31" s="73"/>
      <c r="BG31" s="72">
        <f>SUM(BG32:BG39)</f>
        <v>0</v>
      </c>
      <c r="BH31" s="72">
        <f>SUM(BH32:BH39)</f>
        <v>0</v>
      </c>
      <c r="BI31" s="73"/>
      <c r="BJ31" s="72">
        <f>SUM(BJ32:BJ39)</f>
        <v>0</v>
      </c>
      <c r="BK31" s="72">
        <f>SUM(BK32:BK39)</f>
        <v>0</v>
      </c>
      <c r="BL31" s="73"/>
      <c r="BM31" s="72">
        <f>SUM(BM32:BM39)</f>
        <v>0</v>
      </c>
      <c r="BN31" s="72">
        <f>SUM(BN32:BN39)</f>
        <v>0</v>
      </c>
      <c r="BO31" s="73"/>
      <c r="BP31" s="72">
        <f>SUM(BP32:BP39)</f>
        <v>0</v>
      </c>
      <c r="BQ31" s="72">
        <f>SUM(BQ32:BQ39)</f>
        <v>0</v>
      </c>
      <c r="BR31" s="73"/>
      <c r="BS31" s="72">
        <f>SUM(BS32:BS39)</f>
        <v>0</v>
      </c>
      <c r="BT31" s="72">
        <f>SUM(BT32:BT39)</f>
        <v>0</v>
      </c>
      <c r="BU31" s="73"/>
      <c r="BV31" s="72">
        <f>SUM(BV32:BV39)</f>
        <v>0</v>
      </c>
      <c r="BW31" s="72">
        <f>SUM(BW32:BW39)</f>
        <v>0</v>
      </c>
      <c r="BX31" s="73"/>
      <c r="BY31" s="72"/>
      <c r="BZ31" s="72">
        <f>SUM(BZ32:BZ39)</f>
        <v>0</v>
      </c>
      <c r="CA31" s="73"/>
      <c r="CB31" s="72">
        <f>SUM(CB32:CB39)</f>
        <v>0</v>
      </c>
      <c r="CC31" s="72">
        <f>SUM(CC32:CC39)</f>
        <v>0</v>
      </c>
      <c r="CD31" s="73"/>
      <c r="CE31" s="72">
        <f>SUM(CE32:CE39)</f>
        <v>0</v>
      </c>
      <c r="CF31" s="72">
        <f>SUM(CF32:CF39)</f>
        <v>0</v>
      </c>
      <c r="CG31" s="73"/>
      <c r="CH31" s="72">
        <f>SUM(CH32:CH39)</f>
        <v>0</v>
      </c>
      <c r="CI31" s="72">
        <f>SUM(CI32:CI39)</f>
        <v>0</v>
      </c>
      <c r="CJ31" s="73"/>
      <c r="CK31" s="72">
        <f>SUM(CK32:CK39)</f>
        <v>0</v>
      </c>
      <c r="CL31" s="72">
        <f>SUM(CL32:CL39)</f>
        <v>0</v>
      </c>
      <c r="CM31" s="73"/>
      <c r="CN31" s="72">
        <f>SUM(CN32:CN39)</f>
        <v>0</v>
      </c>
      <c r="CO31" s="72">
        <f>SUM(CO32:CO39)</f>
        <v>0</v>
      </c>
      <c r="CP31" s="73"/>
      <c r="CQ31" s="72">
        <f>SUM(CQ32:CQ39)</f>
        <v>0</v>
      </c>
      <c r="CR31" s="72">
        <f>SUM(CR32:CR39)</f>
        <v>0</v>
      </c>
      <c r="CS31" s="73"/>
      <c r="CT31" s="233">
        <f t="shared" si="18"/>
        <v>0</v>
      </c>
      <c r="CU31" s="72">
        <f>SUM(CU32:CU39)</f>
        <v>0</v>
      </c>
      <c r="CV31" s="73"/>
      <c r="CW31" s="72">
        <f>SUM(CW32:CW39)</f>
        <v>0</v>
      </c>
      <c r="CX31" s="72">
        <f>SUM(CX32:CX39)</f>
        <v>0</v>
      </c>
      <c r="CY31" s="73"/>
      <c r="CZ31" s="72">
        <f>SUM(CZ32:CZ39)</f>
        <v>0</v>
      </c>
      <c r="DA31" s="72">
        <f>SUM(DA32:DA39)</f>
        <v>0</v>
      </c>
      <c r="DB31" s="73"/>
      <c r="DC31" s="72">
        <f>SUM(DC32:DC39)</f>
        <v>0</v>
      </c>
      <c r="DD31" s="72">
        <f>SUM(DD32:DD39)</f>
        <v>0</v>
      </c>
      <c r="DE31" s="73"/>
      <c r="DF31" s="72">
        <f>SUM(DF32:DF39)</f>
        <v>0</v>
      </c>
      <c r="DG31" s="72">
        <f>SUM(DG32:DG39)</f>
        <v>0</v>
      </c>
      <c r="DH31" s="73"/>
      <c r="DI31" s="72">
        <f>SUM(DI32:DI39)</f>
        <v>0</v>
      </c>
      <c r="DJ31" s="72">
        <f>SUM(DJ32:DJ39)</f>
        <v>0</v>
      </c>
      <c r="DK31" s="73"/>
      <c r="DL31" s="72">
        <f>SUM(DL32:DL39)</f>
        <v>0</v>
      </c>
      <c r="DM31" s="72">
        <f>SUM(DM32:DM39)</f>
        <v>0</v>
      </c>
      <c r="DN31" s="73"/>
      <c r="DO31" s="72">
        <f>SUM(DO32:DO39)</f>
        <v>0</v>
      </c>
      <c r="DP31" s="72">
        <f>SUM(DP32:DP39)</f>
        <v>0</v>
      </c>
      <c r="DQ31" s="73"/>
      <c r="DR31" s="72">
        <f>SUM(DR32:DR39)</f>
        <v>0</v>
      </c>
      <c r="DS31" s="72">
        <f>SUM(DS32:DS39)</f>
        <v>0</v>
      </c>
      <c r="DT31" s="73"/>
      <c r="DU31" s="72">
        <f>SUM(DU32:DU39)</f>
        <v>0</v>
      </c>
      <c r="DV31" s="72">
        <f>SUM(DV32:DV39)</f>
        <v>0</v>
      </c>
      <c r="DW31" s="73"/>
      <c r="DX31" s="72">
        <f>SUM(DX32:DX39)</f>
        <v>0</v>
      </c>
      <c r="DY31" s="72">
        <f>SUM(DY32:DY39)</f>
        <v>0</v>
      </c>
      <c r="DZ31" s="73"/>
      <c r="EA31" s="72">
        <f>SUM(EA32:EA39)</f>
        <v>0</v>
      </c>
      <c r="EB31" s="72">
        <f>SUM(EB32:EB39)</f>
        <v>0</v>
      </c>
      <c r="EC31" s="73"/>
      <c r="ED31" s="72">
        <f>SUM(ED32:ED39)</f>
        <v>0</v>
      </c>
      <c r="EE31" s="72">
        <f>SUM(EE32:EE39)</f>
        <v>0</v>
      </c>
      <c r="EF31" s="73"/>
      <c r="EG31" s="72">
        <f>SUM(EG32:EG39)</f>
        <v>0</v>
      </c>
      <c r="EH31" s="72">
        <f>SUM(EH32:EH39)</f>
        <v>0</v>
      </c>
      <c r="EI31" s="73"/>
      <c r="EJ31" s="72">
        <f>SUM(EJ32:EJ39)</f>
        <v>0</v>
      </c>
      <c r="EK31" s="72">
        <f>SUM(EK32:EK39)</f>
        <v>0</v>
      </c>
      <c r="EL31" s="73"/>
      <c r="EM31" s="72">
        <f>SUM(EM32:EM39)</f>
        <v>0</v>
      </c>
      <c r="EN31" s="72">
        <f>SUM(EN32:EN39)</f>
        <v>0</v>
      </c>
      <c r="EO31" s="73"/>
      <c r="EP31" s="72">
        <f>SUM(EP32:EP39)</f>
        <v>0</v>
      </c>
      <c r="EQ31" s="72">
        <f>SUM(EQ32:EQ39)</f>
        <v>0</v>
      </c>
      <c r="ER31" s="73"/>
      <c r="ES31" s="72">
        <f>SUM(ES32:ES39)</f>
        <v>0</v>
      </c>
      <c r="ET31" s="72">
        <f>SUM(ET32:ET39)</f>
        <v>0</v>
      </c>
      <c r="EU31" s="73"/>
      <c r="EV31" s="72">
        <f>SUM(EV32:EV39)</f>
        <v>0</v>
      </c>
      <c r="EW31" s="72">
        <f>SUM(EW32:EW39)</f>
        <v>0</v>
      </c>
      <c r="EX31" s="73"/>
      <c r="EY31" s="72">
        <f>SUM(EY32:EY39)</f>
        <v>0</v>
      </c>
      <c r="EZ31" s="72">
        <f>SUM(EZ32:EZ39)</f>
        <v>0</v>
      </c>
      <c r="FA31" s="73"/>
      <c r="FB31" s="72"/>
      <c r="FC31" s="72">
        <f>SUM(FC32:FC39)</f>
        <v>0</v>
      </c>
      <c r="FD31" s="73"/>
      <c r="FE31" s="72">
        <f>SUM(FE32:FE39)</f>
        <v>0</v>
      </c>
      <c r="FF31" s="72">
        <f>SUM(FF32:FF39)</f>
        <v>0</v>
      </c>
      <c r="FG31" s="73"/>
      <c r="FH31" s="72">
        <f>SUM(FH32:FH39)</f>
        <v>0</v>
      </c>
      <c r="FI31" s="72">
        <f>SUM(FI32:FI39)</f>
        <v>0</v>
      </c>
      <c r="FJ31" s="73"/>
      <c r="FK31" s="72">
        <f>SUM(FK32:FK39)</f>
        <v>0</v>
      </c>
      <c r="FL31" s="72">
        <f>SUM(FL32:FL39)</f>
        <v>0</v>
      </c>
      <c r="FM31" s="73"/>
      <c r="FN31" s="72">
        <f>SUM(FN32:FN39)</f>
        <v>0</v>
      </c>
      <c r="FO31" s="72">
        <f>SUM(FO32:FO39)</f>
        <v>0</v>
      </c>
      <c r="FP31" s="73"/>
      <c r="FQ31" s="72">
        <f>SUM(FQ32:FQ39)</f>
        <v>0</v>
      </c>
      <c r="FR31" s="72">
        <f>SUM(FR32:FR39)</f>
        <v>0</v>
      </c>
      <c r="FS31" s="73"/>
      <c r="FT31" s="72">
        <f>SUM(FT32:FT39)</f>
        <v>0</v>
      </c>
      <c r="FU31" s="72">
        <f>SUM(FU32:FU39)</f>
        <v>0</v>
      </c>
      <c r="FV31" s="73"/>
      <c r="FW31" s="72">
        <f>SUM(FW32:FW39)</f>
        <v>0</v>
      </c>
      <c r="FX31" s="72">
        <f>SUM(FX32:FX39)</f>
        <v>0</v>
      </c>
      <c r="FY31" s="73"/>
      <c r="FZ31" s="72">
        <f>SUM(FZ32:FZ39)</f>
        <v>0</v>
      </c>
      <c r="GA31" s="72">
        <f>SUM(GA32:GA39)</f>
        <v>0</v>
      </c>
      <c r="GB31" s="73"/>
      <c r="GC31" s="72">
        <f>SUM(GC32:GC39)</f>
        <v>0</v>
      </c>
      <c r="GD31" s="72">
        <f>SUM(GD32:GD39)</f>
        <v>0</v>
      </c>
      <c r="GE31" s="73"/>
      <c r="GF31" s="72">
        <f>SUM(GF32:GF39)</f>
        <v>0</v>
      </c>
      <c r="GG31" s="72">
        <f>SUM(GG32:GG39)</f>
        <v>0</v>
      </c>
      <c r="GH31" s="73"/>
      <c r="GI31" s="72">
        <f>SUM(GI32:GI39)</f>
        <v>0</v>
      </c>
      <c r="GJ31" s="72">
        <f>SUM(GJ32:GJ39)</f>
        <v>0</v>
      </c>
      <c r="GK31" s="73"/>
      <c r="GL31" s="72">
        <f>SUM(GL32:GL39)</f>
        <v>0</v>
      </c>
      <c r="GM31" s="72">
        <f>SUM(GM32:GM39)</f>
        <v>0</v>
      </c>
      <c r="GN31" s="73"/>
      <c r="GO31" s="72">
        <f>SUM(GO32:GO39)</f>
        <v>0</v>
      </c>
      <c r="GP31" s="72">
        <f>SUM(GP32:GP39)</f>
        <v>0</v>
      </c>
      <c r="GQ31" s="73"/>
      <c r="GR31" s="72">
        <f>SUM(GR32:GR39)</f>
        <v>0</v>
      </c>
      <c r="GS31" s="72">
        <f>SUM(GS32:GS39)</f>
        <v>0</v>
      </c>
      <c r="GT31" s="73"/>
      <c r="GU31" s="72">
        <f>SUM(GU32:GU39)</f>
        <v>0</v>
      </c>
      <c r="GV31" s="72">
        <f>SUM(GV32:GV39)</f>
        <v>0</v>
      </c>
      <c r="GW31" s="73"/>
      <c r="GX31" s="352">
        <f>SUM(GX32:GX39)</f>
        <v>0</v>
      </c>
      <c r="GY31" s="72">
        <f>SUM(GY32:GY39)</f>
        <v>0</v>
      </c>
      <c r="GZ31" s="73"/>
      <c r="HA31" s="72">
        <f>SUM(HA32:HA39)</f>
        <v>0</v>
      </c>
      <c r="HB31" s="72">
        <f>SUM(HB32:HB39)</f>
        <v>0</v>
      </c>
      <c r="HC31" s="73"/>
      <c r="HD31" s="72">
        <f>SUM(HD32:HD39)</f>
        <v>0</v>
      </c>
      <c r="HE31" s="72">
        <f>SUM(HE32:HE39)</f>
        <v>0</v>
      </c>
      <c r="HF31" s="73"/>
      <c r="HG31" s="72">
        <f>SUM(HG32:HG39)</f>
        <v>0</v>
      </c>
      <c r="HH31" s="72">
        <f>SUM(HH32:HH39)</f>
        <v>0</v>
      </c>
      <c r="HI31" s="73"/>
      <c r="HJ31" s="72">
        <f>SUM(HJ32:HJ39)</f>
        <v>0</v>
      </c>
      <c r="HK31" s="72">
        <f>SUM(HK32:HK39)</f>
        <v>0</v>
      </c>
      <c r="HL31" s="73"/>
      <c r="HM31" s="72"/>
      <c r="HN31" s="72">
        <f>SUM(HN32:HN39)</f>
        <v>0</v>
      </c>
      <c r="HO31" s="73"/>
      <c r="HP31" s="72">
        <f>SUM(HP32:HP39)</f>
        <v>0</v>
      </c>
      <c r="HQ31" s="72">
        <f>SUM(HQ32:HQ39)</f>
        <v>0</v>
      </c>
      <c r="HR31" s="73"/>
      <c r="HS31" s="72">
        <f>SUM(HS32:HS39)</f>
        <v>0</v>
      </c>
      <c r="HT31" s="72">
        <f>SUM(HT32:HT39)</f>
        <v>0</v>
      </c>
      <c r="HU31" s="73"/>
      <c r="HV31" s="72">
        <f>SUM(HV32:HV39)</f>
        <v>0</v>
      </c>
      <c r="HW31" s="72">
        <f>SUM(HW32:HW39)</f>
        <v>0</v>
      </c>
      <c r="HX31" s="73"/>
      <c r="HY31" s="72">
        <f>SUM(HY32:HY39)</f>
        <v>0</v>
      </c>
      <c r="HZ31" s="72">
        <f>SUM(HZ32:HZ39)</f>
        <v>0</v>
      </c>
      <c r="IA31" s="73"/>
      <c r="IB31" s="72"/>
      <c r="IC31" s="72">
        <f>SUM(IC32:IC39)</f>
        <v>0</v>
      </c>
      <c r="ID31" s="73"/>
      <c r="IE31" s="72">
        <f>SUM(IE32:IE39)</f>
        <v>5750000</v>
      </c>
      <c r="IF31" s="72">
        <f>SUM(IF32:IF39)</f>
        <v>0</v>
      </c>
      <c r="IG31" s="73"/>
      <c r="IH31" s="72">
        <f>SUM(IH32:IH39)</f>
        <v>5750000</v>
      </c>
      <c r="II31" s="72">
        <f>SUM(II32:II39)</f>
        <v>0</v>
      </c>
      <c r="IJ31" s="73"/>
      <c r="IK31" s="72">
        <f>SUM(IK32:IK39)</f>
        <v>0</v>
      </c>
      <c r="IL31" s="72">
        <f>SUM(IL32:IL39)</f>
        <v>0</v>
      </c>
      <c r="IM31" s="73"/>
      <c r="IN31" s="72">
        <f>SUM(IN32:IN39)</f>
        <v>0</v>
      </c>
      <c r="IO31" s="72">
        <f>SUM(IO32:IO39)</f>
        <v>0</v>
      </c>
      <c r="IP31" s="73"/>
      <c r="IQ31" s="72">
        <f>SUM(IQ32:IQ39)</f>
        <v>0</v>
      </c>
      <c r="IR31" s="72">
        <f>SUM(IR32:IR39)</f>
        <v>0</v>
      </c>
      <c r="IS31" s="73"/>
      <c r="IT31" s="72">
        <f>SUM(IT32:IT39)</f>
        <v>0</v>
      </c>
      <c r="IU31" s="72">
        <f>SUM(IU32:IU39)</f>
        <v>0</v>
      </c>
      <c r="IV31" s="73"/>
      <c r="IW31" s="72">
        <f>SUM(IW32:IW39)</f>
        <v>0</v>
      </c>
      <c r="IX31" s="72">
        <f>SUM(IX32:IX39)</f>
        <v>0</v>
      </c>
      <c r="IY31" s="73"/>
      <c r="IZ31" s="72">
        <f>SUM(IZ32:IZ39)</f>
        <v>0</v>
      </c>
      <c r="JA31" s="72">
        <f>SUM(JA32:JA39)</f>
        <v>0</v>
      </c>
      <c r="JB31" s="73"/>
      <c r="JC31" s="72">
        <f>SUM(JC32:JC39)</f>
        <v>0</v>
      </c>
      <c r="JD31" s="72">
        <f>SUM(JD32:JD39)</f>
        <v>0</v>
      </c>
      <c r="JE31" s="73"/>
      <c r="JF31" s="72">
        <f>SUM(JF32:JF39)</f>
        <v>0</v>
      </c>
      <c r="JG31" s="72">
        <f>SUM(JG32:JG39)</f>
        <v>0</v>
      </c>
      <c r="JH31" s="73"/>
      <c r="JI31" s="72">
        <f>SUM(JI32:JI39)</f>
        <v>0</v>
      </c>
      <c r="JJ31" s="72">
        <f>SUM(JJ32:JJ39)</f>
        <v>0</v>
      </c>
      <c r="JK31" s="73"/>
      <c r="JL31" s="72">
        <f>SUM(JL32:JL39)</f>
        <v>0</v>
      </c>
      <c r="JM31" s="72">
        <f>SUM(JM32:JM39)</f>
        <v>0</v>
      </c>
      <c r="JN31" s="73"/>
      <c r="JO31" s="72">
        <f>SUM(JO32:JO39)</f>
        <v>0</v>
      </c>
      <c r="JP31" s="72">
        <f>SUM(JP32:JP39)</f>
        <v>0</v>
      </c>
      <c r="JQ31" s="73"/>
      <c r="JR31" s="72">
        <f>SUM(JR32:JR39)</f>
        <v>0</v>
      </c>
      <c r="JS31" s="72">
        <f>SUM(JS32:JS39)</f>
        <v>0</v>
      </c>
      <c r="JT31" s="73"/>
      <c r="JU31" s="72">
        <f>SUM(JU32:JU39)</f>
        <v>0</v>
      </c>
      <c r="JV31" s="72">
        <f>SUM(JV32:JV39)</f>
        <v>0</v>
      </c>
      <c r="JW31" s="73"/>
      <c r="JX31" s="72">
        <f>SUM(JX32:JX39)</f>
        <v>0</v>
      </c>
      <c r="JY31" s="72">
        <f>SUM(JY32:JY39)</f>
        <v>0</v>
      </c>
      <c r="JZ31" s="73"/>
      <c r="KA31" s="72">
        <f>SUM(KA32:KA39)</f>
        <v>0</v>
      </c>
      <c r="KB31" s="72">
        <f>SUM(KB32:KB39)</f>
        <v>0</v>
      </c>
      <c r="KC31" s="73"/>
      <c r="KD31" s="72">
        <f>SUM(KD32:KD39)</f>
        <v>0</v>
      </c>
      <c r="KE31" s="72">
        <f>SUM(KE32:KE39)</f>
        <v>0</v>
      </c>
      <c r="KF31" s="73"/>
      <c r="KG31" s="72">
        <f>SUM(KG32:KG39)</f>
        <v>0</v>
      </c>
      <c r="KH31" s="72">
        <f>SUM(KH32:KH39)</f>
        <v>0</v>
      </c>
      <c r="KI31" s="73"/>
      <c r="KJ31" s="72">
        <f>SUM(KJ32:KJ39)</f>
        <v>0</v>
      </c>
      <c r="KK31" s="72">
        <f>SUM(KK32:KK39)</f>
        <v>0</v>
      </c>
      <c r="KL31" s="73"/>
      <c r="KM31" s="72">
        <f>SUM(KM32:KM39)</f>
        <v>0</v>
      </c>
      <c r="KN31" s="72">
        <f>SUM(KN32:KN39)</f>
        <v>0</v>
      </c>
      <c r="KO31" s="73"/>
      <c r="KP31" s="72">
        <f>SUM(KP32:KP39)</f>
        <v>0</v>
      </c>
      <c r="KQ31" s="72">
        <f>SUM(KQ32:KQ39)</f>
        <v>0</v>
      </c>
      <c r="KR31" s="73"/>
      <c r="KS31" s="72">
        <f>SUM(KS32:KS39)</f>
        <v>0</v>
      </c>
      <c r="KT31" s="72">
        <f>SUM(KT32:KT39)</f>
        <v>0</v>
      </c>
      <c r="KU31" s="73"/>
      <c r="KV31" s="72">
        <f>SUM(KV32:KV39)</f>
        <v>0</v>
      </c>
      <c r="KW31" s="72">
        <f>SUM(KW32:KW39)</f>
        <v>0</v>
      </c>
      <c r="KX31" s="73"/>
      <c r="KY31" s="72">
        <f>SUM(KY32:KY39)</f>
        <v>0</v>
      </c>
      <c r="KZ31" s="72">
        <f>SUM(KZ32:KZ39)</f>
        <v>0</v>
      </c>
      <c r="LA31" s="73"/>
      <c r="LB31" s="72">
        <f>SUM(LB32:LB39)</f>
        <v>0</v>
      </c>
      <c r="LC31" s="72">
        <f>SUM(LC32:LC39)</f>
        <v>0</v>
      </c>
      <c r="LD31" s="73"/>
      <c r="LE31" s="72">
        <f>SUM(LE32:LE39)</f>
        <v>0</v>
      </c>
      <c r="LF31" s="72">
        <f>SUM(LF32:LF39)</f>
        <v>0</v>
      </c>
      <c r="LG31" s="73"/>
      <c r="LH31" s="72">
        <f>SUM(LH32:LH39)</f>
        <v>0</v>
      </c>
      <c r="LI31" s="72">
        <f>SUM(LI32:LI39)</f>
        <v>0</v>
      </c>
      <c r="LJ31" s="73"/>
      <c r="LK31" s="72">
        <f>SUM(LK32:LK39)</f>
        <v>0</v>
      </c>
      <c r="LL31" s="72">
        <f>SUM(LL32:LL39)</f>
        <v>0</v>
      </c>
      <c r="LM31" s="73"/>
      <c r="LN31" s="72">
        <f>SUM(LN32:LN39)</f>
        <v>0</v>
      </c>
      <c r="LO31" s="72">
        <f>SUM(LO32:LO39)</f>
        <v>0</v>
      </c>
      <c r="LP31" s="73"/>
      <c r="LQ31" s="72">
        <f>SUM(LQ32:LQ39)</f>
        <v>0</v>
      </c>
      <c r="LR31" s="72">
        <f>SUM(LR32:LR39)</f>
        <v>0</v>
      </c>
      <c r="LS31" s="73"/>
      <c r="LT31" s="72">
        <f>SUM(LT32:LT39)</f>
        <v>0</v>
      </c>
      <c r="LU31" s="72">
        <f>SUM(LU32:LU39)</f>
        <v>0</v>
      </c>
      <c r="LV31" s="73"/>
      <c r="LW31" s="72">
        <f>SUM(LW32:LW39)</f>
        <v>0</v>
      </c>
      <c r="LX31" s="72">
        <f>SUM(LX32:LX39)</f>
        <v>3060000</v>
      </c>
      <c r="LY31" s="73"/>
      <c r="LZ31" s="72">
        <f>SUM(LZ32:LZ39)</f>
        <v>0</v>
      </c>
      <c r="MA31" s="72">
        <f>SUM(MA32:MA39)</f>
        <v>3060000</v>
      </c>
      <c r="MB31" s="73"/>
      <c r="MC31" s="72">
        <f>SUM(MC32:MC39)</f>
        <v>0</v>
      </c>
      <c r="MD31" s="72">
        <f>SUM(MD32:MD39)</f>
        <v>3060000</v>
      </c>
      <c r="ME31" s="73"/>
      <c r="MF31" s="72">
        <f>SUM(MF32:MF39)</f>
        <v>0</v>
      </c>
      <c r="MG31" s="72">
        <f>SUM(MG32:MG39)</f>
        <v>0</v>
      </c>
      <c r="MH31" s="73"/>
      <c r="MI31" s="72">
        <f>SUM(MI32:MI39)</f>
        <v>0</v>
      </c>
      <c r="MJ31" s="72">
        <f>SUM(MJ32:MJ39)</f>
        <v>0</v>
      </c>
      <c r="MK31" s="73"/>
      <c r="ML31" s="72">
        <f>SUM(ML32:ML39)</f>
        <v>0</v>
      </c>
      <c r="MM31" s="72">
        <f>SUM(MM32:MM39)</f>
        <v>0</v>
      </c>
      <c r="MN31" s="73"/>
      <c r="MO31" s="474">
        <f t="shared" si="13"/>
        <v>0</v>
      </c>
      <c r="MP31" s="474">
        <f t="shared" si="7"/>
        <v>3060000</v>
      </c>
      <c r="MQ31" s="483"/>
      <c r="MR31" s="474">
        <f t="shared" si="14"/>
        <v>5750000</v>
      </c>
      <c r="MS31" s="484">
        <f>SUM(MS32:MS39)</f>
        <v>3060000</v>
      </c>
      <c r="MT31" s="483"/>
      <c r="MU31" s="474">
        <f t="shared" si="15"/>
        <v>5750000</v>
      </c>
      <c r="MV31" s="474">
        <f t="shared" si="16"/>
        <v>3060000</v>
      </c>
      <c r="MW31" s="485"/>
      <c r="MX31" s="725"/>
    </row>
    <row r="32" spans="1:362" ht="15">
      <c r="A32" s="58"/>
      <c r="B32" s="63"/>
      <c r="C32" s="64"/>
      <c r="D32" s="62">
        <v>1</v>
      </c>
      <c r="E32" s="2" t="s">
        <v>171</v>
      </c>
      <c r="F32" s="18"/>
      <c r="G32" s="65" t="s">
        <v>172</v>
      </c>
      <c r="H32" s="35">
        <f t="shared" si="0"/>
        <v>0</v>
      </c>
      <c r="I32" s="35">
        <f t="shared" si="1"/>
        <v>0</v>
      </c>
      <c r="J32" s="35"/>
      <c r="K32" s="59">
        <f t="shared" si="2"/>
        <v>0</v>
      </c>
      <c r="L32" s="35">
        <f t="shared" si="3"/>
        <v>0</v>
      </c>
      <c r="M32" s="35">
        <f t="shared" si="4"/>
        <v>0</v>
      </c>
      <c r="N32" s="35"/>
      <c r="O32" s="225">
        <f t="shared" si="9"/>
        <v>0</v>
      </c>
      <c r="P32" s="35">
        <f t="shared" si="5"/>
        <v>0</v>
      </c>
      <c r="Q32" s="35">
        <f t="shared" si="6"/>
        <v>0</v>
      </c>
      <c r="R32" s="35"/>
      <c r="S32" s="225">
        <f t="shared" si="10"/>
        <v>0</v>
      </c>
      <c r="T32" s="35"/>
      <c r="U32" s="35"/>
      <c r="V32" s="66"/>
      <c r="W32" s="35"/>
      <c r="X32" s="35"/>
      <c r="Y32" s="66"/>
      <c r="Z32" s="35"/>
      <c r="AA32" s="35"/>
      <c r="AB32" s="66"/>
      <c r="AC32" s="35"/>
      <c r="AD32" s="35"/>
      <c r="AE32" s="66"/>
      <c r="AF32" s="35"/>
      <c r="AG32" s="35"/>
      <c r="AH32" s="66"/>
      <c r="AI32" s="35"/>
      <c r="AJ32" s="35"/>
      <c r="AK32" s="66"/>
      <c r="AL32" s="35"/>
      <c r="AM32" s="35"/>
      <c r="AN32" s="66"/>
      <c r="AO32" s="35"/>
      <c r="AP32" s="35"/>
      <c r="AQ32" s="66"/>
      <c r="AR32" s="35"/>
      <c r="AS32" s="35"/>
      <c r="AT32" s="66"/>
      <c r="AU32" s="35"/>
      <c r="AV32" s="35"/>
      <c r="AW32" s="66"/>
      <c r="AX32" s="35"/>
      <c r="AY32" s="35"/>
      <c r="AZ32" s="66"/>
      <c r="BA32" s="35"/>
      <c r="BB32" s="35"/>
      <c r="BC32" s="66"/>
      <c r="BD32" s="35"/>
      <c r="BE32" s="35"/>
      <c r="BF32" s="66"/>
      <c r="BG32" s="35"/>
      <c r="BH32" s="35"/>
      <c r="BI32" s="66"/>
      <c r="BJ32" s="35"/>
      <c r="BK32" s="35"/>
      <c r="BL32" s="66"/>
      <c r="BM32" s="35"/>
      <c r="BN32" s="35"/>
      <c r="BO32" s="66"/>
      <c r="BP32" s="35"/>
      <c r="BQ32" s="35"/>
      <c r="BR32" s="66"/>
      <c r="BS32" s="35"/>
      <c r="BT32" s="35"/>
      <c r="BU32" s="66"/>
      <c r="BV32" s="35"/>
      <c r="BW32" s="35"/>
      <c r="BX32" s="66"/>
      <c r="BY32" s="35"/>
      <c r="BZ32" s="35"/>
      <c r="CA32" s="66"/>
      <c r="CB32" s="35"/>
      <c r="CC32" s="35"/>
      <c r="CD32" s="66"/>
      <c r="CE32" s="35"/>
      <c r="CF32" s="35"/>
      <c r="CG32" s="66"/>
      <c r="CH32" s="35"/>
      <c r="CI32" s="35"/>
      <c r="CJ32" s="66"/>
      <c r="CK32" s="35"/>
      <c r="CL32" s="35"/>
      <c r="CM32" s="66"/>
      <c r="CN32" s="35"/>
      <c r="CO32" s="35"/>
      <c r="CP32" s="66"/>
      <c r="CQ32" s="35"/>
      <c r="CR32" s="35"/>
      <c r="CS32" s="66"/>
      <c r="CT32" s="35"/>
      <c r="CU32" s="35"/>
      <c r="CV32" s="66"/>
      <c r="CW32" s="195"/>
      <c r="CX32" s="195"/>
      <c r="CY32" s="196"/>
      <c r="CZ32" s="195"/>
      <c r="DA32" s="195"/>
      <c r="DB32" s="196"/>
      <c r="DC32" s="195"/>
      <c r="DD32" s="195"/>
      <c r="DE32" s="196"/>
      <c r="DF32" s="195"/>
      <c r="DG32" s="195"/>
      <c r="DH32" s="196"/>
      <c r="DI32" s="195"/>
      <c r="DJ32" s="195"/>
      <c r="DK32" s="196"/>
      <c r="DL32" s="195"/>
      <c r="DM32" s="195"/>
      <c r="DN32" s="196"/>
      <c r="DO32" s="195"/>
      <c r="DP32" s="195"/>
      <c r="DQ32" s="196"/>
      <c r="DR32" s="195"/>
      <c r="DS32" s="195"/>
      <c r="DT32" s="196"/>
      <c r="DU32" s="195"/>
      <c r="DV32" s="195"/>
      <c r="DW32" s="196"/>
      <c r="DX32" s="195"/>
      <c r="DY32" s="195"/>
      <c r="DZ32" s="196"/>
      <c r="EA32" s="195"/>
      <c r="EB32" s="195"/>
      <c r="EC32" s="196"/>
      <c r="ED32" s="195"/>
      <c r="EE32" s="195"/>
      <c r="EF32" s="196"/>
      <c r="EG32" s="195"/>
      <c r="EH32" s="195"/>
      <c r="EI32" s="196"/>
      <c r="EJ32" s="195"/>
      <c r="EK32" s="195"/>
      <c r="EL32" s="196"/>
      <c r="EM32" s="195"/>
      <c r="EN32" s="195"/>
      <c r="EO32" s="196"/>
      <c r="EP32" s="195"/>
      <c r="EQ32" s="195"/>
      <c r="ER32" s="196"/>
      <c r="ES32" s="195"/>
      <c r="ET32" s="195"/>
      <c r="EU32" s="196"/>
      <c r="EV32" s="195"/>
      <c r="EW32" s="195"/>
      <c r="EX32" s="196"/>
      <c r="EY32" s="195"/>
      <c r="EZ32" s="195"/>
      <c r="FA32" s="196"/>
      <c r="FB32" s="195"/>
      <c r="FC32" s="195"/>
      <c r="FD32" s="196"/>
      <c r="FE32" s="195"/>
      <c r="FF32" s="195"/>
      <c r="FG32" s="196"/>
      <c r="FH32" s="195"/>
      <c r="FI32" s="195"/>
      <c r="FJ32" s="196"/>
      <c r="FK32" s="195"/>
      <c r="FL32" s="195"/>
      <c r="FM32" s="196"/>
      <c r="FN32" s="195"/>
      <c r="FO32" s="195"/>
      <c r="FP32" s="196"/>
      <c r="FQ32" s="195"/>
      <c r="FR32" s="195"/>
      <c r="FS32" s="196"/>
      <c r="FT32" s="195"/>
      <c r="FU32" s="195"/>
      <c r="FV32" s="196"/>
      <c r="FW32" s="195"/>
      <c r="FX32" s="195"/>
      <c r="FY32" s="196"/>
      <c r="FZ32" s="195"/>
      <c r="GA32" s="195"/>
      <c r="GB32" s="196"/>
      <c r="GC32" s="195"/>
      <c r="GD32" s="195"/>
      <c r="GE32" s="196"/>
      <c r="GF32" s="195"/>
      <c r="GG32" s="195"/>
      <c r="GH32" s="196"/>
      <c r="GI32" s="195"/>
      <c r="GJ32" s="195"/>
      <c r="GK32" s="196"/>
      <c r="GL32" s="195"/>
      <c r="GM32" s="195"/>
      <c r="GN32" s="196"/>
      <c r="GO32" s="195"/>
      <c r="GP32" s="195"/>
      <c r="GQ32" s="196"/>
      <c r="GR32" s="195"/>
      <c r="GS32" s="195"/>
      <c r="GT32" s="196"/>
      <c r="GU32" s="195"/>
      <c r="GV32" s="195"/>
      <c r="GW32" s="196"/>
      <c r="GX32" s="195"/>
      <c r="GY32" s="195"/>
      <c r="GZ32" s="196"/>
      <c r="HA32" s="195"/>
      <c r="HB32" s="195"/>
      <c r="HC32" s="196"/>
      <c r="HD32" s="195"/>
      <c r="HE32" s="195"/>
      <c r="HF32" s="196"/>
      <c r="HG32" s="195"/>
      <c r="HH32" s="195"/>
      <c r="HI32" s="196"/>
      <c r="HJ32" s="195"/>
      <c r="HK32" s="195"/>
      <c r="HL32" s="196"/>
      <c r="HM32" s="195"/>
      <c r="HN32" s="195"/>
      <c r="HO32" s="196"/>
      <c r="HP32" s="195"/>
      <c r="HQ32" s="195"/>
      <c r="HR32" s="196"/>
      <c r="HS32" s="195"/>
      <c r="HT32" s="195"/>
      <c r="HU32" s="196"/>
      <c r="HV32" s="195"/>
      <c r="HW32" s="195"/>
      <c r="HX32" s="196"/>
      <c r="HY32" s="195"/>
      <c r="HZ32" s="195"/>
      <c r="IA32" s="196"/>
      <c r="IB32" s="195"/>
      <c r="IC32" s="195"/>
      <c r="ID32" s="196"/>
      <c r="IE32" s="195"/>
      <c r="IF32" s="195"/>
      <c r="IG32" s="196"/>
      <c r="IH32" s="195"/>
      <c r="II32" s="195"/>
      <c r="IJ32" s="196"/>
      <c r="IK32" s="195"/>
      <c r="IL32" s="195"/>
      <c r="IM32" s="196"/>
      <c r="IN32" s="195"/>
      <c r="IO32" s="195"/>
      <c r="IP32" s="196"/>
      <c r="IQ32" s="195"/>
      <c r="IR32" s="195"/>
      <c r="IS32" s="196"/>
      <c r="IT32" s="195"/>
      <c r="IU32" s="195"/>
      <c r="IV32" s="196"/>
      <c r="IW32" s="195"/>
      <c r="IX32" s="195"/>
      <c r="IY32" s="196"/>
      <c r="IZ32" s="195"/>
      <c r="JA32" s="195"/>
      <c r="JB32" s="196"/>
      <c r="JC32" s="195"/>
      <c r="JD32" s="195"/>
      <c r="JE32" s="196"/>
      <c r="JF32" s="195"/>
      <c r="JG32" s="195"/>
      <c r="JH32" s="196"/>
      <c r="JI32" s="195"/>
      <c r="JJ32" s="195"/>
      <c r="JK32" s="196"/>
      <c r="JL32" s="195"/>
      <c r="JM32" s="195"/>
      <c r="JN32" s="196"/>
      <c r="JO32" s="195"/>
      <c r="JP32" s="195"/>
      <c r="JQ32" s="196"/>
      <c r="JR32" s="195"/>
      <c r="JS32" s="195"/>
      <c r="JT32" s="196"/>
      <c r="JU32" s="195"/>
      <c r="JV32" s="195"/>
      <c r="JW32" s="196"/>
      <c r="JX32" s="195"/>
      <c r="JY32" s="195"/>
      <c r="JZ32" s="196"/>
      <c r="KA32" s="195"/>
      <c r="KB32" s="195"/>
      <c r="KC32" s="196"/>
      <c r="KD32" s="195"/>
      <c r="KE32" s="195"/>
      <c r="KF32" s="196"/>
      <c r="KG32" s="195"/>
      <c r="KH32" s="195"/>
      <c r="KI32" s="196"/>
      <c r="KJ32" s="195"/>
      <c r="KK32" s="195"/>
      <c r="KL32" s="196"/>
      <c r="KM32" s="195"/>
      <c r="KN32" s="195"/>
      <c r="KO32" s="196"/>
      <c r="KP32" s="195"/>
      <c r="KQ32" s="195"/>
      <c r="KR32" s="196"/>
      <c r="KS32" s="195"/>
      <c r="KT32" s="195"/>
      <c r="KU32" s="196"/>
      <c r="KV32" s="195"/>
      <c r="KW32" s="195"/>
      <c r="KX32" s="196"/>
      <c r="KY32" s="195"/>
      <c r="KZ32" s="195"/>
      <c r="LA32" s="196"/>
      <c r="LB32" s="195"/>
      <c r="LC32" s="195"/>
      <c r="LD32" s="196"/>
      <c r="LE32" s="195"/>
      <c r="LF32" s="195"/>
      <c r="LG32" s="196"/>
      <c r="LH32" s="195"/>
      <c r="LI32" s="195"/>
      <c r="LJ32" s="196"/>
      <c r="LK32" s="195"/>
      <c r="LL32" s="195"/>
      <c r="LM32" s="196"/>
      <c r="LN32" s="195"/>
      <c r="LO32" s="195"/>
      <c r="LP32" s="196"/>
      <c r="LQ32" s="195"/>
      <c r="LR32" s="195"/>
      <c r="LS32" s="196"/>
      <c r="LT32" s="195"/>
      <c r="LU32" s="195"/>
      <c r="LV32" s="196"/>
      <c r="LW32" s="195"/>
      <c r="LX32" s="195"/>
      <c r="LY32" s="196"/>
      <c r="LZ32" s="195"/>
      <c r="MA32" s="195"/>
      <c r="MB32" s="196"/>
      <c r="MC32" s="195"/>
      <c r="MD32" s="195"/>
      <c r="ME32" s="196"/>
      <c r="MF32" s="195"/>
      <c r="MG32" s="195"/>
      <c r="MH32" s="196"/>
      <c r="MI32" s="195"/>
      <c r="MJ32" s="195"/>
      <c r="MK32" s="196"/>
      <c r="ML32" s="195"/>
      <c r="MM32" s="195"/>
      <c r="MN32" s="196"/>
      <c r="MO32" s="478">
        <f t="shared" ref="MO32:MO39" si="19">SUMIFS(CW32:LW32,$CW$1:$LW$1,"eredeti előirányzat",$CW$5:$LW$5,"Kötelező feladatok")</f>
        <v>0</v>
      </c>
      <c r="MP32" s="478">
        <f t="shared" si="7"/>
        <v>0</v>
      </c>
      <c r="MQ32" s="482"/>
      <c r="MR32" s="478">
        <f t="shared" si="14"/>
        <v>0</v>
      </c>
      <c r="MS32" s="478">
        <f t="shared" ref="MS32:MS65" si="20">SUMIFS(DA32:MA32,$CZ$1:$LZ$1,"módosított előirányzat",$CZ$5:$LZ$5,"Kötelező feladatok")</f>
        <v>0</v>
      </c>
      <c r="MT32" s="482"/>
      <c r="MU32" s="478">
        <f t="shared" si="15"/>
        <v>0</v>
      </c>
      <c r="MV32" s="478">
        <f t="shared" si="16"/>
        <v>0</v>
      </c>
      <c r="MW32" s="482"/>
      <c r="MX32" s="91"/>
    </row>
    <row r="33" spans="1:362" ht="15">
      <c r="A33" s="58"/>
      <c r="B33" s="63"/>
      <c r="C33" s="64"/>
      <c r="D33" s="62">
        <v>2</v>
      </c>
      <c r="E33" s="2" t="s">
        <v>173</v>
      </c>
      <c r="F33" s="18"/>
      <c r="G33" s="65" t="s">
        <v>174</v>
      </c>
      <c r="H33" s="35">
        <f t="shared" si="0"/>
        <v>0</v>
      </c>
      <c r="I33" s="35">
        <f t="shared" si="1"/>
        <v>0</v>
      </c>
      <c r="J33" s="35"/>
      <c r="K33" s="59">
        <f t="shared" si="2"/>
        <v>0</v>
      </c>
      <c r="L33" s="35">
        <f t="shared" si="3"/>
        <v>0</v>
      </c>
      <c r="M33" s="35">
        <f t="shared" si="4"/>
        <v>0</v>
      </c>
      <c r="N33" s="35"/>
      <c r="O33" s="225">
        <f t="shared" si="9"/>
        <v>0</v>
      </c>
      <c r="P33" s="35">
        <f t="shared" si="5"/>
        <v>0</v>
      </c>
      <c r="Q33" s="35">
        <f t="shared" si="6"/>
        <v>0</v>
      </c>
      <c r="R33" s="35"/>
      <c r="S33" s="225">
        <f t="shared" si="10"/>
        <v>0</v>
      </c>
      <c r="T33" s="35"/>
      <c r="U33" s="35"/>
      <c r="V33" s="66"/>
      <c r="W33" s="35"/>
      <c r="X33" s="35"/>
      <c r="Y33" s="66"/>
      <c r="Z33" s="35"/>
      <c r="AA33" s="35"/>
      <c r="AB33" s="66"/>
      <c r="AC33" s="35"/>
      <c r="AD33" s="35"/>
      <c r="AE33" s="66"/>
      <c r="AF33" s="35"/>
      <c r="AG33" s="35"/>
      <c r="AH33" s="66"/>
      <c r="AI33" s="35"/>
      <c r="AJ33" s="35"/>
      <c r="AK33" s="66"/>
      <c r="AL33" s="35"/>
      <c r="AM33" s="35"/>
      <c r="AN33" s="66"/>
      <c r="AO33" s="35"/>
      <c r="AP33" s="35"/>
      <c r="AQ33" s="66"/>
      <c r="AR33" s="35"/>
      <c r="AS33" s="35"/>
      <c r="AT33" s="66"/>
      <c r="AU33" s="35"/>
      <c r="AV33" s="35"/>
      <c r="AW33" s="66"/>
      <c r="AX33" s="35"/>
      <c r="AY33" s="35"/>
      <c r="AZ33" s="66"/>
      <c r="BA33" s="35"/>
      <c r="BB33" s="35"/>
      <c r="BC33" s="66"/>
      <c r="BD33" s="35"/>
      <c r="BE33" s="35"/>
      <c r="BF33" s="66"/>
      <c r="BG33" s="35"/>
      <c r="BH33" s="35"/>
      <c r="BI33" s="66"/>
      <c r="BJ33" s="35"/>
      <c r="BK33" s="35"/>
      <c r="BL33" s="66"/>
      <c r="BM33" s="35"/>
      <c r="BN33" s="35"/>
      <c r="BO33" s="66"/>
      <c r="BP33" s="35"/>
      <c r="BQ33" s="35"/>
      <c r="BR33" s="66"/>
      <c r="BS33" s="35"/>
      <c r="BT33" s="35"/>
      <c r="BU33" s="66"/>
      <c r="BV33" s="35"/>
      <c r="BW33" s="35"/>
      <c r="BX33" s="66"/>
      <c r="BY33" s="35"/>
      <c r="BZ33" s="35"/>
      <c r="CA33" s="66"/>
      <c r="CB33" s="35"/>
      <c r="CC33" s="35"/>
      <c r="CD33" s="66"/>
      <c r="CE33" s="35"/>
      <c r="CF33" s="35"/>
      <c r="CG33" s="66"/>
      <c r="CH33" s="35"/>
      <c r="CI33" s="35"/>
      <c r="CJ33" s="66"/>
      <c r="CK33" s="35"/>
      <c r="CL33" s="35"/>
      <c r="CM33" s="66"/>
      <c r="CN33" s="35"/>
      <c r="CO33" s="35"/>
      <c r="CP33" s="66"/>
      <c r="CQ33" s="35"/>
      <c r="CR33" s="35"/>
      <c r="CS33" s="66"/>
      <c r="CT33" s="35"/>
      <c r="CU33" s="35"/>
      <c r="CV33" s="66"/>
      <c r="CW33" s="195"/>
      <c r="CX33" s="195"/>
      <c r="CY33" s="196"/>
      <c r="CZ33" s="195"/>
      <c r="DA33" s="195"/>
      <c r="DB33" s="196"/>
      <c r="DC33" s="195"/>
      <c r="DD33" s="195"/>
      <c r="DE33" s="196"/>
      <c r="DF33" s="195"/>
      <c r="DG33" s="195"/>
      <c r="DH33" s="196"/>
      <c r="DI33" s="195"/>
      <c r="DJ33" s="195"/>
      <c r="DK33" s="196"/>
      <c r="DL33" s="195"/>
      <c r="DM33" s="195"/>
      <c r="DN33" s="196"/>
      <c r="DO33" s="195"/>
      <c r="DP33" s="195"/>
      <c r="DQ33" s="196"/>
      <c r="DR33" s="195"/>
      <c r="DS33" s="195"/>
      <c r="DT33" s="196"/>
      <c r="DU33" s="195"/>
      <c r="DV33" s="195"/>
      <c r="DW33" s="196"/>
      <c r="DX33" s="195"/>
      <c r="DY33" s="195"/>
      <c r="DZ33" s="196"/>
      <c r="EA33" s="195"/>
      <c r="EB33" s="195"/>
      <c r="EC33" s="196"/>
      <c r="ED33" s="195"/>
      <c r="EE33" s="195"/>
      <c r="EF33" s="196"/>
      <c r="EG33" s="195"/>
      <c r="EH33" s="195"/>
      <c r="EI33" s="196"/>
      <c r="EJ33" s="195"/>
      <c r="EK33" s="195"/>
      <c r="EL33" s="196"/>
      <c r="EM33" s="195"/>
      <c r="EN33" s="195"/>
      <c r="EO33" s="196"/>
      <c r="EP33" s="195"/>
      <c r="EQ33" s="195"/>
      <c r="ER33" s="196"/>
      <c r="ES33" s="195"/>
      <c r="ET33" s="195"/>
      <c r="EU33" s="196"/>
      <c r="EV33" s="195"/>
      <c r="EW33" s="195"/>
      <c r="EX33" s="196"/>
      <c r="EY33" s="195"/>
      <c r="EZ33" s="195"/>
      <c r="FA33" s="196"/>
      <c r="FB33" s="195"/>
      <c r="FC33" s="195"/>
      <c r="FD33" s="196"/>
      <c r="FE33" s="195"/>
      <c r="FF33" s="195"/>
      <c r="FG33" s="196"/>
      <c r="FH33" s="195"/>
      <c r="FI33" s="195"/>
      <c r="FJ33" s="196"/>
      <c r="FK33" s="195"/>
      <c r="FL33" s="195"/>
      <c r="FM33" s="196"/>
      <c r="FN33" s="195"/>
      <c r="FO33" s="195"/>
      <c r="FP33" s="196"/>
      <c r="FQ33" s="195"/>
      <c r="FR33" s="195"/>
      <c r="FS33" s="196"/>
      <c r="FT33" s="195"/>
      <c r="FU33" s="195"/>
      <c r="FV33" s="196"/>
      <c r="FW33" s="195"/>
      <c r="FX33" s="195"/>
      <c r="FY33" s="196"/>
      <c r="FZ33" s="195"/>
      <c r="GA33" s="195"/>
      <c r="GB33" s="196"/>
      <c r="GC33" s="195"/>
      <c r="GD33" s="195"/>
      <c r="GE33" s="196"/>
      <c r="GF33" s="195"/>
      <c r="GG33" s="195"/>
      <c r="GH33" s="196"/>
      <c r="GI33" s="195"/>
      <c r="GJ33" s="195"/>
      <c r="GK33" s="196"/>
      <c r="GL33" s="195"/>
      <c r="GM33" s="195"/>
      <c r="GN33" s="196"/>
      <c r="GO33" s="195"/>
      <c r="GP33" s="195"/>
      <c r="GQ33" s="196"/>
      <c r="GR33" s="195"/>
      <c r="GS33" s="195"/>
      <c r="GT33" s="196"/>
      <c r="GU33" s="195"/>
      <c r="GV33" s="195"/>
      <c r="GW33" s="196"/>
      <c r="GX33" s="195"/>
      <c r="GY33" s="195"/>
      <c r="GZ33" s="196"/>
      <c r="HA33" s="195"/>
      <c r="HB33" s="195"/>
      <c r="HC33" s="196"/>
      <c r="HD33" s="195"/>
      <c r="HE33" s="195"/>
      <c r="HF33" s="196"/>
      <c r="HG33" s="195"/>
      <c r="HH33" s="195"/>
      <c r="HI33" s="196"/>
      <c r="HJ33" s="195"/>
      <c r="HK33" s="195"/>
      <c r="HL33" s="196"/>
      <c r="HM33" s="195"/>
      <c r="HN33" s="195"/>
      <c r="HO33" s="196"/>
      <c r="HP33" s="195"/>
      <c r="HQ33" s="195"/>
      <c r="HR33" s="196"/>
      <c r="HS33" s="195"/>
      <c r="HT33" s="195"/>
      <c r="HU33" s="196"/>
      <c r="HV33" s="195"/>
      <c r="HW33" s="195"/>
      <c r="HX33" s="196"/>
      <c r="HY33" s="195"/>
      <c r="HZ33" s="195"/>
      <c r="IA33" s="196"/>
      <c r="IB33" s="195"/>
      <c r="IC33" s="195"/>
      <c r="ID33" s="196"/>
      <c r="IE33" s="195"/>
      <c r="IF33" s="195"/>
      <c r="IG33" s="196"/>
      <c r="IH33" s="195"/>
      <c r="II33" s="195"/>
      <c r="IJ33" s="196"/>
      <c r="IK33" s="195"/>
      <c r="IL33" s="195"/>
      <c r="IM33" s="196"/>
      <c r="IN33" s="195"/>
      <c r="IO33" s="195"/>
      <c r="IP33" s="196"/>
      <c r="IQ33" s="195"/>
      <c r="IR33" s="195"/>
      <c r="IS33" s="196"/>
      <c r="IT33" s="195"/>
      <c r="IU33" s="195"/>
      <c r="IV33" s="196"/>
      <c r="IW33" s="195"/>
      <c r="IX33" s="195"/>
      <c r="IY33" s="196"/>
      <c r="IZ33" s="195"/>
      <c r="JA33" s="195"/>
      <c r="JB33" s="196"/>
      <c r="JC33" s="195"/>
      <c r="JD33" s="195"/>
      <c r="JE33" s="196"/>
      <c r="JF33" s="195"/>
      <c r="JG33" s="195"/>
      <c r="JH33" s="196"/>
      <c r="JI33" s="195"/>
      <c r="JJ33" s="195"/>
      <c r="JK33" s="196"/>
      <c r="JL33" s="195"/>
      <c r="JM33" s="195"/>
      <c r="JN33" s="196"/>
      <c r="JO33" s="195"/>
      <c r="JP33" s="195"/>
      <c r="JQ33" s="196"/>
      <c r="JR33" s="195"/>
      <c r="JS33" s="195"/>
      <c r="JT33" s="196"/>
      <c r="JU33" s="195"/>
      <c r="JV33" s="195"/>
      <c r="JW33" s="196"/>
      <c r="JX33" s="195"/>
      <c r="JY33" s="195"/>
      <c r="JZ33" s="196"/>
      <c r="KA33" s="195"/>
      <c r="KB33" s="195"/>
      <c r="KC33" s="196"/>
      <c r="KD33" s="195"/>
      <c r="KE33" s="195"/>
      <c r="KF33" s="196"/>
      <c r="KG33" s="195"/>
      <c r="KH33" s="195"/>
      <c r="KI33" s="196"/>
      <c r="KJ33" s="195"/>
      <c r="KK33" s="195"/>
      <c r="KL33" s="196"/>
      <c r="KM33" s="195"/>
      <c r="KN33" s="195"/>
      <c r="KO33" s="196"/>
      <c r="KP33" s="195"/>
      <c r="KQ33" s="195"/>
      <c r="KR33" s="196"/>
      <c r="KS33" s="195"/>
      <c r="KT33" s="195"/>
      <c r="KU33" s="196"/>
      <c r="KV33" s="195"/>
      <c r="KW33" s="195"/>
      <c r="KX33" s="196"/>
      <c r="KY33" s="195"/>
      <c r="KZ33" s="195"/>
      <c r="LA33" s="196"/>
      <c r="LB33" s="195"/>
      <c r="LC33" s="195"/>
      <c r="LD33" s="196"/>
      <c r="LE33" s="195"/>
      <c r="LF33" s="195"/>
      <c r="LG33" s="196"/>
      <c r="LH33" s="195"/>
      <c r="LI33" s="195"/>
      <c r="LJ33" s="196"/>
      <c r="LK33" s="195"/>
      <c r="LL33" s="195"/>
      <c r="LM33" s="196"/>
      <c r="LN33" s="195"/>
      <c r="LO33" s="195"/>
      <c r="LP33" s="196"/>
      <c r="LQ33" s="195"/>
      <c r="LR33" s="195"/>
      <c r="LS33" s="196"/>
      <c r="LT33" s="195"/>
      <c r="LU33" s="195"/>
      <c r="LV33" s="196"/>
      <c r="LW33" s="195"/>
      <c r="LX33" s="195"/>
      <c r="LY33" s="196"/>
      <c r="LZ33" s="195"/>
      <c r="MA33" s="195"/>
      <c r="MB33" s="196"/>
      <c r="MC33" s="195"/>
      <c r="MD33" s="195"/>
      <c r="ME33" s="196"/>
      <c r="MF33" s="195"/>
      <c r="MG33" s="195"/>
      <c r="MH33" s="196"/>
      <c r="MI33" s="195"/>
      <c r="MJ33" s="195"/>
      <c r="MK33" s="196"/>
      <c r="ML33" s="195"/>
      <c r="MM33" s="195"/>
      <c r="MN33" s="196"/>
      <c r="MO33" s="478">
        <f t="shared" si="19"/>
        <v>0</v>
      </c>
      <c r="MP33" s="478">
        <f t="shared" si="7"/>
        <v>0</v>
      </c>
      <c r="MQ33" s="482"/>
      <c r="MR33" s="478">
        <f t="shared" si="14"/>
        <v>0</v>
      </c>
      <c r="MS33" s="478">
        <f t="shared" si="20"/>
        <v>0</v>
      </c>
      <c r="MT33" s="482"/>
      <c r="MU33" s="478">
        <f t="shared" si="15"/>
        <v>0</v>
      </c>
      <c r="MV33" s="478">
        <f t="shared" si="16"/>
        <v>0</v>
      </c>
      <c r="MW33" s="482"/>
      <c r="MX33" s="91"/>
    </row>
    <row r="34" spans="1:362" ht="15">
      <c r="A34" s="58"/>
      <c r="B34" s="63"/>
      <c r="C34" s="64"/>
      <c r="D34" s="62">
        <v>3</v>
      </c>
      <c r="E34" s="2" t="s">
        <v>175</v>
      </c>
      <c r="F34" s="18"/>
      <c r="G34" s="65" t="s">
        <v>176</v>
      </c>
      <c r="H34" s="35">
        <f t="shared" si="0"/>
        <v>0</v>
      </c>
      <c r="I34" s="35">
        <f t="shared" si="1"/>
        <v>0</v>
      </c>
      <c r="J34" s="35"/>
      <c r="K34" s="59">
        <f t="shared" si="2"/>
        <v>0</v>
      </c>
      <c r="L34" s="35">
        <f t="shared" si="3"/>
        <v>0</v>
      </c>
      <c r="M34" s="35">
        <f t="shared" si="4"/>
        <v>0</v>
      </c>
      <c r="N34" s="35"/>
      <c r="O34" s="225">
        <f t="shared" si="9"/>
        <v>0</v>
      </c>
      <c r="P34" s="35">
        <f t="shared" si="5"/>
        <v>0</v>
      </c>
      <c r="Q34" s="35">
        <f t="shared" si="6"/>
        <v>0</v>
      </c>
      <c r="R34" s="35"/>
      <c r="S34" s="225">
        <f t="shared" si="10"/>
        <v>0</v>
      </c>
      <c r="T34" s="35"/>
      <c r="U34" s="35"/>
      <c r="V34" s="66"/>
      <c r="W34" s="35"/>
      <c r="X34" s="35"/>
      <c r="Y34" s="66"/>
      <c r="Z34" s="35"/>
      <c r="AA34" s="35"/>
      <c r="AB34" s="66"/>
      <c r="AC34" s="35"/>
      <c r="AD34" s="35"/>
      <c r="AE34" s="66"/>
      <c r="AF34" s="35"/>
      <c r="AG34" s="35"/>
      <c r="AH34" s="66"/>
      <c r="AI34" s="35"/>
      <c r="AJ34" s="35"/>
      <c r="AK34" s="66"/>
      <c r="AL34" s="35"/>
      <c r="AM34" s="35"/>
      <c r="AN34" s="66"/>
      <c r="AO34" s="35"/>
      <c r="AP34" s="35"/>
      <c r="AQ34" s="66"/>
      <c r="AR34" s="35"/>
      <c r="AS34" s="35"/>
      <c r="AT34" s="66"/>
      <c r="AU34" s="35"/>
      <c r="AV34" s="35"/>
      <c r="AW34" s="66"/>
      <c r="AX34" s="35"/>
      <c r="AY34" s="35"/>
      <c r="AZ34" s="66"/>
      <c r="BA34" s="35"/>
      <c r="BB34" s="35"/>
      <c r="BC34" s="66"/>
      <c r="BD34" s="35"/>
      <c r="BE34" s="35"/>
      <c r="BF34" s="66"/>
      <c r="BG34" s="35"/>
      <c r="BH34" s="35"/>
      <c r="BI34" s="66"/>
      <c r="BJ34" s="35"/>
      <c r="BK34" s="35"/>
      <c r="BL34" s="66"/>
      <c r="BM34" s="35"/>
      <c r="BN34" s="35"/>
      <c r="BO34" s="66"/>
      <c r="BP34" s="35"/>
      <c r="BQ34" s="35"/>
      <c r="BR34" s="66"/>
      <c r="BS34" s="35"/>
      <c r="BT34" s="35"/>
      <c r="BU34" s="66"/>
      <c r="BV34" s="35"/>
      <c r="BW34" s="35"/>
      <c r="BX34" s="66"/>
      <c r="BY34" s="35"/>
      <c r="BZ34" s="35"/>
      <c r="CA34" s="66"/>
      <c r="CB34" s="35"/>
      <c r="CC34" s="35"/>
      <c r="CD34" s="66"/>
      <c r="CE34" s="35"/>
      <c r="CF34" s="35"/>
      <c r="CG34" s="66"/>
      <c r="CH34" s="35"/>
      <c r="CI34" s="35"/>
      <c r="CJ34" s="66"/>
      <c r="CK34" s="35"/>
      <c r="CL34" s="35"/>
      <c r="CM34" s="66"/>
      <c r="CN34" s="35"/>
      <c r="CO34" s="35"/>
      <c r="CP34" s="66"/>
      <c r="CQ34" s="35"/>
      <c r="CR34" s="35"/>
      <c r="CS34" s="66"/>
      <c r="CT34" s="35"/>
      <c r="CU34" s="35"/>
      <c r="CV34" s="66"/>
      <c r="CW34" s="195"/>
      <c r="CX34" s="195"/>
      <c r="CY34" s="196"/>
      <c r="CZ34" s="195"/>
      <c r="DA34" s="195"/>
      <c r="DB34" s="196"/>
      <c r="DC34" s="195"/>
      <c r="DD34" s="195"/>
      <c r="DE34" s="196"/>
      <c r="DF34" s="195"/>
      <c r="DG34" s="195"/>
      <c r="DH34" s="196"/>
      <c r="DI34" s="195"/>
      <c r="DJ34" s="195"/>
      <c r="DK34" s="196"/>
      <c r="DL34" s="195"/>
      <c r="DM34" s="195"/>
      <c r="DN34" s="196"/>
      <c r="DO34" s="195"/>
      <c r="DP34" s="195"/>
      <c r="DQ34" s="196"/>
      <c r="DR34" s="195"/>
      <c r="DS34" s="195"/>
      <c r="DT34" s="196"/>
      <c r="DU34" s="195"/>
      <c r="DV34" s="195"/>
      <c r="DW34" s="196"/>
      <c r="DX34" s="195"/>
      <c r="DY34" s="195"/>
      <c r="DZ34" s="196"/>
      <c r="EA34" s="195"/>
      <c r="EB34" s="195"/>
      <c r="EC34" s="196"/>
      <c r="ED34" s="195"/>
      <c r="EE34" s="195"/>
      <c r="EF34" s="196"/>
      <c r="EG34" s="195"/>
      <c r="EH34" s="195"/>
      <c r="EI34" s="196"/>
      <c r="EJ34" s="195"/>
      <c r="EK34" s="195"/>
      <c r="EL34" s="196"/>
      <c r="EM34" s="195"/>
      <c r="EN34" s="195"/>
      <c r="EO34" s="196"/>
      <c r="EP34" s="195"/>
      <c r="EQ34" s="195"/>
      <c r="ER34" s="196"/>
      <c r="ES34" s="195"/>
      <c r="ET34" s="195"/>
      <c r="EU34" s="196"/>
      <c r="EV34" s="195"/>
      <c r="EW34" s="195"/>
      <c r="EX34" s="196"/>
      <c r="EY34" s="195"/>
      <c r="EZ34" s="195"/>
      <c r="FA34" s="196"/>
      <c r="FB34" s="195"/>
      <c r="FC34" s="195"/>
      <c r="FD34" s="196"/>
      <c r="FE34" s="195"/>
      <c r="FF34" s="195"/>
      <c r="FG34" s="196"/>
      <c r="FH34" s="195"/>
      <c r="FI34" s="195"/>
      <c r="FJ34" s="196"/>
      <c r="FK34" s="195"/>
      <c r="FL34" s="195"/>
      <c r="FM34" s="196"/>
      <c r="FN34" s="195"/>
      <c r="FO34" s="195"/>
      <c r="FP34" s="196"/>
      <c r="FQ34" s="195"/>
      <c r="FR34" s="195"/>
      <c r="FS34" s="196"/>
      <c r="FT34" s="195"/>
      <c r="FU34" s="195"/>
      <c r="FV34" s="196"/>
      <c r="FW34" s="195"/>
      <c r="FX34" s="195"/>
      <c r="FY34" s="196"/>
      <c r="FZ34" s="195"/>
      <c r="GA34" s="195"/>
      <c r="GB34" s="196"/>
      <c r="GC34" s="195"/>
      <c r="GD34" s="195"/>
      <c r="GE34" s="196"/>
      <c r="GF34" s="195"/>
      <c r="GG34" s="195"/>
      <c r="GH34" s="196"/>
      <c r="GI34" s="195"/>
      <c r="GJ34" s="195"/>
      <c r="GK34" s="196"/>
      <c r="GL34" s="195"/>
      <c r="GM34" s="195"/>
      <c r="GN34" s="196"/>
      <c r="GO34" s="195"/>
      <c r="GP34" s="195"/>
      <c r="GQ34" s="196"/>
      <c r="GR34" s="195"/>
      <c r="GS34" s="195"/>
      <c r="GT34" s="196"/>
      <c r="GU34" s="195"/>
      <c r="GV34" s="195"/>
      <c r="GW34" s="196"/>
      <c r="GX34" s="195"/>
      <c r="GY34" s="195"/>
      <c r="GZ34" s="196"/>
      <c r="HA34" s="195"/>
      <c r="HB34" s="195"/>
      <c r="HC34" s="196"/>
      <c r="HD34" s="195"/>
      <c r="HE34" s="195"/>
      <c r="HF34" s="196"/>
      <c r="HG34" s="195"/>
      <c r="HH34" s="195"/>
      <c r="HI34" s="196"/>
      <c r="HJ34" s="195"/>
      <c r="HK34" s="195"/>
      <c r="HL34" s="196"/>
      <c r="HM34" s="195"/>
      <c r="HN34" s="195"/>
      <c r="HO34" s="196"/>
      <c r="HP34" s="195"/>
      <c r="HQ34" s="195"/>
      <c r="HR34" s="196"/>
      <c r="HS34" s="195"/>
      <c r="HT34" s="195"/>
      <c r="HU34" s="196"/>
      <c r="HV34" s="195"/>
      <c r="HW34" s="195"/>
      <c r="HX34" s="196"/>
      <c r="HY34" s="195"/>
      <c r="HZ34" s="195"/>
      <c r="IA34" s="196"/>
      <c r="IB34" s="195"/>
      <c r="IC34" s="195"/>
      <c r="ID34" s="196"/>
      <c r="IE34" s="195"/>
      <c r="IF34" s="195"/>
      <c r="IG34" s="196"/>
      <c r="IH34" s="195"/>
      <c r="II34" s="195"/>
      <c r="IJ34" s="196"/>
      <c r="IK34" s="195"/>
      <c r="IL34" s="195"/>
      <c r="IM34" s="196"/>
      <c r="IN34" s="195"/>
      <c r="IO34" s="195"/>
      <c r="IP34" s="196"/>
      <c r="IQ34" s="195"/>
      <c r="IR34" s="195"/>
      <c r="IS34" s="196"/>
      <c r="IT34" s="195"/>
      <c r="IU34" s="195"/>
      <c r="IV34" s="196"/>
      <c r="IW34" s="195"/>
      <c r="IX34" s="195"/>
      <c r="IY34" s="196"/>
      <c r="IZ34" s="195"/>
      <c r="JA34" s="195"/>
      <c r="JB34" s="196"/>
      <c r="JC34" s="195"/>
      <c r="JD34" s="195"/>
      <c r="JE34" s="196"/>
      <c r="JF34" s="195"/>
      <c r="JG34" s="195"/>
      <c r="JH34" s="196"/>
      <c r="JI34" s="195"/>
      <c r="JJ34" s="195"/>
      <c r="JK34" s="196"/>
      <c r="JL34" s="195"/>
      <c r="JM34" s="195"/>
      <c r="JN34" s="196"/>
      <c r="JO34" s="195"/>
      <c r="JP34" s="195"/>
      <c r="JQ34" s="196"/>
      <c r="JR34" s="195"/>
      <c r="JS34" s="195"/>
      <c r="JT34" s="196"/>
      <c r="JU34" s="195"/>
      <c r="JV34" s="195"/>
      <c r="JW34" s="196"/>
      <c r="JX34" s="195"/>
      <c r="JY34" s="195"/>
      <c r="JZ34" s="196"/>
      <c r="KA34" s="195"/>
      <c r="KB34" s="195"/>
      <c r="KC34" s="196"/>
      <c r="KD34" s="195"/>
      <c r="KE34" s="195"/>
      <c r="KF34" s="196"/>
      <c r="KG34" s="195"/>
      <c r="KH34" s="195"/>
      <c r="KI34" s="196"/>
      <c r="KJ34" s="195"/>
      <c r="KK34" s="195"/>
      <c r="KL34" s="196"/>
      <c r="KM34" s="195"/>
      <c r="KN34" s="195"/>
      <c r="KO34" s="196"/>
      <c r="KP34" s="195"/>
      <c r="KQ34" s="195"/>
      <c r="KR34" s="196"/>
      <c r="KS34" s="195"/>
      <c r="KT34" s="195"/>
      <c r="KU34" s="196"/>
      <c r="KV34" s="195"/>
      <c r="KW34" s="195"/>
      <c r="KX34" s="196"/>
      <c r="KY34" s="195"/>
      <c r="KZ34" s="195"/>
      <c r="LA34" s="196"/>
      <c r="LB34" s="195"/>
      <c r="LC34" s="195"/>
      <c r="LD34" s="196"/>
      <c r="LE34" s="195"/>
      <c r="LF34" s="195"/>
      <c r="LG34" s="196"/>
      <c r="LH34" s="195"/>
      <c r="LI34" s="195"/>
      <c r="LJ34" s="196"/>
      <c r="LK34" s="195"/>
      <c r="LL34" s="195"/>
      <c r="LM34" s="196"/>
      <c r="LN34" s="195"/>
      <c r="LO34" s="195"/>
      <c r="LP34" s="196"/>
      <c r="LQ34" s="195"/>
      <c r="LR34" s="195"/>
      <c r="LS34" s="196"/>
      <c r="LT34" s="195"/>
      <c r="LU34" s="195"/>
      <c r="LV34" s="196"/>
      <c r="LW34" s="195"/>
      <c r="LX34" s="195"/>
      <c r="LY34" s="196"/>
      <c r="LZ34" s="195"/>
      <c r="MA34" s="195"/>
      <c r="MB34" s="196"/>
      <c r="MC34" s="195"/>
      <c r="MD34" s="195"/>
      <c r="ME34" s="196"/>
      <c r="MF34" s="195"/>
      <c r="MG34" s="195"/>
      <c r="MH34" s="196"/>
      <c r="MI34" s="195"/>
      <c r="MJ34" s="195"/>
      <c r="MK34" s="196"/>
      <c r="ML34" s="195"/>
      <c r="MM34" s="195"/>
      <c r="MN34" s="196"/>
      <c r="MO34" s="478">
        <f t="shared" si="19"/>
        <v>0</v>
      </c>
      <c r="MP34" s="478">
        <f t="shared" si="7"/>
        <v>0</v>
      </c>
      <c r="MQ34" s="482"/>
      <c r="MR34" s="478">
        <f t="shared" si="14"/>
        <v>0</v>
      </c>
      <c r="MS34" s="478">
        <f t="shared" si="20"/>
        <v>0</v>
      </c>
      <c r="MT34" s="482"/>
      <c r="MU34" s="478">
        <f t="shared" si="15"/>
        <v>0</v>
      </c>
      <c r="MV34" s="478">
        <f t="shared" si="16"/>
        <v>0</v>
      </c>
      <c r="MW34" s="482"/>
      <c r="MX34" s="91"/>
    </row>
    <row r="35" spans="1:362" ht="15">
      <c r="A35" s="58"/>
      <c r="B35" s="63"/>
      <c r="C35" s="64"/>
      <c r="D35" s="62">
        <v>4</v>
      </c>
      <c r="E35" s="2" t="s">
        <v>177</v>
      </c>
      <c r="F35" s="18"/>
      <c r="G35" s="65" t="s">
        <v>178</v>
      </c>
      <c r="H35" s="35">
        <f t="shared" si="0"/>
        <v>0</v>
      </c>
      <c r="I35" s="35">
        <f t="shared" si="1"/>
        <v>0</v>
      </c>
      <c r="J35" s="35"/>
      <c r="K35" s="59">
        <f t="shared" si="2"/>
        <v>0</v>
      </c>
      <c r="L35" s="35">
        <f t="shared" si="3"/>
        <v>0</v>
      </c>
      <c r="M35" s="35">
        <f t="shared" si="4"/>
        <v>0</v>
      </c>
      <c r="N35" s="35"/>
      <c r="O35" s="225">
        <f t="shared" si="9"/>
        <v>0</v>
      </c>
      <c r="P35" s="35">
        <f t="shared" si="5"/>
        <v>0</v>
      </c>
      <c r="Q35" s="35">
        <f t="shared" si="6"/>
        <v>0</v>
      </c>
      <c r="R35" s="35"/>
      <c r="S35" s="225">
        <f t="shared" si="10"/>
        <v>0</v>
      </c>
      <c r="T35" s="35"/>
      <c r="U35" s="35"/>
      <c r="V35" s="66"/>
      <c r="W35" s="35"/>
      <c r="X35" s="35"/>
      <c r="Y35" s="66"/>
      <c r="Z35" s="35"/>
      <c r="AA35" s="35"/>
      <c r="AB35" s="66"/>
      <c r="AC35" s="35"/>
      <c r="AD35" s="35"/>
      <c r="AE35" s="66"/>
      <c r="AF35" s="35"/>
      <c r="AG35" s="35"/>
      <c r="AH35" s="66"/>
      <c r="AI35" s="35"/>
      <c r="AJ35" s="35"/>
      <c r="AK35" s="66"/>
      <c r="AL35" s="35"/>
      <c r="AM35" s="35"/>
      <c r="AN35" s="66"/>
      <c r="AO35" s="35"/>
      <c r="AP35" s="35"/>
      <c r="AQ35" s="66"/>
      <c r="AR35" s="35"/>
      <c r="AS35" s="35"/>
      <c r="AT35" s="66"/>
      <c r="AU35" s="35"/>
      <c r="AV35" s="35"/>
      <c r="AW35" s="66"/>
      <c r="AX35" s="35"/>
      <c r="AY35" s="35"/>
      <c r="AZ35" s="66"/>
      <c r="BA35" s="35"/>
      <c r="BB35" s="35"/>
      <c r="BC35" s="66"/>
      <c r="BD35" s="35"/>
      <c r="BE35" s="35"/>
      <c r="BF35" s="66"/>
      <c r="BG35" s="35"/>
      <c r="BH35" s="35"/>
      <c r="BI35" s="66"/>
      <c r="BJ35" s="35"/>
      <c r="BK35" s="35"/>
      <c r="BL35" s="66"/>
      <c r="BM35" s="35"/>
      <c r="BN35" s="35"/>
      <c r="BO35" s="66"/>
      <c r="BP35" s="35"/>
      <c r="BQ35" s="35"/>
      <c r="BR35" s="66"/>
      <c r="BS35" s="35"/>
      <c r="BT35" s="35"/>
      <c r="BU35" s="66"/>
      <c r="BV35" s="35"/>
      <c r="BW35" s="35"/>
      <c r="BX35" s="66"/>
      <c r="BY35" s="35"/>
      <c r="BZ35" s="35"/>
      <c r="CA35" s="66"/>
      <c r="CB35" s="35"/>
      <c r="CC35" s="35"/>
      <c r="CD35" s="66"/>
      <c r="CE35" s="35"/>
      <c r="CF35" s="35"/>
      <c r="CG35" s="66"/>
      <c r="CH35" s="35"/>
      <c r="CI35" s="35"/>
      <c r="CJ35" s="66"/>
      <c r="CK35" s="35"/>
      <c r="CL35" s="35"/>
      <c r="CM35" s="66"/>
      <c r="CN35" s="35"/>
      <c r="CO35" s="35"/>
      <c r="CP35" s="66"/>
      <c r="CQ35" s="35"/>
      <c r="CR35" s="35"/>
      <c r="CS35" s="66"/>
      <c r="CT35" s="35"/>
      <c r="CU35" s="35"/>
      <c r="CV35" s="66"/>
      <c r="CW35" s="195"/>
      <c r="CX35" s="195"/>
      <c r="CY35" s="196"/>
      <c r="CZ35" s="195"/>
      <c r="DA35" s="195"/>
      <c r="DB35" s="196"/>
      <c r="DC35" s="195"/>
      <c r="DD35" s="195"/>
      <c r="DE35" s="196"/>
      <c r="DF35" s="195"/>
      <c r="DG35" s="195"/>
      <c r="DH35" s="196"/>
      <c r="DI35" s="195"/>
      <c r="DJ35" s="195"/>
      <c r="DK35" s="196"/>
      <c r="DL35" s="195"/>
      <c r="DM35" s="195"/>
      <c r="DN35" s="196"/>
      <c r="DO35" s="195"/>
      <c r="DP35" s="195"/>
      <c r="DQ35" s="196"/>
      <c r="DR35" s="195"/>
      <c r="DS35" s="195"/>
      <c r="DT35" s="196"/>
      <c r="DU35" s="195"/>
      <c r="DV35" s="195"/>
      <c r="DW35" s="196"/>
      <c r="DX35" s="195"/>
      <c r="DY35" s="195"/>
      <c r="DZ35" s="196"/>
      <c r="EA35" s="195"/>
      <c r="EB35" s="195"/>
      <c r="EC35" s="196"/>
      <c r="ED35" s="195"/>
      <c r="EE35" s="195"/>
      <c r="EF35" s="196"/>
      <c r="EG35" s="195"/>
      <c r="EH35" s="195"/>
      <c r="EI35" s="196"/>
      <c r="EJ35" s="195"/>
      <c r="EK35" s="195"/>
      <c r="EL35" s="196"/>
      <c r="EM35" s="195"/>
      <c r="EN35" s="195"/>
      <c r="EO35" s="196"/>
      <c r="EP35" s="195"/>
      <c r="EQ35" s="195"/>
      <c r="ER35" s="196"/>
      <c r="ES35" s="195"/>
      <c r="ET35" s="195"/>
      <c r="EU35" s="196"/>
      <c r="EV35" s="195"/>
      <c r="EW35" s="195"/>
      <c r="EX35" s="196"/>
      <c r="EY35" s="195"/>
      <c r="EZ35" s="195"/>
      <c r="FA35" s="196"/>
      <c r="FB35" s="195"/>
      <c r="FC35" s="195"/>
      <c r="FD35" s="196"/>
      <c r="FE35" s="195"/>
      <c r="FF35" s="195"/>
      <c r="FG35" s="196"/>
      <c r="FH35" s="195"/>
      <c r="FI35" s="195"/>
      <c r="FJ35" s="196"/>
      <c r="FK35" s="195"/>
      <c r="FL35" s="195"/>
      <c r="FM35" s="196"/>
      <c r="FN35" s="195"/>
      <c r="FO35" s="195"/>
      <c r="FP35" s="196"/>
      <c r="FQ35" s="195"/>
      <c r="FR35" s="195"/>
      <c r="FS35" s="196"/>
      <c r="FT35" s="195"/>
      <c r="FU35" s="195"/>
      <c r="FV35" s="196"/>
      <c r="FW35" s="195"/>
      <c r="FX35" s="195"/>
      <c r="FY35" s="196"/>
      <c r="FZ35" s="195"/>
      <c r="GA35" s="195"/>
      <c r="GB35" s="196"/>
      <c r="GC35" s="195"/>
      <c r="GD35" s="195"/>
      <c r="GE35" s="196"/>
      <c r="GF35" s="195"/>
      <c r="GG35" s="195"/>
      <c r="GH35" s="196"/>
      <c r="GI35" s="195"/>
      <c r="GJ35" s="195"/>
      <c r="GK35" s="196"/>
      <c r="GL35" s="195"/>
      <c r="GM35" s="195"/>
      <c r="GN35" s="196"/>
      <c r="GO35" s="195"/>
      <c r="GP35" s="195"/>
      <c r="GQ35" s="196"/>
      <c r="GR35" s="195"/>
      <c r="GS35" s="195"/>
      <c r="GT35" s="196"/>
      <c r="GU35" s="195"/>
      <c r="GV35" s="195"/>
      <c r="GW35" s="196"/>
      <c r="GX35" s="195"/>
      <c r="GY35" s="195"/>
      <c r="GZ35" s="196"/>
      <c r="HA35" s="195"/>
      <c r="HB35" s="195"/>
      <c r="HC35" s="196"/>
      <c r="HD35" s="195"/>
      <c r="HE35" s="195"/>
      <c r="HF35" s="196"/>
      <c r="HG35" s="195"/>
      <c r="HH35" s="195"/>
      <c r="HI35" s="196"/>
      <c r="HJ35" s="195"/>
      <c r="HK35" s="195"/>
      <c r="HL35" s="196"/>
      <c r="HM35" s="195"/>
      <c r="HN35" s="195"/>
      <c r="HO35" s="196"/>
      <c r="HP35" s="195"/>
      <c r="HQ35" s="195"/>
      <c r="HR35" s="196"/>
      <c r="HS35" s="195"/>
      <c r="HT35" s="195"/>
      <c r="HU35" s="196"/>
      <c r="HV35" s="195"/>
      <c r="HW35" s="195"/>
      <c r="HX35" s="196"/>
      <c r="HY35" s="195"/>
      <c r="HZ35" s="195"/>
      <c r="IA35" s="196"/>
      <c r="IB35" s="195"/>
      <c r="IC35" s="195"/>
      <c r="ID35" s="196"/>
      <c r="IE35" s="195"/>
      <c r="IF35" s="195"/>
      <c r="IG35" s="196"/>
      <c r="IH35" s="195"/>
      <c r="II35" s="195"/>
      <c r="IJ35" s="196"/>
      <c r="IK35" s="195"/>
      <c r="IL35" s="195"/>
      <c r="IM35" s="196"/>
      <c r="IN35" s="195"/>
      <c r="IO35" s="195"/>
      <c r="IP35" s="196"/>
      <c r="IQ35" s="195"/>
      <c r="IR35" s="195"/>
      <c r="IS35" s="196"/>
      <c r="IT35" s="195"/>
      <c r="IU35" s="195"/>
      <c r="IV35" s="196"/>
      <c r="IW35" s="195"/>
      <c r="IX35" s="195"/>
      <c r="IY35" s="196"/>
      <c r="IZ35" s="195"/>
      <c r="JA35" s="195"/>
      <c r="JB35" s="196"/>
      <c r="JC35" s="195"/>
      <c r="JD35" s="195"/>
      <c r="JE35" s="196"/>
      <c r="JF35" s="195"/>
      <c r="JG35" s="195"/>
      <c r="JH35" s="196"/>
      <c r="JI35" s="195"/>
      <c r="JJ35" s="195"/>
      <c r="JK35" s="196"/>
      <c r="JL35" s="195"/>
      <c r="JM35" s="195"/>
      <c r="JN35" s="196"/>
      <c r="JO35" s="195"/>
      <c r="JP35" s="195"/>
      <c r="JQ35" s="196"/>
      <c r="JR35" s="195"/>
      <c r="JS35" s="195"/>
      <c r="JT35" s="196"/>
      <c r="JU35" s="195"/>
      <c r="JV35" s="195"/>
      <c r="JW35" s="196"/>
      <c r="JX35" s="195"/>
      <c r="JY35" s="195"/>
      <c r="JZ35" s="196"/>
      <c r="KA35" s="195"/>
      <c r="KB35" s="195"/>
      <c r="KC35" s="196"/>
      <c r="KD35" s="195"/>
      <c r="KE35" s="195"/>
      <c r="KF35" s="196"/>
      <c r="KG35" s="195"/>
      <c r="KH35" s="195"/>
      <c r="KI35" s="196"/>
      <c r="KJ35" s="195"/>
      <c r="KK35" s="195"/>
      <c r="KL35" s="196"/>
      <c r="KM35" s="195"/>
      <c r="KN35" s="195"/>
      <c r="KO35" s="196"/>
      <c r="KP35" s="195"/>
      <c r="KQ35" s="195"/>
      <c r="KR35" s="196"/>
      <c r="KS35" s="195"/>
      <c r="KT35" s="195"/>
      <c r="KU35" s="196"/>
      <c r="KV35" s="195"/>
      <c r="KW35" s="195"/>
      <c r="KX35" s="196"/>
      <c r="KY35" s="195"/>
      <c r="KZ35" s="195"/>
      <c r="LA35" s="196"/>
      <c r="LB35" s="195"/>
      <c r="LC35" s="195"/>
      <c r="LD35" s="196"/>
      <c r="LE35" s="195"/>
      <c r="LF35" s="195"/>
      <c r="LG35" s="196"/>
      <c r="LH35" s="195"/>
      <c r="LI35" s="195"/>
      <c r="LJ35" s="196"/>
      <c r="LK35" s="195"/>
      <c r="LL35" s="195"/>
      <c r="LM35" s="196"/>
      <c r="LN35" s="195"/>
      <c r="LO35" s="195"/>
      <c r="LP35" s="196"/>
      <c r="LQ35" s="195"/>
      <c r="LR35" s="195"/>
      <c r="LS35" s="196"/>
      <c r="LT35" s="195"/>
      <c r="LU35" s="195"/>
      <c r="LV35" s="196"/>
      <c r="LW35" s="195"/>
      <c r="LX35" s="195"/>
      <c r="LY35" s="196"/>
      <c r="LZ35" s="195"/>
      <c r="MA35" s="195"/>
      <c r="MB35" s="196"/>
      <c r="MC35" s="195"/>
      <c r="MD35" s="195"/>
      <c r="ME35" s="196"/>
      <c r="MF35" s="195"/>
      <c r="MG35" s="195"/>
      <c r="MH35" s="196"/>
      <c r="MI35" s="195"/>
      <c r="MJ35" s="195"/>
      <c r="MK35" s="196"/>
      <c r="ML35" s="195"/>
      <c r="MM35" s="195"/>
      <c r="MN35" s="196"/>
      <c r="MO35" s="478">
        <f t="shared" si="19"/>
        <v>0</v>
      </c>
      <c r="MP35" s="478">
        <f t="shared" si="7"/>
        <v>0</v>
      </c>
      <c r="MQ35" s="482"/>
      <c r="MR35" s="478">
        <f t="shared" si="14"/>
        <v>0</v>
      </c>
      <c r="MS35" s="478">
        <f t="shared" si="20"/>
        <v>0</v>
      </c>
      <c r="MT35" s="482"/>
      <c r="MU35" s="478">
        <f t="shared" si="15"/>
        <v>0</v>
      </c>
      <c r="MV35" s="478">
        <f t="shared" si="16"/>
        <v>0</v>
      </c>
      <c r="MW35" s="482"/>
      <c r="MX35" s="91"/>
    </row>
    <row r="36" spans="1:362" ht="15">
      <c r="A36" s="58"/>
      <c r="B36" s="63"/>
      <c r="C36" s="64"/>
      <c r="D36" s="62">
        <v>5</v>
      </c>
      <c r="E36" s="2" t="s">
        <v>179</v>
      </c>
      <c r="F36" s="18"/>
      <c r="G36" s="65" t="s">
        <v>180</v>
      </c>
      <c r="H36" s="35">
        <f t="shared" si="0"/>
        <v>0</v>
      </c>
      <c r="I36" s="35">
        <f t="shared" si="1"/>
        <v>0</v>
      </c>
      <c r="J36" s="35"/>
      <c r="K36" s="59">
        <f t="shared" si="2"/>
        <v>0</v>
      </c>
      <c r="L36" s="35">
        <f t="shared" si="3"/>
        <v>0</v>
      </c>
      <c r="M36" s="35">
        <f t="shared" si="4"/>
        <v>0</v>
      </c>
      <c r="N36" s="35"/>
      <c r="O36" s="225">
        <f t="shared" si="9"/>
        <v>0</v>
      </c>
      <c r="P36" s="35">
        <f t="shared" si="5"/>
        <v>0</v>
      </c>
      <c r="Q36" s="35">
        <f t="shared" si="6"/>
        <v>0</v>
      </c>
      <c r="R36" s="35"/>
      <c r="S36" s="225">
        <f t="shared" si="10"/>
        <v>0</v>
      </c>
      <c r="T36" s="35"/>
      <c r="U36" s="35"/>
      <c r="V36" s="66"/>
      <c r="W36" s="35"/>
      <c r="X36" s="35"/>
      <c r="Y36" s="66"/>
      <c r="Z36" s="35"/>
      <c r="AA36" s="35"/>
      <c r="AB36" s="66"/>
      <c r="AC36" s="35"/>
      <c r="AD36" s="35"/>
      <c r="AE36" s="66"/>
      <c r="AF36" s="35"/>
      <c r="AG36" s="35"/>
      <c r="AH36" s="66"/>
      <c r="AI36" s="35"/>
      <c r="AJ36" s="35"/>
      <c r="AK36" s="66"/>
      <c r="AL36" s="35"/>
      <c r="AM36" s="35"/>
      <c r="AN36" s="66"/>
      <c r="AO36" s="35"/>
      <c r="AP36" s="35"/>
      <c r="AQ36" s="66"/>
      <c r="AR36" s="35"/>
      <c r="AS36" s="35"/>
      <c r="AT36" s="66"/>
      <c r="AU36" s="35"/>
      <c r="AV36" s="35"/>
      <c r="AW36" s="66"/>
      <c r="AX36" s="35"/>
      <c r="AY36" s="35"/>
      <c r="AZ36" s="66"/>
      <c r="BA36" s="35"/>
      <c r="BB36" s="35"/>
      <c r="BC36" s="66"/>
      <c r="BD36" s="35"/>
      <c r="BE36" s="35"/>
      <c r="BF36" s="66"/>
      <c r="BG36" s="35"/>
      <c r="BH36" s="35"/>
      <c r="BI36" s="66"/>
      <c r="BJ36" s="35"/>
      <c r="BK36" s="35"/>
      <c r="BL36" s="66"/>
      <c r="BM36" s="35"/>
      <c r="BN36" s="35"/>
      <c r="BO36" s="66"/>
      <c r="BP36" s="35"/>
      <c r="BQ36" s="35"/>
      <c r="BR36" s="66"/>
      <c r="BS36" s="35"/>
      <c r="BT36" s="35"/>
      <c r="BU36" s="66"/>
      <c r="BV36" s="35"/>
      <c r="BW36" s="35"/>
      <c r="BX36" s="66"/>
      <c r="BY36" s="35"/>
      <c r="BZ36" s="35"/>
      <c r="CA36" s="66"/>
      <c r="CB36" s="35"/>
      <c r="CC36" s="35"/>
      <c r="CD36" s="66"/>
      <c r="CE36" s="35"/>
      <c r="CF36" s="35"/>
      <c r="CG36" s="66"/>
      <c r="CH36" s="35"/>
      <c r="CI36" s="35"/>
      <c r="CJ36" s="66"/>
      <c r="CK36" s="35"/>
      <c r="CL36" s="35"/>
      <c r="CM36" s="66"/>
      <c r="CN36" s="35"/>
      <c r="CO36" s="35"/>
      <c r="CP36" s="66"/>
      <c r="CQ36" s="35"/>
      <c r="CR36" s="35"/>
      <c r="CS36" s="66"/>
      <c r="CT36" s="35"/>
      <c r="CU36" s="35"/>
      <c r="CV36" s="66"/>
      <c r="CW36" s="195"/>
      <c r="CX36" s="195"/>
      <c r="CY36" s="196"/>
      <c r="CZ36" s="195"/>
      <c r="DA36" s="195"/>
      <c r="DB36" s="196"/>
      <c r="DC36" s="195"/>
      <c r="DD36" s="195"/>
      <c r="DE36" s="196"/>
      <c r="DF36" s="195"/>
      <c r="DG36" s="195"/>
      <c r="DH36" s="196"/>
      <c r="DI36" s="195"/>
      <c r="DJ36" s="195"/>
      <c r="DK36" s="196"/>
      <c r="DL36" s="195"/>
      <c r="DM36" s="195"/>
      <c r="DN36" s="196"/>
      <c r="DO36" s="195"/>
      <c r="DP36" s="195"/>
      <c r="DQ36" s="196"/>
      <c r="DR36" s="195"/>
      <c r="DS36" s="195"/>
      <c r="DT36" s="196"/>
      <c r="DU36" s="195"/>
      <c r="DV36" s="195"/>
      <c r="DW36" s="196"/>
      <c r="DX36" s="195"/>
      <c r="DY36" s="195"/>
      <c r="DZ36" s="196"/>
      <c r="EA36" s="195"/>
      <c r="EB36" s="195"/>
      <c r="EC36" s="196"/>
      <c r="ED36" s="195"/>
      <c r="EE36" s="195"/>
      <c r="EF36" s="196"/>
      <c r="EG36" s="195"/>
      <c r="EH36" s="195"/>
      <c r="EI36" s="196"/>
      <c r="EJ36" s="195"/>
      <c r="EK36" s="195"/>
      <c r="EL36" s="196"/>
      <c r="EM36" s="195"/>
      <c r="EN36" s="195"/>
      <c r="EO36" s="196"/>
      <c r="EP36" s="195"/>
      <c r="EQ36" s="195"/>
      <c r="ER36" s="196"/>
      <c r="ES36" s="195"/>
      <c r="ET36" s="195"/>
      <c r="EU36" s="196"/>
      <c r="EV36" s="195"/>
      <c r="EW36" s="195"/>
      <c r="EX36" s="196"/>
      <c r="EY36" s="195"/>
      <c r="EZ36" s="195"/>
      <c r="FA36" s="196"/>
      <c r="FB36" s="195"/>
      <c r="FC36" s="195"/>
      <c r="FD36" s="196"/>
      <c r="FE36" s="195"/>
      <c r="FF36" s="195"/>
      <c r="FG36" s="196"/>
      <c r="FH36" s="195"/>
      <c r="FI36" s="195"/>
      <c r="FJ36" s="196"/>
      <c r="FK36" s="195"/>
      <c r="FL36" s="195"/>
      <c r="FM36" s="196"/>
      <c r="FN36" s="195"/>
      <c r="FO36" s="195"/>
      <c r="FP36" s="196"/>
      <c r="FQ36" s="195"/>
      <c r="FR36" s="195"/>
      <c r="FS36" s="196"/>
      <c r="FT36" s="195"/>
      <c r="FU36" s="195"/>
      <c r="FV36" s="196"/>
      <c r="FW36" s="195"/>
      <c r="FX36" s="195"/>
      <c r="FY36" s="196"/>
      <c r="FZ36" s="195"/>
      <c r="GA36" s="195"/>
      <c r="GB36" s="196"/>
      <c r="GC36" s="195"/>
      <c r="GD36" s="195"/>
      <c r="GE36" s="196"/>
      <c r="GF36" s="195"/>
      <c r="GG36" s="195"/>
      <c r="GH36" s="196"/>
      <c r="GI36" s="195"/>
      <c r="GJ36" s="195"/>
      <c r="GK36" s="196"/>
      <c r="GL36" s="195"/>
      <c r="GM36" s="195"/>
      <c r="GN36" s="196"/>
      <c r="GO36" s="195"/>
      <c r="GP36" s="195"/>
      <c r="GQ36" s="196"/>
      <c r="GR36" s="195"/>
      <c r="GS36" s="195"/>
      <c r="GT36" s="196"/>
      <c r="GU36" s="195"/>
      <c r="GV36" s="195"/>
      <c r="GW36" s="196"/>
      <c r="GX36" s="195"/>
      <c r="GY36" s="195"/>
      <c r="GZ36" s="196"/>
      <c r="HA36" s="195"/>
      <c r="HB36" s="195"/>
      <c r="HC36" s="196"/>
      <c r="HD36" s="195"/>
      <c r="HE36" s="195"/>
      <c r="HF36" s="196"/>
      <c r="HG36" s="195"/>
      <c r="HH36" s="195"/>
      <c r="HI36" s="196"/>
      <c r="HJ36" s="195"/>
      <c r="HK36" s="195"/>
      <c r="HL36" s="196"/>
      <c r="HM36" s="195"/>
      <c r="HN36" s="195"/>
      <c r="HO36" s="196"/>
      <c r="HP36" s="195"/>
      <c r="HQ36" s="195"/>
      <c r="HR36" s="196"/>
      <c r="HS36" s="195"/>
      <c r="HT36" s="195"/>
      <c r="HU36" s="196"/>
      <c r="HV36" s="195"/>
      <c r="HW36" s="195"/>
      <c r="HX36" s="196"/>
      <c r="HY36" s="195"/>
      <c r="HZ36" s="195"/>
      <c r="IA36" s="196"/>
      <c r="IB36" s="195"/>
      <c r="IC36" s="195"/>
      <c r="ID36" s="196"/>
      <c r="IE36" s="195"/>
      <c r="IF36" s="195"/>
      <c r="IG36" s="196"/>
      <c r="IH36" s="195"/>
      <c r="II36" s="195"/>
      <c r="IJ36" s="196"/>
      <c r="IK36" s="195"/>
      <c r="IL36" s="195"/>
      <c r="IM36" s="196"/>
      <c r="IN36" s="195"/>
      <c r="IO36" s="195"/>
      <c r="IP36" s="196"/>
      <c r="IQ36" s="195"/>
      <c r="IR36" s="195"/>
      <c r="IS36" s="196"/>
      <c r="IT36" s="195"/>
      <c r="IU36" s="195"/>
      <c r="IV36" s="196"/>
      <c r="IW36" s="195"/>
      <c r="IX36" s="195"/>
      <c r="IY36" s="196"/>
      <c r="IZ36" s="195"/>
      <c r="JA36" s="195"/>
      <c r="JB36" s="196"/>
      <c r="JC36" s="195"/>
      <c r="JD36" s="195"/>
      <c r="JE36" s="196"/>
      <c r="JF36" s="195"/>
      <c r="JG36" s="195"/>
      <c r="JH36" s="196"/>
      <c r="JI36" s="195"/>
      <c r="JJ36" s="195"/>
      <c r="JK36" s="196"/>
      <c r="JL36" s="195"/>
      <c r="JM36" s="195"/>
      <c r="JN36" s="196"/>
      <c r="JO36" s="195"/>
      <c r="JP36" s="195"/>
      <c r="JQ36" s="196"/>
      <c r="JR36" s="195"/>
      <c r="JS36" s="195"/>
      <c r="JT36" s="196"/>
      <c r="JU36" s="195"/>
      <c r="JV36" s="195"/>
      <c r="JW36" s="196"/>
      <c r="JX36" s="195"/>
      <c r="JY36" s="195"/>
      <c r="JZ36" s="196"/>
      <c r="KA36" s="195"/>
      <c r="KB36" s="195"/>
      <c r="KC36" s="196"/>
      <c r="KD36" s="195"/>
      <c r="KE36" s="195"/>
      <c r="KF36" s="196"/>
      <c r="KG36" s="195"/>
      <c r="KH36" s="195"/>
      <c r="KI36" s="196"/>
      <c r="KJ36" s="195"/>
      <c r="KK36" s="195"/>
      <c r="KL36" s="196"/>
      <c r="KM36" s="195"/>
      <c r="KN36" s="195"/>
      <c r="KO36" s="196"/>
      <c r="KP36" s="195"/>
      <c r="KQ36" s="195"/>
      <c r="KR36" s="196"/>
      <c r="KS36" s="195"/>
      <c r="KT36" s="195"/>
      <c r="KU36" s="196"/>
      <c r="KV36" s="195"/>
      <c r="KW36" s="195"/>
      <c r="KX36" s="196"/>
      <c r="KY36" s="195"/>
      <c r="KZ36" s="195"/>
      <c r="LA36" s="196"/>
      <c r="LB36" s="195"/>
      <c r="LC36" s="195"/>
      <c r="LD36" s="196"/>
      <c r="LE36" s="195"/>
      <c r="LF36" s="195"/>
      <c r="LG36" s="196"/>
      <c r="LH36" s="195"/>
      <c r="LI36" s="195"/>
      <c r="LJ36" s="196"/>
      <c r="LK36" s="195"/>
      <c r="LL36" s="195"/>
      <c r="LM36" s="196"/>
      <c r="LN36" s="195"/>
      <c r="LO36" s="195"/>
      <c r="LP36" s="196"/>
      <c r="LQ36" s="195"/>
      <c r="LR36" s="195"/>
      <c r="LS36" s="196"/>
      <c r="LT36" s="195"/>
      <c r="LU36" s="195"/>
      <c r="LV36" s="196"/>
      <c r="LW36" s="195"/>
      <c r="LX36" s="195"/>
      <c r="LY36" s="196"/>
      <c r="LZ36" s="195"/>
      <c r="MA36" s="195"/>
      <c r="MB36" s="196"/>
      <c r="MC36" s="195"/>
      <c r="MD36" s="195"/>
      <c r="ME36" s="196"/>
      <c r="MF36" s="195"/>
      <c r="MG36" s="195"/>
      <c r="MH36" s="196"/>
      <c r="MI36" s="195"/>
      <c r="MJ36" s="195"/>
      <c r="MK36" s="196"/>
      <c r="ML36" s="195"/>
      <c r="MM36" s="195"/>
      <c r="MN36" s="196"/>
      <c r="MO36" s="478">
        <f t="shared" si="19"/>
        <v>0</v>
      </c>
      <c r="MP36" s="478">
        <f t="shared" si="7"/>
        <v>0</v>
      </c>
      <c r="MQ36" s="482"/>
      <c r="MR36" s="478">
        <f t="shared" si="14"/>
        <v>0</v>
      </c>
      <c r="MS36" s="478">
        <f t="shared" si="20"/>
        <v>0</v>
      </c>
      <c r="MT36" s="482"/>
      <c r="MU36" s="478">
        <f t="shared" si="15"/>
        <v>0</v>
      </c>
      <c r="MV36" s="478">
        <f t="shared" si="16"/>
        <v>0</v>
      </c>
      <c r="MW36" s="482"/>
      <c r="MX36" s="91"/>
    </row>
    <row r="37" spans="1:362" ht="15">
      <c r="A37" s="58"/>
      <c r="B37" s="63"/>
      <c r="C37" s="64"/>
      <c r="D37" s="62">
        <v>6</v>
      </c>
      <c r="E37" s="2" t="s">
        <v>181</v>
      </c>
      <c r="F37" s="18"/>
      <c r="G37" s="65" t="s">
        <v>182</v>
      </c>
      <c r="H37" s="35">
        <f t="shared" si="0"/>
        <v>0</v>
      </c>
      <c r="I37" s="35">
        <f t="shared" si="1"/>
        <v>0</v>
      </c>
      <c r="J37" s="35"/>
      <c r="K37" s="59">
        <f t="shared" si="2"/>
        <v>0</v>
      </c>
      <c r="L37" s="35">
        <f t="shared" si="3"/>
        <v>0</v>
      </c>
      <c r="M37" s="35">
        <f t="shared" si="4"/>
        <v>0</v>
      </c>
      <c r="N37" s="35"/>
      <c r="O37" s="225">
        <f t="shared" si="9"/>
        <v>0</v>
      </c>
      <c r="P37" s="35">
        <f t="shared" si="5"/>
        <v>0</v>
      </c>
      <c r="Q37" s="35">
        <f t="shared" si="6"/>
        <v>0</v>
      </c>
      <c r="R37" s="35"/>
      <c r="S37" s="225">
        <f t="shared" si="10"/>
        <v>0</v>
      </c>
      <c r="T37" s="35"/>
      <c r="U37" s="35"/>
      <c r="V37" s="66"/>
      <c r="W37" s="35"/>
      <c r="X37" s="35"/>
      <c r="Y37" s="66"/>
      <c r="Z37" s="35"/>
      <c r="AA37" s="35"/>
      <c r="AB37" s="66"/>
      <c r="AC37" s="35"/>
      <c r="AD37" s="35"/>
      <c r="AE37" s="66"/>
      <c r="AF37" s="35"/>
      <c r="AG37" s="35"/>
      <c r="AH37" s="66"/>
      <c r="AI37" s="35"/>
      <c r="AJ37" s="35"/>
      <c r="AK37" s="66"/>
      <c r="AL37" s="35"/>
      <c r="AM37" s="35"/>
      <c r="AN37" s="66"/>
      <c r="AO37" s="35"/>
      <c r="AP37" s="35"/>
      <c r="AQ37" s="66"/>
      <c r="AR37" s="35"/>
      <c r="AS37" s="35"/>
      <c r="AT37" s="66"/>
      <c r="AU37" s="35"/>
      <c r="AV37" s="35"/>
      <c r="AW37" s="66"/>
      <c r="AX37" s="35"/>
      <c r="AY37" s="35"/>
      <c r="AZ37" s="66"/>
      <c r="BA37" s="35"/>
      <c r="BB37" s="35"/>
      <c r="BC37" s="66"/>
      <c r="BD37" s="35"/>
      <c r="BE37" s="35"/>
      <c r="BF37" s="66"/>
      <c r="BG37" s="35"/>
      <c r="BH37" s="35"/>
      <c r="BI37" s="66"/>
      <c r="BJ37" s="35"/>
      <c r="BK37" s="35"/>
      <c r="BL37" s="66"/>
      <c r="BM37" s="35"/>
      <c r="BN37" s="35"/>
      <c r="BO37" s="66"/>
      <c r="BP37" s="35"/>
      <c r="BQ37" s="35"/>
      <c r="BR37" s="66"/>
      <c r="BS37" s="35"/>
      <c r="BT37" s="35"/>
      <c r="BU37" s="66"/>
      <c r="BV37" s="35"/>
      <c r="BW37" s="35"/>
      <c r="BX37" s="66"/>
      <c r="BY37" s="35"/>
      <c r="BZ37" s="35"/>
      <c r="CA37" s="66"/>
      <c r="CB37" s="35"/>
      <c r="CC37" s="35"/>
      <c r="CD37" s="66"/>
      <c r="CE37" s="35"/>
      <c r="CF37" s="35"/>
      <c r="CG37" s="66"/>
      <c r="CH37" s="35"/>
      <c r="CI37" s="35"/>
      <c r="CJ37" s="66"/>
      <c r="CK37" s="35"/>
      <c r="CL37" s="35"/>
      <c r="CM37" s="66"/>
      <c r="CN37" s="35"/>
      <c r="CO37" s="35"/>
      <c r="CP37" s="66"/>
      <c r="CQ37" s="35"/>
      <c r="CR37" s="35"/>
      <c r="CS37" s="66"/>
      <c r="CT37" s="35"/>
      <c r="CU37" s="35"/>
      <c r="CV37" s="66"/>
      <c r="CW37" s="195"/>
      <c r="CX37" s="195"/>
      <c r="CY37" s="196"/>
      <c r="CZ37" s="195"/>
      <c r="DA37" s="195"/>
      <c r="DB37" s="196"/>
      <c r="DC37" s="195"/>
      <c r="DD37" s="195"/>
      <c r="DE37" s="196"/>
      <c r="DF37" s="195"/>
      <c r="DG37" s="195"/>
      <c r="DH37" s="196"/>
      <c r="DI37" s="195"/>
      <c r="DJ37" s="195"/>
      <c r="DK37" s="196"/>
      <c r="DL37" s="195"/>
      <c r="DM37" s="195"/>
      <c r="DN37" s="196"/>
      <c r="DO37" s="195"/>
      <c r="DP37" s="195"/>
      <c r="DQ37" s="196"/>
      <c r="DR37" s="195"/>
      <c r="DS37" s="195"/>
      <c r="DT37" s="196"/>
      <c r="DU37" s="195"/>
      <c r="DV37" s="195"/>
      <c r="DW37" s="196"/>
      <c r="DX37" s="195"/>
      <c r="DY37" s="195"/>
      <c r="DZ37" s="196"/>
      <c r="EA37" s="195"/>
      <c r="EB37" s="195"/>
      <c r="EC37" s="196"/>
      <c r="ED37" s="195"/>
      <c r="EE37" s="195"/>
      <c r="EF37" s="196"/>
      <c r="EG37" s="195"/>
      <c r="EH37" s="195"/>
      <c r="EI37" s="196"/>
      <c r="EJ37" s="195"/>
      <c r="EK37" s="195"/>
      <c r="EL37" s="196"/>
      <c r="EM37" s="195"/>
      <c r="EN37" s="195"/>
      <c r="EO37" s="196"/>
      <c r="EP37" s="195"/>
      <c r="EQ37" s="195"/>
      <c r="ER37" s="196"/>
      <c r="ES37" s="195"/>
      <c r="ET37" s="195"/>
      <c r="EU37" s="196"/>
      <c r="EV37" s="195"/>
      <c r="EW37" s="195"/>
      <c r="EX37" s="196"/>
      <c r="EY37" s="195"/>
      <c r="EZ37" s="195"/>
      <c r="FA37" s="196"/>
      <c r="FB37" s="195"/>
      <c r="FC37" s="195"/>
      <c r="FD37" s="196"/>
      <c r="FE37" s="195"/>
      <c r="FF37" s="195"/>
      <c r="FG37" s="196"/>
      <c r="FH37" s="195"/>
      <c r="FI37" s="195"/>
      <c r="FJ37" s="196"/>
      <c r="FK37" s="195"/>
      <c r="FL37" s="195"/>
      <c r="FM37" s="196"/>
      <c r="FN37" s="195"/>
      <c r="FO37" s="195"/>
      <c r="FP37" s="196"/>
      <c r="FQ37" s="195"/>
      <c r="FR37" s="195"/>
      <c r="FS37" s="196"/>
      <c r="FT37" s="195"/>
      <c r="FU37" s="195"/>
      <c r="FV37" s="196"/>
      <c r="FW37" s="195"/>
      <c r="FX37" s="195"/>
      <c r="FY37" s="196"/>
      <c r="FZ37" s="195"/>
      <c r="GA37" s="195"/>
      <c r="GB37" s="196"/>
      <c r="GC37" s="195"/>
      <c r="GD37" s="195"/>
      <c r="GE37" s="196"/>
      <c r="GF37" s="195"/>
      <c r="GG37" s="195"/>
      <c r="GH37" s="196"/>
      <c r="GI37" s="195"/>
      <c r="GJ37" s="195"/>
      <c r="GK37" s="196"/>
      <c r="GL37" s="195"/>
      <c r="GM37" s="195"/>
      <c r="GN37" s="196"/>
      <c r="GO37" s="195"/>
      <c r="GP37" s="195"/>
      <c r="GQ37" s="196"/>
      <c r="GR37" s="195"/>
      <c r="GS37" s="195"/>
      <c r="GT37" s="196"/>
      <c r="GU37" s="195"/>
      <c r="GV37" s="195"/>
      <c r="GW37" s="196"/>
      <c r="GX37" s="195"/>
      <c r="GY37" s="195"/>
      <c r="GZ37" s="196"/>
      <c r="HA37" s="195"/>
      <c r="HB37" s="195"/>
      <c r="HC37" s="196"/>
      <c r="HD37" s="195"/>
      <c r="HE37" s="195"/>
      <c r="HF37" s="196"/>
      <c r="HG37" s="195"/>
      <c r="HH37" s="195"/>
      <c r="HI37" s="196"/>
      <c r="HJ37" s="195"/>
      <c r="HK37" s="195"/>
      <c r="HL37" s="196"/>
      <c r="HM37" s="195"/>
      <c r="HN37" s="195"/>
      <c r="HO37" s="196"/>
      <c r="HP37" s="195"/>
      <c r="HQ37" s="195"/>
      <c r="HR37" s="196"/>
      <c r="HS37" s="195"/>
      <c r="HT37" s="195"/>
      <c r="HU37" s="196"/>
      <c r="HV37" s="195"/>
      <c r="HW37" s="195"/>
      <c r="HX37" s="196"/>
      <c r="HY37" s="195"/>
      <c r="HZ37" s="195"/>
      <c r="IA37" s="196"/>
      <c r="IB37" s="195"/>
      <c r="IC37" s="195"/>
      <c r="ID37" s="196"/>
      <c r="IE37" s="195"/>
      <c r="IF37" s="195"/>
      <c r="IG37" s="196"/>
      <c r="IH37" s="195"/>
      <c r="II37" s="195"/>
      <c r="IJ37" s="196"/>
      <c r="IK37" s="195"/>
      <c r="IL37" s="195"/>
      <c r="IM37" s="196"/>
      <c r="IN37" s="195"/>
      <c r="IO37" s="195"/>
      <c r="IP37" s="196"/>
      <c r="IQ37" s="195"/>
      <c r="IR37" s="195"/>
      <c r="IS37" s="196"/>
      <c r="IT37" s="195"/>
      <c r="IU37" s="195"/>
      <c r="IV37" s="196"/>
      <c r="IW37" s="195"/>
      <c r="IX37" s="195"/>
      <c r="IY37" s="196"/>
      <c r="IZ37" s="195"/>
      <c r="JA37" s="195"/>
      <c r="JB37" s="196"/>
      <c r="JC37" s="195"/>
      <c r="JD37" s="195"/>
      <c r="JE37" s="196"/>
      <c r="JF37" s="195"/>
      <c r="JG37" s="195"/>
      <c r="JH37" s="196"/>
      <c r="JI37" s="195"/>
      <c r="JJ37" s="195"/>
      <c r="JK37" s="196"/>
      <c r="JL37" s="195"/>
      <c r="JM37" s="195"/>
      <c r="JN37" s="196"/>
      <c r="JO37" s="195"/>
      <c r="JP37" s="195"/>
      <c r="JQ37" s="196"/>
      <c r="JR37" s="195"/>
      <c r="JS37" s="195"/>
      <c r="JT37" s="196"/>
      <c r="JU37" s="195"/>
      <c r="JV37" s="195"/>
      <c r="JW37" s="196"/>
      <c r="JX37" s="195"/>
      <c r="JY37" s="195"/>
      <c r="JZ37" s="196"/>
      <c r="KA37" s="195"/>
      <c r="KB37" s="195"/>
      <c r="KC37" s="196"/>
      <c r="KD37" s="195"/>
      <c r="KE37" s="195"/>
      <c r="KF37" s="196"/>
      <c r="KG37" s="195"/>
      <c r="KH37" s="195"/>
      <c r="KI37" s="196"/>
      <c r="KJ37" s="195"/>
      <c r="KK37" s="195"/>
      <c r="KL37" s="196"/>
      <c r="KM37" s="195"/>
      <c r="KN37" s="195"/>
      <c r="KO37" s="196"/>
      <c r="KP37" s="195"/>
      <c r="KQ37" s="195"/>
      <c r="KR37" s="196"/>
      <c r="KS37" s="195"/>
      <c r="KT37" s="195"/>
      <c r="KU37" s="196"/>
      <c r="KV37" s="195"/>
      <c r="KW37" s="195"/>
      <c r="KX37" s="196"/>
      <c r="KY37" s="195"/>
      <c r="KZ37" s="195"/>
      <c r="LA37" s="196"/>
      <c r="LB37" s="195"/>
      <c r="LC37" s="195"/>
      <c r="LD37" s="196"/>
      <c r="LE37" s="195"/>
      <c r="LF37" s="195"/>
      <c r="LG37" s="196"/>
      <c r="LH37" s="195"/>
      <c r="LI37" s="195"/>
      <c r="LJ37" s="196"/>
      <c r="LK37" s="195"/>
      <c r="LL37" s="195"/>
      <c r="LM37" s="196"/>
      <c r="LN37" s="195"/>
      <c r="LO37" s="195"/>
      <c r="LP37" s="196"/>
      <c r="LQ37" s="195"/>
      <c r="LR37" s="195"/>
      <c r="LS37" s="196"/>
      <c r="LT37" s="195"/>
      <c r="LU37" s="195"/>
      <c r="LV37" s="196"/>
      <c r="LW37" s="195"/>
      <c r="LX37" s="195"/>
      <c r="LY37" s="196"/>
      <c r="LZ37" s="195"/>
      <c r="MA37" s="195"/>
      <c r="MB37" s="196"/>
      <c r="MC37" s="195"/>
      <c r="MD37" s="195"/>
      <c r="ME37" s="196"/>
      <c r="MF37" s="195"/>
      <c r="MG37" s="195"/>
      <c r="MH37" s="196"/>
      <c r="MI37" s="195"/>
      <c r="MJ37" s="195"/>
      <c r="MK37" s="196"/>
      <c r="ML37" s="195"/>
      <c r="MM37" s="195"/>
      <c r="MN37" s="196"/>
      <c r="MO37" s="478">
        <f t="shared" si="19"/>
        <v>0</v>
      </c>
      <c r="MP37" s="478">
        <f t="shared" si="7"/>
        <v>0</v>
      </c>
      <c r="MQ37" s="482"/>
      <c r="MR37" s="478">
        <f t="shared" si="14"/>
        <v>0</v>
      </c>
      <c r="MS37" s="478">
        <f t="shared" si="20"/>
        <v>0</v>
      </c>
      <c r="MT37" s="482"/>
      <c r="MU37" s="478">
        <f t="shared" si="15"/>
        <v>0</v>
      </c>
      <c r="MV37" s="478">
        <f t="shared" si="16"/>
        <v>0</v>
      </c>
      <c r="MW37" s="482"/>
      <c r="MX37" s="91"/>
    </row>
    <row r="38" spans="1:362" ht="15">
      <c r="A38" s="58"/>
      <c r="B38" s="63"/>
      <c r="C38" s="64"/>
      <c r="D38" s="62">
        <v>7</v>
      </c>
      <c r="E38" s="2" t="s">
        <v>183</v>
      </c>
      <c r="F38" s="18"/>
      <c r="G38" s="65" t="s">
        <v>184</v>
      </c>
      <c r="H38" s="35">
        <f t="shared" ref="H38:H65" si="21">AU38+CN38+MO38</f>
        <v>0</v>
      </c>
      <c r="I38" s="35">
        <f t="shared" ref="I38:I65" si="22">AV38+CO38+MP38</f>
        <v>0</v>
      </c>
      <c r="J38" s="35"/>
      <c r="K38" s="59">
        <f t="shared" si="2"/>
        <v>0</v>
      </c>
      <c r="L38" s="35">
        <f t="shared" ref="L38:L65" si="23">AX38+CQ38+MR38</f>
        <v>0</v>
      </c>
      <c r="M38" s="35">
        <f t="shared" ref="M38:M65" si="24">AY38+CR38+MS38</f>
        <v>0</v>
      </c>
      <c r="N38" s="35"/>
      <c r="O38" s="225">
        <f t="shared" si="9"/>
        <v>0</v>
      </c>
      <c r="P38" s="35">
        <f t="shared" ref="P38:P65" si="25">BA38+CT38+MU38</f>
        <v>0</v>
      </c>
      <c r="Q38" s="35">
        <f t="shared" ref="Q38:Q65" si="26">BB38+CU38+MV38</f>
        <v>0</v>
      </c>
      <c r="R38" s="35"/>
      <c r="S38" s="225">
        <f t="shared" si="10"/>
        <v>0</v>
      </c>
      <c r="T38" s="35"/>
      <c r="U38" s="35"/>
      <c r="V38" s="66"/>
      <c r="W38" s="35"/>
      <c r="X38" s="35"/>
      <c r="Y38" s="66"/>
      <c r="Z38" s="35"/>
      <c r="AA38" s="35"/>
      <c r="AB38" s="66"/>
      <c r="AC38" s="35"/>
      <c r="AD38" s="35"/>
      <c r="AE38" s="66"/>
      <c r="AF38" s="35"/>
      <c r="AG38" s="35"/>
      <c r="AH38" s="66"/>
      <c r="AI38" s="35"/>
      <c r="AJ38" s="35"/>
      <c r="AK38" s="66"/>
      <c r="AL38" s="35"/>
      <c r="AM38" s="35"/>
      <c r="AN38" s="66"/>
      <c r="AO38" s="35"/>
      <c r="AP38" s="35"/>
      <c r="AQ38" s="66"/>
      <c r="AR38" s="35"/>
      <c r="AS38" s="35"/>
      <c r="AT38" s="66"/>
      <c r="AU38" s="35"/>
      <c r="AV38" s="35"/>
      <c r="AW38" s="66"/>
      <c r="AX38" s="35"/>
      <c r="AY38" s="35"/>
      <c r="AZ38" s="66"/>
      <c r="BA38" s="35"/>
      <c r="BB38" s="35"/>
      <c r="BC38" s="66"/>
      <c r="BD38" s="35"/>
      <c r="BE38" s="35"/>
      <c r="BF38" s="66"/>
      <c r="BG38" s="35"/>
      <c r="BH38" s="35"/>
      <c r="BI38" s="66"/>
      <c r="BJ38" s="35"/>
      <c r="BK38" s="35"/>
      <c r="BL38" s="66"/>
      <c r="BM38" s="35"/>
      <c r="BN38" s="35"/>
      <c r="BO38" s="66"/>
      <c r="BP38" s="35"/>
      <c r="BQ38" s="35"/>
      <c r="BR38" s="66"/>
      <c r="BS38" s="35"/>
      <c r="BT38" s="35"/>
      <c r="BU38" s="66"/>
      <c r="BV38" s="35"/>
      <c r="BW38" s="35"/>
      <c r="BX38" s="66"/>
      <c r="BY38" s="35"/>
      <c r="BZ38" s="35"/>
      <c r="CA38" s="66"/>
      <c r="CB38" s="35"/>
      <c r="CC38" s="35"/>
      <c r="CD38" s="66"/>
      <c r="CE38" s="35"/>
      <c r="CF38" s="35"/>
      <c r="CG38" s="66"/>
      <c r="CH38" s="35"/>
      <c r="CI38" s="35"/>
      <c r="CJ38" s="66"/>
      <c r="CK38" s="35"/>
      <c r="CL38" s="35"/>
      <c r="CM38" s="66"/>
      <c r="CN38" s="35"/>
      <c r="CO38" s="35"/>
      <c r="CP38" s="66"/>
      <c r="CQ38" s="35"/>
      <c r="CR38" s="35"/>
      <c r="CS38" s="66"/>
      <c r="CT38" s="35"/>
      <c r="CU38" s="35"/>
      <c r="CV38" s="66"/>
      <c r="CW38" s="195"/>
      <c r="CX38" s="195"/>
      <c r="CY38" s="196"/>
      <c r="CZ38" s="195"/>
      <c r="DA38" s="195"/>
      <c r="DB38" s="196"/>
      <c r="DC38" s="195"/>
      <c r="DD38" s="195"/>
      <c r="DE38" s="196"/>
      <c r="DF38" s="195"/>
      <c r="DG38" s="195"/>
      <c r="DH38" s="196"/>
      <c r="DI38" s="195"/>
      <c r="DJ38" s="195"/>
      <c r="DK38" s="196"/>
      <c r="DL38" s="195"/>
      <c r="DM38" s="195"/>
      <c r="DN38" s="196"/>
      <c r="DO38" s="195"/>
      <c r="DP38" s="195"/>
      <c r="DQ38" s="196"/>
      <c r="DR38" s="195"/>
      <c r="DS38" s="195"/>
      <c r="DT38" s="196"/>
      <c r="DU38" s="195"/>
      <c r="DV38" s="195"/>
      <c r="DW38" s="196"/>
      <c r="DX38" s="195"/>
      <c r="DY38" s="195"/>
      <c r="DZ38" s="196"/>
      <c r="EA38" s="195"/>
      <c r="EB38" s="195"/>
      <c r="EC38" s="196"/>
      <c r="ED38" s="195"/>
      <c r="EE38" s="195"/>
      <c r="EF38" s="196"/>
      <c r="EG38" s="195"/>
      <c r="EH38" s="195"/>
      <c r="EI38" s="196"/>
      <c r="EJ38" s="195"/>
      <c r="EK38" s="195"/>
      <c r="EL38" s="196"/>
      <c r="EM38" s="195"/>
      <c r="EN38" s="195"/>
      <c r="EO38" s="196"/>
      <c r="EP38" s="195"/>
      <c r="EQ38" s="195"/>
      <c r="ER38" s="196"/>
      <c r="ES38" s="195"/>
      <c r="ET38" s="195"/>
      <c r="EU38" s="196"/>
      <c r="EV38" s="195"/>
      <c r="EW38" s="195"/>
      <c r="EX38" s="196"/>
      <c r="EY38" s="195"/>
      <c r="EZ38" s="195"/>
      <c r="FA38" s="196"/>
      <c r="FB38" s="195"/>
      <c r="FC38" s="195"/>
      <c r="FD38" s="196"/>
      <c r="FE38" s="195"/>
      <c r="FF38" s="195"/>
      <c r="FG38" s="196"/>
      <c r="FH38" s="195"/>
      <c r="FI38" s="195"/>
      <c r="FJ38" s="196"/>
      <c r="FK38" s="195"/>
      <c r="FL38" s="195"/>
      <c r="FM38" s="196"/>
      <c r="FN38" s="195"/>
      <c r="FO38" s="195"/>
      <c r="FP38" s="196"/>
      <c r="FQ38" s="195"/>
      <c r="FR38" s="195"/>
      <c r="FS38" s="196"/>
      <c r="FT38" s="195"/>
      <c r="FU38" s="195"/>
      <c r="FV38" s="196"/>
      <c r="FW38" s="195"/>
      <c r="FX38" s="195"/>
      <c r="FY38" s="196"/>
      <c r="FZ38" s="195"/>
      <c r="GA38" s="195"/>
      <c r="GB38" s="196"/>
      <c r="GC38" s="195"/>
      <c r="GD38" s="195"/>
      <c r="GE38" s="196"/>
      <c r="GF38" s="195"/>
      <c r="GG38" s="195"/>
      <c r="GH38" s="196"/>
      <c r="GI38" s="195"/>
      <c r="GJ38" s="195"/>
      <c r="GK38" s="196"/>
      <c r="GL38" s="195"/>
      <c r="GM38" s="195"/>
      <c r="GN38" s="196"/>
      <c r="GO38" s="195"/>
      <c r="GP38" s="195"/>
      <c r="GQ38" s="196"/>
      <c r="GR38" s="195"/>
      <c r="GS38" s="195"/>
      <c r="GT38" s="196"/>
      <c r="GU38" s="195"/>
      <c r="GV38" s="195"/>
      <c r="GW38" s="196"/>
      <c r="GX38" s="195"/>
      <c r="GY38" s="195"/>
      <c r="GZ38" s="196"/>
      <c r="HA38" s="195"/>
      <c r="HB38" s="195"/>
      <c r="HC38" s="196"/>
      <c r="HD38" s="195"/>
      <c r="HE38" s="195"/>
      <c r="HF38" s="196"/>
      <c r="HG38" s="195"/>
      <c r="HH38" s="195"/>
      <c r="HI38" s="196"/>
      <c r="HJ38" s="195"/>
      <c r="HK38" s="195"/>
      <c r="HL38" s="196"/>
      <c r="HM38" s="195"/>
      <c r="HN38" s="195"/>
      <c r="HO38" s="196"/>
      <c r="HP38" s="195"/>
      <c r="HQ38" s="195"/>
      <c r="HR38" s="196"/>
      <c r="HS38" s="195"/>
      <c r="HT38" s="195"/>
      <c r="HU38" s="196"/>
      <c r="HV38" s="195"/>
      <c r="HW38" s="195"/>
      <c r="HX38" s="196"/>
      <c r="HY38" s="195"/>
      <c r="HZ38" s="195"/>
      <c r="IA38" s="196"/>
      <c r="IB38" s="195"/>
      <c r="IC38" s="195"/>
      <c r="ID38" s="196"/>
      <c r="IE38" s="195"/>
      <c r="IF38" s="195"/>
      <c r="IG38" s="196"/>
      <c r="IH38" s="195"/>
      <c r="II38" s="195"/>
      <c r="IJ38" s="196"/>
      <c r="IK38" s="195"/>
      <c r="IL38" s="195"/>
      <c r="IM38" s="196"/>
      <c r="IN38" s="195"/>
      <c r="IO38" s="195"/>
      <c r="IP38" s="196"/>
      <c r="IQ38" s="195"/>
      <c r="IR38" s="195"/>
      <c r="IS38" s="196"/>
      <c r="IT38" s="195"/>
      <c r="IU38" s="195"/>
      <c r="IV38" s="196"/>
      <c r="IW38" s="195"/>
      <c r="IX38" s="195"/>
      <c r="IY38" s="196"/>
      <c r="IZ38" s="195"/>
      <c r="JA38" s="195"/>
      <c r="JB38" s="196"/>
      <c r="JC38" s="195"/>
      <c r="JD38" s="195"/>
      <c r="JE38" s="196"/>
      <c r="JF38" s="195"/>
      <c r="JG38" s="195"/>
      <c r="JH38" s="196"/>
      <c r="JI38" s="195"/>
      <c r="JJ38" s="195"/>
      <c r="JK38" s="196"/>
      <c r="JL38" s="195"/>
      <c r="JM38" s="195"/>
      <c r="JN38" s="196"/>
      <c r="JO38" s="195"/>
      <c r="JP38" s="195"/>
      <c r="JQ38" s="196"/>
      <c r="JR38" s="195"/>
      <c r="JS38" s="195"/>
      <c r="JT38" s="196"/>
      <c r="JU38" s="195"/>
      <c r="JV38" s="195"/>
      <c r="JW38" s="196"/>
      <c r="JX38" s="195"/>
      <c r="JY38" s="195"/>
      <c r="JZ38" s="196"/>
      <c r="KA38" s="195"/>
      <c r="KB38" s="195"/>
      <c r="KC38" s="196"/>
      <c r="KD38" s="195"/>
      <c r="KE38" s="195"/>
      <c r="KF38" s="196"/>
      <c r="KG38" s="195"/>
      <c r="KH38" s="195"/>
      <c r="KI38" s="196"/>
      <c r="KJ38" s="195"/>
      <c r="KK38" s="195"/>
      <c r="KL38" s="196"/>
      <c r="KM38" s="195"/>
      <c r="KN38" s="195"/>
      <c r="KO38" s="196"/>
      <c r="KP38" s="195"/>
      <c r="KQ38" s="195"/>
      <c r="KR38" s="196"/>
      <c r="KS38" s="195"/>
      <c r="KT38" s="195"/>
      <c r="KU38" s="196"/>
      <c r="KV38" s="195"/>
      <c r="KW38" s="195"/>
      <c r="KX38" s="196"/>
      <c r="KY38" s="195"/>
      <c r="KZ38" s="195"/>
      <c r="LA38" s="196"/>
      <c r="LB38" s="195"/>
      <c r="LC38" s="195"/>
      <c r="LD38" s="196"/>
      <c r="LE38" s="195"/>
      <c r="LF38" s="195"/>
      <c r="LG38" s="196"/>
      <c r="LH38" s="195"/>
      <c r="LI38" s="195"/>
      <c r="LJ38" s="196"/>
      <c r="LK38" s="195"/>
      <c r="LL38" s="195"/>
      <c r="LM38" s="196"/>
      <c r="LN38" s="195"/>
      <c r="LO38" s="195"/>
      <c r="LP38" s="196"/>
      <c r="LQ38" s="195"/>
      <c r="LR38" s="195"/>
      <c r="LS38" s="196"/>
      <c r="LT38" s="195"/>
      <c r="LU38" s="195"/>
      <c r="LV38" s="196"/>
      <c r="LW38" s="195"/>
      <c r="LX38" s="195"/>
      <c r="LY38" s="196"/>
      <c r="LZ38" s="195"/>
      <c r="MA38" s="195"/>
      <c r="MB38" s="196"/>
      <c r="MC38" s="195"/>
      <c r="MD38" s="195"/>
      <c r="ME38" s="196"/>
      <c r="MF38" s="195"/>
      <c r="MG38" s="195"/>
      <c r="MH38" s="196"/>
      <c r="MI38" s="195"/>
      <c r="MJ38" s="195"/>
      <c r="MK38" s="196"/>
      <c r="ML38" s="195"/>
      <c r="MM38" s="195"/>
      <c r="MN38" s="196"/>
      <c r="MO38" s="478">
        <f t="shared" si="19"/>
        <v>0</v>
      </c>
      <c r="MP38" s="478">
        <f t="shared" ref="MP38:MP65" si="27">SUMIFS(CX38:LX38,$CW$1:$LW$1,"eredeti előirányzat",$CW$5:$LW$5,"Kötelező feladatok")</f>
        <v>0</v>
      </c>
      <c r="MQ38" s="482"/>
      <c r="MR38" s="478">
        <f t="shared" si="14"/>
        <v>0</v>
      </c>
      <c r="MS38" s="478">
        <f t="shared" si="20"/>
        <v>0</v>
      </c>
      <c r="MT38" s="482"/>
      <c r="MU38" s="478">
        <f t="shared" si="15"/>
        <v>0</v>
      </c>
      <c r="MV38" s="478">
        <f t="shared" si="16"/>
        <v>0</v>
      </c>
      <c r="MW38" s="482"/>
      <c r="MX38" s="91"/>
    </row>
    <row r="39" spans="1:362" ht="15">
      <c r="A39" s="58"/>
      <c r="B39" s="63"/>
      <c r="C39" s="64"/>
      <c r="D39" s="62">
        <v>8</v>
      </c>
      <c r="E39" s="2" t="s">
        <v>185</v>
      </c>
      <c r="F39" s="18"/>
      <c r="G39" s="65" t="s">
        <v>186</v>
      </c>
      <c r="H39" s="35">
        <f t="shared" si="21"/>
        <v>0</v>
      </c>
      <c r="I39" s="35">
        <f t="shared" si="22"/>
        <v>3060000</v>
      </c>
      <c r="J39" s="35"/>
      <c r="K39" s="59">
        <f t="shared" si="2"/>
        <v>3060000</v>
      </c>
      <c r="L39" s="35">
        <f t="shared" si="23"/>
        <v>5750000</v>
      </c>
      <c r="M39" s="35">
        <f t="shared" si="24"/>
        <v>3060000</v>
      </c>
      <c r="N39" s="35"/>
      <c r="O39" s="225">
        <f t="shared" si="9"/>
        <v>8810000</v>
      </c>
      <c r="P39" s="35">
        <f t="shared" si="25"/>
        <v>5750000</v>
      </c>
      <c r="Q39" s="35">
        <f t="shared" si="26"/>
        <v>3060000</v>
      </c>
      <c r="R39" s="35"/>
      <c r="S39" s="225">
        <f t="shared" si="10"/>
        <v>8810000</v>
      </c>
      <c r="T39" s="35"/>
      <c r="U39" s="35"/>
      <c r="V39" s="66"/>
      <c r="W39" s="35"/>
      <c r="X39" s="35"/>
      <c r="Y39" s="66"/>
      <c r="Z39" s="35"/>
      <c r="AA39" s="35"/>
      <c r="AB39" s="66"/>
      <c r="AC39" s="35"/>
      <c r="AD39" s="35"/>
      <c r="AE39" s="66"/>
      <c r="AF39" s="35"/>
      <c r="AG39" s="35"/>
      <c r="AH39" s="66"/>
      <c r="AI39" s="35"/>
      <c r="AJ39" s="35"/>
      <c r="AK39" s="66"/>
      <c r="AL39" s="35"/>
      <c r="AM39" s="35"/>
      <c r="AN39" s="66"/>
      <c r="AO39" s="35"/>
      <c r="AP39" s="35"/>
      <c r="AQ39" s="66"/>
      <c r="AR39" s="35"/>
      <c r="AS39" s="35"/>
      <c r="AT39" s="66"/>
      <c r="AU39" s="35"/>
      <c r="AV39" s="35"/>
      <c r="AW39" s="66"/>
      <c r="AX39" s="35"/>
      <c r="AY39" s="35"/>
      <c r="AZ39" s="66"/>
      <c r="BA39" s="35"/>
      <c r="BB39" s="35"/>
      <c r="BC39" s="66"/>
      <c r="BD39" s="35"/>
      <c r="BE39" s="35"/>
      <c r="BF39" s="66"/>
      <c r="BG39" s="35"/>
      <c r="BH39" s="35"/>
      <c r="BI39" s="66"/>
      <c r="BJ39" s="35"/>
      <c r="BK39" s="35"/>
      <c r="BL39" s="66"/>
      <c r="BM39" s="35"/>
      <c r="BN39" s="35"/>
      <c r="BO39" s="66"/>
      <c r="BP39" s="35"/>
      <c r="BQ39" s="35"/>
      <c r="BR39" s="66"/>
      <c r="BS39" s="35"/>
      <c r="BT39" s="35"/>
      <c r="BU39" s="66"/>
      <c r="BV39" s="35"/>
      <c r="BW39" s="35"/>
      <c r="BX39" s="66"/>
      <c r="BY39" s="35"/>
      <c r="BZ39" s="35"/>
      <c r="CA39" s="66"/>
      <c r="CB39" s="35"/>
      <c r="CC39" s="35"/>
      <c r="CD39" s="66"/>
      <c r="CE39" s="35"/>
      <c r="CF39" s="35"/>
      <c r="CG39" s="66"/>
      <c r="CH39" s="35"/>
      <c r="CI39" s="35"/>
      <c r="CJ39" s="66"/>
      <c r="CK39" s="35"/>
      <c r="CL39" s="35"/>
      <c r="CM39" s="66"/>
      <c r="CN39" s="35"/>
      <c r="CO39" s="35"/>
      <c r="CP39" s="66"/>
      <c r="CQ39" s="35"/>
      <c r="CR39" s="35"/>
      <c r="CS39" s="66"/>
      <c r="CT39" s="35"/>
      <c r="CU39" s="35"/>
      <c r="CV39" s="66"/>
      <c r="CW39" s="195"/>
      <c r="CX39" s="195"/>
      <c r="CY39" s="196"/>
      <c r="CZ39" s="195"/>
      <c r="DA39" s="195"/>
      <c r="DB39" s="196"/>
      <c r="DC39" s="195"/>
      <c r="DD39" s="195"/>
      <c r="DE39" s="196"/>
      <c r="DF39" s="195"/>
      <c r="DG39" s="195"/>
      <c r="DH39" s="196"/>
      <c r="DI39" s="195"/>
      <c r="DJ39" s="195"/>
      <c r="DK39" s="196"/>
      <c r="DL39" s="195"/>
      <c r="DM39" s="195"/>
      <c r="DN39" s="196"/>
      <c r="DO39" s="195"/>
      <c r="DP39" s="195"/>
      <c r="DQ39" s="196"/>
      <c r="DR39" s="195"/>
      <c r="DS39" s="195"/>
      <c r="DT39" s="196"/>
      <c r="DU39" s="195"/>
      <c r="DV39" s="195"/>
      <c r="DW39" s="196"/>
      <c r="DX39" s="195"/>
      <c r="DY39" s="195"/>
      <c r="DZ39" s="196"/>
      <c r="EA39" s="195"/>
      <c r="EB39" s="195"/>
      <c r="EC39" s="196"/>
      <c r="ED39" s="195"/>
      <c r="EE39" s="195"/>
      <c r="EF39" s="196"/>
      <c r="EG39" s="195"/>
      <c r="EH39" s="195"/>
      <c r="EI39" s="196"/>
      <c r="EJ39" s="195"/>
      <c r="EK39" s="195"/>
      <c r="EL39" s="196"/>
      <c r="EM39" s="195"/>
      <c r="EN39" s="195"/>
      <c r="EO39" s="196"/>
      <c r="EP39" s="195"/>
      <c r="EQ39" s="195"/>
      <c r="ER39" s="196"/>
      <c r="ES39" s="195"/>
      <c r="ET39" s="195"/>
      <c r="EU39" s="196"/>
      <c r="EV39" s="195"/>
      <c r="EW39" s="195"/>
      <c r="EX39" s="196"/>
      <c r="EY39" s="195"/>
      <c r="EZ39" s="195"/>
      <c r="FA39" s="196"/>
      <c r="FB39" s="195"/>
      <c r="FC39" s="195"/>
      <c r="FD39" s="196"/>
      <c r="FE39" s="195"/>
      <c r="FF39" s="195"/>
      <c r="FG39" s="196"/>
      <c r="FH39" s="195"/>
      <c r="FI39" s="195"/>
      <c r="FJ39" s="196"/>
      <c r="FK39" s="195"/>
      <c r="FL39" s="195"/>
      <c r="FM39" s="196"/>
      <c r="FN39" s="195"/>
      <c r="FO39" s="195"/>
      <c r="FP39" s="196"/>
      <c r="FQ39" s="195"/>
      <c r="FR39" s="195"/>
      <c r="FS39" s="196"/>
      <c r="FT39" s="195"/>
      <c r="FU39" s="195"/>
      <c r="FV39" s="196"/>
      <c r="FW39" s="195"/>
      <c r="FX39" s="195"/>
      <c r="FY39" s="196"/>
      <c r="FZ39" s="195"/>
      <c r="GA39" s="195"/>
      <c r="GB39" s="196"/>
      <c r="GC39" s="195"/>
      <c r="GD39" s="195"/>
      <c r="GE39" s="196"/>
      <c r="GF39" s="195"/>
      <c r="GG39" s="195"/>
      <c r="GH39" s="196"/>
      <c r="GI39" s="195"/>
      <c r="GJ39" s="195"/>
      <c r="GK39" s="196"/>
      <c r="GL39" s="195"/>
      <c r="GM39" s="195"/>
      <c r="GN39" s="196"/>
      <c r="GO39" s="195"/>
      <c r="GP39" s="195"/>
      <c r="GQ39" s="196"/>
      <c r="GR39" s="195"/>
      <c r="GS39" s="195"/>
      <c r="GT39" s="196"/>
      <c r="GU39" s="195"/>
      <c r="GV39" s="195"/>
      <c r="GW39" s="196"/>
      <c r="GX39" s="195"/>
      <c r="GY39" s="195"/>
      <c r="GZ39" s="196"/>
      <c r="HA39" s="195"/>
      <c r="HB39" s="195"/>
      <c r="HC39" s="196"/>
      <c r="HD39" s="195"/>
      <c r="HE39" s="195"/>
      <c r="HF39" s="196"/>
      <c r="HG39" s="195"/>
      <c r="HH39" s="195"/>
      <c r="HI39" s="196"/>
      <c r="HJ39" s="195"/>
      <c r="HK39" s="195"/>
      <c r="HL39" s="196"/>
      <c r="HM39" s="195"/>
      <c r="HN39" s="195"/>
      <c r="HO39" s="196"/>
      <c r="HP39" s="195"/>
      <c r="HQ39" s="195"/>
      <c r="HR39" s="196"/>
      <c r="HS39" s="195"/>
      <c r="HT39" s="195"/>
      <c r="HU39" s="196"/>
      <c r="HV39" s="195"/>
      <c r="HW39" s="195"/>
      <c r="HX39" s="196"/>
      <c r="HY39" s="195"/>
      <c r="HZ39" s="195"/>
      <c r="IA39" s="196"/>
      <c r="IB39" s="195"/>
      <c r="IC39" s="195"/>
      <c r="ID39" s="196"/>
      <c r="IE39" s="195">
        <v>5750000</v>
      </c>
      <c r="IF39" s="195"/>
      <c r="IG39" s="196"/>
      <c r="IH39" s="195">
        <v>5750000</v>
      </c>
      <c r="II39" s="195"/>
      <c r="IJ39" s="196"/>
      <c r="IK39" s="195"/>
      <c r="IL39" s="195"/>
      <c r="IM39" s="196"/>
      <c r="IN39" s="195"/>
      <c r="IO39" s="195"/>
      <c r="IP39" s="196"/>
      <c r="IQ39" s="195"/>
      <c r="IR39" s="195"/>
      <c r="IS39" s="196"/>
      <c r="IT39" s="195"/>
      <c r="IU39" s="195"/>
      <c r="IV39" s="196"/>
      <c r="IW39" s="195"/>
      <c r="IX39" s="195"/>
      <c r="IY39" s="196"/>
      <c r="IZ39" s="195"/>
      <c r="JA39" s="195"/>
      <c r="JB39" s="196"/>
      <c r="JC39" s="195"/>
      <c r="JD39" s="195"/>
      <c r="JE39" s="196"/>
      <c r="JF39" s="195"/>
      <c r="JG39" s="195"/>
      <c r="JH39" s="196"/>
      <c r="JI39" s="195"/>
      <c r="JJ39" s="195"/>
      <c r="JK39" s="196"/>
      <c r="JL39" s="195"/>
      <c r="JM39" s="195"/>
      <c r="JN39" s="196"/>
      <c r="JO39" s="195"/>
      <c r="JP39" s="195"/>
      <c r="JQ39" s="196"/>
      <c r="JR39" s="195"/>
      <c r="JS39" s="195"/>
      <c r="JT39" s="196"/>
      <c r="JU39" s="195"/>
      <c r="JV39" s="195"/>
      <c r="JW39" s="196"/>
      <c r="JX39" s="195"/>
      <c r="JY39" s="195"/>
      <c r="JZ39" s="196"/>
      <c r="KA39" s="195"/>
      <c r="KB39" s="195"/>
      <c r="KC39" s="196"/>
      <c r="KD39" s="195"/>
      <c r="KE39" s="195"/>
      <c r="KF39" s="196"/>
      <c r="KG39" s="195"/>
      <c r="KH39" s="195"/>
      <c r="KI39" s="196"/>
      <c r="KJ39" s="195"/>
      <c r="KK39" s="195"/>
      <c r="KL39" s="196"/>
      <c r="KM39" s="195"/>
      <c r="KN39" s="195"/>
      <c r="KO39" s="196"/>
      <c r="KP39" s="195"/>
      <c r="KQ39" s="195"/>
      <c r="KR39" s="196"/>
      <c r="KS39" s="195"/>
      <c r="KT39" s="195"/>
      <c r="KU39" s="196"/>
      <c r="KV39" s="195"/>
      <c r="KW39" s="195"/>
      <c r="KX39" s="196"/>
      <c r="KY39" s="195"/>
      <c r="KZ39" s="195"/>
      <c r="LA39" s="196"/>
      <c r="LB39" s="195"/>
      <c r="LC39" s="195"/>
      <c r="LD39" s="196"/>
      <c r="LE39" s="195"/>
      <c r="LF39" s="195"/>
      <c r="LG39" s="196"/>
      <c r="LH39" s="195"/>
      <c r="LI39" s="195"/>
      <c r="LJ39" s="196"/>
      <c r="LK39" s="195"/>
      <c r="LL39" s="195"/>
      <c r="LM39" s="196"/>
      <c r="LN39" s="195"/>
      <c r="LO39" s="195"/>
      <c r="LP39" s="196"/>
      <c r="LQ39" s="195"/>
      <c r="LR39" s="195"/>
      <c r="LS39" s="196"/>
      <c r="LT39" s="195"/>
      <c r="LU39" s="195"/>
      <c r="LV39" s="196"/>
      <c r="LW39" s="195"/>
      <c r="LX39" s="195">
        <v>3060000</v>
      </c>
      <c r="LY39" s="196"/>
      <c r="LZ39" s="195"/>
      <c r="MA39" s="195">
        <v>3060000</v>
      </c>
      <c r="MB39" s="196"/>
      <c r="MC39" s="195"/>
      <c r="MD39" s="195">
        <v>3060000</v>
      </c>
      <c r="ME39" s="196"/>
      <c r="MF39" s="195"/>
      <c r="MG39" s="195"/>
      <c r="MH39" s="196"/>
      <c r="MI39" s="195"/>
      <c r="MJ39" s="195"/>
      <c r="MK39" s="196"/>
      <c r="ML39" s="195"/>
      <c r="MM39" s="195"/>
      <c r="MN39" s="196"/>
      <c r="MO39" s="478">
        <f t="shared" si="19"/>
        <v>0</v>
      </c>
      <c r="MP39" s="478">
        <f t="shared" si="27"/>
        <v>3060000</v>
      </c>
      <c r="MQ39" s="482"/>
      <c r="MR39" s="478">
        <f t="shared" si="14"/>
        <v>5750000</v>
      </c>
      <c r="MS39" s="478">
        <f t="shared" si="20"/>
        <v>3060000</v>
      </c>
      <c r="MT39" s="482"/>
      <c r="MU39" s="478">
        <f t="shared" si="15"/>
        <v>5750000</v>
      </c>
      <c r="MV39" s="478">
        <f t="shared" si="16"/>
        <v>3060000</v>
      </c>
      <c r="MW39" s="482"/>
      <c r="MX39" s="91"/>
    </row>
    <row r="40" spans="1:362" ht="15">
      <c r="A40" s="994" t="s">
        <v>187</v>
      </c>
      <c r="B40" s="995"/>
      <c r="C40" s="995"/>
      <c r="D40" s="995"/>
      <c r="E40" s="995"/>
      <c r="F40" s="995"/>
      <c r="G40" s="1142"/>
      <c r="H40" s="229">
        <f t="shared" si="21"/>
        <v>4602987735</v>
      </c>
      <c r="I40" s="229">
        <f t="shared" si="22"/>
        <v>13160000</v>
      </c>
      <c r="J40" s="230"/>
      <c r="K40" s="231">
        <f t="shared" si="2"/>
        <v>4616147735</v>
      </c>
      <c r="L40" s="229">
        <f t="shared" si="23"/>
        <v>4581642632</v>
      </c>
      <c r="M40" s="229">
        <f t="shared" si="24"/>
        <v>14610000</v>
      </c>
      <c r="N40" s="230"/>
      <c r="O40" s="232">
        <f t="shared" si="9"/>
        <v>4596252632</v>
      </c>
      <c r="P40" s="229">
        <f t="shared" si="25"/>
        <v>1910505188</v>
      </c>
      <c r="Q40" s="229">
        <f t="shared" si="26"/>
        <v>14590000</v>
      </c>
      <c r="R40" s="230"/>
      <c r="S40" s="232">
        <f t="shared" si="10"/>
        <v>1925095188</v>
      </c>
      <c r="T40" s="74">
        <f>T6+T28</f>
        <v>171748090</v>
      </c>
      <c r="U40" s="74">
        <f>U6+U28</f>
        <v>0</v>
      </c>
      <c r="V40" s="75"/>
      <c r="W40" s="74">
        <f>W6+W28</f>
        <v>181850857</v>
      </c>
      <c r="X40" s="74">
        <f>X6+X28</f>
        <v>0</v>
      </c>
      <c r="Y40" s="75"/>
      <c r="Z40" s="74">
        <f>Z6+Z28</f>
        <v>147896551</v>
      </c>
      <c r="AA40" s="74">
        <f>AA6+AA28</f>
        <v>0</v>
      </c>
      <c r="AB40" s="75"/>
      <c r="AC40" s="74">
        <f>AC6+AC28</f>
        <v>0</v>
      </c>
      <c r="AD40" s="74">
        <f>AD6+AD28</f>
        <v>0</v>
      </c>
      <c r="AE40" s="75"/>
      <c r="AF40" s="74">
        <f>AF6+AF28</f>
        <v>2352194</v>
      </c>
      <c r="AG40" s="74">
        <f>AG6+AG28</f>
        <v>0</v>
      </c>
      <c r="AH40" s="75"/>
      <c r="AI40" s="74">
        <f>AI6+AI28</f>
        <v>2352194</v>
      </c>
      <c r="AJ40" s="74">
        <f>AJ6+AJ28</f>
        <v>0</v>
      </c>
      <c r="AK40" s="75"/>
      <c r="AL40" s="74">
        <f>AL6+AL28</f>
        <v>17864346</v>
      </c>
      <c r="AM40" s="74">
        <f>AM6+AM28</f>
        <v>0</v>
      </c>
      <c r="AN40" s="75"/>
      <c r="AO40" s="74">
        <f>AO6+AO28</f>
        <v>18928163</v>
      </c>
      <c r="AP40" s="74">
        <f>AP6+AP28</f>
        <v>0</v>
      </c>
      <c r="AQ40" s="75"/>
      <c r="AR40" s="74">
        <f>AR6+AR28</f>
        <v>18724659</v>
      </c>
      <c r="AS40" s="74">
        <f>AS6+AS28</f>
        <v>0</v>
      </c>
      <c r="AT40" s="75"/>
      <c r="AU40" s="74">
        <f>AU6+AU28</f>
        <v>189612436</v>
      </c>
      <c r="AV40" s="74">
        <f>AV6+AV28</f>
        <v>0</v>
      </c>
      <c r="AW40" s="75"/>
      <c r="AX40" s="74">
        <f>AX6+AX28</f>
        <v>203131214</v>
      </c>
      <c r="AY40" s="74">
        <f>AY6+AY28</f>
        <v>0</v>
      </c>
      <c r="AZ40" s="75"/>
      <c r="BA40" s="74">
        <f>BA6+BA28</f>
        <v>168973404</v>
      </c>
      <c r="BB40" s="74">
        <f>BB6+BB28</f>
        <v>0</v>
      </c>
      <c r="BC40" s="75"/>
      <c r="BD40" s="74">
        <f>BD6+BD28</f>
        <v>7969028</v>
      </c>
      <c r="BE40" s="74">
        <f>BE6+BE28</f>
        <v>0</v>
      </c>
      <c r="BF40" s="75"/>
      <c r="BG40" s="74">
        <f>BG6+BG28</f>
        <v>8457479</v>
      </c>
      <c r="BH40" s="74">
        <f>BH6+BH28</f>
        <v>0</v>
      </c>
      <c r="BI40" s="75"/>
      <c r="BJ40" s="74">
        <f>BJ6+BJ28</f>
        <v>7976342</v>
      </c>
      <c r="BK40" s="74">
        <f>BK6+BK28</f>
        <v>0</v>
      </c>
      <c r="BL40" s="75"/>
      <c r="BM40" s="74">
        <f>BM6+BM28</f>
        <v>53496930</v>
      </c>
      <c r="BN40" s="74">
        <f>BN6+BN28</f>
        <v>0</v>
      </c>
      <c r="BO40" s="75"/>
      <c r="BP40" s="74">
        <f>BP6+BP28</f>
        <v>61515008</v>
      </c>
      <c r="BQ40" s="74">
        <f>BQ6+BQ28</f>
        <v>0</v>
      </c>
      <c r="BR40" s="75"/>
      <c r="BS40" s="74">
        <f>BS6+BS28</f>
        <v>59194359</v>
      </c>
      <c r="BT40" s="74">
        <f>BT6+BT28</f>
        <v>0</v>
      </c>
      <c r="BU40" s="75"/>
      <c r="BV40" s="74">
        <f>BV6+BV28</f>
        <v>13208003</v>
      </c>
      <c r="BW40" s="74">
        <f>BW6+BW28</f>
        <v>0</v>
      </c>
      <c r="BX40" s="75"/>
      <c r="BY40" s="74">
        <f>BY6+BY28</f>
        <v>18505636</v>
      </c>
      <c r="BZ40" s="74">
        <f>BZ6+BZ28</f>
        <v>0</v>
      </c>
      <c r="CA40" s="75"/>
      <c r="CB40" s="74">
        <f>CB6+CB28</f>
        <v>18466121</v>
      </c>
      <c r="CC40" s="74">
        <f>CC6+CC28</f>
        <v>0</v>
      </c>
      <c r="CD40" s="75"/>
      <c r="CE40" s="74">
        <f>CE6+CE28</f>
        <v>3500000</v>
      </c>
      <c r="CF40" s="74">
        <f>CF6+CF28</f>
        <v>0</v>
      </c>
      <c r="CG40" s="75"/>
      <c r="CH40" s="74">
        <f>CH6+CH28</f>
        <v>4650000</v>
      </c>
      <c r="CI40" s="74">
        <f>CI6+CI28</f>
        <v>0</v>
      </c>
      <c r="CJ40" s="75"/>
      <c r="CK40" s="74">
        <f>CK6+CK28</f>
        <v>4618496</v>
      </c>
      <c r="CL40" s="74">
        <f>CL6+CL28</f>
        <v>0</v>
      </c>
      <c r="CM40" s="75"/>
      <c r="CN40" s="74">
        <f>CN6+CN28</f>
        <v>78173961</v>
      </c>
      <c r="CO40" s="74">
        <f>CO6+CO28</f>
        <v>0</v>
      </c>
      <c r="CP40" s="75"/>
      <c r="CQ40" s="74">
        <f>CQ6+CQ28</f>
        <v>93128123</v>
      </c>
      <c r="CR40" s="74">
        <f>CR6+CR28</f>
        <v>0</v>
      </c>
      <c r="CS40" s="75"/>
      <c r="CT40" s="432">
        <f>CB40+BS40+BJ40+CK40</f>
        <v>90255318</v>
      </c>
      <c r="CU40" s="74">
        <f>CU6+CU28</f>
        <v>0</v>
      </c>
      <c r="CV40" s="75"/>
      <c r="CW40" s="74">
        <f>CW6+CW28</f>
        <v>200000</v>
      </c>
      <c r="CX40" s="74">
        <f>CX6+CX28</f>
        <v>0</v>
      </c>
      <c r="CY40" s="75"/>
      <c r="CZ40" s="74">
        <f>CZ6+CZ28</f>
        <v>2200000</v>
      </c>
      <c r="DA40" s="74">
        <f>DA6+DA28</f>
        <v>0</v>
      </c>
      <c r="DB40" s="75"/>
      <c r="DC40" s="74">
        <f>DC6+DC28</f>
        <v>2169595</v>
      </c>
      <c r="DD40" s="74">
        <f>DD6+DD28</f>
        <v>0</v>
      </c>
      <c r="DE40" s="75"/>
      <c r="DF40" s="74">
        <f>DF6+DF28</f>
        <v>0</v>
      </c>
      <c r="DG40" s="74">
        <f>DG6+DG28</f>
        <v>0</v>
      </c>
      <c r="DH40" s="75"/>
      <c r="DI40" s="74">
        <f>DI6+DI28</f>
        <v>0</v>
      </c>
      <c r="DJ40" s="74">
        <f>DJ6+DJ28</f>
        <v>0</v>
      </c>
      <c r="DK40" s="75"/>
      <c r="DL40" s="74">
        <f>DL6+DL28</f>
        <v>0</v>
      </c>
      <c r="DM40" s="74">
        <f>DM6+DM28</f>
        <v>0</v>
      </c>
      <c r="DN40" s="75"/>
      <c r="DO40" s="74">
        <f>DO6+DO28</f>
        <v>33732000</v>
      </c>
      <c r="DP40" s="74">
        <f>DP6+DP28</f>
        <v>0</v>
      </c>
      <c r="DQ40" s="75"/>
      <c r="DR40" s="74">
        <f>DR6+DR28</f>
        <v>31232000</v>
      </c>
      <c r="DS40" s="74">
        <f>DS6+DS28</f>
        <v>0</v>
      </c>
      <c r="DT40" s="75"/>
      <c r="DU40" s="74">
        <f>DU6+DU28</f>
        <v>30941760</v>
      </c>
      <c r="DV40" s="74">
        <f>DV6+DV28</f>
        <v>0</v>
      </c>
      <c r="DW40" s="75"/>
      <c r="DX40" s="74">
        <f>DX6+DX28</f>
        <v>10275199</v>
      </c>
      <c r="DY40" s="74">
        <f>DY6+DY28</f>
        <v>0</v>
      </c>
      <c r="DZ40" s="75"/>
      <c r="EA40" s="74">
        <f>EA6+EA28</f>
        <v>10945199</v>
      </c>
      <c r="EB40" s="74">
        <f>EB6+EB28</f>
        <v>0</v>
      </c>
      <c r="EC40" s="75"/>
      <c r="ED40" s="74">
        <f>ED6+ED28</f>
        <v>10048271</v>
      </c>
      <c r="EE40" s="74">
        <f>EE6+EE28</f>
        <v>0</v>
      </c>
      <c r="EF40" s="75"/>
      <c r="EG40" s="74">
        <f>EG6+EG28</f>
        <v>0</v>
      </c>
      <c r="EH40" s="74">
        <f>EH6+EH28</f>
        <v>1100000</v>
      </c>
      <c r="EI40" s="75"/>
      <c r="EJ40" s="74">
        <f>EJ6+EJ28</f>
        <v>0</v>
      </c>
      <c r="EK40" s="74">
        <f>EK6+EK28</f>
        <v>1100000</v>
      </c>
      <c r="EL40" s="75"/>
      <c r="EM40" s="74">
        <f>EM6+EM28</f>
        <v>0</v>
      </c>
      <c r="EN40" s="74">
        <f>EN6+EN28</f>
        <v>1080000</v>
      </c>
      <c r="EO40" s="75"/>
      <c r="EP40" s="74">
        <f>EP6+EP28</f>
        <v>0</v>
      </c>
      <c r="EQ40" s="74">
        <f>EQ6+EQ28</f>
        <v>0</v>
      </c>
      <c r="ER40" s="75"/>
      <c r="ES40" s="74">
        <f>ES6+ES28</f>
        <v>0</v>
      </c>
      <c r="ET40" s="74">
        <f>ET6+ET28</f>
        <v>0</v>
      </c>
      <c r="EU40" s="75"/>
      <c r="EV40" s="74">
        <f>EV6+EV28</f>
        <v>0</v>
      </c>
      <c r="EW40" s="74">
        <f>EW6+EW28</f>
        <v>0</v>
      </c>
      <c r="EX40" s="75"/>
      <c r="EY40" s="74">
        <f>EY6+EY28</f>
        <v>5100000</v>
      </c>
      <c r="EZ40" s="74">
        <f>EZ6+EZ28</f>
        <v>0</v>
      </c>
      <c r="FA40" s="75"/>
      <c r="FB40" s="74">
        <f>FB6+FB28</f>
        <v>4958443</v>
      </c>
      <c r="FC40" s="74">
        <f>FC6+FC28</f>
        <v>0</v>
      </c>
      <c r="FD40" s="75"/>
      <c r="FE40" s="74">
        <f>FE6+FE28</f>
        <v>4879755</v>
      </c>
      <c r="FF40" s="74">
        <f>FF6+FF28</f>
        <v>0</v>
      </c>
      <c r="FG40" s="75"/>
      <c r="FH40" s="74">
        <f>FH6+FH28</f>
        <v>4607000</v>
      </c>
      <c r="FI40" s="74">
        <f>FI6+FI28</f>
        <v>0</v>
      </c>
      <c r="FJ40" s="75"/>
      <c r="FK40" s="74">
        <f>FK6+FK28</f>
        <v>7660772</v>
      </c>
      <c r="FL40" s="74">
        <f>FL6+FL28</f>
        <v>0</v>
      </c>
      <c r="FM40" s="75"/>
      <c r="FN40" s="74">
        <f>FN6+FN28</f>
        <v>7455218</v>
      </c>
      <c r="FO40" s="74">
        <f>FO6+FO28</f>
        <v>0</v>
      </c>
      <c r="FP40" s="75"/>
      <c r="FQ40" s="74">
        <f>FQ6+FQ28</f>
        <v>9000000</v>
      </c>
      <c r="FR40" s="74">
        <f>FR6+FR28</f>
        <v>0</v>
      </c>
      <c r="FS40" s="75"/>
      <c r="FT40" s="74">
        <f>FT6+FT28</f>
        <v>11105000</v>
      </c>
      <c r="FU40" s="74">
        <f>FU6+FU28</f>
        <v>0</v>
      </c>
      <c r="FV40" s="75"/>
      <c r="FW40" s="74">
        <f>FW6+FW28</f>
        <v>11002436</v>
      </c>
      <c r="FX40" s="74">
        <f>FX6+FX28</f>
        <v>0</v>
      </c>
      <c r="FY40" s="75"/>
      <c r="FZ40" s="74">
        <f>FZ6+FZ28</f>
        <v>57000000</v>
      </c>
      <c r="GA40" s="74">
        <f>GA6+GA28</f>
        <v>0</v>
      </c>
      <c r="GB40" s="75"/>
      <c r="GC40" s="74">
        <f>GC6+GC28</f>
        <v>27614775</v>
      </c>
      <c r="GD40" s="74">
        <f>GD6+GD28</f>
        <v>0</v>
      </c>
      <c r="GE40" s="75"/>
      <c r="GF40" s="74">
        <f>GF6+GF28</f>
        <v>11909642</v>
      </c>
      <c r="GG40" s="74">
        <f>GG6+GG28</f>
        <v>0</v>
      </c>
      <c r="GH40" s="75"/>
      <c r="GI40" s="74">
        <f>GI6+GI28</f>
        <v>21686794</v>
      </c>
      <c r="GJ40" s="74">
        <f>GJ6+GJ28</f>
        <v>0</v>
      </c>
      <c r="GK40" s="75"/>
      <c r="GL40" s="74">
        <f>GL6+GL28</f>
        <v>23884874</v>
      </c>
      <c r="GM40" s="74">
        <f>GM6+GM28</f>
        <v>0</v>
      </c>
      <c r="GN40" s="75"/>
      <c r="GO40" s="74">
        <f>GO6+GO28</f>
        <v>23375193</v>
      </c>
      <c r="GP40" s="74">
        <f>GP6+GP28</f>
        <v>0</v>
      </c>
      <c r="GQ40" s="75"/>
      <c r="GR40" s="74">
        <f>GR6+GR28</f>
        <v>0</v>
      </c>
      <c r="GS40" s="74">
        <f>GS6+GS28</f>
        <v>0</v>
      </c>
      <c r="GT40" s="75"/>
      <c r="GU40" s="74">
        <f>GU6+GU28</f>
        <v>27025988</v>
      </c>
      <c r="GV40" s="74">
        <f>GV6+GV28</f>
        <v>0</v>
      </c>
      <c r="GW40" s="75"/>
      <c r="GX40" s="74">
        <f>GX6+GX28</f>
        <v>17461926</v>
      </c>
      <c r="GY40" s="74">
        <f>GY6+GY28</f>
        <v>0</v>
      </c>
      <c r="GZ40" s="75"/>
      <c r="HA40" s="74">
        <f>HA6+HA28</f>
        <v>4198782</v>
      </c>
      <c r="HB40" s="74">
        <f>HB6+HB28</f>
        <v>0</v>
      </c>
      <c r="HC40" s="75"/>
      <c r="HD40" s="74">
        <f>HD6+HD28</f>
        <v>9705035</v>
      </c>
      <c r="HE40" s="74">
        <f>HE6+HE28</f>
        <v>0</v>
      </c>
      <c r="HF40" s="75"/>
      <c r="HG40" s="74">
        <f>HG6+HG28</f>
        <v>9472875</v>
      </c>
      <c r="HH40" s="74">
        <f>HH6+HH28</f>
        <v>0</v>
      </c>
      <c r="HI40" s="75"/>
      <c r="HJ40" s="74">
        <f>HJ6+HJ28</f>
        <v>344087012</v>
      </c>
      <c r="HK40" s="74">
        <f>HK6+HK28</f>
        <v>0</v>
      </c>
      <c r="HL40" s="75"/>
      <c r="HM40" s="74">
        <f>HM6+HM28</f>
        <v>257606974</v>
      </c>
      <c r="HN40" s="74">
        <f>HN6+HN28</f>
        <v>0</v>
      </c>
      <c r="HO40" s="75"/>
      <c r="HP40" s="74">
        <f>HP6+HP28</f>
        <v>154050553</v>
      </c>
      <c r="HQ40" s="74">
        <f>HQ6+HQ28</f>
        <v>0</v>
      </c>
      <c r="HR40" s="75"/>
      <c r="HS40" s="74">
        <f>HS6+HS28</f>
        <v>24000000</v>
      </c>
      <c r="HT40" s="74">
        <f>HT6+HT28</f>
        <v>0</v>
      </c>
      <c r="HU40" s="75"/>
      <c r="HV40" s="74">
        <f>HV6+HV28</f>
        <v>22500000</v>
      </c>
      <c r="HW40" s="74">
        <f>HW6+HW28</f>
        <v>0</v>
      </c>
      <c r="HX40" s="75"/>
      <c r="HY40" s="74">
        <f>HY6+HY28</f>
        <v>22271185</v>
      </c>
      <c r="HZ40" s="74">
        <f>HZ6+HZ28</f>
        <v>0</v>
      </c>
      <c r="IA40" s="75"/>
      <c r="IB40" s="74">
        <f>IB6+IB28</f>
        <v>237944786</v>
      </c>
      <c r="IC40" s="74">
        <f>IC6+IC28</f>
        <v>0</v>
      </c>
      <c r="ID40" s="75"/>
      <c r="IE40" s="74">
        <f>IE6+IE28</f>
        <v>232670198</v>
      </c>
      <c r="IF40" s="74">
        <f>IF6+IF28</f>
        <v>0</v>
      </c>
      <c r="IG40" s="75"/>
      <c r="IH40" s="74">
        <f>IH6+IH28</f>
        <v>214218899</v>
      </c>
      <c r="II40" s="74">
        <f>II6+II28</f>
        <v>0</v>
      </c>
      <c r="IJ40" s="75"/>
      <c r="IK40" s="74">
        <f>IK6+IK28</f>
        <v>18451963</v>
      </c>
      <c r="IL40" s="74">
        <f>IL6+IL28</f>
        <v>0</v>
      </c>
      <c r="IM40" s="75"/>
      <c r="IN40" s="74">
        <f>IN6+IN28</f>
        <v>21361017</v>
      </c>
      <c r="IO40" s="74">
        <f>IO6+IO28</f>
        <v>0</v>
      </c>
      <c r="IP40" s="75"/>
      <c r="IQ40" s="74">
        <f>IQ6+IQ28</f>
        <v>20142226</v>
      </c>
      <c r="IR40" s="74">
        <f>IR6+IR28</f>
        <v>0</v>
      </c>
      <c r="IS40" s="75"/>
      <c r="IT40" s="74">
        <f>IT6+IT28</f>
        <v>0</v>
      </c>
      <c r="IU40" s="74">
        <f>IU6+IU28</f>
        <v>0</v>
      </c>
      <c r="IV40" s="75"/>
      <c r="IW40" s="74">
        <f>IW6+IW28</f>
        <v>0</v>
      </c>
      <c r="IX40" s="74">
        <f>IX6+IX28</f>
        <v>0</v>
      </c>
      <c r="IY40" s="75"/>
      <c r="IZ40" s="74">
        <f>IZ6+IZ28</f>
        <v>0</v>
      </c>
      <c r="JA40" s="74">
        <f>JA6+JA28</f>
        <v>0</v>
      </c>
      <c r="JB40" s="75"/>
      <c r="JC40" s="74">
        <f>JC6+JC28</f>
        <v>8550000</v>
      </c>
      <c r="JD40" s="74">
        <f>JD6+JD28</f>
        <v>0</v>
      </c>
      <c r="JE40" s="75"/>
      <c r="JF40" s="74">
        <f>JF6+JF28</f>
        <v>15167322</v>
      </c>
      <c r="JG40" s="74">
        <f>JG6+JG28</f>
        <v>0</v>
      </c>
      <c r="JH40" s="75"/>
      <c r="JI40" s="74">
        <f>JI6+JI28</f>
        <v>11062322</v>
      </c>
      <c r="JJ40" s="74">
        <f>JJ6+JJ28</f>
        <v>0</v>
      </c>
      <c r="JK40" s="75"/>
      <c r="JL40" s="74">
        <f>JL6+JL28</f>
        <v>9115404</v>
      </c>
      <c r="JM40" s="74">
        <f>JM6+JM28</f>
        <v>0</v>
      </c>
      <c r="JN40" s="75"/>
      <c r="JO40" s="74">
        <f>JO6+JO28</f>
        <v>12965404</v>
      </c>
      <c r="JP40" s="74">
        <f>JP6+JP28</f>
        <v>0</v>
      </c>
      <c r="JQ40" s="75"/>
      <c r="JR40" s="74">
        <f>JR6+JR28</f>
        <v>12906922</v>
      </c>
      <c r="JS40" s="74">
        <f>JS6+JS28</f>
        <v>0</v>
      </c>
      <c r="JT40" s="75"/>
      <c r="JU40" s="74">
        <f>JU6+JU28</f>
        <v>6310000</v>
      </c>
      <c r="JV40" s="74">
        <f>JV6+JV28</f>
        <v>0</v>
      </c>
      <c r="JW40" s="75"/>
      <c r="JX40" s="74">
        <f>JX6+JX28</f>
        <v>3001339</v>
      </c>
      <c r="JY40" s="74">
        <f>JY6+JY28</f>
        <v>0</v>
      </c>
      <c r="JZ40" s="75"/>
      <c r="KA40" s="74">
        <f>KA6+KA28</f>
        <v>1570586</v>
      </c>
      <c r="KB40" s="74">
        <f>KB6+KB28</f>
        <v>0</v>
      </c>
      <c r="KC40" s="75"/>
      <c r="KD40" s="74">
        <f>KD6+KD28</f>
        <v>171279987</v>
      </c>
      <c r="KE40" s="74">
        <f>KE6+KE28</f>
        <v>0</v>
      </c>
      <c r="KF40" s="75"/>
      <c r="KG40" s="74">
        <f>KG6+KG28</f>
        <v>181332073</v>
      </c>
      <c r="KH40" s="74">
        <f>KH6+KH28</f>
        <v>0</v>
      </c>
      <c r="KI40" s="75"/>
      <c r="KJ40" s="74">
        <f>KJ6+KJ28</f>
        <v>179846465</v>
      </c>
      <c r="KK40" s="74">
        <f>KK6+KK28</f>
        <v>0</v>
      </c>
      <c r="KL40" s="75"/>
      <c r="KM40" s="74">
        <f>KM6+KM28</f>
        <v>0</v>
      </c>
      <c r="KN40" s="74">
        <f>KN6+KN28</f>
        <v>0</v>
      </c>
      <c r="KO40" s="75"/>
      <c r="KP40" s="74">
        <f>KP6+KP28</f>
        <v>428722</v>
      </c>
      <c r="KQ40" s="74">
        <f>KQ6+KQ28</f>
        <v>0</v>
      </c>
      <c r="KR40" s="75"/>
      <c r="KS40" s="74">
        <f>KS6+KS28</f>
        <v>337616</v>
      </c>
      <c r="KT40" s="74">
        <f>KT6+KT28</f>
        <v>0</v>
      </c>
      <c r="KU40" s="75"/>
      <c r="KV40" s="74">
        <f>KV6+KV28</f>
        <v>0</v>
      </c>
      <c r="KW40" s="74">
        <f>KW6+KW28</f>
        <v>0</v>
      </c>
      <c r="KX40" s="75"/>
      <c r="KY40" s="74">
        <f>KY6+KY28</f>
        <v>0</v>
      </c>
      <c r="KZ40" s="74">
        <f>KZ6+KZ28</f>
        <v>0</v>
      </c>
      <c r="LA40" s="75"/>
      <c r="LB40" s="74">
        <f>LB6+LB28</f>
        <v>0</v>
      </c>
      <c r="LC40" s="74">
        <f>LC6+LC28</f>
        <v>0</v>
      </c>
      <c r="LD40" s="75"/>
      <c r="LE40" s="74">
        <f>LE6+LE28</f>
        <v>500000</v>
      </c>
      <c r="LF40" s="74">
        <f>LF6+LF28</f>
        <v>0</v>
      </c>
      <c r="LG40" s="75"/>
      <c r="LH40" s="74">
        <f>LH6+LH28</f>
        <v>590000</v>
      </c>
      <c r="LI40" s="74">
        <f>LI6+LI28</f>
        <v>0</v>
      </c>
      <c r="LJ40" s="75"/>
      <c r="LK40" s="74">
        <f>LK6+LK28</f>
        <v>589646</v>
      </c>
      <c r="LL40" s="74">
        <f>LL6+LL28</f>
        <v>0</v>
      </c>
      <c r="LM40" s="75"/>
      <c r="LN40" s="74">
        <f>LN6+LN28</f>
        <v>2243760</v>
      </c>
      <c r="LO40" s="74">
        <f>LO6+LO28</f>
        <v>0</v>
      </c>
      <c r="LP40" s="75"/>
      <c r="LQ40" s="74">
        <f>LQ6+LQ28</f>
        <v>10643760</v>
      </c>
      <c r="LR40" s="74">
        <f>LR6+LR28</f>
        <v>0</v>
      </c>
      <c r="LS40" s="75"/>
      <c r="LT40" s="74">
        <f>LT6+LT28</f>
        <v>10168439</v>
      </c>
      <c r="LU40" s="74">
        <f>LU6+LU28</f>
        <v>0</v>
      </c>
      <c r="LV40" s="75"/>
      <c r="LW40" s="74">
        <f>LW6+LW28</f>
        <v>2000000</v>
      </c>
      <c r="LX40" s="74">
        <f>LX6+LX28</f>
        <v>12060000</v>
      </c>
      <c r="LY40" s="75"/>
      <c r="LZ40" s="74">
        <f>LZ6+LZ28</f>
        <v>3300000</v>
      </c>
      <c r="MA40" s="74">
        <f>MA6+MA28</f>
        <v>13510000</v>
      </c>
      <c r="MB40" s="75"/>
      <c r="MC40" s="74">
        <f>MC6+MC28</f>
        <v>3256328</v>
      </c>
      <c r="MD40" s="74">
        <f>MD6+MD28</f>
        <v>13510000</v>
      </c>
      <c r="ME40" s="75"/>
      <c r="MF40" s="74">
        <f>MF6+MF28</f>
        <v>3364918651</v>
      </c>
      <c r="MG40" s="74">
        <f>MG6+MG28</f>
        <v>0</v>
      </c>
      <c r="MH40" s="75"/>
      <c r="MI40" s="74">
        <f>MI6+MI28</f>
        <v>3367484400</v>
      </c>
      <c r="MJ40" s="74">
        <f>MJ6+MJ28</f>
        <v>0</v>
      </c>
      <c r="MK40" s="75"/>
      <c r="ML40" s="74">
        <f>ML6+ML28</f>
        <v>892138608</v>
      </c>
      <c r="MM40" s="74">
        <f>MM6+MM28</f>
        <v>0</v>
      </c>
      <c r="MN40" s="75"/>
      <c r="MO40" s="432">
        <f>SUMIFS(CW40:MH40,$CW$1:$MH$1,"eredeti előirányzat",$CW$5:$MH$5,"Kötelező feladatok")</f>
        <v>4335201338</v>
      </c>
      <c r="MP40" s="432">
        <f t="shared" si="27"/>
        <v>13160000</v>
      </c>
      <c r="MQ40" s="230"/>
      <c r="MR40" s="432">
        <f t="shared" si="14"/>
        <v>4285383295</v>
      </c>
      <c r="MS40" s="432">
        <f t="shared" si="20"/>
        <v>14610000</v>
      </c>
      <c r="MT40" s="230"/>
      <c r="MU40" s="432">
        <f t="shared" si="15"/>
        <v>1651276466</v>
      </c>
      <c r="MV40" s="432">
        <f t="shared" si="16"/>
        <v>14590000</v>
      </c>
      <c r="MW40" s="75"/>
      <c r="MX40" s="725"/>
    </row>
    <row r="41" spans="1:362" ht="15">
      <c r="A41" s="58"/>
      <c r="B41" s="6">
        <v>3</v>
      </c>
      <c r="C41" s="991" t="s">
        <v>188</v>
      </c>
      <c r="D41" s="992"/>
      <c r="E41" s="992"/>
      <c r="F41" s="992"/>
      <c r="G41" s="1143"/>
      <c r="H41" s="237">
        <f t="shared" si="21"/>
        <v>14573857</v>
      </c>
      <c r="I41" s="237">
        <f t="shared" si="22"/>
        <v>0</v>
      </c>
      <c r="J41" s="241"/>
      <c r="K41" s="239">
        <f t="shared" si="2"/>
        <v>14573857</v>
      </c>
      <c r="L41" s="237">
        <f t="shared" si="23"/>
        <v>14573857</v>
      </c>
      <c r="M41" s="237">
        <f t="shared" si="24"/>
        <v>0</v>
      </c>
      <c r="N41" s="241"/>
      <c r="O41" s="240">
        <f t="shared" si="9"/>
        <v>14573857</v>
      </c>
      <c r="P41" s="237">
        <f t="shared" si="25"/>
        <v>242001053</v>
      </c>
      <c r="Q41" s="237">
        <f t="shared" si="26"/>
        <v>0</v>
      </c>
      <c r="R41" s="241"/>
      <c r="S41" s="240">
        <f t="shared" si="10"/>
        <v>242001053</v>
      </c>
      <c r="T41" s="43">
        <f>T42+T59+T60</f>
        <v>0</v>
      </c>
      <c r="U41" s="43">
        <f>U42+U59+U60</f>
        <v>0</v>
      </c>
      <c r="V41" s="44"/>
      <c r="W41" s="43">
        <f>W42+W59+W60</f>
        <v>0</v>
      </c>
      <c r="X41" s="43">
        <f>X42+X59+X60</f>
        <v>0</v>
      </c>
      <c r="Y41" s="44"/>
      <c r="Z41" s="43">
        <f>Z42+Z59+Z60</f>
        <v>0</v>
      </c>
      <c r="AA41" s="43">
        <f>AA42+AA59+AA60</f>
        <v>0</v>
      </c>
      <c r="AB41" s="44"/>
      <c r="AC41" s="43">
        <f>AC42+AC59+AC60</f>
        <v>0</v>
      </c>
      <c r="AD41" s="43">
        <f>AD42+AD59+AD60</f>
        <v>0</v>
      </c>
      <c r="AE41" s="44"/>
      <c r="AF41" s="43">
        <f>AF42+AF59+AF60</f>
        <v>0</v>
      </c>
      <c r="AG41" s="43">
        <f>AG42+AG59+AG60</f>
        <v>0</v>
      </c>
      <c r="AH41" s="44"/>
      <c r="AI41" s="43">
        <f>AI42+AI59+AI60</f>
        <v>0</v>
      </c>
      <c r="AJ41" s="43">
        <f>AJ42+AJ59+AJ60</f>
        <v>0</v>
      </c>
      <c r="AK41" s="44"/>
      <c r="AL41" s="43">
        <f>AL42+AL59+AL60</f>
        <v>0</v>
      </c>
      <c r="AM41" s="43">
        <f>AM42+AM59+AM60</f>
        <v>0</v>
      </c>
      <c r="AN41" s="44"/>
      <c r="AO41" s="43">
        <f>AO42+AO59+AO60</f>
        <v>0</v>
      </c>
      <c r="AP41" s="43">
        <f>AP42+AP59+AP60</f>
        <v>0</v>
      </c>
      <c r="AQ41" s="44"/>
      <c r="AR41" s="43">
        <f>AR42+AR59+AR60</f>
        <v>0</v>
      </c>
      <c r="AS41" s="43">
        <f>AS42+AS59+AS60</f>
        <v>0</v>
      </c>
      <c r="AT41" s="44"/>
      <c r="AU41" s="43">
        <f>AU42+AU59+AU60</f>
        <v>0</v>
      </c>
      <c r="AV41" s="43">
        <f>AV42+AV59+AV60</f>
        <v>0</v>
      </c>
      <c r="AW41" s="44"/>
      <c r="AX41" s="43">
        <f>AX42+AX59+AX60</f>
        <v>0</v>
      </c>
      <c r="AY41" s="43">
        <f>AY42+AY59+AY60</f>
        <v>0</v>
      </c>
      <c r="AZ41" s="44"/>
      <c r="BA41" s="43">
        <f>BA42+BA59+BA60</f>
        <v>0</v>
      </c>
      <c r="BB41" s="43">
        <f>BB42+BB59+BB60</f>
        <v>0</v>
      </c>
      <c r="BC41" s="44"/>
      <c r="BD41" s="43">
        <f>BD42+BD59+BD60</f>
        <v>0</v>
      </c>
      <c r="BE41" s="43">
        <f>BE42+BE59+BE60</f>
        <v>0</v>
      </c>
      <c r="BF41" s="44"/>
      <c r="BG41" s="43">
        <f>BG42+BG59+BG60</f>
        <v>0</v>
      </c>
      <c r="BH41" s="43">
        <f>BH42+BH59+BH60</f>
        <v>0</v>
      </c>
      <c r="BI41" s="44"/>
      <c r="BJ41" s="43">
        <f>BJ42+BJ59+BJ60</f>
        <v>0</v>
      </c>
      <c r="BK41" s="43">
        <f>BK42+BK59+BK60</f>
        <v>0</v>
      </c>
      <c r="BL41" s="44"/>
      <c r="BM41" s="43">
        <f>BM42+BM59+BM60</f>
        <v>0</v>
      </c>
      <c r="BN41" s="43">
        <f>BN42+BN59+BN60</f>
        <v>0</v>
      </c>
      <c r="BO41" s="44"/>
      <c r="BP41" s="43">
        <f>BP42+BP59+BP60</f>
        <v>0</v>
      </c>
      <c r="BQ41" s="43">
        <f>BQ42+BQ59+BQ60</f>
        <v>0</v>
      </c>
      <c r="BR41" s="44"/>
      <c r="BS41" s="43">
        <f>BS42+BS59+BS60</f>
        <v>0</v>
      </c>
      <c r="BT41" s="43">
        <f>BT42+BT59+BT60</f>
        <v>0</v>
      </c>
      <c r="BU41" s="44"/>
      <c r="BV41" s="43">
        <f>BV42+BV59+BV60</f>
        <v>0</v>
      </c>
      <c r="BW41" s="43">
        <f>BW42+BW59+BW60</f>
        <v>0</v>
      </c>
      <c r="BX41" s="44"/>
      <c r="BY41" s="43">
        <f>BY42+BY59+BY60</f>
        <v>0</v>
      </c>
      <c r="BZ41" s="43">
        <f>BZ42+BZ59+BZ60</f>
        <v>0</v>
      </c>
      <c r="CA41" s="44"/>
      <c r="CB41" s="43">
        <f>CB42+CB59+CB60</f>
        <v>0</v>
      </c>
      <c r="CC41" s="43">
        <f>CC42+CC59+CC60</f>
        <v>0</v>
      </c>
      <c r="CD41" s="44"/>
      <c r="CE41" s="43">
        <f>CE42+CE59+CE60</f>
        <v>0</v>
      </c>
      <c r="CF41" s="43">
        <f>CF42+CF59+CF60</f>
        <v>0</v>
      </c>
      <c r="CG41" s="44"/>
      <c r="CH41" s="43">
        <f>CH42+CH59+CH60</f>
        <v>0</v>
      </c>
      <c r="CI41" s="43">
        <f>CI42+CI59+CI60</f>
        <v>0</v>
      </c>
      <c r="CJ41" s="44"/>
      <c r="CK41" s="43">
        <f>CK42+CK59+CK60</f>
        <v>0</v>
      </c>
      <c r="CL41" s="43">
        <f>CL42+CL59+CL60</f>
        <v>0</v>
      </c>
      <c r="CM41" s="44"/>
      <c r="CN41" s="43">
        <f>CN42+CN59+CN60</f>
        <v>0</v>
      </c>
      <c r="CO41" s="43">
        <f>CO42+CO59+CO60</f>
        <v>0</v>
      </c>
      <c r="CP41" s="44"/>
      <c r="CQ41" s="43">
        <f>CQ42+CQ59+CQ60</f>
        <v>0</v>
      </c>
      <c r="CR41" s="43">
        <f>CR42+CR59+CR60</f>
        <v>0</v>
      </c>
      <c r="CS41" s="44"/>
      <c r="CT41" s="237">
        <f>CB41+BS41+BJ41</f>
        <v>0</v>
      </c>
      <c r="CU41" s="43">
        <f>CU42+CU59+CU60</f>
        <v>0</v>
      </c>
      <c r="CV41" s="44"/>
      <c r="CW41" s="43">
        <f>CW42+CW59+CW60</f>
        <v>0</v>
      </c>
      <c r="CX41" s="43">
        <f>CX42+CX59+CX60</f>
        <v>0</v>
      </c>
      <c r="CY41" s="44"/>
      <c r="CZ41" s="43">
        <f>CZ42+CZ59+CZ60</f>
        <v>0</v>
      </c>
      <c r="DA41" s="43">
        <f>DA42+DA59+DA60</f>
        <v>0</v>
      </c>
      <c r="DB41" s="44"/>
      <c r="DC41" s="43">
        <f>DC42+DC59+DC60</f>
        <v>0</v>
      </c>
      <c r="DD41" s="43">
        <f>DD42+DD59+DD60</f>
        <v>0</v>
      </c>
      <c r="DE41" s="44"/>
      <c r="DF41" s="43">
        <f>DF42+DF59+DF60</f>
        <v>0</v>
      </c>
      <c r="DG41" s="43">
        <f>DG42+DG59+DG60</f>
        <v>0</v>
      </c>
      <c r="DH41" s="44"/>
      <c r="DI41" s="43">
        <f>DI42+DI59+DI60</f>
        <v>0</v>
      </c>
      <c r="DJ41" s="43">
        <f>DJ42+DJ59+DJ60</f>
        <v>0</v>
      </c>
      <c r="DK41" s="44"/>
      <c r="DL41" s="43">
        <f>DL42+DL59+DL60</f>
        <v>0</v>
      </c>
      <c r="DM41" s="43">
        <f>DM42+DM59+DM60</f>
        <v>0</v>
      </c>
      <c r="DN41" s="44"/>
      <c r="DO41" s="43">
        <f>DO42+DO59+DO60</f>
        <v>0</v>
      </c>
      <c r="DP41" s="43">
        <f>DP42+DP59+DP60</f>
        <v>0</v>
      </c>
      <c r="DQ41" s="44"/>
      <c r="DR41" s="43">
        <f>DR42+DR59+DR60</f>
        <v>0</v>
      </c>
      <c r="DS41" s="43">
        <f>DS42+DS59+DS60</f>
        <v>0</v>
      </c>
      <c r="DT41" s="44"/>
      <c r="DU41" s="43">
        <f>DU42+DU59+DU60</f>
        <v>0</v>
      </c>
      <c r="DV41" s="43">
        <f>DV42+DV59+DV60</f>
        <v>0</v>
      </c>
      <c r="DW41" s="44"/>
      <c r="DX41" s="43">
        <f>DX42+DX59+DX60</f>
        <v>0</v>
      </c>
      <c r="DY41" s="43">
        <f>DY42+DY59+DY60</f>
        <v>0</v>
      </c>
      <c r="DZ41" s="44"/>
      <c r="EA41" s="43">
        <f>EA42+EA59+EA60</f>
        <v>0</v>
      </c>
      <c r="EB41" s="43">
        <f>EB42+EB59+EB60</f>
        <v>0</v>
      </c>
      <c r="EC41" s="44"/>
      <c r="ED41" s="43">
        <f>ED42+ED59+ED60</f>
        <v>0</v>
      </c>
      <c r="EE41" s="43">
        <f>EE42+EE59+EE60</f>
        <v>0</v>
      </c>
      <c r="EF41" s="44"/>
      <c r="EG41" s="43">
        <f>EG42+EG59+EG60</f>
        <v>0</v>
      </c>
      <c r="EH41" s="43">
        <f>EH42+EH59+EH60</f>
        <v>0</v>
      </c>
      <c r="EI41" s="44"/>
      <c r="EJ41" s="43">
        <f>EJ42+EJ59+EJ60</f>
        <v>0</v>
      </c>
      <c r="EK41" s="43">
        <f>EK42+EK59+EK60</f>
        <v>0</v>
      </c>
      <c r="EL41" s="44"/>
      <c r="EM41" s="43">
        <f>EM42+EM59+EM60</f>
        <v>0</v>
      </c>
      <c r="EN41" s="43">
        <f>EN42+EN59+EN60</f>
        <v>0</v>
      </c>
      <c r="EO41" s="44"/>
      <c r="EP41" s="43">
        <f>EP42+EP59+EP60</f>
        <v>0</v>
      </c>
      <c r="EQ41" s="43">
        <f>EQ42+EQ59+EQ60</f>
        <v>0</v>
      </c>
      <c r="ER41" s="44"/>
      <c r="ES41" s="43">
        <f>ES42+ES59+ES60</f>
        <v>0</v>
      </c>
      <c r="ET41" s="43">
        <f>ET42+ET59+ET60</f>
        <v>0</v>
      </c>
      <c r="EU41" s="44"/>
      <c r="EV41" s="43">
        <f>EV42+EV59+EV60</f>
        <v>0</v>
      </c>
      <c r="EW41" s="43">
        <f>EW42+EW59+EW60</f>
        <v>0</v>
      </c>
      <c r="EX41" s="44"/>
      <c r="EY41" s="43">
        <f>EY42+EY59+EY60</f>
        <v>0</v>
      </c>
      <c r="EZ41" s="43">
        <f>EZ42+EZ59+EZ60</f>
        <v>0</v>
      </c>
      <c r="FA41" s="44"/>
      <c r="FB41" s="43">
        <f>FB42+FB59+FB60</f>
        <v>0</v>
      </c>
      <c r="FC41" s="43">
        <f>FC42+FC59+FC60</f>
        <v>0</v>
      </c>
      <c r="FD41" s="44"/>
      <c r="FE41" s="43">
        <f>FE42+FE59+FE60</f>
        <v>0</v>
      </c>
      <c r="FF41" s="43">
        <f>FF42+FF59+FF60</f>
        <v>0</v>
      </c>
      <c r="FG41" s="44"/>
      <c r="FH41" s="43">
        <f>FH42+FH59+FH60</f>
        <v>0</v>
      </c>
      <c r="FI41" s="43">
        <f>FI42+FI59+FI60</f>
        <v>0</v>
      </c>
      <c r="FJ41" s="44"/>
      <c r="FK41" s="43">
        <f>FK42+FK59+FK60</f>
        <v>0</v>
      </c>
      <c r="FL41" s="43">
        <f>FL42+FL59+FL60</f>
        <v>0</v>
      </c>
      <c r="FM41" s="44"/>
      <c r="FN41" s="43">
        <f>FN42+FN59+FN60</f>
        <v>0</v>
      </c>
      <c r="FO41" s="43">
        <f>FO42+FO59+FO60</f>
        <v>0</v>
      </c>
      <c r="FP41" s="44"/>
      <c r="FQ41" s="43">
        <f>FQ42+FQ59+FQ60</f>
        <v>0</v>
      </c>
      <c r="FR41" s="43">
        <f>FR42+FR59+FR60</f>
        <v>0</v>
      </c>
      <c r="FS41" s="44"/>
      <c r="FT41" s="43">
        <f>FT42+FT59+FT60</f>
        <v>0</v>
      </c>
      <c r="FU41" s="43">
        <f>FU42+FU59+FU60</f>
        <v>0</v>
      </c>
      <c r="FV41" s="44"/>
      <c r="FW41" s="43">
        <f>FW42+FW59+FW60</f>
        <v>0</v>
      </c>
      <c r="FX41" s="43">
        <f>FX42+FX59+FX60</f>
        <v>0</v>
      </c>
      <c r="FY41" s="44"/>
      <c r="FZ41" s="43">
        <f>FZ42+FZ59+FZ60</f>
        <v>0</v>
      </c>
      <c r="GA41" s="43">
        <f>GA42+GA59+GA60</f>
        <v>0</v>
      </c>
      <c r="GB41" s="44"/>
      <c r="GC41" s="43">
        <f>GC42+GC59+GC60</f>
        <v>0</v>
      </c>
      <c r="GD41" s="43">
        <f>GD42+GD59+GD60</f>
        <v>0</v>
      </c>
      <c r="GE41" s="44"/>
      <c r="GF41" s="43">
        <f>GF42+GF59+GF60</f>
        <v>0</v>
      </c>
      <c r="GG41" s="43">
        <f>GG42+GG59+GG60</f>
        <v>0</v>
      </c>
      <c r="GH41" s="44"/>
      <c r="GI41" s="43">
        <f>GI42+GI59+GI60</f>
        <v>0</v>
      </c>
      <c r="GJ41" s="43">
        <f>GJ42+GJ59+GJ60</f>
        <v>0</v>
      </c>
      <c r="GK41" s="44"/>
      <c r="GL41" s="43">
        <f>GL42+GL59+GL60</f>
        <v>0</v>
      </c>
      <c r="GM41" s="43">
        <f>GM42+GM59+GM60</f>
        <v>0</v>
      </c>
      <c r="GN41" s="44"/>
      <c r="GO41" s="43">
        <f>GO42+GO59+GO60</f>
        <v>0</v>
      </c>
      <c r="GP41" s="43">
        <f>GP42+GP59+GP60</f>
        <v>0</v>
      </c>
      <c r="GQ41" s="44"/>
      <c r="GR41" s="43">
        <f>GR42+GR59+GR60</f>
        <v>0</v>
      </c>
      <c r="GS41" s="43">
        <f>GS42+GS59+GS60</f>
        <v>0</v>
      </c>
      <c r="GT41" s="44"/>
      <c r="GU41" s="43">
        <f>GU42+GU59+GU60</f>
        <v>0</v>
      </c>
      <c r="GV41" s="43">
        <f>GV42+GV59+GV60</f>
        <v>0</v>
      </c>
      <c r="GW41" s="44"/>
      <c r="GX41" s="43">
        <f>GX42+GX59+GX60</f>
        <v>0</v>
      </c>
      <c r="GY41" s="43">
        <f>GY42+GY59+GY60</f>
        <v>0</v>
      </c>
      <c r="GZ41" s="44"/>
      <c r="HA41" s="43">
        <f>HA42+HA59+HA60</f>
        <v>0</v>
      </c>
      <c r="HB41" s="43">
        <f>HB42+HB59+HB60</f>
        <v>0</v>
      </c>
      <c r="HC41" s="44"/>
      <c r="HD41" s="43">
        <f>HD42+HD59+HD60</f>
        <v>0</v>
      </c>
      <c r="HE41" s="43">
        <f>HE42+HE59+HE60</f>
        <v>0</v>
      </c>
      <c r="HF41" s="44"/>
      <c r="HG41" s="43">
        <f>HG42+HG59+HG60</f>
        <v>0</v>
      </c>
      <c r="HH41" s="43">
        <f>HH42+HH59+HH60</f>
        <v>0</v>
      </c>
      <c r="HI41" s="44"/>
      <c r="HJ41" s="43">
        <f>HJ42+HJ59+HJ60</f>
        <v>14573857</v>
      </c>
      <c r="HK41" s="43">
        <f>HK42+HK59+HK60</f>
        <v>0</v>
      </c>
      <c r="HL41" s="44"/>
      <c r="HM41" s="43">
        <f>HM42+HM59+HM60</f>
        <v>14573857</v>
      </c>
      <c r="HN41" s="43">
        <f>HN42+HN59+HN60</f>
        <v>0</v>
      </c>
      <c r="HO41" s="44"/>
      <c r="HP41" s="43">
        <f>HP42+HP59+HP60</f>
        <v>242001053</v>
      </c>
      <c r="HQ41" s="43">
        <f>HQ42+HQ59+HQ60</f>
        <v>0</v>
      </c>
      <c r="HR41" s="44"/>
      <c r="HS41" s="43">
        <f>HS42+HS59+HS60</f>
        <v>0</v>
      </c>
      <c r="HT41" s="43">
        <f>HT42+HT59+HT60</f>
        <v>0</v>
      </c>
      <c r="HU41" s="44"/>
      <c r="HV41" s="43">
        <f>HV42+HV59+HV60</f>
        <v>0</v>
      </c>
      <c r="HW41" s="43">
        <f>HW42+HW59+HW60</f>
        <v>0</v>
      </c>
      <c r="HX41" s="44"/>
      <c r="HY41" s="43">
        <f>HY42+HY59+HY60</f>
        <v>0</v>
      </c>
      <c r="HZ41" s="43">
        <f>HZ42+HZ59+HZ60</f>
        <v>0</v>
      </c>
      <c r="IA41" s="44"/>
      <c r="IB41" s="43">
        <f>IB42+IB59+IB60</f>
        <v>0</v>
      </c>
      <c r="IC41" s="43">
        <f>IC42+IC59+IC60</f>
        <v>0</v>
      </c>
      <c r="ID41" s="44"/>
      <c r="IE41" s="43">
        <f>IE42+IE59+IE60</f>
        <v>0</v>
      </c>
      <c r="IF41" s="43">
        <f>IF42+IF59+IF60</f>
        <v>0</v>
      </c>
      <c r="IG41" s="44"/>
      <c r="IH41" s="43">
        <f>IH42+IH59+IH60</f>
        <v>0</v>
      </c>
      <c r="II41" s="43">
        <f>II42+II59+II60</f>
        <v>0</v>
      </c>
      <c r="IJ41" s="44"/>
      <c r="IK41" s="43">
        <f>IK42+IK59+IK60</f>
        <v>0</v>
      </c>
      <c r="IL41" s="43">
        <f>IL42+IL59+IL60</f>
        <v>0</v>
      </c>
      <c r="IM41" s="44"/>
      <c r="IN41" s="43">
        <f>IN42+IN59+IN60</f>
        <v>0</v>
      </c>
      <c r="IO41" s="43">
        <f>IO42+IO59+IO60</f>
        <v>0</v>
      </c>
      <c r="IP41" s="44"/>
      <c r="IQ41" s="43">
        <f>IQ42+IQ59+IQ60</f>
        <v>0</v>
      </c>
      <c r="IR41" s="43">
        <f>IR42+IR59+IR60</f>
        <v>0</v>
      </c>
      <c r="IS41" s="44"/>
      <c r="IT41" s="43">
        <f>IT42+IT59+IT60</f>
        <v>0</v>
      </c>
      <c r="IU41" s="43">
        <f>IU42+IU59+IU60</f>
        <v>0</v>
      </c>
      <c r="IV41" s="44"/>
      <c r="IW41" s="43">
        <f>IW42+IW59+IW60</f>
        <v>0</v>
      </c>
      <c r="IX41" s="43">
        <f>IX42+IX59+IX60</f>
        <v>0</v>
      </c>
      <c r="IY41" s="44"/>
      <c r="IZ41" s="43">
        <f>IZ42+IZ59+IZ60</f>
        <v>0</v>
      </c>
      <c r="JA41" s="43">
        <f>JA42+JA59+JA60</f>
        <v>0</v>
      </c>
      <c r="JB41" s="44"/>
      <c r="JC41" s="43">
        <f>JC42+JC59+JC60</f>
        <v>0</v>
      </c>
      <c r="JD41" s="43">
        <f>JD42+JD59+JD60</f>
        <v>0</v>
      </c>
      <c r="JE41" s="44"/>
      <c r="JF41" s="43">
        <f>JF42+JF59+JF60</f>
        <v>0</v>
      </c>
      <c r="JG41" s="43">
        <f>JG42+JG59+JG60</f>
        <v>0</v>
      </c>
      <c r="JH41" s="44"/>
      <c r="JI41" s="43">
        <f>JI42+JI59+JI60</f>
        <v>0</v>
      </c>
      <c r="JJ41" s="43">
        <f>JJ42+JJ59+JJ60</f>
        <v>0</v>
      </c>
      <c r="JK41" s="44"/>
      <c r="JL41" s="43">
        <f>JL42+JL59+JL60</f>
        <v>0</v>
      </c>
      <c r="JM41" s="43">
        <f>JM42+JM59+JM60</f>
        <v>0</v>
      </c>
      <c r="JN41" s="44"/>
      <c r="JO41" s="43">
        <f>JO42+JO59+JO60</f>
        <v>0</v>
      </c>
      <c r="JP41" s="43">
        <f>JP42+JP59+JP60</f>
        <v>0</v>
      </c>
      <c r="JQ41" s="44"/>
      <c r="JR41" s="43">
        <f>JR42+JR59+JR60</f>
        <v>0</v>
      </c>
      <c r="JS41" s="43">
        <f>JS42+JS59+JS60</f>
        <v>0</v>
      </c>
      <c r="JT41" s="44"/>
      <c r="JU41" s="43">
        <f>JU42+JU59+JU60</f>
        <v>0</v>
      </c>
      <c r="JV41" s="43">
        <f>JV42+JV59+JV60</f>
        <v>0</v>
      </c>
      <c r="JW41" s="44"/>
      <c r="JX41" s="43">
        <f>JX42+JX59+JX60</f>
        <v>0</v>
      </c>
      <c r="JY41" s="43">
        <f>JY42+JY59+JY60</f>
        <v>0</v>
      </c>
      <c r="JZ41" s="44"/>
      <c r="KA41" s="43">
        <f>KA42+KA59+KA60</f>
        <v>0</v>
      </c>
      <c r="KB41" s="43">
        <f>KB42+KB59+KB60</f>
        <v>0</v>
      </c>
      <c r="KC41" s="44"/>
      <c r="KD41" s="43">
        <f>KD42+KD59+KD60</f>
        <v>0</v>
      </c>
      <c r="KE41" s="43">
        <f>KE42+KE59+KE60</f>
        <v>0</v>
      </c>
      <c r="KF41" s="44"/>
      <c r="KG41" s="43">
        <f>KG42+KG59+KG60</f>
        <v>0</v>
      </c>
      <c r="KH41" s="43">
        <f>KH42+KH59+KH60</f>
        <v>0</v>
      </c>
      <c r="KI41" s="44"/>
      <c r="KJ41" s="43">
        <f>KJ42+KJ59+KJ60</f>
        <v>0</v>
      </c>
      <c r="KK41" s="43">
        <f>KK42+KK59+KK60</f>
        <v>0</v>
      </c>
      <c r="KL41" s="44"/>
      <c r="KM41" s="43">
        <f>KM42+KM59+KM60</f>
        <v>0</v>
      </c>
      <c r="KN41" s="43">
        <f>KN42+KN59+KN60</f>
        <v>0</v>
      </c>
      <c r="KO41" s="44"/>
      <c r="KP41" s="43">
        <f>KP42+KP59+KP60</f>
        <v>0</v>
      </c>
      <c r="KQ41" s="43">
        <f>KQ42+KQ59+KQ60</f>
        <v>0</v>
      </c>
      <c r="KR41" s="44"/>
      <c r="KS41" s="43">
        <f>KS42+KS59+KS60</f>
        <v>0</v>
      </c>
      <c r="KT41" s="43">
        <f>KT42+KT59+KT60</f>
        <v>0</v>
      </c>
      <c r="KU41" s="44"/>
      <c r="KV41" s="43">
        <f>KV42+KV59+KV60</f>
        <v>0</v>
      </c>
      <c r="KW41" s="43">
        <f>KW42+KW59+KW60</f>
        <v>0</v>
      </c>
      <c r="KX41" s="44"/>
      <c r="KY41" s="43">
        <f>KY42+KY59+KY60</f>
        <v>0</v>
      </c>
      <c r="KZ41" s="43">
        <f>KZ42+KZ59+KZ60</f>
        <v>0</v>
      </c>
      <c r="LA41" s="44"/>
      <c r="LB41" s="43">
        <f>LB42+LB59+LB60</f>
        <v>0</v>
      </c>
      <c r="LC41" s="43">
        <f>LC42+LC59+LC60</f>
        <v>0</v>
      </c>
      <c r="LD41" s="44"/>
      <c r="LE41" s="43">
        <f>LE42+LE59+LE60</f>
        <v>0</v>
      </c>
      <c r="LF41" s="43">
        <f>LF42+LF59+LF60</f>
        <v>0</v>
      </c>
      <c r="LG41" s="44"/>
      <c r="LH41" s="43">
        <f>LH42+LH59+LH60</f>
        <v>0</v>
      </c>
      <c r="LI41" s="43">
        <f>LI42+LI59+LI60</f>
        <v>0</v>
      </c>
      <c r="LJ41" s="44"/>
      <c r="LK41" s="43">
        <f>LK42+LK59+LK60</f>
        <v>0</v>
      </c>
      <c r="LL41" s="43">
        <f>LL42+LL59+LL60</f>
        <v>0</v>
      </c>
      <c r="LM41" s="44"/>
      <c r="LN41" s="43">
        <f>LN42+LN59+LN60</f>
        <v>0</v>
      </c>
      <c r="LO41" s="43">
        <f>LO42+LO59+LO60</f>
        <v>0</v>
      </c>
      <c r="LP41" s="44"/>
      <c r="LQ41" s="43">
        <f>LQ42+LQ59+LQ60</f>
        <v>0</v>
      </c>
      <c r="LR41" s="43">
        <f>LR42+LR59+LR60</f>
        <v>0</v>
      </c>
      <c r="LS41" s="44"/>
      <c r="LT41" s="43">
        <f>LT42+LT59+LT60</f>
        <v>0</v>
      </c>
      <c r="LU41" s="43">
        <f>LU42+LU59+LU60</f>
        <v>0</v>
      </c>
      <c r="LV41" s="44"/>
      <c r="LW41" s="43">
        <f>LW42+LW59+LW60</f>
        <v>0</v>
      </c>
      <c r="LX41" s="43">
        <f>LX42+LX59+LX60</f>
        <v>0</v>
      </c>
      <c r="LY41" s="44"/>
      <c r="LZ41" s="43">
        <f>LZ42+LZ59+LZ60</f>
        <v>0</v>
      </c>
      <c r="MA41" s="43">
        <f>MA42+MA59+MA60</f>
        <v>0</v>
      </c>
      <c r="MB41" s="44"/>
      <c r="MC41" s="43">
        <f>MC42+MC59+MC60</f>
        <v>0</v>
      </c>
      <c r="MD41" s="43">
        <f>MD42+MD59+MD60</f>
        <v>0</v>
      </c>
      <c r="ME41" s="44"/>
      <c r="MF41" s="43">
        <f>MF42+MF59+MF60</f>
        <v>0</v>
      </c>
      <c r="MG41" s="43">
        <f>MG42+MG59+MG60</f>
        <v>0</v>
      </c>
      <c r="MH41" s="44"/>
      <c r="MI41" s="43">
        <f>MI42+MI59+MI60</f>
        <v>0</v>
      </c>
      <c r="MJ41" s="43">
        <f>MJ42+MJ59+MJ60</f>
        <v>0</v>
      </c>
      <c r="MK41" s="44"/>
      <c r="ML41" s="43">
        <f>ML42+ML59+ML60</f>
        <v>10734718</v>
      </c>
      <c r="MM41" s="43">
        <f>MM42+MM59+MM60</f>
        <v>0</v>
      </c>
      <c r="MN41" s="44"/>
      <c r="MO41" s="473">
        <f>SUMIFS(CW41:LW41,$CW$1:$LW$1,"eredeti előirányzat",$CW$5:$LW$5,"Kötelező feladatok")</f>
        <v>14573857</v>
      </c>
      <c r="MP41" s="473">
        <f t="shared" si="27"/>
        <v>0</v>
      </c>
      <c r="MQ41" s="241"/>
      <c r="MR41" s="473">
        <f t="shared" si="14"/>
        <v>14573857</v>
      </c>
      <c r="MS41" s="473">
        <f t="shared" si="20"/>
        <v>0</v>
      </c>
      <c r="MT41" s="241"/>
      <c r="MU41" s="473">
        <f>SUMIFS(CY41:MC41,$CY$1:$MC$1,"tény",$CY$5:$MC$5,"Kötelező feladatok")</f>
        <v>242001053</v>
      </c>
      <c r="MV41" s="473">
        <f t="shared" si="16"/>
        <v>0</v>
      </c>
      <c r="MW41" s="44"/>
      <c r="MX41" s="725"/>
    </row>
    <row r="42" spans="1:362" ht="15">
      <c r="A42" s="58"/>
      <c r="B42" s="63"/>
      <c r="C42" s="11">
        <v>1</v>
      </c>
      <c r="D42" s="12" t="s">
        <v>189</v>
      </c>
      <c r="E42" s="76"/>
      <c r="F42" s="76"/>
      <c r="G42" s="13" t="s">
        <v>190</v>
      </c>
      <c r="H42" s="233">
        <f t="shared" si="21"/>
        <v>14573857</v>
      </c>
      <c r="I42" s="233">
        <f t="shared" si="22"/>
        <v>0</v>
      </c>
      <c r="J42" s="233"/>
      <c r="K42" s="234">
        <f t="shared" si="2"/>
        <v>14573857</v>
      </c>
      <c r="L42" s="233">
        <f t="shared" si="23"/>
        <v>14573857</v>
      </c>
      <c r="M42" s="233">
        <f t="shared" si="24"/>
        <v>0</v>
      </c>
      <c r="N42" s="233"/>
      <c r="O42" s="235">
        <f t="shared" si="9"/>
        <v>14573857</v>
      </c>
      <c r="P42" s="233">
        <f t="shared" si="25"/>
        <v>252735771</v>
      </c>
      <c r="Q42" s="233">
        <f t="shared" si="26"/>
        <v>0</v>
      </c>
      <c r="R42" s="233"/>
      <c r="S42" s="235">
        <f t="shared" si="10"/>
        <v>252735771</v>
      </c>
      <c r="T42" s="77">
        <f>T43+T56+T57+T58</f>
        <v>0</v>
      </c>
      <c r="U42" s="77">
        <f>U43+U56+U57+U58</f>
        <v>0</v>
      </c>
      <c r="V42" s="78"/>
      <c r="W42" s="77">
        <f>W43+W56+W57+W58</f>
        <v>0</v>
      </c>
      <c r="X42" s="77">
        <f>X43+X56+X57+X58</f>
        <v>0</v>
      </c>
      <c r="Y42" s="78"/>
      <c r="Z42" s="77">
        <f>Z43+Z56+Z57+Z58</f>
        <v>0</v>
      </c>
      <c r="AA42" s="77">
        <f>AA43+AA56+AA57+AA58</f>
        <v>0</v>
      </c>
      <c r="AB42" s="78"/>
      <c r="AC42" s="77">
        <f>AC43+AC56+AC57+AC58</f>
        <v>0</v>
      </c>
      <c r="AD42" s="77">
        <f>AD43+AD56+AD57+AD58</f>
        <v>0</v>
      </c>
      <c r="AE42" s="78"/>
      <c r="AF42" s="77">
        <f>AF43+AF56+AF57+AF58</f>
        <v>0</v>
      </c>
      <c r="AG42" s="77">
        <f>AG43+AG56+AG57+AG58</f>
        <v>0</v>
      </c>
      <c r="AH42" s="78"/>
      <c r="AI42" s="77">
        <f>AI43+AI56+AI57+AI58</f>
        <v>0</v>
      </c>
      <c r="AJ42" s="77">
        <f>AJ43+AJ56+AJ57+AJ58</f>
        <v>0</v>
      </c>
      <c r="AK42" s="78"/>
      <c r="AL42" s="77">
        <f>AL43+AL56+AL57+AL58</f>
        <v>0</v>
      </c>
      <c r="AM42" s="77">
        <f>AM43+AM56+AM57+AM58</f>
        <v>0</v>
      </c>
      <c r="AN42" s="78"/>
      <c r="AO42" s="77">
        <f>AO43+AO56+AO57+AO58</f>
        <v>0</v>
      </c>
      <c r="AP42" s="77">
        <f>AP43+AP56+AP57+AP58</f>
        <v>0</v>
      </c>
      <c r="AQ42" s="78"/>
      <c r="AR42" s="77">
        <f>AR43+AR56+AR57+AR58</f>
        <v>0</v>
      </c>
      <c r="AS42" s="77">
        <f>AS43+AS56+AS57+AS58</f>
        <v>0</v>
      </c>
      <c r="AT42" s="78"/>
      <c r="AU42" s="77">
        <f>AU43+AU56+AU57+AU58</f>
        <v>0</v>
      </c>
      <c r="AV42" s="77">
        <f>AV43+AV56+AV57+AV58</f>
        <v>0</v>
      </c>
      <c r="AW42" s="78"/>
      <c r="AX42" s="77">
        <f>AX43+AX56+AX57+AX58</f>
        <v>0</v>
      </c>
      <c r="AY42" s="77">
        <f>AY43+AY56+AY57+AY58</f>
        <v>0</v>
      </c>
      <c r="AZ42" s="78"/>
      <c r="BA42" s="77">
        <f>BA43+BA56+BA57+BA58</f>
        <v>0</v>
      </c>
      <c r="BB42" s="77">
        <f>BB43+BB56+BB57+BB58</f>
        <v>0</v>
      </c>
      <c r="BC42" s="78"/>
      <c r="BD42" s="77">
        <f>BD43+BD56+BD57+BD58</f>
        <v>0</v>
      </c>
      <c r="BE42" s="77">
        <f>BE43+BE56+BE57+BE58</f>
        <v>0</v>
      </c>
      <c r="BF42" s="78"/>
      <c r="BG42" s="77">
        <f>BG43+BG56+BG57+BG58</f>
        <v>0</v>
      </c>
      <c r="BH42" s="77">
        <f>BH43+BH56+BH57+BH58</f>
        <v>0</v>
      </c>
      <c r="BI42" s="78"/>
      <c r="BJ42" s="77">
        <f>BJ43+BJ56+BJ57+BJ58</f>
        <v>0</v>
      </c>
      <c r="BK42" s="77">
        <f>BK43+BK56+BK57+BK58</f>
        <v>0</v>
      </c>
      <c r="BL42" s="78"/>
      <c r="BM42" s="77">
        <f>BM43+BM56+BM57+BM58</f>
        <v>0</v>
      </c>
      <c r="BN42" s="77">
        <f>BN43+BN56+BN57+BN58</f>
        <v>0</v>
      </c>
      <c r="BO42" s="78"/>
      <c r="BP42" s="77">
        <f>BP43+BP56+BP57+BP58</f>
        <v>0</v>
      </c>
      <c r="BQ42" s="77">
        <f>BQ43+BQ56+BQ57+BQ58</f>
        <v>0</v>
      </c>
      <c r="BR42" s="78"/>
      <c r="BS42" s="77">
        <f>BS43+BS56+BS57+BS58</f>
        <v>0</v>
      </c>
      <c r="BT42" s="77">
        <f>BT43+BT56+BT57+BT58</f>
        <v>0</v>
      </c>
      <c r="BU42" s="78"/>
      <c r="BV42" s="77">
        <f>BV43+BV56+BV57+BV58</f>
        <v>0</v>
      </c>
      <c r="BW42" s="77">
        <f>BW43+BW56+BW57+BW58</f>
        <v>0</v>
      </c>
      <c r="BX42" s="78"/>
      <c r="BY42" s="77">
        <f>BY43+BY56+BY57+BY58</f>
        <v>0</v>
      </c>
      <c r="BZ42" s="77">
        <f>BZ43+BZ56+BZ57+BZ58</f>
        <v>0</v>
      </c>
      <c r="CA42" s="78"/>
      <c r="CB42" s="77">
        <f>CB43+CB56+CB57+CB58</f>
        <v>0</v>
      </c>
      <c r="CC42" s="77">
        <f>CC43+CC56+CC57+CC58</f>
        <v>0</v>
      </c>
      <c r="CD42" s="78"/>
      <c r="CE42" s="77">
        <f>CE43+CE56+CE57+CE58</f>
        <v>0</v>
      </c>
      <c r="CF42" s="77">
        <f>CF43+CF56+CF57+CF58</f>
        <v>0</v>
      </c>
      <c r="CG42" s="78"/>
      <c r="CH42" s="77">
        <f>CH43+CH56+CH57+CH58</f>
        <v>0</v>
      </c>
      <c r="CI42" s="77">
        <f>CI43+CI56+CI57+CI58</f>
        <v>0</v>
      </c>
      <c r="CJ42" s="78"/>
      <c r="CK42" s="77">
        <f>CK43+CK56+CK57+CK58</f>
        <v>0</v>
      </c>
      <c r="CL42" s="77">
        <f>CL43+CL56+CL57+CL58</f>
        <v>0</v>
      </c>
      <c r="CM42" s="78"/>
      <c r="CN42" s="77">
        <f>CN43+CN56+CN57+CN58</f>
        <v>0</v>
      </c>
      <c r="CO42" s="77">
        <f>CO43+CO56+CO57+CO58</f>
        <v>0</v>
      </c>
      <c r="CP42" s="78"/>
      <c r="CQ42" s="77">
        <f>CQ43+CQ56+CQ57+CQ58</f>
        <v>0</v>
      </c>
      <c r="CR42" s="77">
        <f>CR43+CR56+CR57+CR58</f>
        <v>0</v>
      </c>
      <c r="CS42" s="78"/>
      <c r="CT42" s="233">
        <f>CB42+BS42+BJ42</f>
        <v>0</v>
      </c>
      <c r="CU42" s="77">
        <f>CU43+CU56+CU57+CU58</f>
        <v>0</v>
      </c>
      <c r="CV42" s="78"/>
      <c r="CW42" s="77">
        <f>CW43+CW56+CW57+CW58</f>
        <v>0</v>
      </c>
      <c r="CX42" s="77">
        <f>CX43+CX56+CX57+CX58</f>
        <v>0</v>
      </c>
      <c r="CY42" s="78"/>
      <c r="CZ42" s="77">
        <f>CZ43+CZ56+CZ57+CZ58</f>
        <v>0</v>
      </c>
      <c r="DA42" s="77">
        <f>DA43+DA56+DA57+DA58</f>
        <v>0</v>
      </c>
      <c r="DB42" s="78"/>
      <c r="DC42" s="77">
        <f>DC43+DC56+DC57+DC58</f>
        <v>0</v>
      </c>
      <c r="DD42" s="77">
        <f>DD43+DD56+DD57+DD58</f>
        <v>0</v>
      </c>
      <c r="DE42" s="78"/>
      <c r="DF42" s="77">
        <f>DF43+DF56+DF57+DF58</f>
        <v>0</v>
      </c>
      <c r="DG42" s="77">
        <f>DG43+DG56+DG57+DG58</f>
        <v>0</v>
      </c>
      <c r="DH42" s="78"/>
      <c r="DI42" s="77">
        <f>DI43+DI56+DI57+DI58</f>
        <v>0</v>
      </c>
      <c r="DJ42" s="77">
        <f>DJ43+DJ56+DJ57+DJ58</f>
        <v>0</v>
      </c>
      <c r="DK42" s="78"/>
      <c r="DL42" s="77">
        <f>DL43+DL56+DL57+DL58</f>
        <v>0</v>
      </c>
      <c r="DM42" s="77">
        <f>DM43+DM56+DM57+DM58</f>
        <v>0</v>
      </c>
      <c r="DN42" s="78"/>
      <c r="DO42" s="77">
        <f>DO43+DO56+DO57+DO58</f>
        <v>0</v>
      </c>
      <c r="DP42" s="77">
        <f>DP43+DP56+DP57+DP58</f>
        <v>0</v>
      </c>
      <c r="DQ42" s="78"/>
      <c r="DR42" s="77">
        <f>DR43+DR56+DR57+DR58</f>
        <v>0</v>
      </c>
      <c r="DS42" s="77">
        <f>DS43+DS56+DS57+DS58</f>
        <v>0</v>
      </c>
      <c r="DT42" s="78"/>
      <c r="DU42" s="77">
        <f>DU43+DU56+DU57+DU58</f>
        <v>0</v>
      </c>
      <c r="DV42" s="77">
        <f>DV43+DV56+DV57+DV58</f>
        <v>0</v>
      </c>
      <c r="DW42" s="78"/>
      <c r="DX42" s="77">
        <f>DX43+DX56+DX57+DX58</f>
        <v>0</v>
      </c>
      <c r="DY42" s="77">
        <f>DY43+DY56+DY57+DY58</f>
        <v>0</v>
      </c>
      <c r="DZ42" s="78"/>
      <c r="EA42" s="77">
        <f>EA43+EA56+EA57+EA58</f>
        <v>0</v>
      </c>
      <c r="EB42" s="77">
        <f>EB43+EB56+EB57+EB58</f>
        <v>0</v>
      </c>
      <c r="EC42" s="78"/>
      <c r="ED42" s="77">
        <f>ED43+ED56+ED57+ED58</f>
        <v>0</v>
      </c>
      <c r="EE42" s="77">
        <f>EE43+EE56+EE57+EE58</f>
        <v>0</v>
      </c>
      <c r="EF42" s="78"/>
      <c r="EG42" s="77">
        <f>EG43+EG56+EG57+EG58</f>
        <v>0</v>
      </c>
      <c r="EH42" s="77">
        <f>EH43+EH56+EH57+EH58</f>
        <v>0</v>
      </c>
      <c r="EI42" s="78"/>
      <c r="EJ42" s="77">
        <f>EJ43+EJ56+EJ57+EJ58</f>
        <v>0</v>
      </c>
      <c r="EK42" s="77">
        <f>EK43+EK56+EK57+EK58</f>
        <v>0</v>
      </c>
      <c r="EL42" s="78"/>
      <c r="EM42" s="77">
        <f>EM43+EM56+EM57+EM58</f>
        <v>0</v>
      </c>
      <c r="EN42" s="77">
        <f>EN43+EN56+EN57+EN58</f>
        <v>0</v>
      </c>
      <c r="EO42" s="78"/>
      <c r="EP42" s="77">
        <f>EP43+EP56+EP57+EP58</f>
        <v>0</v>
      </c>
      <c r="EQ42" s="77">
        <f>EQ43+EQ56+EQ57+EQ58</f>
        <v>0</v>
      </c>
      <c r="ER42" s="78"/>
      <c r="ES42" s="77">
        <f>ES43+ES56+ES57+ES58</f>
        <v>0</v>
      </c>
      <c r="ET42" s="77">
        <f>ET43+ET56+ET57+ET58</f>
        <v>0</v>
      </c>
      <c r="EU42" s="78"/>
      <c r="EV42" s="77">
        <f>EV43+EV56+EV57+EV58</f>
        <v>0</v>
      </c>
      <c r="EW42" s="77">
        <f>EW43+EW56+EW57+EW58</f>
        <v>0</v>
      </c>
      <c r="EX42" s="78"/>
      <c r="EY42" s="77">
        <f>EY43+EY56+EY57+EY58</f>
        <v>0</v>
      </c>
      <c r="EZ42" s="77">
        <f>EZ43+EZ56+EZ57+EZ58</f>
        <v>0</v>
      </c>
      <c r="FA42" s="78"/>
      <c r="FB42" s="77">
        <f>FB43+FB56+FB57+FB58</f>
        <v>0</v>
      </c>
      <c r="FC42" s="77">
        <f>FC43+FC56+FC57+FC58</f>
        <v>0</v>
      </c>
      <c r="FD42" s="78"/>
      <c r="FE42" s="77">
        <f>FE43+FE56+FE57+FE58</f>
        <v>0</v>
      </c>
      <c r="FF42" s="77">
        <f>FF43+FF56+FF57+FF58</f>
        <v>0</v>
      </c>
      <c r="FG42" s="78"/>
      <c r="FH42" s="77">
        <f>FH43+FH56+FH57+FH58</f>
        <v>0</v>
      </c>
      <c r="FI42" s="77">
        <f>FI43+FI56+FI57+FI58</f>
        <v>0</v>
      </c>
      <c r="FJ42" s="78"/>
      <c r="FK42" s="77">
        <f>FK43+FK56+FK57+FK58</f>
        <v>0</v>
      </c>
      <c r="FL42" s="77">
        <f>FL43+FL56+FL57+FL58</f>
        <v>0</v>
      </c>
      <c r="FM42" s="78"/>
      <c r="FN42" s="77">
        <f>FN43+FN56+FN57+FN58</f>
        <v>0</v>
      </c>
      <c r="FO42" s="77">
        <f>FO43+FO56+FO57+FO58</f>
        <v>0</v>
      </c>
      <c r="FP42" s="78"/>
      <c r="FQ42" s="77">
        <f>FQ43+FQ56+FQ57+FQ58</f>
        <v>0</v>
      </c>
      <c r="FR42" s="77">
        <f>FR43+FR56+FR57+FR58</f>
        <v>0</v>
      </c>
      <c r="FS42" s="78"/>
      <c r="FT42" s="77">
        <f>FT43+FT56+FT57+FT58</f>
        <v>0</v>
      </c>
      <c r="FU42" s="77">
        <f>FU43+FU56+FU57+FU58</f>
        <v>0</v>
      </c>
      <c r="FV42" s="78"/>
      <c r="FW42" s="77">
        <f>FW43+FW56+FW57+FW58</f>
        <v>0</v>
      </c>
      <c r="FX42" s="77">
        <f>FX43+FX56+FX57+FX58</f>
        <v>0</v>
      </c>
      <c r="FY42" s="78"/>
      <c r="FZ42" s="77">
        <f>FZ43+FZ56+FZ57+FZ58</f>
        <v>0</v>
      </c>
      <c r="GA42" s="77">
        <f>GA43+GA56+GA57+GA58</f>
        <v>0</v>
      </c>
      <c r="GB42" s="78"/>
      <c r="GC42" s="77">
        <f>GC43+GC56+GC57+GC58</f>
        <v>0</v>
      </c>
      <c r="GD42" s="77">
        <f>GD43+GD56+GD57+GD58</f>
        <v>0</v>
      </c>
      <c r="GE42" s="78"/>
      <c r="GF42" s="77">
        <f>GF43+GF56+GF57+GF58</f>
        <v>0</v>
      </c>
      <c r="GG42" s="77">
        <f>GG43+GG56+GG57+GG58</f>
        <v>0</v>
      </c>
      <c r="GH42" s="78"/>
      <c r="GI42" s="77">
        <f>GI43+GI56+GI57+GI58</f>
        <v>0</v>
      </c>
      <c r="GJ42" s="77">
        <f>GJ43+GJ56+GJ57+GJ58</f>
        <v>0</v>
      </c>
      <c r="GK42" s="78"/>
      <c r="GL42" s="77">
        <f>GL43+GL56+GL57+GL58</f>
        <v>0</v>
      </c>
      <c r="GM42" s="77">
        <f>GM43+GM56+GM57+GM58</f>
        <v>0</v>
      </c>
      <c r="GN42" s="78"/>
      <c r="GO42" s="77">
        <f>GO43+GO56+GO57+GO58</f>
        <v>0</v>
      </c>
      <c r="GP42" s="77">
        <f>GP43+GP56+GP57+GP58</f>
        <v>0</v>
      </c>
      <c r="GQ42" s="78"/>
      <c r="GR42" s="77">
        <f>GR43+GR56+GR57+GR58</f>
        <v>0</v>
      </c>
      <c r="GS42" s="77">
        <f>GS43+GS56+GS57+GS58</f>
        <v>0</v>
      </c>
      <c r="GT42" s="78"/>
      <c r="GU42" s="77">
        <f>GU43+GU56+GU57+GU58</f>
        <v>0</v>
      </c>
      <c r="GV42" s="77">
        <f>GV43+GV56+GV57+GV58</f>
        <v>0</v>
      </c>
      <c r="GW42" s="78"/>
      <c r="GX42" s="77">
        <f>GX43+GX56+GX57+GX58</f>
        <v>0</v>
      </c>
      <c r="GY42" s="77">
        <f>GY43+GY56+GY57+GY58</f>
        <v>0</v>
      </c>
      <c r="GZ42" s="78"/>
      <c r="HA42" s="77">
        <f>HA43+HA56+HA57+HA58</f>
        <v>0</v>
      </c>
      <c r="HB42" s="77">
        <f>HB43+HB56+HB57+HB58</f>
        <v>0</v>
      </c>
      <c r="HC42" s="78"/>
      <c r="HD42" s="77">
        <f>HD43+HD56+HD57+HD58</f>
        <v>0</v>
      </c>
      <c r="HE42" s="77">
        <f>HE43+HE56+HE57+HE58</f>
        <v>0</v>
      </c>
      <c r="HF42" s="78"/>
      <c r="HG42" s="77">
        <f>HG43+HG56+HG57+HG58</f>
        <v>0</v>
      </c>
      <c r="HH42" s="77">
        <f>HH43+HH56+HH57+HH58</f>
        <v>0</v>
      </c>
      <c r="HI42" s="78"/>
      <c r="HJ42" s="77">
        <f>HJ43+HJ56+HJ57+HJ58</f>
        <v>14573857</v>
      </c>
      <c r="HK42" s="77">
        <f>HK43+HK56+HK57+HK58</f>
        <v>0</v>
      </c>
      <c r="HL42" s="78"/>
      <c r="HM42" s="77">
        <f>HM43+HM56+HM57+HM58</f>
        <v>14573857</v>
      </c>
      <c r="HN42" s="77">
        <f>HN43+HN56+HN57+HN58</f>
        <v>0</v>
      </c>
      <c r="HO42" s="78"/>
      <c r="HP42" s="77">
        <f>HP43+HP56+HP57+HP58</f>
        <v>242001053</v>
      </c>
      <c r="HQ42" s="77">
        <f>HQ43+HQ56+HQ57+HQ58</f>
        <v>0</v>
      </c>
      <c r="HR42" s="78"/>
      <c r="HS42" s="77">
        <f>HS43+HS56+HS57+HS58</f>
        <v>0</v>
      </c>
      <c r="HT42" s="77">
        <f>HT43+HT56+HT57+HT58</f>
        <v>0</v>
      </c>
      <c r="HU42" s="78"/>
      <c r="HV42" s="77">
        <f>HV43+HV56+HV57+HV58</f>
        <v>0</v>
      </c>
      <c r="HW42" s="77">
        <f>HW43+HW56+HW57+HW58</f>
        <v>0</v>
      </c>
      <c r="HX42" s="78"/>
      <c r="HY42" s="77">
        <f>HY43+HY56+HY57+HY58</f>
        <v>0</v>
      </c>
      <c r="HZ42" s="77">
        <f>HZ43+HZ56+HZ57+HZ58</f>
        <v>0</v>
      </c>
      <c r="IA42" s="78"/>
      <c r="IB42" s="77">
        <f>IB43+IB56+IB57+IB58</f>
        <v>0</v>
      </c>
      <c r="IC42" s="77">
        <f>IC43+IC56+IC57+IC58</f>
        <v>0</v>
      </c>
      <c r="ID42" s="78"/>
      <c r="IE42" s="77">
        <f>IE43+IE56+IE57+IE58</f>
        <v>0</v>
      </c>
      <c r="IF42" s="77">
        <f>IF43+IF56+IF57+IF58</f>
        <v>0</v>
      </c>
      <c r="IG42" s="78"/>
      <c r="IH42" s="77">
        <f>IH43+IH56+IH57+IH58</f>
        <v>0</v>
      </c>
      <c r="II42" s="77">
        <f>II43+II56+II57+II58</f>
        <v>0</v>
      </c>
      <c r="IJ42" s="78"/>
      <c r="IK42" s="77">
        <f>IK43+IK56+IK57+IK58</f>
        <v>0</v>
      </c>
      <c r="IL42" s="77">
        <f>IL43+IL56+IL57+IL58</f>
        <v>0</v>
      </c>
      <c r="IM42" s="78"/>
      <c r="IN42" s="77">
        <f>IN43+IN56+IN57+IN58</f>
        <v>0</v>
      </c>
      <c r="IO42" s="77">
        <f>IO43+IO56+IO57+IO58</f>
        <v>0</v>
      </c>
      <c r="IP42" s="78"/>
      <c r="IQ42" s="77">
        <f>IQ43+IQ56+IQ57+IQ58</f>
        <v>0</v>
      </c>
      <c r="IR42" s="77">
        <f>IR43+IR56+IR57+IR58</f>
        <v>0</v>
      </c>
      <c r="IS42" s="78"/>
      <c r="IT42" s="77">
        <f>IT43+IT56+IT57+IT58</f>
        <v>0</v>
      </c>
      <c r="IU42" s="77">
        <f>IU43+IU56+IU57+IU58</f>
        <v>0</v>
      </c>
      <c r="IV42" s="78"/>
      <c r="IW42" s="77">
        <f>IW43+IW56+IW57+IW58</f>
        <v>0</v>
      </c>
      <c r="IX42" s="77">
        <f>IX43+IX56+IX57+IX58</f>
        <v>0</v>
      </c>
      <c r="IY42" s="78"/>
      <c r="IZ42" s="77">
        <f>IZ43+IZ56+IZ57+IZ58</f>
        <v>0</v>
      </c>
      <c r="JA42" s="77">
        <f>JA43+JA56+JA57+JA58</f>
        <v>0</v>
      </c>
      <c r="JB42" s="78"/>
      <c r="JC42" s="77">
        <f>JC43+JC56+JC57+JC58</f>
        <v>0</v>
      </c>
      <c r="JD42" s="77">
        <f>JD43+JD56+JD57+JD58</f>
        <v>0</v>
      </c>
      <c r="JE42" s="78"/>
      <c r="JF42" s="77">
        <f>JF43+JF56+JF57+JF58</f>
        <v>0</v>
      </c>
      <c r="JG42" s="77">
        <f>JG43+JG56+JG57+JG58</f>
        <v>0</v>
      </c>
      <c r="JH42" s="78"/>
      <c r="JI42" s="77">
        <f>JI43+JI56+JI57+JI58</f>
        <v>0</v>
      </c>
      <c r="JJ42" s="77">
        <f>JJ43+JJ56+JJ57+JJ58</f>
        <v>0</v>
      </c>
      <c r="JK42" s="78"/>
      <c r="JL42" s="77">
        <f>JL43+JL56+JL57+JL58</f>
        <v>0</v>
      </c>
      <c r="JM42" s="77">
        <f>JM43+JM56+JM57+JM58</f>
        <v>0</v>
      </c>
      <c r="JN42" s="78"/>
      <c r="JO42" s="77">
        <f>JO43+JO56+JO57+JO58</f>
        <v>0</v>
      </c>
      <c r="JP42" s="77">
        <f>JP43+JP56+JP57+JP58</f>
        <v>0</v>
      </c>
      <c r="JQ42" s="78"/>
      <c r="JR42" s="77">
        <f>JR43+JR56+JR57+JR58</f>
        <v>0</v>
      </c>
      <c r="JS42" s="77">
        <f>JS43+JS56+JS57+JS58</f>
        <v>0</v>
      </c>
      <c r="JT42" s="78"/>
      <c r="JU42" s="77">
        <f>JU43+JU56+JU57+JU58</f>
        <v>0</v>
      </c>
      <c r="JV42" s="77">
        <f>JV43+JV56+JV57+JV58</f>
        <v>0</v>
      </c>
      <c r="JW42" s="78"/>
      <c r="JX42" s="77">
        <f>JX43+JX56+JX57+JX58</f>
        <v>0</v>
      </c>
      <c r="JY42" s="77">
        <f>JY43+JY56+JY57+JY58</f>
        <v>0</v>
      </c>
      <c r="JZ42" s="78"/>
      <c r="KA42" s="77">
        <f>KA43+KA56+KA57+KA58</f>
        <v>0</v>
      </c>
      <c r="KB42" s="77">
        <f>KB43+KB56+KB57+KB58</f>
        <v>0</v>
      </c>
      <c r="KC42" s="78"/>
      <c r="KD42" s="77">
        <f>KD43+KD56+KD57+KD58</f>
        <v>0</v>
      </c>
      <c r="KE42" s="77">
        <f>KE43+KE56+KE57+KE58</f>
        <v>0</v>
      </c>
      <c r="KF42" s="78"/>
      <c r="KG42" s="77">
        <f>KG43+KG56+KG57+KG58</f>
        <v>0</v>
      </c>
      <c r="KH42" s="77">
        <f>KH43+KH56+KH57+KH58</f>
        <v>0</v>
      </c>
      <c r="KI42" s="78"/>
      <c r="KJ42" s="77">
        <f>KJ43+KJ56+KJ57+KJ58</f>
        <v>0</v>
      </c>
      <c r="KK42" s="77">
        <f>KK43+KK56+KK57+KK58</f>
        <v>0</v>
      </c>
      <c r="KL42" s="78"/>
      <c r="KM42" s="77">
        <f>KM43+KM56+KM57+KM58</f>
        <v>0</v>
      </c>
      <c r="KN42" s="77">
        <f>KN43+KN56+KN57+KN58</f>
        <v>0</v>
      </c>
      <c r="KO42" s="78"/>
      <c r="KP42" s="77">
        <f>KP43+KP56+KP57+KP58</f>
        <v>0</v>
      </c>
      <c r="KQ42" s="77">
        <f>KQ43+KQ56+KQ57+KQ58</f>
        <v>0</v>
      </c>
      <c r="KR42" s="78"/>
      <c r="KS42" s="77">
        <f>KS43+KS56+KS57+KS58</f>
        <v>0</v>
      </c>
      <c r="KT42" s="77">
        <f>KT43+KT56+KT57+KT58</f>
        <v>0</v>
      </c>
      <c r="KU42" s="78"/>
      <c r="KV42" s="77">
        <f>KV43+KV56+KV57+KV58</f>
        <v>0</v>
      </c>
      <c r="KW42" s="77">
        <f>KW43+KW56+KW57+KW58</f>
        <v>0</v>
      </c>
      <c r="KX42" s="78"/>
      <c r="KY42" s="77">
        <f>KY43+KY56+KY57+KY58</f>
        <v>0</v>
      </c>
      <c r="KZ42" s="77">
        <f>KZ43+KZ56+KZ57+KZ58</f>
        <v>0</v>
      </c>
      <c r="LA42" s="78"/>
      <c r="LB42" s="77">
        <f>LB43+LB56+LB57+LB58</f>
        <v>0</v>
      </c>
      <c r="LC42" s="77">
        <f>LC43+LC56+LC57+LC58</f>
        <v>0</v>
      </c>
      <c r="LD42" s="78"/>
      <c r="LE42" s="77">
        <f>LE43+LE56+LE57+LE58</f>
        <v>0</v>
      </c>
      <c r="LF42" s="77">
        <f>LF43+LF56+LF57+LF58</f>
        <v>0</v>
      </c>
      <c r="LG42" s="78"/>
      <c r="LH42" s="77">
        <f>LH43+LH56+LH57+LH58</f>
        <v>0</v>
      </c>
      <c r="LI42" s="77">
        <f>LI43+LI56+LI57+LI58</f>
        <v>0</v>
      </c>
      <c r="LJ42" s="78"/>
      <c r="LK42" s="77">
        <f>LK43+LK56+LK57+LK58</f>
        <v>0</v>
      </c>
      <c r="LL42" s="77">
        <f>LL43+LL56+LL57+LL58</f>
        <v>0</v>
      </c>
      <c r="LM42" s="78"/>
      <c r="LN42" s="77">
        <f>LN43+LN56+LN57+LN58</f>
        <v>0</v>
      </c>
      <c r="LO42" s="77">
        <f>LO43+LO56+LO57+LO58</f>
        <v>0</v>
      </c>
      <c r="LP42" s="78"/>
      <c r="LQ42" s="77">
        <f>LQ43+LQ56+LQ57+LQ58</f>
        <v>0</v>
      </c>
      <c r="LR42" s="77">
        <f>LR43+LR56+LR57+LR58</f>
        <v>0</v>
      </c>
      <c r="LS42" s="78"/>
      <c r="LT42" s="77">
        <f>LT43+LT56+LT57+LT58</f>
        <v>0</v>
      </c>
      <c r="LU42" s="77">
        <f>LU43+LU56+LU57+LU58</f>
        <v>0</v>
      </c>
      <c r="LV42" s="78"/>
      <c r="LW42" s="77">
        <f>LW43+LW56+LW57+LW58</f>
        <v>0</v>
      </c>
      <c r="LX42" s="77">
        <f>LX43+LX56+LX57+LX58</f>
        <v>0</v>
      </c>
      <c r="LY42" s="78"/>
      <c r="LZ42" s="77">
        <f>LZ43+LZ56+LZ57+LZ58</f>
        <v>0</v>
      </c>
      <c r="MA42" s="77">
        <f>MA43+MA56+MA57+MA58</f>
        <v>0</v>
      </c>
      <c r="MB42" s="78"/>
      <c r="MC42" s="77">
        <f>MC43+MC56+MC57+MC58</f>
        <v>0</v>
      </c>
      <c r="MD42" s="77">
        <f>MD43+MD56+MD57+MD58</f>
        <v>0</v>
      </c>
      <c r="ME42" s="78"/>
      <c r="MF42" s="77">
        <f>MF43+MF56+MF57+MF58</f>
        <v>0</v>
      </c>
      <c r="MG42" s="77">
        <f>MG43+MG56+MG57+MG58</f>
        <v>0</v>
      </c>
      <c r="MH42" s="78"/>
      <c r="MI42" s="77">
        <f>MI43+MI56+MI57+MI58</f>
        <v>0</v>
      </c>
      <c r="MJ42" s="77">
        <f>MJ43+MJ56+MJ57+MJ58</f>
        <v>0</v>
      </c>
      <c r="MK42" s="78"/>
      <c r="ML42" s="77">
        <f>ML43+ML56+ML57+ML58</f>
        <v>10734718</v>
      </c>
      <c r="MM42" s="77">
        <f>MM43+MM56+MM57+MM58</f>
        <v>0</v>
      </c>
      <c r="MN42" s="78"/>
      <c r="MO42" s="474">
        <f>SUMIFS(CW42:MH42,$CW$1:$MH$1,"eredeti előirányzat",$CW$5:$MH$5,"Kötelező feladatok")</f>
        <v>14573857</v>
      </c>
      <c r="MP42" s="474">
        <f t="shared" si="27"/>
        <v>0</v>
      </c>
      <c r="MQ42" s="486"/>
      <c r="MR42" s="474">
        <f t="shared" si="14"/>
        <v>14573857</v>
      </c>
      <c r="MS42" s="474">
        <f t="shared" si="20"/>
        <v>0</v>
      </c>
      <c r="MT42" s="486"/>
      <c r="MU42" s="474">
        <f t="shared" ref="MU42:MU63" si="28">SUMIFS(CY42:MN42,$CY$1:$MN$1,"tény",$CY$5:$MN$5,"Kötelező feladatok")</f>
        <v>252735771</v>
      </c>
      <c r="MV42" s="474">
        <f t="shared" si="16"/>
        <v>0</v>
      </c>
      <c r="MW42" s="487"/>
      <c r="MX42" s="725"/>
    </row>
    <row r="43" spans="1:362" ht="15">
      <c r="A43" s="58"/>
      <c r="B43" s="63"/>
      <c r="C43" s="64"/>
      <c r="D43" s="18">
        <v>1</v>
      </c>
      <c r="E43" s="2" t="s">
        <v>191</v>
      </c>
      <c r="F43" s="2"/>
      <c r="G43" s="2" t="s">
        <v>192</v>
      </c>
      <c r="H43" s="35">
        <f t="shared" si="21"/>
        <v>0</v>
      </c>
      <c r="I43" s="35">
        <f t="shared" si="22"/>
        <v>0</v>
      </c>
      <c r="J43" s="35"/>
      <c r="K43" s="59">
        <f t="shared" si="2"/>
        <v>0</v>
      </c>
      <c r="L43" s="35">
        <f t="shared" si="23"/>
        <v>0</v>
      </c>
      <c r="M43" s="35">
        <f t="shared" si="24"/>
        <v>0</v>
      </c>
      <c r="N43" s="35"/>
      <c r="O43" s="225">
        <f t="shared" si="9"/>
        <v>0</v>
      </c>
      <c r="P43" s="35">
        <f t="shared" si="25"/>
        <v>0</v>
      </c>
      <c r="Q43" s="35">
        <f t="shared" si="26"/>
        <v>0</v>
      </c>
      <c r="R43" s="35"/>
      <c r="S43" s="225">
        <f t="shared" si="10"/>
        <v>0</v>
      </c>
      <c r="T43" s="22">
        <f>SUM(T44:T55)</f>
        <v>0</v>
      </c>
      <c r="U43" s="22">
        <f>SUM(U44:U55)</f>
        <v>0</v>
      </c>
      <c r="V43" s="23"/>
      <c r="W43" s="22">
        <f>SUM(W44:W55)</f>
        <v>0</v>
      </c>
      <c r="X43" s="22">
        <f>SUM(X44:X55)</f>
        <v>0</v>
      </c>
      <c r="Y43" s="23"/>
      <c r="Z43" s="22">
        <f>SUM(Z44:Z55)</f>
        <v>0</v>
      </c>
      <c r="AA43" s="22">
        <f>SUM(AA44:AA55)</f>
        <v>0</v>
      </c>
      <c r="AB43" s="23"/>
      <c r="AC43" s="22">
        <f>SUM(AC44:AC55)</f>
        <v>0</v>
      </c>
      <c r="AD43" s="22">
        <f>SUM(AD44:AD55)</f>
        <v>0</v>
      </c>
      <c r="AE43" s="23"/>
      <c r="AF43" s="22">
        <f>SUM(AF44:AF55)</f>
        <v>0</v>
      </c>
      <c r="AG43" s="22">
        <f>SUM(AG44:AG55)</f>
        <v>0</v>
      </c>
      <c r="AH43" s="23"/>
      <c r="AI43" s="22">
        <f>SUM(AI44:AI55)</f>
        <v>0</v>
      </c>
      <c r="AJ43" s="22">
        <f>SUM(AJ44:AJ55)</f>
        <v>0</v>
      </c>
      <c r="AK43" s="23"/>
      <c r="AL43" s="22">
        <f>SUM(AL44:AL55)</f>
        <v>0</v>
      </c>
      <c r="AM43" s="22">
        <f>SUM(AM44:AM55)</f>
        <v>0</v>
      </c>
      <c r="AN43" s="23"/>
      <c r="AO43" s="22">
        <f>SUM(AO44:AO55)</f>
        <v>0</v>
      </c>
      <c r="AP43" s="22">
        <f>SUM(AP44:AP55)</f>
        <v>0</v>
      </c>
      <c r="AQ43" s="23"/>
      <c r="AR43" s="22">
        <f>SUM(AR44:AR55)</f>
        <v>0</v>
      </c>
      <c r="AS43" s="22">
        <f>SUM(AS44:AS55)</f>
        <v>0</v>
      </c>
      <c r="AT43" s="23"/>
      <c r="AU43" s="22">
        <f>SUM(AU44:AU55)</f>
        <v>0</v>
      </c>
      <c r="AV43" s="22">
        <f>SUM(AV44:AV55)</f>
        <v>0</v>
      </c>
      <c r="AW43" s="23"/>
      <c r="AX43" s="22">
        <f>SUM(AX44:AX55)</f>
        <v>0</v>
      </c>
      <c r="AY43" s="22">
        <f>SUM(AY44:AY55)</f>
        <v>0</v>
      </c>
      <c r="AZ43" s="23"/>
      <c r="BA43" s="22">
        <f>SUM(BA44:BA55)</f>
        <v>0</v>
      </c>
      <c r="BB43" s="22">
        <f>SUM(BB44:BB55)</f>
        <v>0</v>
      </c>
      <c r="BC43" s="23"/>
      <c r="BD43" s="22">
        <f>SUM(BD44:BD55)</f>
        <v>0</v>
      </c>
      <c r="BE43" s="22">
        <f>SUM(BE44:BE55)</f>
        <v>0</v>
      </c>
      <c r="BF43" s="23"/>
      <c r="BG43" s="22">
        <f>SUM(BG44:BG55)</f>
        <v>0</v>
      </c>
      <c r="BH43" s="22">
        <f>SUM(BH44:BH55)</f>
        <v>0</v>
      </c>
      <c r="BI43" s="23"/>
      <c r="BJ43" s="22">
        <f>SUM(BJ44:BJ55)</f>
        <v>0</v>
      </c>
      <c r="BK43" s="22">
        <f>SUM(BK44:BK55)</f>
        <v>0</v>
      </c>
      <c r="BL43" s="23"/>
      <c r="BM43" s="22">
        <f>SUM(BM44:BM55)</f>
        <v>0</v>
      </c>
      <c r="BN43" s="22">
        <f>SUM(BN44:BN55)</f>
        <v>0</v>
      </c>
      <c r="BO43" s="23"/>
      <c r="BP43" s="22">
        <f>SUM(BP44:BP55)</f>
        <v>0</v>
      </c>
      <c r="BQ43" s="22">
        <f>SUM(BQ44:BQ55)</f>
        <v>0</v>
      </c>
      <c r="BR43" s="23"/>
      <c r="BS43" s="22">
        <f>SUM(BS44:BS55)</f>
        <v>0</v>
      </c>
      <c r="BT43" s="22">
        <f>SUM(BT44:BT55)</f>
        <v>0</v>
      </c>
      <c r="BU43" s="23"/>
      <c r="BV43" s="22">
        <f>SUM(BV44:BV55)</f>
        <v>0</v>
      </c>
      <c r="BW43" s="22">
        <f>SUM(BW44:BW55)</f>
        <v>0</v>
      </c>
      <c r="BX43" s="23"/>
      <c r="BY43" s="22">
        <f>SUM(BY44:BY55)</f>
        <v>0</v>
      </c>
      <c r="BZ43" s="22">
        <f>SUM(BZ44:BZ55)</f>
        <v>0</v>
      </c>
      <c r="CA43" s="23"/>
      <c r="CB43" s="22">
        <f>SUM(CB44:CB55)</f>
        <v>0</v>
      </c>
      <c r="CC43" s="22">
        <f>SUM(CC44:CC55)</f>
        <v>0</v>
      </c>
      <c r="CD43" s="23"/>
      <c r="CE43" s="22">
        <f>SUM(CE44:CE55)</f>
        <v>0</v>
      </c>
      <c r="CF43" s="22">
        <f>SUM(CF44:CF55)</f>
        <v>0</v>
      </c>
      <c r="CG43" s="23"/>
      <c r="CH43" s="22">
        <f>SUM(CH44:CH55)</f>
        <v>0</v>
      </c>
      <c r="CI43" s="22">
        <f>SUM(CI44:CI55)</f>
        <v>0</v>
      </c>
      <c r="CJ43" s="23"/>
      <c r="CK43" s="22">
        <f>SUM(CK44:CK55)</f>
        <v>0</v>
      </c>
      <c r="CL43" s="22">
        <f>SUM(CL44:CL55)</f>
        <v>0</v>
      </c>
      <c r="CM43" s="23"/>
      <c r="CN43" s="22">
        <f>SUM(CN44:CN55)</f>
        <v>0</v>
      </c>
      <c r="CO43" s="22">
        <f>SUM(CO44:CO55)</f>
        <v>0</v>
      </c>
      <c r="CP43" s="23"/>
      <c r="CQ43" s="22">
        <f>SUM(CQ44:CQ55)</f>
        <v>0</v>
      </c>
      <c r="CR43" s="22">
        <f>SUM(CR44:CR55)</f>
        <v>0</v>
      </c>
      <c r="CS43" s="23"/>
      <c r="CT43" s="35"/>
      <c r="CU43" s="22">
        <f>SUM(CU44:CU55)</f>
        <v>0</v>
      </c>
      <c r="CV43" s="23"/>
      <c r="CW43" s="199">
        <f>SUM(CW44:CW55)</f>
        <v>0</v>
      </c>
      <c r="CX43" s="199">
        <f>SUM(CX44:CX55)</f>
        <v>0</v>
      </c>
      <c r="CY43" s="200"/>
      <c r="CZ43" s="199">
        <f>SUM(CZ44:CZ55)</f>
        <v>0</v>
      </c>
      <c r="DA43" s="199">
        <f>SUM(DA44:DA55)</f>
        <v>0</v>
      </c>
      <c r="DB43" s="200"/>
      <c r="DC43" s="199">
        <f>SUM(DC44:DC55)</f>
        <v>0</v>
      </c>
      <c r="DD43" s="199">
        <f>SUM(DD44:DD55)</f>
        <v>0</v>
      </c>
      <c r="DE43" s="200"/>
      <c r="DF43" s="199">
        <f>SUM(DF44:DF55)</f>
        <v>0</v>
      </c>
      <c r="DG43" s="199">
        <f>SUM(DG44:DG55)</f>
        <v>0</v>
      </c>
      <c r="DH43" s="200"/>
      <c r="DI43" s="199">
        <f>SUM(DI44:DI55)</f>
        <v>0</v>
      </c>
      <c r="DJ43" s="199">
        <f>SUM(DJ44:DJ55)</f>
        <v>0</v>
      </c>
      <c r="DK43" s="200"/>
      <c r="DL43" s="199">
        <f>SUM(DL44:DL55)</f>
        <v>0</v>
      </c>
      <c r="DM43" s="199">
        <f>SUM(DM44:DM55)</f>
        <v>0</v>
      </c>
      <c r="DN43" s="200"/>
      <c r="DO43" s="199">
        <f>SUM(DO44:DO55)</f>
        <v>0</v>
      </c>
      <c r="DP43" s="199">
        <f>SUM(DP44:DP55)</f>
        <v>0</v>
      </c>
      <c r="DQ43" s="200"/>
      <c r="DR43" s="199">
        <f>SUM(DR44:DR55)</f>
        <v>0</v>
      </c>
      <c r="DS43" s="199">
        <f>SUM(DS44:DS55)</f>
        <v>0</v>
      </c>
      <c r="DT43" s="200"/>
      <c r="DU43" s="199">
        <f>SUM(DU44:DU55)</f>
        <v>0</v>
      </c>
      <c r="DV43" s="199">
        <f>SUM(DV44:DV55)</f>
        <v>0</v>
      </c>
      <c r="DW43" s="200"/>
      <c r="DX43" s="199">
        <f>SUM(DX44:DX55)</f>
        <v>0</v>
      </c>
      <c r="DY43" s="199">
        <f>SUM(DY44:DY55)</f>
        <v>0</v>
      </c>
      <c r="DZ43" s="200"/>
      <c r="EA43" s="199">
        <f>SUM(EA44:EA55)</f>
        <v>0</v>
      </c>
      <c r="EB43" s="199">
        <f>SUM(EB44:EB55)</f>
        <v>0</v>
      </c>
      <c r="EC43" s="200"/>
      <c r="ED43" s="199">
        <f>SUM(ED44:ED55)</f>
        <v>0</v>
      </c>
      <c r="EE43" s="199">
        <f>SUM(EE44:EE55)</f>
        <v>0</v>
      </c>
      <c r="EF43" s="200"/>
      <c r="EG43" s="199">
        <f>SUM(EG44:EG55)</f>
        <v>0</v>
      </c>
      <c r="EH43" s="199">
        <f>SUM(EH44:EH55)</f>
        <v>0</v>
      </c>
      <c r="EI43" s="200"/>
      <c r="EJ43" s="199">
        <f>SUM(EJ44:EJ55)</f>
        <v>0</v>
      </c>
      <c r="EK43" s="199">
        <f>SUM(EK44:EK55)</f>
        <v>0</v>
      </c>
      <c r="EL43" s="200"/>
      <c r="EM43" s="199">
        <f>SUM(EM44:EM55)</f>
        <v>0</v>
      </c>
      <c r="EN43" s="199">
        <f>SUM(EN44:EN55)</f>
        <v>0</v>
      </c>
      <c r="EO43" s="200"/>
      <c r="EP43" s="199">
        <f>SUM(EP44:EP55)</f>
        <v>0</v>
      </c>
      <c r="EQ43" s="199">
        <f>SUM(EQ44:EQ55)</f>
        <v>0</v>
      </c>
      <c r="ER43" s="200"/>
      <c r="ES43" s="199">
        <f>SUM(ES44:ES55)</f>
        <v>0</v>
      </c>
      <c r="ET43" s="199">
        <f>SUM(ET44:ET55)</f>
        <v>0</v>
      </c>
      <c r="EU43" s="200"/>
      <c r="EV43" s="199">
        <f>SUM(EV44:EV55)</f>
        <v>0</v>
      </c>
      <c r="EW43" s="199">
        <f>SUM(EW44:EW55)</f>
        <v>0</v>
      </c>
      <c r="EX43" s="200"/>
      <c r="EY43" s="199">
        <f>SUM(EY44:EY55)</f>
        <v>0</v>
      </c>
      <c r="EZ43" s="199">
        <f>SUM(EZ44:EZ55)</f>
        <v>0</v>
      </c>
      <c r="FA43" s="200"/>
      <c r="FB43" s="199">
        <f>SUM(FB44:FB55)</f>
        <v>0</v>
      </c>
      <c r="FC43" s="199">
        <f>SUM(FC44:FC55)</f>
        <v>0</v>
      </c>
      <c r="FD43" s="200"/>
      <c r="FE43" s="199">
        <f>SUM(FE44:FE55)</f>
        <v>0</v>
      </c>
      <c r="FF43" s="199">
        <f>SUM(FF44:FF55)</f>
        <v>0</v>
      </c>
      <c r="FG43" s="200"/>
      <c r="FH43" s="199">
        <f>SUM(FH44:FH55)</f>
        <v>0</v>
      </c>
      <c r="FI43" s="199">
        <f>SUM(FI44:FI55)</f>
        <v>0</v>
      </c>
      <c r="FJ43" s="200"/>
      <c r="FK43" s="199">
        <f>SUM(FK44:FK55)</f>
        <v>0</v>
      </c>
      <c r="FL43" s="199">
        <f>SUM(FL44:FL55)</f>
        <v>0</v>
      </c>
      <c r="FM43" s="200"/>
      <c r="FN43" s="199">
        <f>SUM(FN44:FN55)</f>
        <v>0</v>
      </c>
      <c r="FO43" s="199">
        <f>SUM(FO44:FO55)</f>
        <v>0</v>
      </c>
      <c r="FP43" s="200"/>
      <c r="FQ43" s="199">
        <f>SUM(FQ44:FQ55)</f>
        <v>0</v>
      </c>
      <c r="FR43" s="199">
        <f>SUM(FR44:FR55)</f>
        <v>0</v>
      </c>
      <c r="FS43" s="200"/>
      <c r="FT43" s="199">
        <f>SUM(FT44:FT55)</f>
        <v>0</v>
      </c>
      <c r="FU43" s="199">
        <f>SUM(FU44:FU55)</f>
        <v>0</v>
      </c>
      <c r="FV43" s="200"/>
      <c r="FW43" s="199">
        <f>SUM(FW44:FW55)</f>
        <v>0</v>
      </c>
      <c r="FX43" s="199">
        <f>SUM(FX44:FX55)</f>
        <v>0</v>
      </c>
      <c r="FY43" s="200"/>
      <c r="FZ43" s="199">
        <f>SUM(FZ44:FZ55)</f>
        <v>0</v>
      </c>
      <c r="GA43" s="199">
        <f>SUM(GA44:GA55)</f>
        <v>0</v>
      </c>
      <c r="GB43" s="200"/>
      <c r="GC43" s="199">
        <f>SUM(GC44:GC55)</f>
        <v>0</v>
      </c>
      <c r="GD43" s="199">
        <f>SUM(GD44:GD55)</f>
        <v>0</v>
      </c>
      <c r="GE43" s="200"/>
      <c r="GF43" s="199">
        <f>SUM(GF44:GF55)</f>
        <v>0</v>
      </c>
      <c r="GG43" s="199">
        <f>SUM(GG44:GG55)</f>
        <v>0</v>
      </c>
      <c r="GH43" s="200"/>
      <c r="GI43" s="199">
        <f>SUM(GI44:GI55)</f>
        <v>0</v>
      </c>
      <c r="GJ43" s="199">
        <f>SUM(GJ44:GJ55)</f>
        <v>0</v>
      </c>
      <c r="GK43" s="200"/>
      <c r="GL43" s="199">
        <f>SUM(GL44:GL55)</f>
        <v>0</v>
      </c>
      <c r="GM43" s="199">
        <f>SUM(GM44:GM55)</f>
        <v>0</v>
      </c>
      <c r="GN43" s="200"/>
      <c r="GO43" s="199">
        <f>SUM(GO44:GO55)</f>
        <v>0</v>
      </c>
      <c r="GP43" s="199">
        <f>SUM(GP44:GP55)</f>
        <v>0</v>
      </c>
      <c r="GQ43" s="200"/>
      <c r="GR43" s="199">
        <f>SUM(GR44:GR55)</f>
        <v>0</v>
      </c>
      <c r="GS43" s="199">
        <f>SUM(GS44:GS55)</f>
        <v>0</v>
      </c>
      <c r="GT43" s="200"/>
      <c r="GU43" s="199">
        <f>SUM(GU44:GU55)</f>
        <v>0</v>
      </c>
      <c r="GV43" s="199">
        <f>SUM(GV44:GV55)</f>
        <v>0</v>
      </c>
      <c r="GW43" s="200"/>
      <c r="GX43" s="199">
        <f>SUM(GX44:GX55)</f>
        <v>0</v>
      </c>
      <c r="GY43" s="199">
        <f>SUM(GY44:GY55)</f>
        <v>0</v>
      </c>
      <c r="GZ43" s="200"/>
      <c r="HA43" s="199">
        <f>SUM(HA44:HA55)</f>
        <v>0</v>
      </c>
      <c r="HB43" s="199">
        <f>SUM(HB44:HB55)</f>
        <v>0</v>
      </c>
      <c r="HC43" s="200"/>
      <c r="HD43" s="199">
        <f>SUM(HD44:HD55)</f>
        <v>0</v>
      </c>
      <c r="HE43" s="199">
        <f>SUM(HE44:HE55)</f>
        <v>0</v>
      </c>
      <c r="HF43" s="200"/>
      <c r="HG43" s="199">
        <f>SUM(HG44:HG55)</f>
        <v>0</v>
      </c>
      <c r="HH43" s="199">
        <f>SUM(HH44:HH55)</f>
        <v>0</v>
      </c>
      <c r="HI43" s="200"/>
      <c r="HJ43" s="199">
        <f>SUM(HJ44:HJ55)</f>
        <v>0</v>
      </c>
      <c r="HK43" s="199">
        <f>SUM(HK44:HK55)</f>
        <v>0</v>
      </c>
      <c r="HL43" s="200"/>
      <c r="HM43" s="199">
        <f>SUM(HM44:HM55)</f>
        <v>0</v>
      </c>
      <c r="HN43" s="199">
        <f>SUM(HN44:HN55)</f>
        <v>0</v>
      </c>
      <c r="HO43" s="200"/>
      <c r="HP43" s="199">
        <f>SUM(HP44:HP55)</f>
        <v>0</v>
      </c>
      <c r="HQ43" s="199">
        <f>SUM(HQ44:HQ55)</f>
        <v>0</v>
      </c>
      <c r="HR43" s="200"/>
      <c r="HS43" s="199">
        <f>SUM(HS44:HS55)</f>
        <v>0</v>
      </c>
      <c r="HT43" s="199">
        <f>SUM(HT44:HT55)</f>
        <v>0</v>
      </c>
      <c r="HU43" s="200"/>
      <c r="HV43" s="199">
        <f>SUM(HV44:HV55)</f>
        <v>0</v>
      </c>
      <c r="HW43" s="199">
        <f>SUM(HW44:HW55)</f>
        <v>0</v>
      </c>
      <c r="HX43" s="200"/>
      <c r="HY43" s="199">
        <f>SUM(HY44:HY55)</f>
        <v>0</v>
      </c>
      <c r="HZ43" s="199">
        <f>SUM(HZ44:HZ55)</f>
        <v>0</v>
      </c>
      <c r="IA43" s="200"/>
      <c r="IB43" s="199">
        <f>SUM(IB44:IB55)</f>
        <v>0</v>
      </c>
      <c r="IC43" s="199">
        <f>SUM(IC44:IC55)</f>
        <v>0</v>
      </c>
      <c r="ID43" s="200"/>
      <c r="IE43" s="199">
        <f>SUM(IE44:IE55)</f>
        <v>0</v>
      </c>
      <c r="IF43" s="199">
        <f>SUM(IF44:IF55)</f>
        <v>0</v>
      </c>
      <c r="IG43" s="200"/>
      <c r="IH43" s="199">
        <f>SUM(IH44:IH55)</f>
        <v>0</v>
      </c>
      <c r="II43" s="199">
        <f>SUM(II44:II55)</f>
        <v>0</v>
      </c>
      <c r="IJ43" s="200"/>
      <c r="IK43" s="199">
        <f>SUM(IK44:IK55)</f>
        <v>0</v>
      </c>
      <c r="IL43" s="199">
        <f>SUM(IL44:IL55)</f>
        <v>0</v>
      </c>
      <c r="IM43" s="200"/>
      <c r="IN43" s="199">
        <f>SUM(IN44:IN55)</f>
        <v>0</v>
      </c>
      <c r="IO43" s="199">
        <f>SUM(IO44:IO55)</f>
        <v>0</v>
      </c>
      <c r="IP43" s="200"/>
      <c r="IQ43" s="199">
        <f>SUM(IQ44:IQ55)</f>
        <v>0</v>
      </c>
      <c r="IR43" s="199">
        <f>SUM(IR44:IR55)</f>
        <v>0</v>
      </c>
      <c r="IS43" s="200"/>
      <c r="IT43" s="199">
        <f>SUM(IT44:IT55)</f>
        <v>0</v>
      </c>
      <c r="IU43" s="199">
        <f>SUM(IU44:IU55)</f>
        <v>0</v>
      </c>
      <c r="IV43" s="200"/>
      <c r="IW43" s="199">
        <f>SUM(IW44:IW55)</f>
        <v>0</v>
      </c>
      <c r="IX43" s="199">
        <f>SUM(IX44:IX55)</f>
        <v>0</v>
      </c>
      <c r="IY43" s="200"/>
      <c r="IZ43" s="199">
        <f>SUM(IZ44:IZ55)</f>
        <v>0</v>
      </c>
      <c r="JA43" s="199">
        <f>SUM(JA44:JA55)</f>
        <v>0</v>
      </c>
      <c r="JB43" s="200"/>
      <c r="JC43" s="199">
        <f>SUM(JC44:JC55)</f>
        <v>0</v>
      </c>
      <c r="JD43" s="199">
        <f>SUM(JD44:JD55)</f>
        <v>0</v>
      </c>
      <c r="JE43" s="200"/>
      <c r="JF43" s="199">
        <f>SUM(JF44:JF55)</f>
        <v>0</v>
      </c>
      <c r="JG43" s="199">
        <f>SUM(JG44:JG55)</f>
        <v>0</v>
      </c>
      <c r="JH43" s="200"/>
      <c r="JI43" s="199">
        <f>SUM(JI44:JI55)</f>
        <v>0</v>
      </c>
      <c r="JJ43" s="199">
        <f>SUM(JJ44:JJ55)</f>
        <v>0</v>
      </c>
      <c r="JK43" s="200"/>
      <c r="JL43" s="199">
        <f>SUM(JL44:JL55)</f>
        <v>0</v>
      </c>
      <c r="JM43" s="199">
        <f>SUM(JM44:JM55)</f>
        <v>0</v>
      </c>
      <c r="JN43" s="200"/>
      <c r="JO43" s="199">
        <f>SUM(JO44:JO55)</f>
        <v>0</v>
      </c>
      <c r="JP43" s="199">
        <f>SUM(JP44:JP55)</f>
        <v>0</v>
      </c>
      <c r="JQ43" s="200"/>
      <c r="JR43" s="199">
        <f>SUM(JR44:JR55)</f>
        <v>0</v>
      </c>
      <c r="JS43" s="199">
        <f>SUM(JS44:JS55)</f>
        <v>0</v>
      </c>
      <c r="JT43" s="200"/>
      <c r="JU43" s="199">
        <f>SUM(JU44:JU55)</f>
        <v>0</v>
      </c>
      <c r="JV43" s="199">
        <f>SUM(JV44:JV55)</f>
        <v>0</v>
      </c>
      <c r="JW43" s="200"/>
      <c r="JX43" s="199">
        <f>SUM(JX44:JX55)</f>
        <v>0</v>
      </c>
      <c r="JY43" s="199">
        <f>SUM(JY44:JY55)</f>
        <v>0</v>
      </c>
      <c r="JZ43" s="200"/>
      <c r="KA43" s="199">
        <f>SUM(KA44:KA55)</f>
        <v>0</v>
      </c>
      <c r="KB43" s="199">
        <f>SUM(KB44:KB55)</f>
        <v>0</v>
      </c>
      <c r="KC43" s="200"/>
      <c r="KD43" s="199">
        <f>SUM(KD44:KD55)</f>
        <v>0</v>
      </c>
      <c r="KE43" s="199">
        <f>SUM(KE44:KE55)</f>
        <v>0</v>
      </c>
      <c r="KF43" s="200"/>
      <c r="KG43" s="199">
        <f>SUM(KG44:KG55)</f>
        <v>0</v>
      </c>
      <c r="KH43" s="199">
        <f>SUM(KH44:KH55)</f>
        <v>0</v>
      </c>
      <c r="KI43" s="200"/>
      <c r="KJ43" s="199">
        <f>SUM(KJ44:KJ55)</f>
        <v>0</v>
      </c>
      <c r="KK43" s="199">
        <f>SUM(KK44:KK55)</f>
        <v>0</v>
      </c>
      <c r="KL43" s="200"/>
      <c r="KM43" s="199">
        <f>SUM(KM44:KM55)</f>
        <v>0</v>
      </c>
      <c r="KN43" s="199">
        <f>SUM(KN44:KN55)</f>
        <v>0</v>
      </c>
      <c r="KO43" s="200"/>
      <c r="KP43" s="199">
        <f>SUM(KP44:KP55)</f>
        <v>0</v>
      </c>
      <c r="KQ43" s="199">
        <f>SUM(KQ44:KQ55)</f>
        <v>0</v>
      </c>
      <c r="KR43" s="200"/>
      <c r="KS43" s="199">
        <f>SUM(KS44:KS55)</f>
        <v>0</v>
      </c>
      <c r="KT43" s="199">
        <f>SUM(KT44:KT55)</f>
        <v>0</v>
      </c>
      <c r="KU43" s="200"/>
      <c r="KV43" s="199">
        <f>SUM(KV44:KV55)</f>
        <v>0</v>
      </c>
      <c r="KW43" s="199">
        <f>SUM(KW44:KW55)</f>
        <v>0</v>
      </c>
      <c r="KX43" s="200"/>
      <c r="KY43" s="199">
        <f>SUM(KY44:KY55)</f>
        <v>0</v>
      </c>
      <c r="KZ43" s="199">
        <f>SUM(KZ44:KZ55)</f>
        <v>0</v>
      </c>
      <c r="LA43" s="200"/>
      <c r="LB43" s="199">
        <f>SUM(LB44:LB55)</f>
        <v>0</v>
      </c>
      <c r="LC43" s="199">
        <f>SUM(LC44:LC55)</f>
        <v>0</v>
      </c>
      <c r="LD43" s="200"/>
      <c r="LE43" s="199">
        <f>SUM(LE44:LE55)</f>
        <v>0</v>
      </c>
      <c r="LF43" s="199">
        <f>SUM(LF44:LF55)</f>
        <v>0</v>
      </c>
      <c r="LG43" s="200"/>
      <c r="LH43" s="199">
        <f>SUM(LH44:LH55)</f>
        <v>0</v>
      </c>
      <c r="LI43" s="199">
        <f>SUM(LI44:LI55)</f>
        <v>0</v>
      </c>
      <c r="LJ43" s="200"/>
      <c r="LK43" s="199">
        <f>SUM(LK44:LK55)</f>
        <v>0</v>
      </c>
      <c r="LL43" s="199">
        <f>SUM(LL44:LL55)</f>
        <v>0</v>
      </c>
      <c r="LM43" s="200"/>
      <c r="LN43" s="199">
        <f>SUM(LN44:LN55)</f>
        <v>0</v>
      </c>
      <c r="LO43" s="199">
        <f>SUM(LO44:LO55)</f>
        <v>0</v>
      </c>
      <c r="LP43" s="200"/>
      <c r="LQ43" s="199">
        <f>SUM(LQ44:LQ55)</f>
        <v>0</v>
      </c>
      <c r="LR43" s="199">
        <f>SUM(LR44:LR55)</f>
        <v>0</v>
      </c>
      <c r="LS43" s="200"/>
      <c r="LT43" s="199">
        <f>SUM(LT44:LT55)</f>
        <v>0</v>
      </c>
      <c r="LU43" s="199">
        <f>SUM(LU44:LU55)</f>
        <v>0</v>
      </c>
      <c r="LV43" s="200"/>
      <c r="LW43" s="199">
        <f>SUM(LW44:LW55)</f>
        <v>0</v>
      </c>
      <c r="LX43" s="199">
        <f>SUM(LX44:LX55)</f>
        <v>0</v>
      </c>
      <c r="LY43" s="200"/>
      <c r="LZ43" s="199">
        <f>SUM(LZ44:LZ55)</f>
        <v>0</v>
      </c>
      <c r="MA43" s="199">
        <f>SUM(MA44:MA55)</f>
        <v>0</v>
      </c>
      <c r="MB43" s="200"/>
      <c r="MC43" s="199">
        <f>SUM(MC44:MC55)</f>
        <v>0</v>
      </c>
      <c r="MD43" s="199">
        <f>SUM(MD44:MD55)</f>
        <v>0</v>
      </c>
      <c r="ME43" s="200"/>
      <c r="MF43" s="199">
        <f>SUM(MF44:MF55)</f>
        <v>0</v>
      </c>
      <c r="MG43" s="199">
        <f>SUM(MG44:MG55)</f>
        <v>0</v>
      </c>
      <c r="MH43" s="200"/>
      <c r="MI43" s="199">
        <f>SUM(MI44:MI55)</f>
        <v>0</v>
      </c>
      <c r="MJ43" s="199">
        <f>SUM(MJ44:MJ55)</f>
        <v>0</v>
      </c>
      <c r="MK43" s="200"/>
      <c r="ML43" s="199">
        <f>SUM(ML44:ML55)</f>
        <v>0</v>
      </c>
      <c r="MM43" s="199">
        <f>SUM(MM44:MM55)</f>
        <v>0</v>
      </c>
      <c r="MN43" s="200"/>
      <c r="MO43" s="478">
        <f t="shared" ref="MO43:MO60" si="29">SUMIFS(CW43:LW43,$CW$1:$LW$1,"eredeti előirányzat",$CW$5:$LW$5,"Kötelező feladatok")</f>
        <v>0</v>
      </c>
      <c r="MP43" s="478">
        <f t="shared" si="27"/>
        <v>0</v>
      </c>
      <c r="MQ43" s="488"/>
      <c r="MR43" s="478">
        <f t="shared" si="14"/>
        <v>0</v>
      </c>
      <c r="MS43" s="478">
        <f t="shared" si="20"/>
        <v>0</v>
      </c>
      <c r="MT43" s="488"/>
      <c r="MU43" s="478">
        <f t="shared" si="28"/>
        <v>0</v>
      </c>
      <c r="MV43" s="478">
        <f t="shared" ref="MV43:MV65" si="30">SUMIFS(CZ43:MD43,$CY$1:$MC$1,"tény",$CY$5:$MC$5,"Kötelező feladatok")</f>
        <v>0</v>
      </c>
      <c r="MW43" s="488"/>
      <c r="MX43" s="729"/>
    </row>
    <row r="44" spans="1:362" ht="15">
      <c r="A44" s="58"/>
      <c r="B44" s="63"/>
      <c r="C44" s="64"/>
      <c r="D44" s="69"/>
      <c r="E44" s="18">
        <v>1</v>
      </c>
      <c r="F44" s="2" t="s">
        <v>193</v>
      </c>
      <c r="G44" s="2" t="s">
        <v>194</v>
      </c>
      <c r="H44" s="35">
        <f t="shared" si="21"/>
        <v>0</v>
      </c>
      <c r="I44" s="35">
        <f t="shared" si="22"/>
        <v>0</v>
      </c>
      <c r="J44" s="35"/>
      <c r="K44" s="59">
        <f t="shared" si="2"/>
        <v>0</v>
      </c>
      <c r="L44" s="35">
        <f t="shared" si="23"/>
        <v>0</v>
      </c>
      <c r="M44" s="35">
        <f t="shared" si="24"/>
        <v>0</v>
      </c>
      <c r="N44" s="35"/>
      <c r="O44" s="225">
        <f t="shared" si="9"/>
        <v>0</v>
      </c>
      <c r="P44" s="35">
        <f t="shared" si="25"/>
        <v>0</v>
      </c>
      <c r="Q44" s="35">
        <f t="shared" si="26"/>
        <v>0</v>
      </c>
      <c r="R44" s="35"/>
      <c r="S44" s="225">
        <f t="shared" si="10"/>
        <v>0</v>
      </c>
      <c r="T44" s="24"/>
      <c r="U44" s="24"/>
      <c r="V44" s="25"/>
      <c r="W44" s="24"/>
      <c r="X44" s="24"/>
      <c r="Y44" s="25"/>
      <c r="Z44" s="24"/>
      <c r="AA44" s="24"/>
      <c r="AB44" s="25"/>
      <c r="AC44" s="24"/>
      <c r="AD44" s="24"/>
      <c r="AE44" s="25"/>
      <c r="AF44" s="24"/>
      <c r="AG44" s="24"/>
      <c r="AH44" s="25"/>
      <c r="AI44" s="24"/>
      <c r="AJ44" s="24"/>
      <c r="AK44" s="25"/>
      <c r="AL44" s="24"/>
      <c r="AM44" s="24"/>
      <c r="AN44" s="25"/>
      <c r="AO44" s="24"/>
      <c r="AP44" s="24"/>
      <c r="AQ44" s="25"/>
      <c r="AR44" s="24"/>
      <c r="AS44" s="24"/>
      <c r="AT44" s="25"/>
      <c r="AU44" s="24"/>
      <c r="AV44" s="24"/>
      <c r="AW44" s="25"/>
      <c r="AX44" s="24"/>
      <c r="AY44" s="24"/>
      <c r="AZ44" s="25"/>
      <c r="BA44" s="24"/>
      <c r="BB44" s="24"/>
      <c r="BC44" s="25"/>
      <c r="BD44" s="24"/>
      <c r="BE44" s="24"/>
      <c r="BF44" s="25"/>
      <c r="BG44" s="24"/>
      <c r="BH44" s="24"/>
      <c r="BI44" s="25"/>
      <c r="BJ44" s="24"/>
      <c r="BK44" s="24"/>
      <c r="BL44" s="25"/>
      <c r="BM44" s="24"/>
      <c r="BN44" s="24"/>
      <c r="BO44" s="25"/>
      <c r="BP44" s="24"/>
      <c r="BQ44" s="24"/>
      <c r="BR44" s="25"/>
      <c r="BS44" s="24"/>
      <c r="BT44" s="24"/>
      <c r="BU44" s="25"/>
      <c r="BV44" s="24"/>
      <c r="BW44" s="24"/>
      <c r="BX44" s="25"/>
      <c r="BY44" s="24"/>
      <c r="BZ44" s="24"/>
      <c r="CA44" s="25"/>
      <c r="CB44" s="24"/>
      <c r="CC44" s="24"/>
      <c r="CD44" s="25"/>
      <c r="CE44" s="24"/>
      <c r="CF44" s="24"/>
      <c r="CG44" s="25"/>
      <c r="CH44" s="24"/>
      <c r="CI44" s="24"/>
      <c r="CJ44" s="25"/>
      <c r="CK44" s="24"/>
      <c r="CL44" s="24"/>
      <c r="CM44" s="25"/>
      <c r="CN44" s="24"/>
      <c r="CO44" s="24"/>
      <c r="CP44" s="25"/>
      <c r="CQ44" s="24"/>
      <c r="CR44" s="24"/>
      <c r="CS44" s="25"/>
      <c r="CT44" s="35"/>
      <c r="CU44" s="24"/>
      <c r="CV44" s="25"/>
      <c r="CW44" s="195"/>
      <c r="CX44" s="195"/>
      <c r="CY44" s="196"/>
      <c r="CZ44" s="195"/>
      <c r="DA44" s="195"/>
      <c r="DB44" s="196"/>
      <c r="DC44" s="195"/>
      <c r="DD44" s="195"/>
      <c r="DE44" s="196"/>
      <c r="DF44" s="195"/>
      <c r="DG44" s="195"/>
      <c r="DH44" s="196"/>
      <c r="DI44" s="195"/>
      <c r="DJ44" s="195"/>
      <c r="DK44" s="196"/>
      <c r="DL44" s="195"/>
      <c r="DM44" s="195"/>
      <c r="DN44" s="196"/>
      <c r="DO44" s="195"/>
      <c r="DP44" s="195"/>
      <c r="DQ44" s="196"/>
      <c r="DR44" s="195"/>
      <c r="DS44" s="195"/>
      <c r="DT44" s="196"/>
      <c r="DU44" s="195"/>
      <c r="DV44" s="195"/>
      <c r="DW44" s="196"/>
      <c r="DX44" s="195"/>
      <c r="DY44" s="195"/>
      <c r="DZ44" s="196"/>
      <c r="EA44" s="195"/>
      <c r="EB44" s="195"/>
      <c r="EC44" s="196"/>
      <c r="ED44" s="195"/>
      <c r="EE44" s="195"/>
      <c r="EF44" s="196"/>
      <c r="EG44" s="195"/>
      <c r="EH44" s="195"/>
      <c r="EI44" s="196"/>
      <c r="EJ44" s="195"/>
      <c r="EK44" s="195"/>
      <c r="EL44" s="196"/>
      <c r="EM44" s="195"/>
      <c r="EN44" s="195"/>
      <c r="EO44" s="196"/>
      <c r="EP44" s="195"/>
      <c r="EQ44" s="195"/>
      <c r="ER44" s="196"/>
      <c r="ES44" s="195"/>
      <c r="ET44" s="195"/>
      <c r="EU44" s="196"/>
      <c r="EV44" s="195"/>
      <c r="EW44" s="195"/>
      <c r="EX44" s="196"/>
      <c r="EY44" s="195"/>
      <c r="EZ44" s="195"/>
      <c r="FA44" s="196"/>
      <c r="FB44" s="195"/>
      <c r="FC44" s="195"/>
      <c r="FD44" s="196"/>
      <c r="FE44" s="195"/>
      <c r="FF44" s="195"/>
      <c r="FG44" s="196"/>
      <c r="FH44" s="195"/>
      <c r="FI44" s="195"/>
      <c r="FJ44" s="196"/>
      <c r="FK44" s="195"/>
      <c r="FL44" s="195"/>
      <c r="FM44" s="196"/>
      <c r="FN44" s="195"/>
      <c r="FO44" s="195"/>
      <c r="FP44" s="196"/>
      <c r="FQ44" s="195"/>
      <c r="FR44" s="195"/>
      <c r="FS44" s="196"/>
      <c r="FT44" s="195"/>
      <c r="FU44" s="195"/>
      <c r="FV44" s="196"/>
      <c r="FW44" s="195"/>
      <c r="FX44" s="195"/>
      <c r="FY44" s="196"/>
      <c r="FZ44" s="195"/>
      <c r="GA44" s="195"/>
      <c r="GB44" s="196"/>
      <c r="GC44" s="195"/>
      <c r="GD44" s="195"/>
      <c r="GE44" s="196"/>
      <c r="GF44" s="195"/>
      <c r="GG44" s="195"/>
      <c r="GH44" s="196"/>
      <c r="GI44" s="195"/>
      <c r="GJ44" s="195"/>
      <c r="GK44" s="196"/>
      <c r="GL44" s="195"/>
      <c r="GM44" s="195"/>
      <c r="GN44" s="196"/>
      <c r="GO44" s="195"/>
      <c r="GP44" s="195"/>
      <c r="GQ44" s="196"/>
      <c r="GR44" s="195"/>
      <c r="GS44" s="195"/>
      <c r="GT44" s="196"/>
      <c r="GU44" s="195"/>
      <c r="GV44" s="195"/>
      <c r="GW44" s="196"/>
      <c r="GX44" s="195"/>
      <c r="GY44" s="195"/>
      <c r="GZ44" s="196"/>
      <c r="HA44" s="195"/>
      <c r="HB44" s="195"/>
      <c r="HC44" s="196"/>
      <c r="HD44" s="195"/>
      <c r="HE44" s="195"/>
      <c r="HF44" s="196"/>
      <c r="HG44" s="195"/>
      <c r="HH44" s="195"/>
      <c r="HI44" s="196"/>
      <c r="HJ44" s="195"/>
      <c r="HK44" s="195"/>
      <c r="HL44" s="196"/>
      <c r="HM44" s="195"/>
      <c r="HN44" s="195"/>
      <c r="HO44" s="196"/>
      <c r="HP44" s="195"/>
      <c r="HQ44" s="195"/>
      <c r="HR44" s="196"/>
      <c r="HS44" s="195"/>
      <c r="HT44" s="195"/>
      <c r="HU44" s="196"/>
      <c r="HV44" s="195"/>
      <c r="HW44" s="195"/>
      <c r="HX44" s="196"/>
      <c r="HY44" s="195"/>
      <c r="HZ44" s="195"/>
      <c r="IA44" s="196"/>
      <c r="IB44" s="195"/>
      <c r="IC44" s="195"/>
      <c r="ID44" s="196"/>
      <c r="IE44" s="195"/>
      <c r="IF44" s="195"/>
      <c r="IG44" s="196"/>
      <c r="IH44" s="195"/>
      <c r="II44" s="195"/>
      <c r="IJ44" s="196"/>
      <c r="IK44" s="195"/>
      <c r="IL44" s="195"/>
      <c r="IM44" s="196"/>
      <c r="IN44" s="195"/>
      <c r="IO44" s="195"/>
      <c r="IP44" s="196"/>
      <c r="IQ44" s="195"/>
      <c r="IR44" s="195"/>
      <c r="IS44" s="196"/>
      <c r="IT44" s="195"/>
      <c r="IU44" s="195"/>
      <c r="IV44" s="196"/>
      <c r="IW44" s="195"/>
      <c r="IX44" s="195"/>
      <c r="IY44" s="196"/>
      <c r="IZ44" s="195"/>
      <c r="JA44" s="195"/>
      <c r="JB44" s="196"/>
      <c r="JC44" s="195"/>
      <c r="JD44" s="195"/>
      <c r="JE44" s="196"/>
      <c r="JF44" s="195"/>
      <c r="JG44" s="195"/>
      <c r="JH44" s="196"/>
      <c r="JI44" s="195"/>
      <c r="JJ44" s="195"/>
      <c r="JK44" s="196"/>
      <c r="JL44" s="195"/>
      <c r="JM44" s="195"/>
      <c r="JN44" s="196"/>
      <c r="JO44" s="195"/>
      <c r="JP44" s="195"/>
      <c r="JQ44" s="196"/>
      <c r="JR44" s="195"/>
      <c r="JS44" s="195"/>
      <c r="JT44" s="196"/>
      <c r="JU44" s="195"/>
      <c r="JV44" s="195"/>
      <c r="JW44" s="196"/>
      <c r="JX44" s="195"/>
      <c r="JY44" s="195"/>
      <c r="JZ44" s="196"/>
      <c r="KA44" s="195"/>
      <c r="KB44" s="195"/>
      <c r="KC44" s="196"/>
      <c r="KD44" s="195"/>
      <c r="KE44" s="195"/>
      <c r="KF44" s="196"/>
      <c r="KG44" s="195"/>
      <c r="KH44" s="195"/>
      <c r="KI44" s="196"/>
      <c r="KJ44" s="195"/>
      <c r="KK44" s="195"/>
      <c r="KL44" s="196"/>
      <c r="KM44" s="195"/>
      <c r="KN44" s="195"/>
      <c r="KO44" s="196"/>
      <c r="KP44" s="195"/>
      <c r="KQ44" s="195"/>
      <c r="KR44" s="196"/>
      <c r="KS44" s="195"/>
      <c r="KT44" s="195"/>
      <c r="KU44" s="196"/>
      <c r="KV44" s="195"/>
      <c r="KW44" s="195"/>
      <c r="KX44" s="196"/>
      <c r="KY44" s="195"/>
      <c r="KZ44" s="195"/>
      <c r="LA44" s="196"/>
      <c r="LB44" s="195"/>
      <c r="LC44" s="195"/>
      <c r="LD44" s="196"/>
      <c r="LE44" s="195"/>
      <c r="LF44" s="195"/>
      <c r="LG44" s="196"/>
      <c r="LH44" s="195"/>
      <c r="LI44" s="195"/>
      <c r="LJ44" s="196"/>
      <c r="LK44" s="195"/>
      <c r="LL44" s="195"/>
      <c r="LM44" s="196"/>
      <c r="LN44" s="195"/>
      <c r="LO44" s="195"/>
      <c r="LP44" s="196"/>
      <c r="LQ44" s="195"/>
      <c r="LR44" s="195"/>
      <c r="LS44" s="196"/>
      <c r="LT44" s="195"/>
      <c r="LU44" s="195"/>
      <c r="LV44" s="196"/>
      <c r="LW44" s="195"/>
      <c r="LX44" s="195"/>
      <c r="LY44" s="196"/>
      <c r="LZ44" s="195"/>
      <c r="MA44" s="195"/>
      <c r="MB44" s="196"/>
      <c r="MC44" s="195"/>
      <c r="MD44" s="195"/>
      <c r="ME44" s="196"/>
      <c r="MF44" s="195"/>
      <c r="MG44" s="195"/>
      <c r="MH44" s="196"/>
      <c r="MI44" s="195"/>
      <c r="MJ44" s="195"/>
      <c r="MK44" s="196"/>
      <c r="ML44" s="195"/>
      <c r="MM44" s="195"/>
      <c r="MN44" s="196"/>
      <c r="MO44" s="478">
        <f t="shared" si="29"/>
        <v>0</v>
      </c>
      <c r="MP44" s="478">
        <f t="shared" si="27"/>
        <v>0</v>
      </c>
      <c r="MQ44" s="479"/>
      <c r="MR44" s="478">
        <f t="shared" si="14"/>
        <v>0</v>
      </c>
      <c r="MS44" s="478">
        <f t="shared" si="20"/>
        <v>0</v>
      </c>
      <c r="MT44" s="479"/>
      <c r="MU44" s="478">
        <f t="shared" si="28"/>
        <v>0</v>
      </c>
      <c r="MV44" s="478">
        <f t="shared" si="30"/>
        <v>0</v>
      </c>
      <c r="MW44" s="479"/>
      <c r="MX44" s="97"/>
    </row>
    <row r="45" spans="1:362" ht="15">
      <c r="A45" s="58"/>
      <c r="B45" s="63"/>
      <c r="C45" s="64"/>
      <c r="D45" s="69"/>
      <c r="E45" s="18">
        <v>2</v>
      </c>
      <c r="F45" s="2" t="s">
        <v>195</v>
      </c>
      <c r="G45" s="2" t="s">
        <v>196</v>
      </c>
      <c r="H45" s="35">
        <f t="shared" si="21"/>
        <v>0</v>
      </c>
      <c r="I45" s="35">
        <f t="shared" si="22"/>
        <v>0</v>
      </c>
      <c r="J45" s="35"/>
      <c r="K45" s="59">
        <f t="shared" si="2"/>
        <v>0</v>
      </c>
      <c r="L45" s="35">
        <f t="shared" si="23"/>
        <v>0</v>
      </c>
      <c r="M45" s="35">
        <f t="shared" si="24"/>
        <v>0</v>
      </c>
      <c r="N45" s="35"/>
      <c r="O45" s="225">
        <f t="shared" si="9"/>
        <v>0</v>
      </c>
      <c r="P45" s="35">
        <f t="shared" si="25"/>
        <v>0</v>
      </c>
      <c r="Q45" s="35">
        <f t="shared" si="26"/>
        <v>0</v>
      </c>
      <c r="R45" s="35"/>
      <c r="S45" s="225">
        <f t="shared" si="10"/>
        <v>0</v>
      </c>
      <c r="T45" s="24"/>
      <c r="U45" s="24"/>
      <c r="V45" s="25"/>
      <c r="W45" s="24"/>
      <c r="X45" s="24"/>
      <c r="Y45" s="25"/>
      <c r="Z45" s="24"/>
      <c r="AA45" s="24"/>
      <c r="AB45" s="25"/>
      <c r="AC45" s="24"/>
      <c r="AD45" s="24"/>
      <c r="AE45" s="25"/>
      <c r="AF45" s="24"/>
      <c r="AG45" s="24"/>
      <c r="AH45" s="25"/>
      <c r="AI45" s="24"/>
      <c r="AJ45" s="24"/>
      <c r="AK45" s="25"/>
      <c r="AL45" s="24"/>
      <c r="AM45" s="24"/>
      <c r="AN45" s="25"/>
      <c r="AO45" s="24"/>
      <c r="AP45" s="24"/>
      <c r="AQ45" s="25"/>
      <c r="AR45" s="24"/>
      <c r="AS45" s="24"/>
      <c r="AT45" s="25"/>
      <c r="AU45" s="24"/>
      <c r="AV45" s="24"/>
      <c r="AW45" s="25"/>
      <c r="AX45" s="24"/>
      <c r="AY45" s="24"/>
      <c r="AZ45" s="25"/>
      <c r="BA45" s="24"/>
      <c r="BB45" s="24"/>
      <c r="BC45" s="25"/>
      <c r="BD45" s="24"/>
      <c r="BE45" s="24"/>
      <c r="BF45" s="25"/>
      <c r="BG45" s="24"/>
      <c r="BH45" s="24"/>
      <c r="BI45" s="25"/>
      <c r="BJ45" s="24"/>
      <c r="BK45" s="24"/>
      <c r="BL45" s="25"/>
      <c r="BM45" s="24"/>
      <c r="BN45" s="24"/>
      <c r="BO45" s="25"/>
      <c r="BP45" s="24"/>
      <c r="BQ45" s="24"/>
      <c r="BR45" s="25"/>
      <c r="BS45" s="24"/>
      <c r="BT45" s="24"/>
      <c r="BU45" s="25"/>
      <c r="BV45" s="24"/>
      <c r="BW45" s="24"/>
      <c r="BX45" s="25"/>
      <c r="BY45" s="24"/>
      <c r="BZ45" s="24"/>
      <c r="CA45" s="25"/>
      <c r="CB45" s="24"/>
      <c r="CC45" s="24"/>
      <c r="CD45" s="25"/>
      <c r="CE45" s="24"/>
      <c r="CF45" s="24"/>
      <c r="CG45" s="25"/>
      <c r="CH45" s="24"/>
      <c r="CI45" s="24"/>
      <c r="CJ45" s="25"/>
      <c r="CK45" s="24"/>
      <c r="CL45" s="24"/>
      <c r="CM45" s="25"/>
      <c r="CN45" s="24"/>
      <c r="CO45" s="24"/>
      <c r="CP45" s="25"/>
      <c r="CQ45" s="24"/>
      <c r="CR45" s="24"/>
      <c r="CS45" s="25"/>
      <c r="CT45" s="35"/>
      <c r="CU45" s="24"/>
      <c r="CV45" s="25"/>
      <c r="CW45" s="195"/>
      <c r="CX45" s="195"/>
      <c r="CY45" s="196"/>
      <c r="CZ45" s="195"/>
      <c r="DA45" s="195"/>
      <c r="DB45" s="196"/>
      <c r="DC45" s="195"/>
      <c r="DD45" s="195"/>
      <c r="DE45" s="196"/>
      <c r="DF45" s="195"/>
      <c r="DG45" s="195"/>
      <c r="DH45" s="196"/>
      <c r="DI45" s="195"/>
      <c r="DJ45" s="195"/>
      <c r="DK45" s="196"/>
      <c r="DL45" s="195"/>
      <c r="DM45" s="195"/>
      <c r="DN45" s="196"/>
      <c r="DO45" s="195"/>
      <c r="DP45" s="195"/>
      <c r="DQ45" s="196"/>
      <c r="DR45" s="195"/>
      <c r="DS45" s="195"/>
      <c r="DT45" s="196"/>
      <c r="DU45" s="195"/>
      <c r="DV45" s="195"/>
      <c r="DW45" s="196"/>
      <c r="DX45" s="195"/>
      <c r="DY45" s="195"/>
      <c r="DZ45" s="196"/>
      <c r="EA45" s="195"/>
      <c r="EB45" s="195"/>
      <c r="EC45" s="196"/>
      <c r="ED45" s="195"/>
      <c r="EE45" s="195"/>
      <c r="EF45" s="196"/>
      <c r="EG45" s="195"/>
      <c r="EH45" s="195"/>
      <c r="EI45" s="196"/>
      <c r="EJ45" s="195"/>
      <c r="EK45" s="195"/>
      <c r="EL45" s="196"/>
      <c r="EM45" s="195"/>
      <c r="EN45" s="195"/>
      <c r="EO45" s="196"/>
      <c r="EP45" s="195"/>
      <c r="EQ45" s="195"/>
      <c r="ER45" s="196"/>
      <c r="ES45" s="195"/>
      <c r="ET45" s="195"/>
      <c r="EU45" s="196"/>
      <c r="EV45" s="195"/>
      <c r="EW45" s="195"/>
      <c r="EX45" s="196"/>
      <c r="EY45" s="195"/>
      <c r="EZ45" s="195"/>
      <c r="FA45" s="196"/>
      <c r="FB45" s="195"/>
      <c r="FC45" s="195"/>
      <c r="FD45" s="196"/>
      <c r="FE45" s="195"/>
      <c r="FF45" s="195"/>
      <c r="FG45" s="196"/>
      <c r="FH45" s="195"/>
      <c r="FI45" s="195"/>
      <c r="FJ45" s="196"/>
      <c r="FK45" s="195"/>
      <c r="FL45" s="195"/>
      <c r="FM45" s="196"/>
      <c r="FN45" s="195"/>
      <c r="FO45" s="195"/>
      <c r="FP45" s="196"/>
      <c r="FQ45" s="195"/>
      <c r="FR45" s="195"/>
      <c r="FS45" s="196"/>
      <c r="FT45" s="195"/>
      <c r="FU45" s="195"/>
      <c r="FV45" s="196"/>
      <c r="FW45" s="195"/>
      <c r="FX45" s="195"/>
      <c r="FY45" s="196"/>
      <c r="FZ45" s="195"/>
      <c r="GA45" s="195"/>
      <c r="GB45" s="196"/>
      <c r="GC45" s="195"/>
      <c r="GD45" s="195"/>
      <c r="GE45" s="196"/>
      <c r="GF45" s="195"/>
      <c r="GG45" s="195"/>
      <c r="GH45" s="196"/>
      <c r="GI45" s="195"/>
      <c r="GJ45" s="195"/>
      <c r="GK45" s="196"/>
      <c r="GL45" s="195"/>
      <c r="GM45" s="195"/>
      <c r="GN45" s="196"/>
      <c r="GO45" s="195"/>
      <c r="GP45" s="195"/>
      <c r="GQ45" s="196"/>
      <c r="GR45" s="195"/>
      <c r="GS45" s="195"/>
      <c r="GT45" s="196"/>
      <c r="GU45" s="195"/>
      <c r="GV45" s="195"/>
      <c r="GW45" s="196"/>
      <c r="GX45" s="195"/>
      <c r="GY45" s="195"/>
      <c r="GZ45" s="196"/>
      <c r="HA45" s="195"/>
      <c r="HB45" s="195"/>
      <c r="HC45" s="196"/>
      <c r="HD45" s="195"/>
      <c r="HE45" s="195"/>
      <c r="HF45" s="196"/>
      <c r="HG45" s="195"/>
      <c r="HH45" s="195"/>
      <c r="HI45" s="196"/>
      <c r="HJ45" s="195"/>
      <c r="HK45" s="195"/>
      <c r="HL45" s="196"/>
      <c r="HM45" s="195"/>
      <c r="HN45" s="195"/>
      <c r="HO45" s="196"/>
      <c r="HP45" s="195"/>
      <c r="HQ45" s="195"/>
      <c r="HR45" s="196"/>
      <c r="HS45" s="195"/>
      <c r="HT45" s="195"/>
      <c r="HU45" s="196"/>
      <c r="HV45" s="195"/>
      <c r="HW45" s="195"/>
      <c r="HX45" s="196"/>
      <c r="HY45" s="195"/>
      <c r="HZ45" s="195"/>
      <c r="IA45" s="196"/>
      <c r="IB45" s="195"/>
      <c r="IC45" s="195"/>
      <c r="ID45" s="196"/>
      <c r="IE45" s="195"/>
      <c r="IF45" s="195"/>
      <c r="IG45" s="196"/>
      <c r="IH45" s="195"/>
      <c r="II45" s="195"/>
      <c r="IJ45" s="196"/>
      <c r="IK45" s="195"/>
      <c r="IL45" s="195"/>
      <c r="IM45" s="196"/>
      <c r="IN45" s="195"/>
      <c r="IO45" s="195"/>
      <c r="IP45" s="196"/>
      <c r="IQ45" s="195"/>
      <c r="IR45" s="195"/>
      <c r="IS45" s="196"/>
      <c r="IT45" s="195"/>
      <c r="IU45" s="195"/>
      <c r="IV45" s="196"/>
      <c r="IW45" s="195"/>
      <c r="IX45" s="195"/>
      <c r="IY45" s="196"/>
      <c r="IZ45" s="195"/>
      <c r="JA45" s="195"/>
      <c r="JB45" s="196"/>
      <c r="JC45" s="195"/>
      <c r="JD45" s="195"/>
      <c r="JE45" s="196"/>
      <c r="JF45" s="195"/>
      <c r="JG45" s="195"/>
      <c r="JH45" s="196"/>
      <c r="JI45" s="195"/>
      <c r="JJ45" s="195"/>
      <c r="JK45" s="196"/>
      <c r="JL45" s="195"/>
      <c r="JM45" s="195"/>
      <c r="JN45" s="196"/>
      <c r="JO45" s="195"/>
      <c r="JP45" s="195"/>
      <c r="JQ45" s="196"/>
      <c r="JR45" s="195"/>
      <c r="JS45" s="195"/>
      <c r="JT45" s="196"/>
      <c r="JU45" s="195"/>
      <c r="JV45" s="195"/>
      <c r="JW45" s="196"/>
      <c r="JX45" s="195"/>
      <c r="JY45" s="195"/>
      <c r="JZ45" s="196"/>
      <c r="KA45" s="195"/>
      <c r="KB45" s="195"/>
      <c r="KC45" s="196"/>
      <c r="KD45" s="195"/>
      <c r="KE45" s="195"/>
      <c r="KF45" s="196"/>
      <c r="KG45" s="195"/>
      <c r="KH45" s="195"/>
      <c r="KI45" s="196"/>
      <c r="KJ45" s="195"/>
      <c r="KK45" s="195"/>
      <c r="KL45" s="196"/>
      <c r="KM45" s="195"/>
      <c r="KN45" s="195"/>
      <c r="KO45" s="196"/>
      <c r="KP45" s="195"/>
      <c r="KQ45" s="195"/>
      <c r="KR45" s="196"/>
      <c r="KS45" s="195"/>
      <c r="KT45" s="195"/>
      <c r="KU45" s="196"/>
      <c r="KV45" s="195"/>
      <c r="KW45" s="195"/>
      <c r="KX45" s="196"/>
      <c r="KY45" s="195"/>
      <c r="KZ45" s="195"/>
      <c r="LA45" s="196"/>
      <c r="LB45" s="195"/>
      <c r="LC45" s="195"/>
      <c r="LD45" s="196"/>
      <c r="LE45" s="195"/>
      <c r="LF45" s="195"/>
      <c r="LG45" s="196"/>
      <c r="LH45" s="195"/>
      <c r="LI45" s="195"/>
      <c r="LJ45" s="196"/>
      <c r="LK45" s="195"/>
      <c r="LL45" s="195"/>
      <c r="LM45" s="196"/>
      <c r="LN45" s="195"/>
      <c r="LO45" s="195"/>
      <c r="LP45" s="196"/>
      <c r="LQ45" s="195"/>
      <c r="LR45" s="195"/>
      <c r="LS45" s="196"/>
      <c r="LT45" s="195"/>
      <c r="LU45" s="195"/>
      <c r="LV45" s="196"/>
      <c r="LW45" s="195"/>
      <c r="LX45" s="195"/>
      <c r="LY45" s="196"/>
      <c r="LZ45" s="195"/>
      <c r="MA45" s="195"/>
      <c r="MB45" s="196"/>
      <c r="MC45" s="195"/>
      <c r="MD45" s="195"/>
      <c r="ME45" s="196"/>
      <c r="MF45" s="195"/>
      <c r="MG45" s="195"/>
      <c r="MH45" s="196"/>
      <c r="MI45" s="195"/>
      <c r="MJ45" s="195"/>
      <c r="MK45" s="196"/>
      <c r="ML45" s="195"/>
      <c r="MM45" s="195"/>
      <c r="MN45" s="196"/>
      <c r="MO45" s="478">
        <f t="shared" si="29"/>
        <v>0</v>
      </c>
      <c r="MP45" s="478">
        <f t="shared" si="27"/>
        <v>0</v>
      </c>
      <c r="MQ45" s="479"/>
      <c r="MR45" s="478">
        <f t="shared" si="14"/>
        <v>0</v>
      </c>
      <c r="MS45" s="478">
        <f t="shared" si="20"/>
        <v>0</v>
      </c>
      <c r="MT45" s="479"/>
      <c r="MU45" s="478">
        <f t="shared" si="28"/>
        <v>0</v>
      </c>
      <c r="MV45" s="478">
        <f t="shared" si="30"/>
        <v>0</v>
      </c>
      <c r="MW45" s="479"/>
      <c r="MX45" s="97"/>
    </row>
    <row r="46" spans="1:362" ht="15">
      <c r="A46" s="58"/>
      <c r="B46" s="63"/>
      <c r="C46" s="64"/>
      <c r="D46" s="69"/>
      <c r="E46" s="79"/>
      <c r="F46" s="21" t="s">
        <v>197</v>
      </c>
      <c r="G46" s="21"/>
      <c r="H46" s="35">
        <f t="shared" si="21"/>
        <v>0</v>
      </c>
      <c r="I46" s="35">
        <f t="shared" si="22"/>
        <v>0</v>
      </c>
      <c r="J46" s="35"/>
      <c r="K46" s="59">
        <f t="shared" si="2"/>
        <v>0</v>
      </c>
      <c r="L46" s="35">
        <f t="shared" si="23"/>
        <v>0</v>
      </c>
      <c r="M46" s="35">
        <f t="shared" si="24"/>
        <v>0</v>
      </c>
      <c r="N46" s="35"/>
      <c r="O46" s="225">
        <f t="shared" si="9"/>
        <v>0</v>
      </c>
      <c r="P46" s="35">
        <f t="shared" si="25"/>
        <v>0</v>
      </c>
      <c r="Q46" s="35">
        <f t="shared" si="26"/>
        <v>0</v>
      </c>
      <c r="R46" s="35"/>
      <c r="S46" s="225">
        <f t="shared" si="10"/>
        <v>0</v>
      </c>
      <c r="T46" s="22"/>
      <c r="U46" s="22"/>
      <c r="V46" s="23"/>
      <c r="W46" s="22"/>
      <c r="X46" s="22"/>
      <c r="Y46" s="23"/>
      <c r="Z46" s="22"/>
      <c r="AA46" s="22"/>
      <c r="AB46" s="23"/>
      <c r="AC46" s="22"/>
      <c r="AD46" s="22"/>
      <c r="AE46" s="23"/>
      <c r="AF46" s="22"/>
      <c r="AG46" s="22"/>
      <c r="AH46" s="23"/>
      <c r="AI46" s="22"/>
      <c r="AJ46" s="22"/>
      <c r="AK46" s="23"/>
      <c r="AL46" s="22"/>
      <c r="AM46" s="22"/>
      <c r="AN46" s="23"/>
      <c r="AO46" s="22"/>
      <c r="AP46" s="22"/>
      <c r="AQ46" s="23"/>
      <c r="AR46" s="22"/>
      <c r="AS46" s="22"/>
      <c r="AT46" s="23"/>
      <c r="AU46" s="22"/>
      <c r="AV46" s="22"/>
      <c r="AW46" s="23"/>
      <c r="AX46" s="22"/>
      <c r="AY46" s="22"/>
      <c r="AZ46" s="23"/>
      <c r="BA46" s="22"/>
      <c r="BB46" s="22"/>
      <c r="BC46" s="23"/>
      <c r="BD46" s="22"/>
      <c r="BE46" s="22"/>
      <c r="BF46" s="23"/>
      <c r="BG46" s="22"/>
      <c r="BH46" s="22"/>
      <c r="BI46" s="23"/>
      <c r="BJ46" s="22"/>
      <c r="BK46" s="22"/>
      <c r="BL46" s="23"/>
      <c r="BM46" s="22"/>
      <c r="BN46" s="22"/>
      <c r="BO46" s="23"/>
      <c r="BP46" s="22"/>
      <c r="BQ46" s="22"/>
      <c r="BR46" s="23"/>
      <c r="BS46" s="22"/>
      <c r="BT46" s="22"/>
      <c r="BU46" s="23"/>
      <c r="BV46" s="22"/>
      <c r="BW46" s="22"/>
      <c r="BX46" s="23"/>
      <c r="BY46" s="22"/>
      <c r="BZ46" s="22"/>
      <c r="CA46" s="23"/>
      <c r="CB46" s="22"/>
      <c r="CC46" s="22"/>
      <c r="CD46" s="23"/>
      <c r="CE46" s="22"/>
      <c r="CF46" s="22"/>
      <c r="CG46" s="23"/>
      <c r="CH46" s="22"/>
      <c r="CI46" s="22"/>
      <c r="CJ46" s="23"/>
      <c r="CK46" s="22"/>
      <c r="CL46" s="22"/>
      <c r="CM46" s="23"/>
      <c r="CN46" s="22"/>
      <c r="CO46" s="22"/>
      <c r="CP46" s="23"/>
      <c r="CQ46" s="22"/>
      <c r="CR46" s="22"/>
      <c r="CS46" s="23"/>
      <c r="CT46" s="35"/>
      <c r="CU46" s="22"/>
      <c r="CV46" s="23"/>
      <c r="CW46" s="199"/>
      <c r="CX46" s="199"/>
      <c r="CY46" s="200"/>
      <c r="CZ46" s="199"/>
      <c r="DA46" s="199"/>
      <c r="DB46" s="200"/>
      <c r="DC46" s="199"/>
      <c r="DD46" s="199"/>
      <c r="DE46" s="200"/>
      <c r="DF46" s="199"/>
      <c r="DG46" s="199"/>
      <c r="DH46" s="200"/>
      <c r="DI46" s="199"/>
      <c r="DJ46" s="199"/>
      <c r="DK46" s="200"/>
      <c r="DL46" s="199"/>
      <c r="DM46" s="199"/>
      <c r="DN46" s="200"/>
      <c r="DO46" s="199"/>
      <c r="DP46" s="199"/>
      <c r="DQ46" s="200"/>
      <c r="DR46" s="199"/>
      <c r="DS46" s="199"/>
      <c r="DT46" s="200"/>
      <c r="DU46" s="199"/>
      <c r="DV46" s="199"/>
      <c r="DW46" s="200"/>
      <c r="DX46" s="199"/>
      <c r="DY46" s="199"/>
      <c r="DZ46" s="200"/>
      <c r="EA46" s="199"/>
      <c r="EB46" s="199"/>
      <c r="EC46" s="200"/>
      <c r="ED46" s="199"/>
      <c r="EE46" s="199"/>
      <c r="EF46" s="200"/>
      <c r="EG46" s="199"/>
      <c r="EH46" s="199"/>
      <c r="EI46" s="200"/>
      <c r="EJ46" s="199"/>
      <c r="EK46" s="199"/>
      <c r="EL46" s="200"/>
      <c r="EM46" s="199"/>
      <c r="EN46" s="199"/>
      <c r="EO46" s="200"/>
      <c r="EP46" s="199"/>
      <c r="EQ46" s="199"/>
      <c r="ER46" s="200"/>
      <c r="ES46" s="199"/>
      <c r="ET46" s="199"/>
      <c r="EU46" s="200"/>
      <c r="EV46" s="199"/>
      <c r="EW46" s="199"/>
      <c r="EX46" s="200"/>
      <c r="EY46" s="199"/>
      <c r="EZ46" s="199"/>
      <c r="FA46" s="200"/>
      <c r="FB46" s="199"/>
      <c r="FC46" s="199"/>
      <c r="FD46" s="200"/>
      <c r="FE46" s="199"/>
      <c r="FF46" s="199"/>
      <c r="FG46" s="200"/>
      <c r="FH46" s="199"/>
      <c r="FI46" s="199"/>
      <c r="FJ46" s="200"/>
      <c r="FK46" s="199"/>
      <c r="FL46" s="199"/>
      <c r="FM46" s="200"/>
      <c r="FN46" s="199"/>
      <c r="FO46" s="199"/>
      <c r="FP46" s="200"/>
      <c r="FQ46" s="199"/>
      <c r="FR46" s="199"/>
      <c r="FS46" s="200"/>
      <c r="FT46" s="199"/>
      <c r="FU46" s="199"/>
      <c r="FV46" s="200"/>
      <c r="FW46" s="199"/>
      <c r="FX46" s="199"/>
      <c r="FY46" s="200"/>
      <c r="FZ46" s="199"/>
      <c r="GA46" s="199"/>
      <c r="GB46" s="200"/>
      <c r="GC46" s="199"/>
      <c r="GD46" s="199"/>
      <c r="GE46" s="200"/>
      <c r="GF46" s="199"/>
      <c r="GG46" s="199"/>
      <c r="GH46" s="200"/>
      <c r="GI46" s="199"/>
      <c r="GJ46" s="199"/>
      <c r="GK46" s="200"/>
      <c r="GL46" s="199"/>
      <c r="GM46" s="199"/>
      <c r="GN46" s="200"/>
      <c r="GO46" s="199"/>
      <c r="GP46" s="199"/>
      <c r="GQ46" s="200"/>
      <c r="GR46" s="199"/>
      <c r="GS46" s="199"/>
      <c r="GT46" s="200"/>
      <c r="GU46" s="199"/>
      <c r="GV46" s="199"/>
      <c r="GW46" s="200"/>
      <c r="GX46" s="199"/>
      <c r="GY46" s="199"/>
      <c r="GZ46" s="200"/>
      <c r="HA46" s="199"/>
      <c r="HB46" s="199"/>
      <c r="HC46" s="200"/>
      <c r="HD46" s="199"/>
      <c r="HE46" s="199"/>
      <c r="HF46" s="200"/>
      <c r="HG46" s="199"/>
      <c r="HH46" s="199"/>
      <c r="HI46" s="200"/>
      <c r="HJ46" s="199"/>
      <c r="HK46" s="199"/>
      <c r="HL46" s="200"/>
      <c r="HM46" s="199"/>
      <c r="HN46" s="199"/>
      <c r="HO46" s="200"/>
      <c r="HP46" s="199"/>
      <c r="HQ46" s="199"/>
      <c r="HR46" s="200"/>
      <c r="HS46" s="199"/>
      <c r="HT46" s="199"/>
      <c r="HU46" s="200"/>
      <c r="HV46" s="199"/>
      <c r="HW46" s="199"/>
      <c r="HX46" s="200"/>
      <c r="HY46" s="199"/>
      <c r="HZ46" s="199"/>
      <c r="IA46" s="200"/>
      <c r="IB46" s="199"/>
      <c r="IC46" s="199"/>
      <c r="ID46" s="200"/>
      <c r="IE46" s="199"/>
      <c r="IF46" s="199"/>
      <c r="IG46" s="200"/>
      <c r="IH46" s="199"/>
      <c r="II46" s="199"/>
      <c r="IJ46" s="200"/>
      <c r="IK46" s="199"/>
      <c r="IL46" s="199"/>
      <c r="IM46" s="200"/>
      <c r="IN46" s="199"/>
      <c r="IO46" s="199"/>
      <c r="IP46" s="200"/>
      <c r="IQ46" s="199"/>
      <c r="IR46" s="199"/>
      <c r="IS46" s="200"/>
      <c r="IT46" s="199"/>
      <c r="IU46" s="199"/>
      <c r="IV46" s="200"/>
      <c r="IW46" s="199"/>
      <c r="IX46" s="199"/>
      <c r="IY46" s="200"/>
      <c r="IZ46" s="199"/>
      <c r="JA46" s="199"/>
      <c r="JB46" s="200"/>
      <c r="JC46" s="199"/>
      <c r="JD46" s="199"/>
      <c r="JE46" s="200"/>
      <c r="JF46" s="199"/>
      <c r="JG46" s="199"/>
      <c r="JH46" s="200"/>
      <c r="JI46" s="199"/>
      <c r="JJ46" s="199"/>
      <c r="JK46" s="200"/>
      <c r="JL46" s="199"/>
      <c r="JM46" s="199"/>
      <c r="JN46" s="200"/>
      <c r="JO46" s="199"/>
      <c r="JP46" s="199"/>
      <c r="JQ46" s="200"/>
      <c r="JR46" s="199"/>
      <c r="JS46" s="199"/>
      <c r="JT46" s="200"/>
      <c r="JU46" s="199"/>
      <c r="JV46" s="199"/>
      <c r="JW46" s="200"/>
      <c r="JX46" s="199"/>
      <c r="JY46" s="199"/>
      <c r="JZ46" s="200"/>
      <c r="KA46" s="199"/>
      <c r="KB46" s="199"/>
      <c r="KC46" s="200"/>
      <c r="KD46" s="199"/>
      <c r="KE46" s="199"/>
      <c r="KF46" s="200"/>
      <c r="KG46" s="199"/>
      <c r="KH46" s="199"/>
      <c r="KI46" s="200"/>
      <c r="KJ46" s="199"/>
      <c r="KK46" s="199"/>
      <c r="KL46" s="200"/>
      <c r="KM46" s="199"/>
      <c r="KN46" s="199"/>
      <c r="KO46" s="200"/>
      <c r="KP46" s="199"/>
      <c r="KQ46" s="199"/>
      <c r="KR46" s="200"/>
      <c r="KS46" s="199"/>
      <c r="KT46" s="199"/>
      <c r="KU46" s="200"/>
      <c r="KV46" s="199"/>
      <c r="KW46" s="199"/>
      <c r="KX46" s="200"/>
      <c r="KY46" s="199"/>
      <c r="KZ46" s="199"/>
      <c r="LA46" s="200"/>
      <c r="LB46" s="199"/>
      <c r="LC46" s="199"/>
      <c r="LD46" s="200"/>
      <c r="LE46" s="199"/>
      <c r="LF46" s="199"/>
      <c r="LG46" s="200"/>
      <c r="LH46" s="199"/>
      <c r="LI46" s="199"/>
      <c r="LJ46" s="200"/>
      <c r="LK46" s="199"/>
      <c r="LL46" s="199"/>
      <c r="LM46" s="200"/>
      <c r="LN46" s="199"/>
      <c r="LO46" s="199"/>
      <c r="LP46" s="200"/>
      <c r="LQ46" s="199"/>
      <c r="LR46" s="199"/>
      <c r="LS46" s="200"/>
      <c r="LT46" s="199"/>
      <c r="LU46" s="199"/>
      <c r="LV46" s="200"/>
      <c r="LW46" s="199"/>
      <c r="LX46" s="199"/>
      <c r="LY46" s="200"/>
      <c r="LZ46" s="199"/>
      <c r="MA46" s="199"/>
      <c r="MB46" s="200"/>
      <c r="MC46" s="199"/>
      <c r="MD46" s="199"/>
      <c r="ME46" s="200"/>
      <c r="MF46" s="199"/>
      <c r="MG46" s="199"/>
      <c r="MH46" s="200"/>
      <c r="MI46" s="199"/>
      <c r="MJ46" s="199"/>
      <c r="MK46" s="200"/>
      <c r="ML46" s="199"/>
      <c r="MM46" s="199"/>
      <c r="MN46" s="200"/>
      <c r="MO46" s="478">
        <f t="shared" si="29"/>
        <v>0</v>
      </c>
      <c r="MP46" s="478">
        <f t="shared" si="27"/>
        <v>0</v>
      </c>
      <c r="MQ46" s="488"/>
      <c r="MR46" s="478">
        <f t="shared" si="14"/>
        <v>0</v>
      </c>
      <c r="MS46" s="478">
        <f t="shared" si="20"/>
        <v>0</v>
      </c>
      <c r="MT46" s="488"/>
      <c r="MU46" s="478">
        <f t="shared" si="28"/>
        <v>0</v>
      </c>
      <c r="MV46" s="478">
        <f t="shared" si="30"/>
        <v>0</v>
      </c>
      <c r="MW46" s="488"/>
      <c r="MX46" s="729"/>
    </row>
    <row r="47" spans="1:362" ht="15" hidden="1">
      <c r="A47" s="58"/>
      <c r="B47" s="63"/>
      <c r="C47" s="64"/>
      <c r="D47" s="69"/>
      <c r="E47" s="79"/>
      <c r="F47" s="63"/>
      <c r="G47" s="63"/>
      <c r="H47" s="35">
        <f t="shared" si="21"/>
        <v>0</v>
      </c>
      <c r="I47" s="35">
        <f t="shared" si="22"/>
        <v>0</v>
      </c>
      <c r="J47" s="35"/>
      <c r="K47" s="59">
        <f t="shared" si="2"/>
        <v>0</v>
      </c>
      <c r="L47" s="35">
        <f t="shared" si="23"/>
        <v>0</v>
      </c>
      <c r="M47" s="35">
        <f t="shared" si="24"/>
        <v>0</v>
      </c>
      <c r="N47" s="35"/>
      <c r="O47" s="225">
        <f t="shared" si="9"/>
        <v>0</v>
      </c>
      <c r="P47" s="35">
        <f t="shared" si="25"/>
        <v>0</v>
      </c>
      <c r="Q47" s="35">
        <f t="shared" si="26"/>
        <v>0</v>
      </c>
      <c r="R47" s="35"/>
      <c r="S47" s="225">
        <f t="shared" si="10"/>
        <v>0</v>
      </c>
      <c r="T47" s="80"/>
      <c r="U47" s="80"/>
      <c r="V47" s="81"/>
      <c r="W47" s="80"/>
      <c r="X47" s="80"/>
      <c r="Y47" s="81"/>
      <c r="Z47" s="80"/>
      <c r="AA47" s="80"/>
      <c r="AB47" s="81"/>
      <c r="AC47" s="80"/>
      <c r="AD47" s="80"/>
      <c r="AE47" s="81"/>
      <c r="AF47" s="80"/>
      <c r="AG47" s="80"/>
      <c r="AH47" s="81"/>
      <c r="AI47" s="80"/>
      <c r="AJ47" s="80"/>
      <c r="AK47" s="81"/>
      <c r="AL47" s="80"/>
      <c r="AM47" s="80"/>
      <c r="AN47" s="81"/>
      <c r="AO47" s="80"/>
      <c r="AP47" s="80"/>
      <c r="AQ47" s="81"/>
      <c r="AR47" s="80"/>
      <c r="AS47" s="80"/>
      <c r="AT47" s="81"/>
      <c r="AU47" s="80"/>
      <c r="AV47" s="80"/>
      <c r="AW47" s="81"/>
      <c r="AX47" s="80"/>
      <c r="AY47" s="80"/>
      <c r="AZ47" s="81"/>
      <c r="BA47" s="80"/>
      <c r="BB47" s="80"/>
      <c r="BC47" s="81"/>
      <c r="BD47" s="80"/>
      <c r="BE47" s="80"/>
      <c r="BF47" s="81"/>
      <c r="BG47" s="80"/>
      <c r="BH47" s="80"/>
      <c r="BI47" s="81"/>
      <c r="BJ47" s="80"/>
      <c r="BK47" s="80"/>
      <c r="BL47" s="81"/>
      <c r="BM47" s="80"/>
      <c r="BN47" s="80"/>
      <c r="BO47" s="81"/>
      <c r="BP47" s="80"/>
      <c r="BQ47" s="80"/>
      <c r="BR47" s="81"/>
      <c r="BS47" s="80"/>
      <c r="BT47" s="80"/>
      <c r="BU47" s="81"/>
      <c r="BV47" s="80"/>
      <c r="BW47" s="80"/>
      <c r="BX47" s="81"/>
      <c r="BY47" s="80"/>
      <c r="BZ47" s="80"/>
      <c r="CA47" s="81"/>
      <c r="CB47" s="80"/>
      <c r="CC47" s="80"/>
      <c r="CD47" s="81"/>
      <c r="CE47" s="80"/>
      <c r="CF47" s="80"/>
      <c r="CG47" s="81"/>
      <c r="CH47" s="80"/>
      <c r="CI47" s="80"/>
      <c r="CJ47" s="81"/>
      <c r="CK47" s="80"/>
      <c r="CL47" s="80"/>
      <c r="CM47" s="81"/>
      <c r="CN47" s="80"/>
      <c r="CO47" s="80"/>
      <c r="CP47" s="81"/>
      <c r="CQ47" s="80"/>
      <c r="CR47" s="80"/>
      <c r="CS47" s="81"/>
      <c r="CT47" s="35"/>
      <c r="CU47" s="80"/>
      <c r="CV47" s="81"/>
      <c r="CW47" s="201"/>
      <c r="CX47" s="201"/>
      <c r="CY47" s="202"/>
      <c r="CZ47" s="201"/>
      <c r="DA47" s="201"/>
      <c r="DB47" s="202"/>
      <c r="DC47" s="201"/>
      <c r="DD47" s="201"/>
      <c r="DE47" s="202"/>
      <c r="DF47" s="201"/>
      <c r="DG47" s="201"/>
      <c r="DH47" s="202"/>
      <c r="DI47" s="201"/>
      <c r="DJ47" s="201"/>
      <c r="DK47" s="202"/>
      <c r="DL47" s="201"/>
      <c r="DM47" s="201"/>
      <c r="DN47" s="202"/>
      <c r="DO47" s="201"/>
      <c r="DP47" s="201"/>
      <c r="DQ47" s="202"/>
      <c r="DR47" s="201"/>
      <c r="DS47" s="201"/>
      <c r="DT47" s="202"/>
      <c r="DU47" s="201"/>
      <c r="DV47" s="201"/>
      <c r="DW47" s="202"/>
      <c r="DX47" s="201"/>
      <c r="DY47" s="201"/>
      <c r="DZ47" s="202"/>
      <c r="EA47" s="201"/>
      <c r="EB47" s="201"/>
      <c r="EC47" s="202"/>
      <c r="ED47" s="201"/>
      <c r="EE47" s="201"/>
      <c r="EF47" s="202"/>
      <c r="EG47" s="201"/>
      <c r="EH47" s="201"/>
      <c r="EI47" s="202"/>
      <c r="EJ47" s="201"/>
      <c r="EK47" s="201"/>
      <c r="EL47" s="202"/>
      <c r="EM47" s="201"/>
      <c r="EN47" s="201"/>
      <c r="EO47" s="202"/>
      <c r="EP47" s="201"/>
      <c r="EQ47" s="201"/>
      <c r="ER47" s="202"/>
      <c r="ES47" s="201"/>
      <c r="ET47" s="201"/>
      <c r="EU47" s="202"/>
      <c r="EV47" s="201"/>
      <c r="EW47" s="201"/>
      <c r="EX47" s="202"/>
      <c r="EY47" s="201"/>
      <c r="EZ47" s="201"/>
      <c r="FA47" s="202"/>
      <c r="FB47" s="201"/>
      <c r="FC47" s="201"/>
      <c r="FD47" s="202"/>
      <c r="FE47" s="201"/>
      <c r="FF47" s="201"/>
      <c r="FG47" s="202"/>
      <c r="FH47" s="201"/>
      <c r="FI47" s="201"/>
      <c r="FJ47" s="202"/>
      <c r="FK47" s="201"/>
      <c r="FL47" s="201"/>
      <c r="FM47" s="202"/>
      <c r="FN47" s="201"/>
      <c r="FO47" s="201"/>
      <c r="FP47" s="202"/>
      <c r="FQ47" s="201"/>
      <c r="FR47" s="201"/>
      <c r="FS47" s="202"/>
      <c r="FT47" s="201"/>
      <c r="FU47" s="201"/>
      <c r="FV47" s="202"/>
      <c r="FW47" s="201"/>
      <c r="FX47" s="201"/>
      <c r="FY47" s="202"/>
      <c r="FZ47" s="201"/>
      <c r="GA47" s="201"/>
      <c r="GB47" s="202"/>
      <c r="GC47" s="201"/>
      <c r="GD47" s="201"/>
      <c r="GE47" s="202"/>
      <c r="GF47" s="201"/>
      <c r="GG47" s="201"/>
      <c r="GH47" s="202"/>
      <c r="GI47" s="201"/>
      <c r="GJ47" s="201"/>
      <c r="GK47" s="202"/>
      <c r="GL47" s="201"/>
      <c r="GM47" s="201"/>
      <c r="GN47" s="202"/>
      <c r="GO47" s="201"/>
      <c r="GP47" s="201"/>
      <c r="GQ47" s="202"/>
      <c r="GR47" s="201"/>
      <c r="GS47" s="201"/>
      <c r="GT47" s="202"/>
      <c r="GU47" s="201"/>
      <c r="GV47" s="201"/>
      <c r="GW47" s="202"/>
      <c r="GX47" s="201"/>
      <c r="GY47" s="201"/>
      <c r="GZ47" s="202"/>
      <c r="HA47" s="201"/>
      <c r="HB47" s="201"/>
      <c r="HC47" s="202"/>
      <c r="HD47" s="201"/>
      <c r="HE47" s="201"/>
      <c r="HF47" s="202"/>
      <c r="HG47" s="201"/>
      <c r="HH47" s="201"/>
      <c r="HI47" s="202"/>
      <c r="HJ47" s="201"/>
      <c r="HK47" s="201"/>
      <c r="HL47" s="202"/>
      <c r="HM47" s="201"/>
      <c r="HN47" s="201"/>
      <c r="HO47" s="202"/>
      <c r="HP47" s="201"/>
      <c r="HQ47" s="201"/>
      <c r="HR47" s="202"/>
      <c r="HS47" s="201"/>
      <c r="HT47" s="201"/>
      <c r="HU47" s="202"/>
      <c r="HV47" s="201"/>
      <c r="HW47" s="201"/>
      <c r="HX47" s="202"/>
      <c r="HY47" s="201"/>
      <c r="HZ47" s="201"/>
      <c r="IA47" s="202"/>
      <c r="IB47" s="201"/>
      <c r="IC47" s="201"/>
      <c r="ID47" s="202"/>
      <c r="IE47" s="201"/>
      <c r="IF47" s="201"/>
      <c r="IG47" s="202"/>
      <c r="IH47" s="201"/>
      <c r="II47" s="201"/>
      <c r="IJ47" s="202"/>
      <c r="IK47" s="201"/>
      <c r="IL47" s="201"/>
      <c r="IM47" s="202"/>
      <c r="IN47" s="201"/>
      <c r="IO47" s="201"/>
      <c r="IP47" s="202"/>
      <c r="IQ47" s="201"/>
      <c r="IR47" s="201"/>
      <c r="IS47" s="202"/>
      <c r="IT47" s="201"/>
      <c r="IU47" s="201"/>
      <c r="IV47" s="202"/>
      <c r="IW47" s="201"/>
      <c r="IX47" s="201"/>
      <c r="IY47" s="202"/>
      <c r="IZ47" s="201"/>
      <c r="JA47" s="201"/>
      <c r="JB47" s="202"/>
      <c r="JC47" s="201"/>
      <c r="JD47" s="201"/>
      <c r="JE47" s="202"/>
      <c r="JF47" s="201"/>
      <c r="JG47" s="201"/>
      <c r="JH47" s="202"/>
      <c r="JI47" s="201"/>
      <c r="JJ47" s="201"/>
      <c r="JK47" s="202"/>
      <c r="JL47" s="201"/>
      <c r="JM47" s="201"/>
      <c r="JN47" s="202"/>
      <c r="JO47" s="201"/>
      <c r="JP47" s="201"/>
      <c r="JQ47" s="202"/>
      <c r="JR47" s="201"/>
      <c r="JS47" s="201"/>
      <c r="JT47" s="202"/>
      <c r="JU47" s="201"/>
      <c r="JV47" s="201"/>
      <c r="JW47" s="202"/>
      <c r="JX47" s="201"/>
      <c r="JY47" s="201"/>
      <c r="JZ47" s="202"/>
      <c r="KA47" s="201"/>
      <c r="KB47" s="201"/>
      <c r="KC47" s="202"/>
      <c r="KD47" s="201"/>
      <c r="KE47" s="201"/>
      <c r="KF47" s="202"/>
      <c r="KG47" s="201"/>
      <c r="KH47" s="201"/>
      <c r="KI47" s="202"/>
      <c r="KJ47" s="201"/>
      <c r="KK47" s="201"/>
      <c r="KL47" s="202"/>
      <c r="KM47" s="201"/>
      <c r="KN47" s="201"/>
      <c r="KO47" s="202"/>
      <c r="KP47" s="201"/>
      <c r="KQ47" s="201"/>
      <c r="KR47" s="202"/>
      <c r="KS47" s="201"/>
      <c r="KT47" s="201"/>
      <c r="KU47" s="202"/>
      <c r="KV47" s="201"/>
      <c r="KW47" s="201"/>
      <c r="KX47" s="202"/>
      <c r="KY47" s="201"/>
      <c r="KZ47" s="201"/>
      <c r="LA47" s="202"/>
      <c r="LB47" s="201"/>
      <c r="LC47" s="201"/>
      <c r="LD47" s="202"/>
      <c r="LE47" s="201"/>
      <c r="LF47" s="201"/>
      <c r="LG47" s="202"/>
      <c r="LH47" s="201"/>
      <c r="LI47" s="201"/>
      <c r="LJ47" s="202"/>
      <c r="LK47" s="201"/>
      <c r="LL47" s="201"/>
      <c r="LM47" s="202"/>
      <c r="LN47" s="201"/>
      <c r="LO47" s="201"/>
      <c r="LP47" s="202"/>
      <c r="LQ47" s="201"/>
      <c r="LR47" s="201"/>
      <c r="LS47" s="202"/>
      <c r="LT47" s="201"/>
      <c r="LU47" s="201"/>
      <c r="LV47" s="202"/>
      <c r="LW47" s="201"/>
      <c r="LX47" s="201"/>
      <c r="LY47" s="202"/>
      <c r="LZ47" s="201"/>
      <c r="MA47" s="201"/>
      <c r="MB47" s="202"/>
      <c r="MC47" s="201"/>
      <c r="MD47" s="201"/>
      <c r="ME47" s="202"/>
      <c r="MF47" s="201"/>
      <c r="MG47" s="201"/>
      <c r="MH47" s="202"/>
      <c r="MI47" s="201"/>
      <c r="MJ47" s="201"/>
      <c r="MK47" s="202"/>
      <c r="ML47" s="201"/>
      <c r="MM47" s="201"/>
      <c r="MN47" s="202"/>
      <c r="MO47" s="478">
        <f t="shared" si="29"/>
        <v>0</v>
      </c>
      <c r="MP47" s="478">
        <f t="shared" si="27"/>
        <v>0</v>
      </c>
      <c r="MQ47" s="81"/>
      <c r="MR47" s="478">
        <f t="shared" si="14"/>
        <v>0</v>
      </c>
      <c r="MS47" s="478">
        <f t="shared" si="20"/>
        <v>0</v>
      </c>
      <c r="MT47" s="81"/>
      <c r="MU47" s="478">
        <f t="shared" si="28"/>
        <v>0</v>
      </c>
      <c r="MV47" s="478">
        <f t="shared" si="30"/>
        <v>0</v>
      </c>
      <c r="MW47" s="81"/>
      <c r="MX47" s="726"/>
    </row>
    <row r="48" spans="1:362" ht="15" hidden="1">
      <c r="A48" s="58"/>
      <c r="B48" s="63"/>
      <c r="C48" s="64"/>
      <c r="D48" s="69"/>
      <c r="E48" s="79"/>
      <c r="F48" s="63"/>
      <c r="G48" s="63"/>
      <c r="H48" s="35">
        <f t="shared" si="21"/>
        <v>0</v>
      </c>
      <c r="I48" s="35">
        <f t="shared" si="22"/>
        <v>0</v>
      </c>
      <c r="J48" s="35"/>
      <c r="K48" s="59">
        <f t="shared" si="2"/>
        <v>0</v>
      </c>
      <c r="L48" s="35">
        <f t="shared" si="23"/>
        <v>0</v>
      </c>
      <c r="M48" s="35">
        <f t="shared" si="24"/>
        <v>0</v>
      </c>
      <c r="N48" s="35"/>
      <c r="O48" s="225">
        <f t="shared" si="9"/>
        <v>0</v>
      </c>
      <c r="P48" s="35">
        <f t="shared" si="25"/>
        <v>0</v>
      </c>
      <c r="Q48" s="35">
        <f t="shared" si="26"/>
        <v>0</v>
      </c>
      <c r="R48" s="35"/>
      <c r="S48" s="225">
        <f t="shared" si="10"/>
        <v>0</v>
      </c>
      <c r="T48" s="80"/>
      <c r="U48" s="80"/>
      <c r="V48" s="81"/>
      <c r="W48" s="80"/>
      <c r="X48" s="80"/>
      <c r="Y48" s="81"/>
      <c r="Z48" s="80"/>
      <c r="AA48" s="80"/>
      <c r="AB48" s="81"/>
      <c r="AC48" s="80"/>
      <c r="AD48" s="80"/>
      <c r="AE48" s="81"/>
      <c r="AF48" s="80"/>
      <c r="AG48" s="80"/>
      <c r="AH48" s="81"/>
      <c r="AI48" s="80"/>
      <c r="AJ48" s="80"/>
      <c r="AK48" s="81"/>
      <c r="AL48" s="80"/>
      <c r="AM48" s="80"/>
      <c r="AN48" s="81"/>
      <c r="AO48" s="80"/>
      <c r="AP48" s="80"/>
      <c r="AQ48" s="81"/>
      <c r="AR48" s="80"/>
      <c r="AS48" s="80"/>
      <c r="AT48" s="81"/>
      <c r="AU48" s="80"/>
      <c r="AV48" s="80"/>
      <c r="AW48" s="81"/>
      <c r="AX48" s="80"/>
      <c r="AY48" s="80"/>
      <c r="AZ48" s="81"/>
      <c r="BA48" s="80"/>
      <c r="BB48" s="80"/>
      <c r="BC48" s="81"/>
      <c r="BD48" s="80"/>
      <c r="BE48" s="80"/>
      <c r="BF48" s="81"/>
      <c r="BG48" s="80"/>
      <c r="BH48" s="80"/>
      <c r="BI48" s="81"/>
      <c r="BJ48" s="80"/>
      <c r="BK48" s="80"/>
      <c r="BL48" s="81"/>
      <c r="BM48" s="80"/>
      <c r="BN48" s="80"/>
      <c r="BO48" s="81"/>
      <c r="BP48" s="80"/>
      <c r="BQ48" s="80"/>
      <c r="BR48" s="81"/>
      <c r="BS48" s="80"/>
      <c r="BT48" s="80"/>
      <c r="BU48" s="81"/>
      <c r="BV48" s="80"/>
      <c r="BW48" s="80"/>
      <c r="BX48" s="81"/>
      <c r="BY48" s="80"/>
      <c r="BZ48" s="80"/>
      <c r="CA48" s="81"/>
      <c r="CB48" s="80"/>
      <c r="CC48" s="80"/>
      <c r="CD48" s="81"/>
      <c r="CE48" s="80"/>
      <c r="CF48" s="80"/>
      <c r="CG48" s="81"/>
      <c r="CH48" s="80"/>
      <c r="CI48" s="80"/>
      <c r="CJ48" s="81"/>
      <c r="CK48" s="80"/>
      <c r="CL48" s="80"/>
      <c r="CM48" s="81"/>
      <c r="CN48" s="80"/>
      <c r="CO48" s="80"/>
      <c r="CP48" s="81"/>
      <c r="CQ48" s="80"/>
      <c r="CR48" s="80"/>
      <c r="CS48" s="81"/>
      <c r="CT48" s="35"/>
      <c r="CU48" s="80"/>
      <c r="CV48" s="81"/>
      <c r="CW48" s="201"/>
      <c r="CX48" s="201"/>
      <c r="CY48" s="202"/>
      <c r="CZ48" s="201"/>
      <c r="DA48" s="201"/>
      <c r="DB48" s="202"/>
      <c r="DC48" s="201"/>
      <c r="DD48" s="201"/>
      <c r="DE48" s="202"/>
      <c r="DF48" s="201"/>
      <c r="DG48" s="201"/>
      <c r="DH48" s="202"/>
      <c r="DI48" s="201"/>
      <c r="DJ48" s="201"/>
      <c r="DK48" s="202"/>
      <c r="DL48" s="201"/>
      <c r="DM48" s="201"/>
      <c r="DN48" s="202"/>
      <c r="DO48" s="201"/>
      <c r="DP48" s="201"/>
      <c r="DQ48" s="202"/>
      <c r="DR48" s="201"/>
      <c r="DS48" s="201"/>
      <c r="DT48" s="202"/>
      <c r="DU48" s="201"/>
      <c r="DV48" s="201"/>
      <c r="DW48" s="202"/>
      <c r="DX48" s="201"/>
      <c r="DY48" s="201"/>
      <c r="DZ48" s="202"/>
      <c r="EA48" s="201"/>
      <c r="EB48" s="201"/>
      <c r="EC48" s="202"/>
      <c r="ED48" s="201"/>
      <c r="EE48" s="201"/>
      <c r="EF48" s="202"/>
      <c r="EG48" s="201"/>
      <c r="EH48" s="201"/>
      <c r="EI48" s="202"/>
      <c r="EJ48" s="201"/>
      <c r="EK48" s="201"/>
      <c r="EL48" s="202"/>
      <c r="EM48" s="201"/>
      <c r="EN48" s="201"/>
      <c r="EO48" s="202"/>
      <c r="EP48" s="201"/>
      <c r="EQ48" s="201"/>
      <c r="ER48" s="202"/>
      <c r="ES48" s="201"/>
      <c r="ET48" s="201"/>
      <c r="EU48" s="202"/>
      <c r="EV48" s="201"/>
      <c r="EW48" s="201"/>
      <c r="EX48" s="202"/>
      <c r="EY48" s="201"/>
      <c r="EZ48" s="201"/>
      <c r="FA48" s="202"/>
      <c r="FB48" s="201"/>
      <c r="FC48" s="201"/>
      <c r="FD48" s="202"/>
      <c r="FE48" s="201"/>
      <c r="FF48" s="201"/>
      <c r="FG48" s="202"/>
      <c r="FH48" s="201"/>
      <c r="FI48" s="201"/>
      <c r="FJ48" s="202"/>
      <c r="FK48" s="201"/>
      <c r="FL48" s="201"/>
      <c r="FM48" s="202"/>
      <c r="FN48" s="201"/>
      <c r="FO48" s="201"/>
      <c r="FP48" s="202"/>
      <c r="FQ48" s="201"/>
      <c r="FR48" s="201"/>
      <c r="FS48" s="202"/>
      <c r="FT48" s="201"/>
      <c r="FU48" s="201"/>
      <c r="FV48" s="202"/>
      <c r="FW48" s="201"/>
      <c r="FX48" s="201"/>
      <c r="FY48" s="202"/>
      <c r="FZ48" s="201"/>
      <c r="GA48" s="201"/>
      <c r="GB48" s="202"/>
      <c r="GC48" s="201"/>
      <c r="GD48" s="201"/>
      <c r="GE48" s="202"/>
      <c r="GF48" s="201"/>
      <c r="GG48" s="201"/>
      <c r="GH48" s="202"/>
      <c r="GI48" s="201"/>
      <c r="GJ48" s="201"/>
      <c r="GK48" s="202"/>
      <c r="GL48" s="201"/>
      <c r="GM48" s="201"/>
      <c r="GN48" s="202"/>
      <c r="GO48" s="201"/>
      <c r="GP48" s="201"/>
      <c r="GQ48" s="202"/>
      <c r="GR48" s="201"/>
      <c r="GS48" s="201"/>
      <c r="GT48" s="202"/>
      <c r="GU48" s="201"/>
      <c r="GV48" s="201"/>
      <c r="GW48" s="202"/>
      <c r="GX48" s="201"/>
      <c r="GY48" s="201"/>
      <c r="GZ48" s="202"/>
      <c r="HA48" s="201"/>
      <c r="HB48" s="201"/>
      <c r="HC48" s="202"/>
      <c r="HD48" s="201"/>
      <c r="HE48" s="201"/>
      <c r="HF48" s="202"/>
      <c r="HG48" s="201"/>
      <c r="HH48" s="201"/>
      <c r="HI48" s="202"/>
      <c r="HJ48" s="201"/>
      <c r="HK48" s="201"/>
      <c r="HL48" s="202"/>
      <c r="HM48" s="201"/>
      <c r="HN48" s="201"/>
      <c r="HO48" s="202"/>
      <c r="HP48" s="201"/>
      <c r="HQ48" s="201"/>
      <c r="HR48" s="202"/>
      <c r="HS48" s="201"/>
      <c r="HT48" s="201"/>
      <c r="HU48" s="202"/>
      <c r="HV48" s="201"/>
      <c r="HW48" s="201"/>
      <c r="HX48" s="202"/>
      <c r="HY48" s="201"/>
      <c r="HZ48" s="201"/>
      <c r="IA48" s="202"/>
      <c r="IB48" s="201"/>
      <c r="IC48" s="201"/>
      <c r="ID48" s="202"/>
      <c r="IE48" s="201"/>
      <c r="IF48" s="201"/>
      <c r="IG48" s="202"/>
      <c r="IH48" s="201"/>
      <c r="II48" s="201"/>
      <c r="IJ48" s="202"/>
      <c r="IK48" s="201"/>
      <c r="IL48" s="201"/>
      <c r="IM48" s="202"/>
      <c r="IN48" s="201"/>
      <c r="IO48" s="201"/>
      <c r="IP48" s="202"/>
      <c r="IQ48" s="201"/>
      <c r="IR48" s="201"/>
      <c r="IS48" s="202"/>
      <c r="IT48" s="201"/>
      <c r="IU48" s="201"/>
      <c r="IV48" s="202"/>
      <c r="IW48" s="201"/>
      <c r="IX48" s="201"/>
      <c r="IY48" s="202"/>
      <c r="IZ48" s="201"/>
      <c r="JA48" s="201"/>
      <c r="JB48" s="202"/>
      <c r="JC48" s="201"/>
      <c r="JD48" s="201"/>
      <c r="JE48" s="202"/>
      <c r="JF48" s="201"/>
      <c r="JG48" s="201"/>
      <c r="JH48" s="202"/>
      <c r="JI48" s="201"/>
      <c r="JJ48" s="201"/>
      <c r="JK48" s="202"/>
      <c r="JL48" s="201"/>
      <c r="JM48" s="201"/>
      <c r="JN48" s="202"/>
      <c r="JO48" s="201"/>
      <c r="JP48" s="201"/>
      <c r="JQ48" s="202"/>
      <c r="JR48" s="201"/>
      <c r="JS48" s="201"/>
      <c r="JT48" s="202"/>
      <c r="JU48" s="201"/>
      <c r="JV48" s="201"/>
      <c r="JW48" s="202"/>
      <c r="JX48" s="201"/>
      <c r="JY48" s="201"/>
      <c r="JZ48" s="202"/>
      <c r="KA48" s="201"/>
      <c r="KB48" s="201"/>
      <c r="KC48" s="202"/>
      <c r="KD48" s="201"/>
      <c r="KE48" s="201"/>
      <c r="KF48" s="202"/>
      <c r="KG48" s="201"/>
      <c r="KH48" s="201"/>
      <c r="KI48" s="202"/>
      <c r="KJ48" s="201"/>
      <c r="KK48" s="201"/>
      <c r="KL48" s="202"/>
      <c r="KM48" s="201"/>
      <c r="KN48" s="201"/>
      <c r="KO48" s="202"/>
      <c r="KP48" s="201"/>
      <c r="KQ48" s="201"/>
      <c r="KR48" s="202"/>
      <c r="KS48" s="201"/>
      <c r="KT48" s="201"/>
      <c r="KU48" s="202"/>
      <c r="KV48" s="201"/>
      <c r="KW48" s="201"/>
      <c r="KX48" s="202"/>
      <c r="KY48" s="201"/>
      <c r="KZ48" s="201"/>
      <c r="LA48" s="202"/>
      <c r="LB48" s="201"/>
      <c r="LC48" s="201"/>
      <c r="LD48" s="202"/>
      <c r="LE48" s="201"/>
      <c r="LF48" s="201"/>
      <c r="LG48" s="202"/>
      <c r="LH48" s="201"/>
      <c r="LI48" s="201"/>
      <c r="LJ48" s="202"/>
      <c r="LK48" s="201"/>
      <c r="LL48" s="201"/>
      <c r="LM48" s="202"/>
      <c r="LN48" s="201"/>
      <c r="LO48" s="201"/>
      <c r="LP48" s="202"/>
      <c r="LQ48" s="201"/>
      <c r="LR48" s="201"/>
      <c r="LS48" s="202"/>
      <c r="LT48" s="201"/>
      <c r="LU48" s="201"/>
      <c r="LV48" s="202"/>
      <c r="LW48" s="201"/>
      <c r="LX48" s="201"/>
      <c r="LY48" s="202"/>
      <c r="LZ48" s="201"/>
      <c r="MA48" s="201"/>
      <c r="MB48" s="202"/>
      <c r="MC48" s="201"/>
      <c r="MD48" s="201"/>
      <c r="ME48" s="202"/>
      <c r="MF48" s="201"/>
      <c r="MG48" s="201"/>
      <c r="MH48" s="202"/>
      <c r="MI48" s="201"/>
      <c r="MJ48" s="201"/>
      <c r="MK48" s="202"/>
      <c r="ML48" s="201"/>
      <c r="MM48" s="201"/>
      <c r="MN48" s="202"/>
      <c r="MO48" s="478">
        <f t="shared" si="29"/>
        <v>0</v>
      </c>
      <c r="MP48" s="478">
        <f t="shared" si="27"/>
        <v>0</v>
      </c>
      <c r="MQ48" s="81"/>
      <c r="MR48" s="478">
        <f t="shared" si="14"/>
        <v>0</v>
      </c>
      <c r="MS48" s="478">
        <f t="shared" si="20"/>
        <v>0</v>
      </c>
      <c r="MT48" s="81"/>
      <c r="MU48" s="478">
        <f t="shared" si="28"/>
        <v>0</v>
      </c>
      <c r="MV48" s="478">
        <f t="shared" si="30"/>
        <v>0</v>
      </c>
      <c r="MW48" s="81"/>
      <c r="MX48" s="726"/>
    </row>
    <row r="49" spans="1:362" ht="15" hidden="1">
      <c r="A49" s="58"/>
      <c r="B49" s="63"/>
      <c r="C49" s="64"/>
      <c r="D49" s="69"/>
      <c r="E49" s="79"/>
      <c r="F49" s="63"/>
      <c r="G49" s="63"/>
      <c r="H49" s="35">
        <f t="shared" si="21"/>
        <v>0</v>
      </c>
      <c r="I49" s="35">
        <f t="shared" si="22"/>
        <v>0</v>
      </c>
      <c r="J49" s="35"/>
      <c r="K49" s="59">
        <f t="shared" si="2"/>
        <v>0</v>
      </c>
      <c r="L49" s="35">
        <f t="shared" si="23"/>
        <v>0</v>
      </c>
      <c r="M49" s="35">
        <f t="shared" si="24"/>
        <v>0</v>
      </c>
      <c r="N49" s="35"/>
      <c r="O49" s="225">
        <f t="shared" si="9"/>
        <v>0</v>
      </c>
      <c r="P49" s="35">
        <f t="shared" si="25"/>
        <v>0</v>
      </c>
      <c r="Q49" s="35">
        <f t="shared" si="26"/>
        <v>0</v>
      </c>
      <c r="R49" s="35"/>
      <c r="S49" s="225">
        <f t="shared" si="10"/>
        <v>0</v>
      </c>
      <c r="T49" s="80"/>
      <c r="U49" s="80"/>
      <c r="V49" s="81"/>
      <c r="W49" s="80"/>
      <c r="X49" s="80"/>
      <c r="Y49" s="81"/>
      <c r="Z49" s="80"/>
      <c r="AA49" s="80"/>
      <c r="AB49" s="81"/>
      <c r="AC49" s="80"/>
      <c r="AD49" s="80"/>
      <c r="AE49" s="81"/>
      <c r="AF49" s="80"/>
      <c r="AG49" s="80"/>
      <c r="AH49" s="81"/>
      <c r="AI49" s="80"/>
      <c r="AJ49" s="80"/>
      <c r="AK49" s="81"/>
      <c r="AL49" s="80"/>
      <c r="AM49" s="80"/>
      <c r="AN49" s="81"/>
      <c r="AO49" s="80"/>
      <c r="AP49" s="80"/>
      <c r="AQ49" s="81"/>
      <c r="AR49" s="80"/>
      <c r="AS49" s="80"/>
      <c r="AT49" s="81"/>
      <c r="AU49" s="80"/>
      <c r="AV49" s="80"/>
      <c r="AW49" s="81"/>
      <c r="AX49" s="80"/>
      <c r="AY49" s="80"/>
      <c r="AZ49" s="81"/>
      <c r="BA49" s="80"/>
      <c r="BB49" s="80"/>
      <c r="BC49" s="81"/>
      <c r="BD49" s="80"/>
      <c r="BE49" s="80"/>
      <c r="BF49" s="81"/>
      <c r="BG49" s="80"/>
      <c r="BH49" s="80"/>
      <c r="BI49" s="81"/>
      <c r="BJ49" s="80"/>
      <c r="BK49" s="80"/>
      <c r="BL49" s="81"/>
      <c r="BM49" s="80"/>
      <c r="BN49" s="80"/>
      <c r="BO49" s="81"/>
      <c r="BP49" s="80"/>
      <c r="BQ49" s="80"/>
      <c r="BR49" s="81"/>
      <c r="BS49" s="80"/>
      <c r="BT49" s="80"/>
      <c r="BU49" s="81"/>
      <c r="BV49" s="80"/>
      <c r="BW49" s="80"/>
      <c r="BX49" s="81"/>
      <c r="BY49" s="80"/>
      <c r="BZ49" s="80"/>
      <c r="CA49" s="81"/>
      <c r="CB49" s="80"/>
      <c r="CC49" s="80"/>
      <c r="CD49" s="81"/>
      <c r="CE49" s="80"/>
      <c r="CF49" s="80"/>
      <c r="CG49" s="81"/>
      <c r="CH49" s="80"/>
      <c r="CI49" s="80"/>
      <c r="CJ49" s="81"/>
      <c r="CK49" s="80"/>
      <c r="CL49" s="80"/>
      <c r="CM49" s="81"/>
      <c r="CN49" s="80"/>
      <c r="CO49" s="80"/>
      <c r="CP49" s="81"/>
      <c r="CQ49" s="80"/>
      <c r="CR49" s="80"/>
      <c r="CS49" s="81"/>
      <c r="CT49" s="35"/>
      <c r="CU49" s="80"/>
      <c r="CV49" s="81"/>
      <c r="CW49" s="201"/>
      <c r="CX49" s="201"/>
      <c r="CY49" s="202"/>
      <c r="CZ49" s="201"/>
      <c r="DA49" s="201"/>
      <c r="DB49" s="202"/>
      <c r="DC49" s="201"/>
      <c r="DD49" s="201"/>
      <c r="DE49" s="202"/>
      <c r="DF49" s="201"/>
      <c r="DG49" s="201"/>
      <c r="DH49" s="202"/>
      <c r="DI49" s="201"/>
      <c r="DJ49" s="201"/>
      <c r="DK49" s="202"/>
      <c r="DL49" s="201"/>
      <c r="DM49" s="201"/>
      <c r="DN49" s="202"/>
      <c r="DO49" s="201"/>
      <c r="DP49" s="201"/>
      <c r="DQ49" s="202"/>
      <c r="DR49" s="201"/>
      <c r="DS49" s="201"/>
      <c r="DT49" s="202"/>
      <c r="DU49" s="201"/>
      <c r="DV49" s="201"/>
      <c r="DW49" s="202"/>
      <c r="DX49" s="201"/>
      <c r="DY49" s="201"/>
      <c r="DZ49" s="202"/>
      <c r="EA49" s="201"/>
      <c r="EB49" s="201"/>
      <c r="EC49" s="202"/>
      <c r="ED49" s="201"/>
      <c r="EE49" s="201"/>
      <c r="EF49" s="202"/>
      <c r="EG49" s="201"/>
      <c r="EH49" s="201"/>
      <c r="EI49" s="202"/>
      <c r="EJ49" s="201"/>
      <c r="EK49" s="201"/>
      <c r="EL49" s="202"/>
      <c r="EM49" s="201"/>
      <c r="EN49" s="201"/>
      <c r="EO49" s="202"/>
      <c r="EP49" s="201"/>
      <c r="EQ49" s="201"/>
      <c r="ER49" s="202"/>
      <c r="ES49" s="201"/>
      <c r="ET49" s="201"/>
      <c r="EU49" s="202"/>
      <c r="EV49" s="201"/>
      <c r="EW49" s="201"/>
      <c r="EX49" s="202"/>
      <c r="EY49" s="201"/>
      <c r="EZ49" s="201"/>
      <c r="FA49" s="202"/>
      <c r="FB49" s="201"/>
      <c r="FC49" s="201"/>
      <c r="FD49" s="202"/>
      <c r="FE49" s="201"/>
      <c r="FF49" s="201"/>
      <c r="FG49" s="202"/>
      <c r="FH49" s="201"/>
      <c r="FI49" s="201"/>
      <c r="FJ49" s="202"/>
      <c r="FK49" s="201"/>
      <c r="FL49" s="201"/>
      <c r="FM49" s="202"/>
      <c r="FN49" s="201"/>
      <c r="FO49" s="201"/>
      <c r="FP49" s="202"/>
      <c r="FQ49" s="201"/>
      <c r="FR49" s="201"/>
      <c r="FS49" s="202"/>
      <c r="FT49" s="201"/>
      <c r="FU49" s="201"/>
      <c r="FV49" s="202"/>
      <c r="FW49" s="201"/>
      <c r="FX49" s="201"/>
      <c r="FY49" s="202"/>
      <c r="FZ49" s="201"/>
      <c r="GA49" s="201"/>
      <c r="GB49" s="202"/>
      <c r="GC49" s="201"/>
      <c r="GD49" s="201"/>
      <c r="GE49" s="202"/>
      <c r="GF49" s="201"/>
      <c r="GG49" s="201"/>
      <c r="GH49" s="202"/>
      <c r="GI49" s="201"/>
      <c r="GJ49" s="201"/>
      <c r="GK49" s="202"/>
      <c r="GL49" s="201"/>
      <c r="GM49" s="201"/>
      <c r="GN49" s="202"/>
      <c r="GO49" s="201"/>
      <c r="GP49" s="201"/>
      <c r="GQ49" s="202"/>
      <c r="GR49" s="201"/>
      <c r="GS49" s="201"/>
      <c r="GT49" s="202"/>
      <c r="GU49" s="201"/>
      <c r="GV49" s="201"/>
      <c r="GW49" s="202"/>
      <c r="GX49" s="201"/>
      <c r="GY49" s="201"/>
      <c r="GZ49" s="202"/>
      <c r="HA49" s="201"/>
      <c r="HB49" s="201"/>
      <c r="HC49" s="202"/>
      <c r="HD49" s="201"/>
      <c r="HE49" s="201"/>
      <c r="HF49" s="202"/>
      <c r="HG49" s="201"/>
      <c r="HH49" s="201"/>
      <c r="HI49" s="202"/>
      <c r="HJ49" s="201"/>
      <c r="HK49" s="201"/>
      <c r="HL49" s="202"/>
      <c r="HM49" s="201"/>
      <c r="HN49" s="201"/>
      <c r="HO49" s="202"/>
      <c r="HP49" s="201"/>
      <c r="HQ49" s="201"/>
      <c r="HR49" s="202"/>
      <c r="HS49" s="201"/>
      <c r="HT49" s="201"/>
      <c r="HU49" s="202"/>
      <c r="HV49" s="201"/>
      <c r="HW49" s="201"/>
      <c r="HX49" s="202"/>
      <c r="HY49" s="201"/>
      <c r="HZ49" s="201"/>
      <c r="IA49" s="202"/>
      <c r="IB49" s="201"/>
      <c r="IC49" s="201"/>
      <c r="ID49" s="202"/>
      <c r="IE49" s="201"/>
      <c r="IF49" s="201"/>
      <c r="IG49" s="202"/>
      <c r="IH49" s="201"/>
      <c r="II49" s="201"/>
      <c r="IJ49" s="202"/>
      <c r="IK49" s="201"/>
      <c r="IL49" s="201"/>
      <c r="IM49" s="202"/>
      <c r="IN49" s="201"/>
      <c r="IO49" s="201"/>
      <c r="IP49" s="202"/>
      <c r="IQ49" s="201"/>
      <c r="IR49" s="201"/>
      <c r="IS49" s="202"/>
      <c r="IT49" s="201"/>
      <c r="IU49" s="201"/>
      <c r="IV49" s="202"/>
      <c r="IW49" s="201"/>
      <c r="IX49" s="201"/>
      <c r="IY49" s="202"/>
      <c r="IZ49" s="201"/>
      <c r="JA49" s="201"/>
      <c r="JB49" s="202"/>
      <c r="JC49" s="201"/>
      <c r="JD49" s="201"/>
      <c r="JE49" s="202"/>
      <c r="JF49" s="201"/>
      <c r="JG49" s="201"/>
      <c r="JH49" s="202"/>
      <c r="JI49" s="201"/>
      <c r="JJ49" s="201"/>
      <c r="JK49" s="202"/>
      <c r="JL49" s="201"/>
      <c r="JM49" s="201"/>
      <c r="JN49" s="202"/>
      <c r="JO49" s="201"/>
      <c r="JP49" s="201"/>
      <c r="JQ49" s="202"/>
      <c r="JR49" s="201"/>
      <c r="JS49" s="201"/>
      <c r="JT49" s="202"/>
      <c r="JU49" s="201"/>
      <c r="JV49" s="201"/>
      <c r="JW49" s="202"/>
      <c r="JX49" s="201"/>
      <c r="JY49" s="201"/>
      <c r="JZ49" s="202"/>
      <c r="KA49" s="201"/>
      <c r="KB49" s="201"/>
      <c r="KC49" s="202"/>
      <c r="KD49" s="201"/>
      <c r="KE49" s="201"/>
      <c r="KF49" s="202"/>
      <c r="KG49" s="201"/>
      <c r="KH49" s="201"/>
      <c r="KI49" s="202"/>
      <c r="KJ49" s="201"/>
      <c r="KK49" s="201"/>
      <c r="KL49" s="202"/>
      <c r="KM49" s="201"/>
      <c r="KN49" s="201"/>
      <c r="KO49" s="202"/>
      <c r="KP49" s="201"/>
      <c r="KQ49" s="201"/>
      <c r="KR49" s="202"/>
      <c r="KS49" s="201"/>
      <c r="KT49" s="201"/>
      <c r="KU49" s="202"/>
      <c r="KV49" s="201"/>
      <c r="KW49" s="201"/>
      <c r="KX49" s="202"/>
      <c r="KY49" s="201"/>
      <c r="KZ49" s="201"/>
      <c r="LA49" s="202"/>
      <c r="LB49" s="201"/>
      <c r="LC49" s="201"/>
      <c r="LD49" s="202"/>
      <c r="LE49" s="201"/>
      <c r="LF49" s="201"/>
      <c r="LG49" s="202"/>
      <c r="LH49" s="201"/>
      <c r="LI49" s="201"/>
      <c r="LJ49" s="202"/>
      <c r="LK49" s="201"/>
      <c r="LL49" s="201"/>
      <c r="LM49" s="202"/>
      <c r="LN49" s="201"/>
      <c r="LO49" s="201"/>
      <c r="LP49" s="202"/>
      <c r="LQ49" s="201"/>
      <c r="LR49" s="201"/>
      <c r="LS49" s="202"/>
      <c r="LT49" s="201"/>
      <c r="LU49" s="201"/>
      <c r="LV49" s="202"/>
      <c r="LW49" s="201"/>
      <c r="LX49" s="201"/>
      <c r="LY49" s="202"/>
      <c r="LZ49" s="201"/>
      <c r="MA49" s="201"/>
      <c r="MB49" s="202"/>
      <c r="MC49" s="201"/>
      <c r="MD49" s="201"/>
      <c r="ME49" s="202"/>
      <c r="MF49" s="201"/>
      <c r="MG49" s="201"/>
      <c r="MH49" s="202"/>
      <c r="MI49" s="201"/>
      <c r="MJ49" s="201"/>
      <c r="MK49" s="202"/>
      <c r="ML49" s="201"/>
      <c r="MM49" s="201"/>
      <c r="MN49" s="202"/>
      <c r="MO49" s="478">
        <f t="shared" si="29"/>
        <v>0</v>
      </c>
      <c r="MP49" s="478">
        <f t="shared" si="27"/>
        <v>0</v>
      </c>
      <c r="MQ49" s="81"/>
      <c r="MR49" s="478">
        <f t="shared" si="14"/>
        <v>0</v>
      </c>
      <c r="MS49" s="478">
        <f t="shared" si="20"/>
        <v>0</v>
      </c>
      <c r="MT49" s="81"/>
      <c r="MU49" s="478">
        <f t="shared" si="28"/>
        <v>0</v>
      </c>
      <c r="MV49" s="478">
        <f t="shared" si="30"/>
        <v>0</v>
      </c>
      <c r="MW49" s="81"/>
      <c r="MX49" s="726"/>
    </row>
    <row r="50" spans="1:362" ht="15" hidden="1">
      <c r="A50" s="58"/>
      <c r="B50" s="63"/>
      <c r="C50" s="64"/>
      <c r="D50" s="69"/>
      <c r="E50" s="79"/>
      <c r="F50" s="63"/>
      <c r="G50" s="63"/>
      <c r="H50" s="35">
        <f t="shared" si="21"/>
        <v>0</v>
      </c>
      <c r="I50" s="35">
        <f t="shared" si="22"/>
        <v>0</v>
      </c>
      <c r="J50" s="35"/>
      <c r="K50" s="59">
        <f t="shared" si="2"/>
        <v>0</v>
      </c>
      <c r="L50" s="35">
        <f t="shared" si="23"/>
        <v>0</v>
      </c>
      <c r="M50" s="35">
        <f t="shared" si="24"/>
        <v>0</v>
      </c>
      <c r="N50" s="35"/>
      <c r="O50" s="225">
        <f t="shared" si="9"/>
        <v>0</v>
      </c>
      <c r="P50" s="35">
        <f t="shared" si="25"/>
        <v>0</v>
      </c>
      <c r="Q50" s="35">
        <f t="shared" si="26"/>
        <v>0</v>
      </c>
      <c r="R50" s="35"/>
      <c r="S50" s="225">
        <f t="shared" si="10"/>
        <v>0</v>
      </c>
      <c r="T50" s="80"/>
      <c r="U50" s="80"/>
      <c r="V50" s="81"/>
      <c r="W50" s="80"/>
      <c r="X50" s="80"/>
      <c r="Y50" s="81"/>
      <c r="Z50" s="80"/>
      <c r="AA50" s="80"/>
      <c r="AB50" s="81"/>
      <c r="AC50" s="80"/>
      <c r="AD50" s="80"/>
      <c r="AE50" s="81"/>
      <c r="AF50" s="80"/>
      <c r="AG50" s="80"/>
      <c r="AH50" s="81"/>
      <c r="AI50" s="80"/>
      <c r="AJ50" s="80"/>
      <c r="AK50" s="81"/>
      <c r="AL50" s="80"/>
      <c r="AM50" s="80"/>
      <c r="AN50" s="81"/>
      <c r="AO50" s="80"/>
      <c r="AP50" s="80"/>
      <c r="AQ50" s="81"/>
      <c r="AR50" s="80"/>
      <c r="AS50" s="80"/>
      <c r="AT50" s="81"/>
      <c r="AU50" s="80"/>
      <c r="AV50" s="80"/>
      <c r="AW50" s="81"/>
      <c r="AX50" s="80"/>
      <c r="AY50" s="80"/>
      <c r="AZ50" s="81"/>
      <c r="BA50" s="80"/>
      <c r="BB50" s="80"/>
      <c r="BC50" s="81"/>
      <c r="BD50" s="80"/>
      <c r="BE50" s="80"/>
      <c r="BF50" s="81"/>
      <c r="BG50" s="80"/>
      <c r="BH50" s="80"/>
      <c r="BI50" s="81"/>
      <c r="BJ50" s="80"/>
      <c r="BK50" s="80"/>
      <c r="BL50" s="81"/>
      <c r="BM50" s="80"/>
      <c r="BN50" s="80"/>
      <c r="BO50" s="81"/>
      <c r="BP50" s="80"/>
      <c r="BQ50" s="80"/>
      <c r="BR50" s="81"/>
      <c r="BS50" s="80"/>
      <c r="BT50" s="80"/>
      <c r="BU50" s="81"/>
      <c r="BV50" s="80"/>
      <c r="BW50" s="80"/>
      <c r="BX50" s="81"/>
      <c r="BY50" s="80"/>
      <c r="BZ50" s="80"/>
      <c r="CA50" s="81"/>
      <c r="CB50" s="80"/>
      <c r="CC50" s="80"/>
      <c r="CD50" s="81"/>
      <c r="CE50" s="80"/>
      <c r="CF50" s="80"/>
      <c r="CG50" s="81"/>
      <c r="CH50" s="80"/>
      <c r="CI50" s="80"/>
      <c r="CJ50" s="81"/>
      <c r="CK50" s="80"/>
      <c r="CL50" s="80"/>
      <c r="CM50" s="81"/>
      <c r="CN50" s="80"/>
      <c r="CO50" s="80"/>
      <c r="CP50" s="81"/>
      <c r="CQ50" s="80"/>
      <c r="CR50" s="80"/>
      <c r="CS50" s="81"/>
      <c r="CT50" s="35"/>
      <c r="CU50" s="80"/>
      <c r="CV50" s="81"/>
      <c r="CW50" s="201"/>
      <c r="CX50" s="201"/>
      <c r="CY50" s="202"/>
      <c r="CZ50" s="201"/>
      <c r="DA50" s="201"/>
      <c r="DB50" s="202"/>
      <c r="DC50" s="201"/>
      <c r="DD50" s="201"/>
      <c r="DE50" s="202"/>
      <c r="DF50" s="201"/>
      <c r="DG50" s="201"/>
      <c r="DH50" s="202"/>
      <c r="DI50" s="201"/>
      <c r="DJ50" s="201"/>
      <c r="DK50" s="202"/>
      <c r="DL50" s="201"/>
      <c r="DM50" s="201"/>
      <c r="DN50" s="202"/>
      <c r="DO50" s="201"/>
      <c r="DP50" s="201"/>
      <c r="DQ50" s="202"/>
      <c r="DR50" s="201"/>
      <c r="DS50" s="201"/>
      <c r="DT50" s="202"/>
      <c r="DU50" s="201"/>
      <c r="DV50" s="201"/>
      <c r="DW50" s="202"/>
      <c r="DX50" s="201"/>
      <c r="DY50" s="201"/>
      <c r="DZ50" s="202"/>
      <c r="EA50" s="201"/>
      <c r="EB50" s="201"/>
      <c r="EC50" s="202"/>
      <c r="ED50" s="201"/>
      <c r="EE50" s="201"/>
      <c r="EF50" s="202"/>
      <c r="EG50" s="201"/>
      <c r="EH50" s="201"/>
      <c r="EI50" s="202"/>
      <c r="EJ50" s="201"/>
      <c r="EK50" s="201"/>
      <c r="EL50" s="202"/>
      <c r="EM50" s="201"/>
      <c r="EN50" s="201"/>
      <c r="EO50" s="202"/>
      <c r="EP50" s="201"/>
      <c r="EQ50" s="201"/>
      <c r="ER50" s="202"/>
      <c r="ES50" s="201"/>
      <c r="ET50" s="201"/>
      <c r="EU50" s="202"/>
      <c r="EV50" s="201"/>
      <c r="EW50" s="201"/>
      <c r="EX50" s="202"/>
      <c r="EY50" s="201"/>
      <c r="EZ50" s="201"/>
      <c r="FA50" s="202"/>
      <c r="FB50" s="201"/>
      <c r="FC50" s="201"/>
      <c r="FD50" s="202"/>
      <c r="FE50" s="201"/>
      <c r="FF50" s="201"/>
      <c r="FG50" s="202"/>
      <c r="FH50" s="201"/>
      <c r="FI50" s="201"/>
      <c r="FJ50" s="202"/>
      <c r="FK50" s="201"/>
      <c r="FL50" s="201"/>
      <c r="FM50" s="202"/>
      <c r="FN50" s="201"/>
      <c r="FO50" s="201"/>
      <c r="FP50" s="202"/>
      <c r="FQ50" s="201"/>
      <c r="FR50" s="201"/>
      <c r="FS50" s="202"/>
      <c r="FT50" s="201"/>
      <c r="FU50" s="201"/>
      <c r="FV50" s="202"/>
      <c r="FW50" s="201"/>
      <c r="FX50" s="201"/>
      <c r="FY50" s="202"/>
      <c r="FZ50" s="201"/>
      <c r="GA50" s="201"/>
      <c r="GB50" s="202"/>
      <c r="GC50" s="201"/>
      <c r="GD50" s="201"/>
      <c r="GE50" s="202"/>
      <c r="GF50" s="201"/>
      <c r="GG50" s="201"/>
      <c r="GH50" s="202"/>
      <c r="GI50" s="201"/>
      <c r="GJ50" s="201"/>
      <c r="GK50" s="202"/>
      <c r="GL50" s="201"/>
      <c r="GM50" s="201"/>
      <c r="GN50" s="202"/>
      <c r="GO50" s="201"/>
      <c r="GP50" s="201"/>
      <c r="GQ50" s="202"/>
      <c r="GR50" s="201"/>
      <c r="GS50" s="201"/>
      <c r="GT50" s="202"/>
      <c r="GU50" s="201"/>
      <c r="GV50" s="201"/>
      <c r="GW50" s="202"/>
      <c r="GX50" s="201"/>
      <c r="GY50" s="201"/>
      <c r="GZ50" s="202"/>
      <c r="HA50" s="201"/>
      <c r="HB50" s="201"/>
      <c r="HC50" s="202"/>
      <c r="HD50" s="201"/>
      <c r="HE50" s="201"/>
      <c r="HF50" s="202"/>
      <c r="HG50" s="201"/>
      <c r="HH50" s="201"/>
      <c r="HI50" s="202"/>
      <c r="HJ50" s="201"/>
      <c r="HK50" s="201"/>
      <c r="HL50" s="202"/>
      <c r="HM50" s="201"/>
      <c r="HN50" s="201"/>
      <c r="HO50" s="202"/>
      <c r="HP50" s="201"/>
      <c r="HQ50" s="201"/>
      <c r="HR50" s="202"/>
      <c r="HS50" s="201"/>
      <c r="HT50" s="201"/>
      <c r="HU50" s="202"/>
      <c r="HV50" s="201"/>
      <c r="HW50" s="201"/>
      <c r="HX50" s="202"/>
      <c r="HY50" s="201"/>
      <c r="HZ50" s="201"/>
      <c r="IA50" s="202"/>
      <c r="IB50" s="201"/>
      <c r="IC50" s="201"/>
      <c r="ID50" s="202"/>
      <c r="IE50" s="201"/>
      <c r="IF50" s="201"/>
      <c r="IG50" s="202"/>
      <c r="IH50" s="201"/>
      <c r="II50" s="201"/>
      <c r="IJ50" s="202"/>
      <c r="IK50" s="201"/>
      <c r="IL50" s="201"/>
      <c r="IM50" s="202"/>
      <c r="IN50" s="201"/>
      <c r="IO50" s="201"/>
      <c r="IP50" s="202"/>
      <c r="IQ50" s="201"/>
      <c r="IR50" s="201"/>
      <c r="IS50" s="202"/>
      <c r="IT50" s="201"/>
      <c r="IU50" s="201"/>
      <c r="IV50" s="202"/>
      <c r="IW50" s="201"/>
      <c r="IX50" s="201"/>
      <c r="IY50" s="202"/>
      <c r="IZ50" s="201"/>
      <c r="JA50" s="201"/>
      <c r="JB50" s="202"/>
      <c r="JC50" s="201"/>
      <c r="JD50" s="201"/>
      <c r="JE50" s="202"/>
      <c r="JF50" s="201"/>
      <c r="JG50" s="201"/>
      <c r="JH50" s="202"/>
      <c r="JI50" s="201"/>
      <c r="JJ50" s="201"/>
      <c r="JK50" s="202"/>
      <c r="JL50" s="201"/>
      <c r="JM50" s="201"/>
      <c r="JN50" s="202"/>
      <c r="JO50" s="201"/>
      <c r="JP50" s="201"/>
      <c r="JQ50" s="202"/>
      <c r="JR50" s="201"/>
      <c r="JS50" s="201"/>
      <c r="JT50" s="202"/>
      <c r="JU50" s="201"/>
      <c r="JV50" s="201"/>
      <c r="JW50" s="202"/>
      <c r="JX50" s="201"/>
      <c r="JY50" s="201"/>
      <c r="JZ50" s="202"/>
      <c r="KA50" s="201"/>
      <c r="KB50" s="201"/>
      <c r="KC50" s="202"/>
      <c r="KD50" s="201"/>
      <c r="KE50" s="201"/>
      <c r="KF50" s="202"/>
      <c r="KG50" s="201"/>
      <c r="KH50" s="201"/>
      <c r="KI50" s="202"/>
      <c r="KJ50" s="201"/>
      <c r="KK50" s="201"/>
      <c r="KL50" s="202"/>
      <c r="KM50" s="201"/>
      <c r="KN50" s="201"/>
      <c r="KO50" s="202"/>
      <c r="KP50" s="201"/>
      <c r="KQ50" s="201"/>
      <c r="KR50" s="202"/>
      <c r="KS50" s="201"/>
      <c r="KT50" s="201"/>
      <c r="KU50" s="202"/>
      <c r="KV50" s="201"/>
      <c r="KW50" s="201"/>
      <c r="KX50" s="202"/>
      <c r="KY50" s="201"/>
      <c r="KZ50" s="201"/>
      <c r="LA50" s="202"/>
      <c r="LB50" s="201"/>
      <c r="LC50" s="201"/>
      <c r="LD50" s="202"/>
      <c r="LE50" s="201"/>
      <c r="LF50" s="201"/>
      <c r="LG50" s="202"/>
      <c r="LH50" s="201"/>
      <c r="LI50" s="201"/>
      <c r="LJ50" s="202"/>
      <c r="LK50" s="201"/>
      <c r="LL50" s="201"/>
      <c r="LM50" s="202"/>
      <c r="LN50" s="201"/>
      <c r="LO50" s="201"/>
      <c r="LP50" s="202"/>
      <c r="LQ50" s="201"/>
      <c r="LR50" s="201"/>
      <c r="LS50" s="202"/>
      <c r="LT50" s="201"/>
      <c r="LU50" s="201"/>
      <c r="LV50" s="202"/>
      <c r="LW50" s="201"/>
      <c r="LX50" s="201"/>
      <c r="LY50" s="202"/>
      <c r="LZ50" s="201"/>
      <c r="MA50" s="201"/>
      <c r="MB50" s="202"/>
      <c r="MC50" s="201"/>
      <c r="MD50" s="201"/>
      <c r="ME50" s="202"/>
      <c r="MF50" s="201"/>
      <c r="MG50" s="201"/>
      <c r="MH50" s="202"/>
      <c r="MI50" s="201"/>
      <c r="MJ50" s="201"/>
      <c r="MK50" s="202"/>
      <c r="ML50" s="201"/>
      <c r="MM50" s="201"/>
      <c r="MN50" s="202"/>
      <c r="MO50" s="478">
        <f t="shared" si="29"/>
        <v>0</v>
      </c>
      <c r="MP50" s="478">
        <f t="shared" si="27"/>
        <v>0</v>
      </c>
      <c r="MQ50" s="81"/>
      <c r="MR50" s="478">
        <f t="shared" si="14"/>
        <v>0</v>
      </c>
      <c r="MS50" s="478">
        <f t="shared" si="20"/>
        <v>0</v>
      </c>
      <c r="MT50" s="81"/>
      <c r="MU50" s="478">
        <f t="shared" si="28"/>
        <v>0</v>
      </c>
      <c r="MV50" s="478">
        <f t="shared" si="30"/>
        <v>0</v>
      </c>
      <c r="MW50" s="81"/>
      <c r="MX50" s="726"/>
    </row>
    <row r="51" spans="1:362" ht="15" hidden="1">
      <c r="A51" s="58"/>
      <c r="B51" s="63"/>
      <c r="C51" s="64"/>
      <c r="D51" s="69"/>
      <c r="E51" s="79"/>
      <c r="F51" s="63"/>
      <c r="G51" s="63"/>
      <c r="H51" s="35">
        <f t="shared" si="21"/>
        <v>0</v>
      </c>
      <c r="I51" s="35">
        <f t="shared" si="22"/>
        <v>0</v>
      </c>
      <c r="J51" s="35"/>
      <c r="K51" s="59">
        <f t="shared" si="2"/>
        <v>0</v>
      </c>
      <c r="L51" s="35">
        <f t="shared" si="23"/>
        <v>0</v>
      </c>
      <c r="M51" s="35">
        <f t="shared" si="24"/>
        <v>0</v>
      </c>
      <c r="N51" s="35"/>
      <c r="O51" s="225">
        <f t="shared" si="9"/>
        <v>0</v>
      </c>
      <c r="P51" s="35">
        <f t="shared" si="25"/>
        <v>0</v>
      </c>
      <c r="Q51" s="35">
        <f t="shared" si="26"/>
        <v>0</v>
      </c>
      <c r="R51" s="35"/>
      <c r="S51" s="225">
        <f t="shared" si="10"/>
        <v>0</v>
      </c>
      <c r="T51" s="80"/>
      <c r="U51" s="80"/>
      <c r="V51" s="81"/>
      <c r="W51" s="80"/>
      <c r="X51" s="80"/>
      <c r="Y51" s="81"/>
      <c r="Z51" s="80"/>
      <c r="AA51" s="80"/>
      <c r="AB51" s="81"/>
      <c r="AC51" s="80"/>
      <c r="AD51" s="80"/>
      <c r="AE51" s="81"/>
      <c r="AF51" s="80"/>
      <c r="AG51" s="80"/>
      <c r="AH51" s="81"/>
      <c r="AI51" s="80"/>
      <c r="AJ51" s="80"/>
      <c r="AK51" s="81"/>
      <c r="AL51" s="80"/>
      <c r="AM51" s="80"/>
      <c r="AN51" s="81"/>
      <c r="AO51" s="80"/>
      <c r="AP51" s="80"/>
      <c r="AQ51" s="81"/>
      <c r="AR51" s="80"/>
      <c r="AS51" s="80"/>
      <c r="AT51" s="81"/>
      <c r="AU51" s="80"/>
      <c r="AV51" s="80"/>
      <c r="AW51" s="81"/>
      <c r="AX51" s="80"/>
      <c r="AY51" s="80"/>
      <c r="AZ51" s="81"/>
      <c r="BA51" s="80"/>
      <c r="BB51" s="80"/>
      <c r="BC51" s="81"/>
      <c r="BD51" s="80"/>
      <c r="BE51" s="80"/>
      <c r="BF51" s="81"/>
      <c r="BG51" s="80"/>
      <c r="BH51" s="80"/>
      <c r="BI51" s="81"/>
      <c r="BJ51" s="80"/>
      <c r="BK51" s="80"/>
      <c r="BL51" s="81"/>
      <c r="BM51" s="80"/>
      <c r="BN51" s="80"/>
      <c r="BO51" s="81"/>
      <c r="BP51" s="80"/>
      <c r="BQ51" s="80"/>
      <c r="BR51" s="81"/>
      <c r="BS51" s="80"/>
      <c r="BT51" s="80"/>
      <c r="BU51" s="81"/>
      <c r="BV51" s="80"/>
      <c r="BW51" s="80"/>
      <c r="BX51" s="81"/>
      <c r="BY51" s="80"/>
      <c r="BZ51" s="80"/>
      <c r="CA51" s="81"/>
      <c r="CB51" s="80"/>
      <c r="CC51" s="80"/>
      <c r="CD51" s="81"/>
      <c r="CE51" s="80"/>
      <c r="CF51" s="80"/>
      <c r="CG51" s="81"/>
      <c r="CH51" s="80"/>
      <c r="CI51" s="80"/>
      <c r="CJ51" s="81"/>
      <c r="CK51" s="80"/>
      <c r="CL51" s="80"/>
      <c r="CM51" s="81"/>
      <c r="CN51" s="80"/>
      <c r="CO51" s="80"/>
      <c r="CP51" s="81"/>
      <c r="CQ51" s="80"/>
      <c r="CR51" s="80"/>
      <c r="CS51" s="81"/>
      <c r="CT51" s="35"/>
      <c r="CU51" s="80"/>
      <c r="CV51" s="81"/>
      <c r="CW51" s="201"/>
      <c r="CX51" s="201"/>
      <c r="CY51" s="202"/>
      <c r="CZ51" s="201"/>
      <c r="DA51" s="201"/>
      <c r="DB51" s="202"/>
      <c r="DC51" s="201"/>
      <c r="DD51" s="201"/>
      <c r="DE51" s="202"/>
      <c r="DF51" s="201"/>
      <c r="DG51" s="201"/>
      <c r="DH51" s="202"/>
      <c r="DI51" s="201"/>
      <c r="DJ51" s="201"/>
      <c r="DK51" s="202"/>
      <c r="DL51" s="201"/>
      <c r="DM51" s="201"/>
      <c r="DN51" s="202"/>
      <c r="DO51" s="201"/>
      <c r="DP51" s="201"/>
      <c r="DQ51" s="202"/>
      <c r="DR51" s="201"/>
      <c r="DS51" s="201"/>
      <c r="DT51" s="202"/>
      <c r="DU51" s="201"/>
      <c r="DV51" s="201"/>
      <c r="DW51" s="202"/>
      <c r="DX51" s="201"/>
      <c r="DY51" s="201"/>
      <c r="DZ51" s="202"/>
      <c r="EA51" s="201"/>
      <c r="EB51" s="201"/>
      <c r="EC51" s="202"/>
      <c r="ED51" s="201"/>
      <c r="EE51" s="201"/>
      <c r="EF51" s="202"/>
      <c r="EG51" s="201"/>
      <c r="EH51" s="201"/>
      <c r="EI51" s="202"/>
      <c r="EJ51" s="201"/>
      <c r="EK51" s="201"/>
      <c r="EL51" s="202"/>
      <c r="EM51" s="201"/>
      <c r="EN51" s="201"/>
      <c r="EO51" s="202"/>
      <c r="EP51" s="201"/>
      <c r="EQ51" s="201"/>
      <c r="ER51" s="202"/>
      <c r="ES51" s="201"/>
      <c r="ET51" s="201"/>
      <c r="EU51" s="202"/>
      <c r="EV51" s="201"/>
      <c r="EW51" s="201"/>
      <c r="EX51" s="202"/>
      <c r="EY51" s="201"/>
      <c r="EZ51" s="201"/>
      <c r="FA51" s="202"/>
      <c r="FB51" s="201"/>
      <c r="FC51" s="201"/>
      <c r="FD51" s="202"/>
      <c r="FE51" s="201"/>
      <c r="FF51" s="201"/>
      <c r="FG51" s="202"/>
      <c r="FH51" s="201"/>
      <c r="FI51" s="201"/>
      <c r="FJ51" s="202"/>
      <c r="FK51" s="201"/>
      <c r="FL51" s="201"/>
      <c r="FM51" s="202"/>
      <c r="FN51" s="201"/>
      <c r="FO51" s="201"/>
      <c r="FP51" s="202"/>
      <c r="FQ51" s="201"/>
      <c r="FR51" s="201"/>
      <c r="FS51" s="202"/>
      <c r="FT51" s="201"/>
      <c r="FU51" s="201"/>
      <c r="FV51" s="202"/>
      <c r="FW51" s="201"/>
      <c r="FX51" s="201"/>
      <c r="FY51" s="202"/>
      <c r="FZ51" s="201"/>
      <c r="GA51" s="201"/>
      <c r="GB51" s="202"/>
      <c r="GC51" s="201"/>
      <c r="GD51" s="201"/>
      <c r="GE51" s="202"/>
      <c r="GF51" s="201"/>
      <c r="GG51" s="201"/>
      <c r="GH51" s="202"/>
      <c r="GI51" s="201"/>
      <c r="GJ51" s="201"/>
      <c r="GK51" s="202"/>
      <c r="GL51" s="201"/>
      <c r="GM51" s="201"/>
      <c r="GN51" s="202"/>
      <c r="GO51" s="201"/>
      <c r="GP51" s="201"/>
      <c r="GQ51" s="202"/>
      <c r="GR51" s="201"/>
      <c r="GS51" s="201"/>
      <c r="GT51" s="202"/>
      <c r="GU51" s="201"/>
      <c r="GV51" s="201"/>
      <c r="GW51" s="202"/>
      <c r="GX51" s="201"/>
      <c r="GY51" s="201"/>
      <c r="GZ51" s="202"/>
      <c r="HA51" s="201"/>
      <c r="HB51" s="201"/>
      <c r="HC51" s="202"/>
      <c r="HD51" s="201"/>
      <c r="HE51" s="201"/>
      <c r="HF51" s="202"/>
      <c r="HG51" s="201"/>
      <c r="HH51" s="201"/>
      <c r="HI51" s="202"/>
      <c r="HJ51" s="201"/>
      <c r="HK51" s="201"/>
      <c r="HL51" s="202"/>
      <c r="HM51" s="201"/>
      <c r="HN51" s="201"/>
      <c r="HO51" s="202"/>
      <c r="HP51" s="201"/>
      <c r="HQ51" s="201"/>
      <c r="HR51" s="202"/>
      <c r="HS51" s="201"/>
      <c r="HT51" s="201"/>
      <c r="HU51" s="202"/>
      <c r="HV51" s="201"/>
      <c r="HW51" s="201"/>
      <c r="HX51" s="202"/>
      <c r="HY51" s="201"/>
      <c r="HZ51" s="201"/>
      <c r="IA51" s="202"/>
      <c r="IB51" s="201"/>
      <c r="IC51" s="201"/>
      <c r="ID51" s="202"/>
      <c r="IE51" s="201"/>
      <c r="IF51" s="201"/>
      <c r="IG51" s="202"/>
      <c r="IH51" s="201"/>
      <c r="II51" s="201"/>
      <c r="IJ51" s="202"/>
      <c r="IK51" s="201"/>
      <c r="IL51" s="201"/>
      <c r="IM51" s="202"/>
      <c r="IN51" s="201"/>
      <c r="IO51" s="201"/>
      <c r="IP51" s="202"/>
      <c r="IQ51" s="201"/>
      <c r="IR51" s="201"/>
      <c r="IS51" s="202"/>
      <c r="IT51" s="201"/>
      <c r="IU51" s="201"/>
      <c r="IV51" s="202"/>
      <c r="IW51" s="201"/>
      <c r="IX51" s="201"/>
      <c r="IY51" s="202"/>
      <c r="IZ51" s="201"/>
      <c r="JA51" s="201"/>
      <c r="JB51" s="202"/>
      <c r="JC51" s="201"/>
      <c r="JD51" s="201"/>
      <c r="JE51" s="202"/>
      <c r="JF51" s="201"/>
      <c r="JG51" s="201"/>
      <c r="JH51" s="202"/>
      <c r="JI51" s="201"/>
      <c r="JJ51" s="201"/>
      <c r="JK51" s="202"/>
      <c r="JL51" s="201"/>
      <c r="JM51" s="201"/>
      <c r="JN51" s="202"/>
      <c r="JO51" s="201"/>
      <c r="JP51" s="201"/>
      <c r="JQ51" s="202"/>
      <c r="JR51" s="201"/>
      <c r="JS51" s="201"/>
      <c r="JT51" s="202"/>
      <c r="JU51" s="201"/>
      <c r="JV51" s="201"/>
      <c r="JW51" s="202"/>
      <c r="JX51" s="201"/>
      <c r="JY51" s="201"/>
      <c r="JZ51" s="202"/>
      <c r="KA51" s="201"/>
      <c r="KB51" s="201"/>
      <c r="KC51" s="202"/>
      <c r="KD51" s="201"/>
      <c r="KE51" s="201"/>
      <c r="KF51" s="202"/>
      <c r="KG51" s="201"/>
      <c r="KH51" s="201"/>
      <c r="KI51" s="202"/>
      <c r="KJ51" s="201"/>
      <c r="KK51" s="201"/>
      <c r="KL51" s="202"/>
      <c r="KM51" s="201"/>
      <c r="KN51" s="201"/>
      <c r="KO51" s="202"/>
      <c r="KP51" s="201"/>
      <c r="KQ51" s="201"/>
      <c r="KR51" s="202"/>
      <c r="KS51" s="201"/>
      <c r="KT51" s="201"/>
      <c r="KU51" s="202"/>
      <c r="KV51" s="201"/>
      <c r="KW51" s="201"/>
      <c r="KX51" s="202"/>
      <c r="KY51" s="201"/>
      <c r="KZ51" s="201"/>
      <c r="LA51" s="202"/>
      <c r="LB51" s="201"/>
      <c r="LC51" s="201"/>
      <c r="LD51" s="202"/>
      <c r="LE51" s="201"/>
      <c r="LF51" s="201"/>
      <c r="LG51" s="202"/>
      <c r="LH51" s="201"/>
      <c r="LI51" s="201"/>
      <c r="LJ51" s="202"/>
      <c r="LK51" s="201"/>
      <c r="LL51" s="201"/>
      <c r="LM51" s="202"/>
      <c r="LN51" s="201"/>
      <c r="LO51" s="201"/>
      <c r="LP51" s="202"/>
      <c r="LQ51" s="201"/>
      <c r="LR51" s="201"/>
      <c r="LS51" s="202"/>
      <c r="LT51" s="201"/>
      <c r="LU51" s="201"/>
      <c r="LV51" s="202"/>
      <c r="LW51" s="201"/>
      <c r="LX51" s="201"/>
      <c r="LY51" s="202"/>
      <c r="LZ51" s="201"/>
      <c r="MA51" s="201"/>
      <c r="MB51" s="202"/>
      <c r="MC51" s="201"/>
      <c r="MD51" s="201"/>
      <c r="ME51" s="202"/>
      <c r="MF51" s="201"/>
      <c r="MG51" s="201"/>
      <c r="MH51" s="202"/>
      <c r="MI51" s="201"/>
      <c r="MJ51" s="201"/>
      <c r="MK51" s="202"/>
      <c r="ML51" s="201"/>
      <c r="MM51" s="201"/>
      <c r="MN51" s="202"/>
      <c r="MO51" s="478">
        <f t="shared" si="29"/>
        <v>0</v>
      </c>
      <c r="MP51" s="478">
        <f t="shared" si="27"/>
        <v>0</v>
      </c>
      <c r="MQ51" s="81"/>
      <c r="MR51" s="478">
        <f t="shared" si="14"/>
        <v>0</v>
      </c>
      <c r="MS51" s="478">
        <f t="shared" si="20"/>
        <v>0</v>
      </c>
      <c r="MT51" s="81"/>
      <c r="MU51" s="478">
        <f t="shared" si="28"/>
        <v>0</v>
      </c>
      <c r="MV51" s="478">
        <f t="shared" si="30"/>
        <v>0</v>
      </c>
      <c r="MW51" s="81"/>
      <c r="MX51" s="726"/>
    </row>
    <row r="52" spans="1:362" ht="15" hidden="1">
      <c r="A52" s="58"/>
      <c r="B52" s="63"/>
      <c r="C52" s="64"/>
      <c r="D52" s="69"/>
      <c r="E52" s="79"/>
      <c r="F52" s="63"/>
      <c r="G52" s="63"/>
      <c r="H52" s="35">
        <f t="shared" si="21"/>
        <v>0</v>
      </c>
      <c r="I52" s="35">
        <f t="shared" si="22"/>
        <v>0</v>
      </c>
      <c r="J52" s="35"/>
      <c r="K52" s="59">
        <f t="shared" si="2"/>
        <v>0</v>
      </c>
      <c r="L52" s="35">
        <f t="shared" si="23"/>
        <v>0</v>
      </c>
      <c r="M52" s="35">
        <f t="shared" si="24"/>
        <v>0</v>
      </c>
      <c r="N52" s="35"/>
      <c r="O52" s="225">
        <f t="shared" si="9"/>
        <v>0</v>
      </c>
      <c r="P52" s="35">
        <f t="shared" si="25"/>
        <v>0</v>
      </c>
      <c r="Q52" s="35">
        <f t="shared" si="26"/>
        <v>0</v>
      </c>
      <c r="R52" s="35"/>
      <c r="S52" s="225">
        <f t="shared" si="10"/>
        <v>0</v>
      </c>
      <c r="T52" s="80"/>
      <c r="U52" s="80"/>
      <c r="V52" s="81"/>
      <c r="W52" s="80"/>
      <c r="X52" s="80"/>
      <c r="Y52" s="81"/>
      <c r="Z52" s="80"/>
      <c r="AA52" s="80"/>
      <c r="AB52" s="81"/>
      <c r="AC52" s="80"/>
      <c r="AD52" s="80"/>
      <c r="AE52" s="81"/>
      <c r="AF52" s="80"/>
      <c r="AG52" s="80"/>
      <c r="AH52" s="81"/>
      <c r="AI52" s="80"/>
      <c r="AJ52" s="80"/>
      <c r="AK52" s="81"/>
      <c r="AL52" s="80"/>
      <c r="AM52" s="80"/>
      <c r="AN52" s="81"/>
      <c r="AO52" s="80"/>
      <c r="AP52" s="80"/>
      <c r="AQ52" s="81"/>
      <c r="AR52" s="80"/>
      <c r="AS52" s="80"/>
      <c r="AT52" s="81"/>
      <c r="AU52" s="80"/>
      <c r="AV52" s="80"/>
      <c r="AW52" s="81"/>
      <c r="AX52" s="80"/>
      <c r="AY52" s="80"/>
      <c r="AZ52" s="81"/>
      <c r="BA52" s="80"/>
      <c r="BB52" s="80"/>
      <c r="BC52" s="81"/>
      <c r="BD52" s="80"/>
      <c r="BE52" s="80"/>
      <c r="BF52" s="81"/>
      <c r="BG52" s="80"/>
      <c r="BH52" s="80"/>
      <c r="BI52" s="81"/>
      <c r="BJ52" s="80"/>
      <c r="BK52" s="80"/>
      <c r="BL52" s="81"/>
      <c r="BM52" s="80"/>
      <c r="BN52" s="80"/>
      <c r="BO52" s="81"/>
      <c r="BP52" s="80"/>
      <c r="BQ52" s="80"/>
      <c r="BR52" s="81"/>
      <c r="BS52" s="80"/>
      <c r="BT52" s="80"/>
      <c r="BU52" s="81"/>
      <c r="BV52" s="80"/>
      <c r="BW52" s="80"/>
      <c r="BX52" s="81"/>
      <c r="BY52" s="80"/>
      <c r="BZ52" s="80"/>
      <c r="CA52" s="81"/>
      <c r="CB52" s="80"/>
      <c r="CC52" s="80"/>
      <c r="CD52" s="81"/>
      <c r="CE52" s="80"/>
      <c r="CF52" s="80"/>
      <c r="CG52" s="81"/>
      <c r="CH52" s="80"/>
      <c r="CI52" s="80"/>
      <c r="CJ52" s="81"/>
      <c r="CK52" s="80"/>
      <c r="CL52" s="80"/>
      <c r="CM52" s="81"/>
      <c r="CN52" s="80"/>
      <c r="CO52" s="80"/>
      <c r="CP52" s="81"/>
      <c r="CQ52" s="80"/>
      <c r="CR52" s="80"/>
      <c r="CS52" s="81"/>
      <c r="CT52" s="35"/>
      <c r="CU52" s="80"/>
      <c r="CV52" s="81"/>
      <c r="CW52" s="201"/>
      <c r="CX52" s="201"/>
      <c r="CY52" s="202"/>
      <c r="CZ52" s="201"/>
      <c r="DA52" s="201"/>
      <c r="DB52" s="202"/>
      <c r="DC52" s="201"/>
      <c r="DD52" s="201"/>
      <c r="DE52" s="202"/>
      <c r="DF52" s="201"/>
      <c r="DG52" s="201"/>
      <c r="DH52" s="202"/>
      <c r="DI52" s="201"/>
      <c r="DJ52" s="201"/>
      <c r="DK52" s="202"/>
      <c r="DL52" s="201"/>
      <c r="DM52" s="201"/>
      <c r="DN52" s="202"/>
      <c r="DO52" s="201"/>
      <c r="DP52" s="201"/>
      <c r="DQ52" s="202"/>
      <c r="DR52" s="201"/>
      <c r="DS52" s="201"/>
      <c r="DT52" s="202"/>
      <c r="DU52" s="201"/>
      <c r="DV52" s="201"/>
      <c r="DW52" s="202"/>
      <c r="DX52" s="201"/>
      <c r="DY52" s="201"/>
      <c r="DZ52" s="202"/>
      <c r="EA52" s="201"/>
      <c r="EB52" s="201"/>
      <c r="EC52" s="202"/>
      <c r="ED52" s="201"/>
      <c r="EE52" s="201"/>
      <c r="EF52" s="202"/>
      <c r="EG52" s="201"/>
      <c r="EH52" s="201"/>
      <c r="EI52" s="202"/>
      <c r="EJ52" s="201"/>
      <c r="EK52" s="201"/>
      <c r="EL52" s="202"/>
      <c r="EM52" s="201"/>
      <c r="EN52" s="201"/>
      <c r="EO52" s="202"/>
      <c r="EP52" s="201"/>
      <c r="EQ52" s="201"/>
      <c r="ER52" s="202"/>
      <c r="ES52" s="201"/>
      <c r="ET52" s="201"/>
      <c r="EU52" s="202"/>
      <c r="EV52" s="201"/>
      <c r="EW52" s="201"/>
      <c r="EX52" s="202"/>
      <c r="EY52" s="201"/>
      <c r="EZ52" s="201"/>
      <c r="FA52" s="202"/>
      <c r="FB52" s="201"/>
      <c r="FC52" s="201"/>
      <c r="FD52" s="202"/>
      <c r="FE52" s="201"/>
      <c r="FF52" s="201"/>
      <c r="FG52" s="202"/>
      <c r="FH52" s="201"/>
      <c r="FI52" s="201"/>
      <c r="FJ52" s="202"/>
      <c r="FK52" s="201"/>
      <c r="FL52" s="201"/>
      <c r="FM52" s="202"/>
      <c r="FN52" s="201"/>
      <c r="FO52" s="201"/>
      <c r="FP52" s="202"/>
      <c r="FQ52" s="201"/>
      <c r="FR52" s="201"/>
      <c r="FS52" s="202"/>
      <c r="FT52" s="201"/>
      <c r="FU52" s="201"/>
      <c r="FV52" s="202"/>
      <c r="FW52" s="201"/>
      <c r="FX52" s="201"/>
      <c r="FY52" s="202"/>
      <c r="FZ52" s="201"/>
      <c r="GA52" s="201"/>
      <c r="GB52" s="202"/>
      <c r="GC52" s="201"/>
      <c r="GD52" s="201"/>
      <c r="GE52" s="202"/>
      <c r="GF52" s="201"/>
      <c r="GG52" s="201"/>
      <c r="GH52" s="202"/>
      <c r="GI52" s="201"/>
      <c r="GJ52" s="201"/>
      <c r="GK52" s="202"/>
      <c r="GL52" s="201"/>
      <c r="GM52" s="201"/>
      <c r="GN52" s="202"/>
      <c r="GO52" s="201"/>
      <c r="GP52" s="201"/>
      <c r="GQ52" s="202"/>
      <c r="GR52" s="201"/>
      <c r="GS52" s="201"/>
      <c r="GT52" s="202"/>
      <c r="GU52" s="201"/>
      <c r="GV52" s="201"/>
      <c r="GW52" s="202"/>
      <c r="GX52" s="201"/>
      <c r="GY52" s="201"/>
      <c r="GZ52" s="202"/>
      <c r="HA52" s="201"/>
      <c r="HB52" s="201"/>
      <c r="HC52" s="202"/>
      <c r="HD52" s="201"/>
      <c r="HE52" s="201"/>
      <c r="HF52" s="202"/>
      <c r="HG52" s="201"/>
      <c r="HH52" s="201"/>
      <c r="HI52" s="202"/>
      <c r="HJ52" s="201"/>
      <c r="HK52" s="201"/>
      <c r="HL52" s="202"/>
      <c r="HM52" s="201"/>
      <c r="HN52" s="201"/>
      <c r="HO52" s="202"/>
      <c r="HP52" s="201"/>
      <c r="HQ52" s="201"/>
      <c r="HR52" s="202"/>
      <c r="HS52" s="201"/>
      <c r="HT52" s="201"/>
      <c r="HU52" s="202"/>
      <c r="HV52" s="201"/>
      <c r="HW52" s="201"/>
      <c r="HX52" s="202"/>
      <c r="HY52" s="201"/>
      <c r="HZ52" s="201"/>
      <c r="IA52" s="202"/>
      <c r="IB52" s="201"/>
      <c r="IC52" s="201"/>
      <c r="ID52" s="202"/>
      <c r="IE52" s="201"/>
      <c r="IF52" s="201"/>
      <c r="IG52" s="202"/>
      <c r="IH52" s="201"/>
      <c r="II52" s="201"/>
      <c r="IJ52" s="202"/>
      <c r="IK52" s="201"/>
      <c r="IL52" s="201"/>
      <c r="IM52" s="202"/>
      <c r="IN52" s="201"/>
      <c r="IO52" s="201"/>
      <c r="IP52" s="202"/>
      <c r="IQ52" s="201"/>
      <c r="IR52" s="201"/>
      <c r="IS52" s="202"/>
      <c r="IT52" s="201"/>
      <c r="IU52" s="201"/>
      <c r="IV52" s="202"/>
      <c r="IW52" s="201"/>
      <c r="IX52" s="201"/>
      <c r="IY52" s="202"/>
      <c r="IZ52" s="201"/>
      <c r="JA52" s="201"/>
      <c r="JB52" s="202"/>
      <c r="JC52" s="201"/>
      <c r="JD52" s="201"/>
      <c r="JE52" s="202"/>
      <c r="JF52" s="201"/>
      <c r="JG52" s="201"/>
      <c r="JH52" s="202"/>
      <c r="JI52" s="201"/>
      <c r="JJ52" s="201"/>
      <c r="JK52" s="202"/>
      <c r="JL52" s="201"/>
      <c r="JM52" s="201"/>
      <c r="JN52" s="202"/>
      <c r="JO52" s="201"/>
      <c r="JP52" s="201"/>
      <c r="JQ52" s="202"/>
      <c r="JR52" s="201"/>
      <c r="JS52" s="201"/>
      <c r="JT52" s="202"/>
      <c r="JU52" s="201"/>
      <c r="JV52" s="201"/>
      <c r="JW52" s="202"/>
      <c r="JX52" s="201"/>
      <c r="JY52" s="201"/>
      <c r="JZ52" s="202"/>
      <c r="KA52" s="201"/>
      <c r="KB52" s="201"/>
      <c r="KC52" s="202"/>
      <c r="KD52" s="201"/>
      <c r="KE52" s="201"/>
      <c r="KF52" s="202"/>
      <c r="KG52" s="201"/>
      <c r="KH52" s="201"/>
      <c r="KI52" s="202"/>
      <c r="KJ52" s="201"/>
      <c r="KK52" s="201"/>
      <c r="KL52" s="202"/>
      <c r="KM52" s="201"/>
      <c r="KN52" s="201"/>
      <c r="KO52" s="202"/>
      <c r="KP52" s="201"/>
      <c r="KQ52" s="201"/>
      <c r="KR52" s="202"/>
      <c r="KS52" s="201"/>
      <c r="KT52" s="201"/>
      <c r="KU52" s="202"/>
      <c r="KV52" s="201"/>
      <c r="KW52" s="201"/>
      <c r="KX52" s="202"/>
      <c r="KY52" s="201"/>
      <c r="KZ52" s="201"/>
      <c r="LA52" s="202"/>
      <c r="LB52" s="201"/>
      <c r="LC52" s="201"/>
      <c r="LD52" s="202"/>
      <c r="LE52" s="201"/>
      <c r="LF52" s="201"/>
      <c r="LG52" s="202"/>
      <c r="LH52" s="201"/>
      <c r="LI52" s="201"/>
      <c r="LJ52" s="202"/>
      <c r="LK52" s="201"/>
      <c r="LL52" s="201"/>
      <c r="LM52" s="202"/>
      <c r="LN52" s="201"/>
      <c r="LO52" s="201"/>
      <c r="LP52" s="202"/>
      <c r="LQ52" s="201"/>
      <c r="LR52" s="201"/>
      <c r="LS52" s="202"/>
      <c r="LT52" s="201"/>
      <c r="LU52" s="201"/>
      <c r="LV52" s="202"/>
      <c r="LW52" s="201"/>
      <c r="LX52" s="201"/>
      <c r="LY52" s="202"/>
      <c r="LZ52" s="201"/>
      <c r="MA52" s="201"/>
      <c r="MB52" s="202"/>
      <c r="MC52" s="201"/>
      <c r="MD52" s="201"/>
      <c r="ME52" s="202"/>
      <c r="MF52" s="201"/>
      <c r="MG52" s="201"/>
      <c r="MH52" s="202"/>
      <c r="MI52" s="201"/>
      <c r="MJ52" s="201"/>
      <c r="MK52" s="202"/>
      <c r="ML52" s="201"/>
      <c r="MM52" s="201"/>
      <c r="MN52" s="202"/>
      <c r="MO52" s="478">
        <f t="shared" si="29"/>
        <v>0</v>
      </c>
      <c r="MP52" s="478">
        <f t="shared" si="27"/>
        <v>0</v>
      </c>
      <c r="MQ52" s="81"/>
      <c r="MR52" s="478">
        <f t="shared" si="14"/>
        <v>0</v>
      </c>
      <c r="MS52" s="478">
        <f t="shared" si="20"/>
        <v>0</v>
      </c>
      <c r="MT52" s="81"/>
      <c r="MU52" s="478">
        <f t="shared" si="28"/>
        <v>0</v>
      </c>
      <c r="MV52" s="478">
        <f t="shared" si="30"/>
        <v>0</v>
      </c>
      <c r="MW52" s="81"/>
      <c r="MX52" s="726"/>
    </row>
    <row r="53" spans="1:362" ht="15" hidden="1">
      <c r="A53" s="58"/>
      <c r="B53" s="63"/>
      <c r="C53" s="64"/>
      <c r="D53" s="69"/>
      <c r="E53" s="79"/>
      <c r="F53" s="63"/>
      <c r="G53" s="63"/>
      <c r="H53" s="35">
        <f t="shared" si="21"/>
        <v>0</v>
      </c>
      <c r="I53" s="35">
        <f t="shared" si="22"/>
        <v>0</v>
      </c>
      <c r="J53" s="35"/>
      <c r="K53" s="59">
        <f t="shared" si="2"/>
        <v>0</v>
      </c>
      <c r="L53" s="35">
        <f t="shared" si="23"/>
        <v>0</v>
      </c>
      <c r="M53" s="35">
        <f t="shared" si="24"/>
        <v>0</v>
      </c>
      <c r="N53" s="35"/>
      <c r="O53" s="225">
        <f t="shared" si="9"/>
        <v>0</v>
      </c>
      <c r="P53" s="35">
        <f t="shared" si="25"/>
        <v>0</v>
      </c>
      <c r="Q53" s="35">
        <f t="shared" si="26"/>
        <v>0</v>
      </c>
      <c r="R53" s="35"/>
      <c r="S53" s="225">
        <f t="shared" si="10"/>
        <v>0</v>
      </c>
      <c r="T53" s="80"/>
      <c r="U53" s="80"/>
      <c r="V53" s="81"/>
      <c r="W53" s="80"/>
      <c r="X53" s="80"/>
      <c r="Y53" s="81"/>
      <c r="Z53" s="80"/>
      <c r="AA53" s="80"/>
      <c r="AB53" s="81"/>
      <c r="AC53" s="80"/>
      <c r="AD53" s="80"/>
      <c r="AE53" s="81"/>
      <c r="AF53" s="80"/>
      <c r="AG53" s="80"/>
      <c r="AH53" s="81"/>
      <c r="AI53" s="80"/>
      <c r="AJ53" s="80"/>
      <c r="AK53" s="81"/>
      <c r="AL53" s="80"/>
      <c r="AM53" s="80"/>
      <c r="AN53" s="81"/>
      <c r="AO53" s="80"/>
      <c r="AP53" s="80"/>
      <c r="AQ53" s="81"/>
      <c r="AR53" s="80"/>
      <c r="AS53" s="80"/>
      <c r="AT53" s="81"/>
      <c r="AU53" s="80"/>
      <c r="AV53" s="80"/>
      <c r="AW53" s="81"/>
      <c r="AX53" s="80"/>
      <c r="AY53" s="80"/>
      <c r="AZ53" s="81"/>
      <c r="BA53" s="80"/>
      <c r="BB53" s="80"/>
      <c r="BC53" s="81"/>
      <c r="BD53" s="80"/>
      <c r="BE53" s="80"/>
      <c r="BF53" s="81"/>
      <c r="BG53" s="80"/>
      <c r="BH53" s="80"/>
      <c r="BI53" s="81"/>
      <c r="BJ53" s="80"/>
      <c r="BK53" s="80"/>
      <c r="BL53" s="81"/>
      <c r="BM53" s="80"/>
      <c r="BN53" s="80"/>
      <c r="BO53" s="81"/>
      <c r="BP53" s="80"/>
      <c r="BQ53" s="80"/>
      <c r="BR53" s="81"/>
      <c r="BS53" s="80"/>
      <c r="BT53" s="80"/>
      <c r="BU53" s="81"/>
      <c r="BV53" s="80"/>
      <c r="BW53" s="80"/>
      <c r="BX53" s="81"/>
      <c r="BY53" s="80"/>
      <c r="BZ53" s="80"/>
      <c r="CA53" s="81"/>
      <c r="CB53" s="80"/>
      <c r="CC53" s="80"/>
      <c r="CD53" s="81"/>
      <c r="CE53" s="80"/>
      <c r="CF53" s="80"/>
      <c r="CG53" s="81"/>
      <c r="CH53" s="80"/>
      <c r="CI53" s="80"/>
      <c r="CJ53" s="81"/>
      <c r="CK53" s="80"/>
      <c r="CL53" s="80"/>
      <c r="CM53" s="81"/>
      <c r="CN53" s="80"/>
      <c r="CO53" s="80"/>
      <c r="CP53" s="81"/>
      <c r="CQ53" s="80"/>
      <c r="CR53" s="80"/>
      <c r="CS53" s="81"/>
      <c r="CT53" s="35"/>
      <c r="CU53" s="80"/>
      <c r="CV53" s="81"/>
      <c r="CW53" s="201"/>
      <c r="CX53" s="201"/>
      <c r="CY53" s="202"/>
      <c r="CZ53" s="201"/>
      <c r="DA53" s="201"/>
      <c r="DB53" s="202"/>
      <c r="DC53" s="201"/>
      <c r="DD53" s="201"/>
      <c r="DE53" s="202"/>
      <c r="DF53" s="201"/>
      <c r="DG53" s="201"/>
      <c r="DH53" s="202"/>
      <c r="DI53" s="201"/>
      <c r="DJ53" s="201"/>
      <c r="DK53" s="202"/>
      <c r="DL53" s="201"/>
      <c r="DM53" s="201"/>
      <c r="DN53" s="202"/>
      <c r="DO53" s="201"/>
      <c r="DP53" s="201"/>
      <c r="DQ53" s="202"/>
      <c r="DR53" s="201"/>
      <c r="DS53" s="201"/>
      <c r="DT53" s="202"/>
      <c r="DU53" s="201"/>
      <c r="DV53" s="201"/>
      <c r="DW53" s="202"/>
      <c r="DX53" s="201"/>
      <c r="DY53" s="201"/>
      <c r="DZ53" s="202"/>
      <c r="EA53" s="201"/>
      <c r="EB53" s="201"/>
      <c r="EC53" s="202"/>
      <c r="ED53" s="201"/>
      <c r="EE53" s="201"/>
      <c r="EF53" s="202"/>
      <c r="EG53" s="201"/>
      <c r="EH53" s="201"/>
      <c r="EI53" s="202"/>
      <c r="EJ53" s="201"/>
      <c r="EK53" s="201"/>
      <c r="EL53" s="202"/>
      <c r="EM53" s="201"/>
      <c r="EN53" s="201"/>
      <c r="EO53" s="202"/>
      <c r="EP53" s="201"/>
      <c r="EQ53" s="201"/>
      <c r="ER53" s="202"/>
      <c r="ES53" s="201"/>
      <c r="ET53" s="201"/>
      <c r="EU53" s="202"/>
      <c r="EV53" s="201"/>
      <c r="EW53" s="201"/>
      <c r="EX53" s="202"/>
      <c r="EY53" s="201"/>
      <c r="EZ53" s="201"/>
      <c r="FA53" s="202"/>
      <c r="FB53" s="201"/>
      <c r="FC53" s="201"/>
      <c r="FD53" s="202"/>
      <c r="FE53" s="201"/>
      <c r="FF53" s="201"/>
      <c r="FG53" s="202"/>
      <c r="FH53" s="201"/>
      <c r="FI53" s="201"/>
      <c r="FJ53" s="202"/>
      <c r="FK53" s="201"/>
      <c r="FL53" s="201"/>
      <c r="FM53" s="202"/>
      <c r="FN53" s="201"/>
      <c r="FO53" s="201"/>
      <c r="FP53" s="202"/>
      <c r="FQ53" s="201"/>
      <c r="FR53" s="201"/>
      <c r="FS53" s="202"/>
      <c r="FT53" s="201"/>
      <c r="FU53" s="201"/>
      <c r="FV53" s="202"/>
      <c r="FW53" s="201"/>
      <c r="FX53" s="201"/>
      <c r="FY53" s="202"/>
      <c r="FZ53" s="201"/>
      <c r="GA53" s="201"/>
      <c r="GB53" s="202"/>
      <c r="GC53" s="201"/>
      <c r="GD53" s="201"/>
      <c r="GE53" s="202"/>
      <c r="GF53" s="201"/>
      <c r="GG53" s="201"/>
      <c r="GH53" s="202"/>
      <c r="GI53" s="201"/>
      <c r="GJ53" s="201"/>
      <c r="GK53" s="202"/>
      <c r="GL53" s="201"/>
      <c r="GM53" s="201"/>
      <c r="GN53" s="202"/>
      <c r="GO53" s="201"/>
      <c r="GP53" s="201"/>
      <c r="GQ53" s="202"/>
      <c r="GR53" s="201"/>
      <c r="GS53" s="201"/>
      <c r="GT53" s="202"/>
      <c r="GU53" s="201"/>
      <c r="GV53" s="201"/>
      <c r="GW53" s="202"/>
      <c r="GX53" s="201"/>
      <c r="GY53" s="201"/>
      <c r="GZ53" s="202"/>
      <c r="HA53" s="201"/>
      <c r="HB53" s="201"/>
      <c r="HC53" s="202"/>
      <c r="HD53" s="201"/>
      <c r="HE53" s="201"/>
      <c r="HF53" s="202"/>
      <c r="HG53" s="201"/>
      <c r="HH53" s="201"/>
      <c r="HI53" s="202"/>
      <c r="HJ53" s="201"/>
      <c r="HK53" s="201"/>
      <c r="HL53" s="202"/>
      <c r="HM53" s="201"/>
      <c r="HN53" s="201"/>
      <c r="HO53" s="202"/>
      <c r="HP53" s="201"/>
      <c r="HQ53" s="201"/>
      <c r="HR53" s="202"/>
      <c r="HS53" s="201"/>
      <c r="HT53" s="201"/>
      <c r="HU53" s="202"/>
      <c r="HV53" s="201"/>
      <c r="HW53" s="201"/>
      <c r="HX53" s="202"/>
      <c r="HY53" s="201"/>
      <c r="HZ53" s="201"/>
      <c r="IA53" s="202"/>
      <c r="IB53" s="201"/>
      <c r="IC53" s="201"/>
      <c r="ID53" s="202"/>
      <c r="IE53" s="201"/>
      <c r="IF53" s="201"/>
      <c r="IG53" s="202"/>
      <c r="IH53" s="201"/>
      <c r="II53" s="201"/>
      <c r="IJ53" s="202"/>
      <c r="IK53" s="201"/>
      <c r="IL53" s="201"/>
      <c r="IM53" s="202"/>
      <c r="IN53" s="201"/>
      <c r="IO53" s="201"/>
      <c r="IP53" s="202"/>
      <c r="IQ53" s="201"/>
      <c r="IR53" s="201"/>
      <c r="IS53" s="202"/>
      <c r="IT53" s="201"/>
      <c r="IU53" s="201"/>
      <c r="IV53" s="202"/>
      <c r="IW53" s="201"/>
      <c r="IX53" s="201"/>
      <c r="IY53" s="202"/>
      <c r="IZ53" s="201"/>
      <c r="JA53" s="201"/>
      <c r="JB53" s="202"/>
      <c r="JC53" s="201"/>
      <c r="JD53" s="201"/>
      <c r="JE53" s="202"/>
      <c r="JF53" s="201"/>
      <c r="JG53" s="201"/>
      <c r="JH53" s="202"/>
      <c r="JI53" s="201"/>
      <c r="JJ53" s="201"/>
      <c r="JK53" s="202"/>
      <c r="JL53" s="201"/>
      <c r="JM53" s="201"/>
      <c r="JN53" s="202"/>
      <c r="JO53" s="201"/>
      <c r="JP53" s="201"/>
      <c r="JQ53" s="202"/>
      <c r="JR53" s="201"/>
      <c r="JS53" s="201"/>
      <c r="JT53" s="202"/>
      <c r="JU53" s="201"/>
      <c r="JV53" s="201"/>
      <c r="JW53" s="202"/>
      <c r="JX53" s="201"/>
      <c r="JY53" s="201"/>
      <c r="JZ53" s="202"/>
      <c r="KA53" s="201"/>
      <c r="KB53" s="201"/>
      <c r="KC53" s="202"/>
      <c r="KD53" s="201"/>
      <c r="KE53" s="201"/>
      <c r="KF53" s="202"/>
      <c r="KG53" s="201"/>
      <c r="KH53" s="201"/>
      <c r="KI53" s="202"/>
      <c r="KJ53" s="201"/>
      <c r="KK53" s="201"/>
      <c r="KL53" s="202"/>
      <c r="KM53" s="201"/>
      <c r="KN53" s="201"/>
      <c r="KO53" s="202"/>
      <c r="KP53" s="201"/>
      <c r="KQ53" s="201"/>
      <c r="KR53" s="202"/>
      <c r="KS53" s="201"/>
      <c r="KT53" s="201"/>
      <c r="KU53" s="202"/>
      <c r="KV53" s="201"/>
      <c r="KW53" s="201"/>
      <c r="KX53" s="202"/>
      <c r="KY53" s="201"/>
      <c r="KZ53" s="201"/>
      <c r="LA53" s="202"/>
      <c r="LB53" s="201"/>
      <c r="LC53" s="201"/>
      <c r="LD53" s="202"/>
      <c r="LE53" s="201"/>
      <c r="LF53" s="201"/>
      <c r="LG53" s="202"/>
      <c r="LH53" s="201"/>
      <c r="LI53" s="201"/>
      <c r="LJ53" s="202"/>
      <c r="LK53" s="201"/>
      <c r="LL53" s="201"/>
      <c r="LM53" s="202"/>
      <c r="LN53" s="201"/>
      <c r="LO53" s="201"/>
      <c r="LP53" s="202"/>
      <c r="LQ53" s="201"/>
      <c r="LR53" s="201"/>
      <c r="LS53" s="202"/>
      <c r="LT53" s="201"/>
      <c r="LU53" s="201"/>
      <c r="LV53" s="202"/>
      <c r="LW53" s="201"/>
      <c r="LX53" s="201"/>
      <c r="LY53" s="202"/>
      <c r="LZ53" s="201"/>
      <c r="MA53" s="201"/>
      <c r="MB53" s="202"/>
      <c r="MC53" s="201"/>
      <c r="MD53" s="201"/>
      <c r="ME53" s="202"/>
      <c r="MF53" s="201"/>
      <c r="MG53" s="201"/>
      <c r="MH53" s="202"/>
      <c r="MI53" s="201"/>
      <c r="MJ53" s="201"/>
      <c r="MK53" s="202"/>
      <c r="ML53" s="201"/>
      <c r="MM53" s="201"/>
      <c r="MN53" s="202"/>
      <c r="MO53" s="478">
        <f t="shared" si="29"/>
        <v>0</v>
      </c>
      <c r="MP53" s="478">
        <f t="shared" si="27"/>
        <v>0</v>
      </c>
      <c r="MQ53" s="81"/>
      <c r="MR53" s="478">
        <f t="shared" si="14"/>
        <v>0</v>
      </c>
      <c r="MS53" s="478">
        <f t="shared" si="20"/>
        <v>0</v>
      </c>
      <c r="MT53" s="81"/>
      <c r="MU53" s="478">
        <f t="shared" si="28"/>
        <v>0</v>
      </c>
      <c r="MV53" s="478">
        <f t="shared" si="30"/>
        <v>0</v>
      </c>
      <c r="MW53" s="81"/>
      <c r="MX53" s="726"/>
    </row>
    <row r="54" spans="1:362" ht="15" hidden="1">
      <c r="A54" s="58"/>
      <c r="B54" s="63"/>
      <c r="C54" s="64"/>
      <c r="D54" s="69"/>
      <c r="E54" s="79"/>
      <c r="F54" s="63"/>
      <c r="G54" s="63"/>
      <c r="H54" s="35">
        <f t="shared" si="21"/>
        <v>0</v>
      </c>
      <c r="I54" s="35">
        <f t="shared" si="22"/>
        <v>0</v>
      </c>
      <c r="J54" s="35"/>
      <c r="K54" s="59">
        <f t="shared" si="2"/>
        <v>0</v>
      </c>
      <c r="L54" s="35">
        <f t="shared" si="23"/>
        <v>0</v>
      </c>
      <c r="M54" s="35">
        <f t="shared" si="24"/>
        <v>0</v>
      </c>
      <c r="N54" s="35"/>
      <c r="O54" s="225">
        <f t="shared" si="9"/>
        <v>0</v>
      </c>
      <c r="P54" s="35">
        <f t="shared" si="25"/>
        <v>0</v>
      </c>
      <c r="Q54" s="35">
        <f t="shared" si="26"/>
        <v>0</v>
      </c>
      <c r="R54" s="35"/>
      <c r="S54" s="225">
        <f t="shared" si="10"/>
        <v>0</v>
      </c>
      <c r="T54" s="80"/>
      <c r="U54" s="80"/>
      <c r="V54" s="81"/>
      <c r="W54" s="80"/>
      <c r="X54" s="80"/>
      <c r="Y54" s="81"/>
      <c r="Z54" s="80"/>
      <c r="AA54" s="80"/>
      <c r="AB54" s="81"/>
      <c r="AC54" s="80"/>
      <c r="AD54" s="80"/>
      <c r="AE54" s="81"/>
      <c r="AF54" s="80"/>
      <c r="AG54" s="80"/>
      <c r="AH54" s="81"/>
      <c r="AI54" s="80"/>
      <c r="AJ54" s="80"/>
      <c r="AK54" s="81"/>
      <c r="AL54" s="80"/>
      <c r="AM54" s="80"/>
      <c r="AN54" s="81"/>
      <c r="AO54" s="80"/>
      <c r="AP54" s="80"/>
      <c r="AQ54" s="81"/>
      <c r="AR54" s="80"/>
      <c r="AS54" s="80"/>
      <c r="AT54" s="81"/>
      <c r="AU54" s="80"/>
      <c r="AV54" s="80"/>
      <c r="AW54" s="81"/>
      <c r="AX54" s="80"/>
      <c r="AY54" s="80"/>
      <c r="AZ54" s="81"/>
      <c r="BA54" s="80"/>
      <c r="BB54" s="80"/>
      <c r="BC54" s="81"/>
      <c r="BD54" s="80"/>
      <c r="BE54" s="80"/>
      <c r="BF54" s="81"/>
      <c r="BG54" s="80"/>
      <c r="BH54" s="80"/>
      <c r="BI54" s="81"/>
      <c r="BJ54" s="80"/>
      <c r="BK54" s="80"/>
      <c r="BL54" s="81"/>
      <c r="BM54" s="80"/>
      <c r="BN54" s="80"/>
      <c r="BO54" s="81"/>
      <c r="BP54" s="80"/>
      <c r="BQ54" s="80"/>
      <c r="BR54" s="81"/>
      <c r="BS54" s="80"/>
      <c r="BT54" s="80"/>
      <c r="BU54" s="81"/>
      <c r="BV54" s="80"/>
      <c r="BW54" s="80"/>
      <c r="BX54" s="81"/>
      <c r="BY54" s="80"/>
      <c r="BZ54" s="80"/>
      <c r="CA54" s="81"/>
      <c r="CB54" s="80"/>
      <c r="CC54" s="80"/>
      <c r="CD54" s="81"/>
      <c r="CE54" s="80"/>
      <c r="CF54" s="80"/>
      <c r="CG54" s="81"/>
      <c r="CH54" s="80"/>
      <c r="CI54" s="80"/>
      <c r="CJ54" s="81"/>
      <c r="CK54" s="80"/>
      <c r="CL54" s="80"/>
      <c r="CM54" s="81"/>
      <c r="CN54" s="80"/>
      <c r="CO54" s="80"/>
      <c r="CP54" s="81"/>
      <c r="CQ54" s="80"/>
      <c r="CR54" s="80"/>
      <c r="CS54" s="81"/>
      <c r="CT54" s="35"/>
      <c r="CU54" s="80"/>
      <c r="CV54" s="81"/>
      <c r="CW54" s="201"/>
      <c r="CX54" s="201"/>
      <c r="CY54" s="202"/>
      <c r="CZ54" s="201"/>
      <c r="DA54" s="201"/>
      <c r="DB54" s="202"/>
      <c r="DC54" s="201"/>
      <c r="DD54" s="201"/>
      <c r="DE54" s="202"/>
      <c r="DF54" s="201"/>
      <c r="DG54" s="201"/>
      <c r="DH54" s="202"/>
      <c r="DI54" s="201"/>
      <c r="DJ54" s="201"/>
      <c r="DK54" s="202"/>
      <c r="DL54" s="201"/>
      <c r="DM54" s="201"/>
      <c r="DN54" s="202"/>
      <c r="DO54" s="201"/>
      <c r="DP54" s="201"/>
      <c r="DQ54" s="202"/>
      <c r="DR54" s="201"/>
      <c r="DS54" s="201"/>
      <c r="DT54" s="202"/>
      <c r="DU54" s="201"/>
      <c r="DV54" s="201"/>
      <c r="DW54" s="202"/>
      <c r="DX54" s="201"/>
      <c r="DY54" s="201"/>
      <c r="DZ54" s="202"/>
      <c r="EA54" s="201"/>
      <c r="EB54" s="201"/>
      <c r="EC54" s="202"/>
      <c r="ED54" s="201"/>
      <c r="EE54" s="201"/>
      <c r="EF54" s="202"/>
      <c r="EG54" s="201"/>
      <c r="EH54" s="201"/>
      <c r="EI54" s="202"/>
      <c r="EJ54" s="201"/>
      <c r="EK54" s="201"/>
      <c r="EL54" s="202"/>
      <c r="EM54" s="201"/>
      <c r="EN54" s="201"/>
      <c r="EO54" s="202"/>
      <c r="EP54" s="201"/>
      <c r="EQ54" s="201"/>
      <c r="ER54" s="202"/>
      <c r="ES54" s="201"/>
      <c r="ET54" s="201"/>
      <c r="EU54" s="202"/>
      <c r="EV54" s="201"/>
      <c r="EW54" s="201"/>
      <c r="EX54" s="202"/>
      <c r="EY54" s="201"/>
      <c r="EZ54" s="201"/>
      <c r="FA54" s="202"/>
      <c r="FB54" s="201"/>
      <c r="FC54" s="201"/>
      <c r="FD54" s="202"/>
      <c r="FE54" s="201"/>
      <c r="FF54" s="201"/>
      <c r="FG54" s="202"/>
      <c r="FH54" s="201"/>
      <c r="FI54" s="201"/>
      <c r="FJ54" s="202"/>
      <c r="FK54" s="201"/>
      <c r="FL54" s="201"/>
      <c r="FM54" s="202"/>
      <c r="FN54" s="201"/>
      <c r="FO54" s="201"/>
      <c r="FP54" s="202"/>
      <c r="FQ54" s="201"/>
      <c r="FR54" s="201"/>
      <c r="FS54" s="202"/>
      <c r="FT54" s="201"/>
      <c r="FU54" s="201"/>
      <c r="FV54" s="202"/>
      <c r="FW54" s="201"/>
      <c r="FX54" s="201"/>
      <c r="FY54" s="202"/>
      <c r="FZ54" s="201"/>
      <c r="GA54" s="201"/>
      <c r="GB54" s="202"/>
      <c r="GC54" s="201"/>
      <c r="GD54" s="201"/>
      <c r="GE54" s="202"/>
      <c r="GF54" s="201"/>
      <c r="GG54" s="201"/>
      <c r="GH54" s="202"/>
      <c r="GI54" s="201"/>
      <c r="GJ54" s="201"/>
      <c r="GK54" s="202"/>
      <c r="GL54" s="201"/>
      <c r="GM54" s="201"/>
      <c r="GN54" s="202"/>
      <c r="GO54" s="201"/>
      <c r="GP54" s="201"/>
      <c r="GQ54" s="202"/>
      <c r="GR54" s="201"/>
      <c r="GS54" s="201"/>
      <c r="GT54" s="202"/>
      <c r="GU54" s="201"/>
      <c r="GV54" s="201"/>
      <c r="GW54" s="202"/>
      <c r="GX54" s="201"/>
      <c r="GY54" s="201"/>
      <c r="GZ54" s="202"/>
      <c r="HA54" s="201"/>
      <c r="HB54" s="201"/>
      <c r="HC54" s="202"/>
      <c r="HD54" s="201"/>
      <c r="HE54" s="201"/>
      <c r="HF54" s="202"/>
      <c r="HG54" s="201"/>
      <c r="HH54" s="201"/>
      <c r="HI54" s="202"/>
      <c r="HJ54" s="201"/>
      <c r="HK54" s="201"/>
      <c r="HL54" s="202"/>
      <c r="HM54" s="201"/>
      <c r="HN54" s="201"/>
      <c r="HO54" s="202"/>
      <c r="HP54" s="201"/>
      <c r="HQ54" s="201"/>
      <c r="HR54" s="202"/>
      <c r="HS54" s="201"/>
      <c r="HT54" s="201"/>
      <c r="HU54" s="202"/>
      <c r="HV54" s="201"/>
      <c r="HW54" s="201"/>
      <c r="HX54" s="202"/>
      <c r="HY54" s="201"/>
      <c r="HZ54" s="201"/>
      <c r="IA54" s="202"/>
      <c r="IB54" s="201"/>
      <c r="IC54" s="201"/>
      <c r="ID54" s="202"/>
      <c r="IE54" s="201"/>
      <c r="IF54" s="201"/>
      <c r="IG54" s="202"/>
      <c r="IH54" s="201"/>
      <c r="II54" s="201"/>
      <c r="IJ54" s="202"/>
      <c r="IK54" s="201"/>
      <c r="IL54" s="201"/>
      <c r="IM54" s="202"/>
      <c r="IN54" s="201"/>
      <c r="IO54" s="201"/>
      <c r="IP54" s="202"/>
      <c r="IQ54" s="201"/>
      <c r="IR54" s="201"/>
      <c r="IS54" s="202"/>
      <c r="IT54" s="201"/>
      <c r="IU54" s="201"/>
      <c r="IV54" s="202"/>
      <c r="IW54" s="201"/>
      <c r="IX54" s="201"/>
      <c r="IY54" s="202"/>
      <c r="IZ54" s="201"/>
      <c r="JA54" s="201"/>
      <c r="JB54" s="202"/>
      <c r="JC54" s="201"/>
      <c r="JD54" s="201"/>
      <c r="JE54" s="202"/>
      <c r="JF54" s="201"/>
      <c r="JG54" s="201"/>
      <c r="JH54" s="202"/>
      <c r="JI54" s="201"/>
      <c r="JJ54" s="201"/>
      <c r="JK54" s="202"/>
      <c r="JL54" s="201"/>
      <c r="JM54" s="201"/>
      <c r="JN54" s="202"/>
      <c r="JO54" s="201"/>
      <c r="JP54" s="201"/>
      <c r="JQ54" s="202"/>
      <c r="JR54" s="201"/>
      <c r="JS54" s="201"/>
      <c r="JT54" s="202"/>
      <c r="JU54" s="201"/>
      <c r="JV54" s="201"/>
      <c r="JW54" s="202"/>
      <c r="JX54" s="201"/>
      <c r="JY54" s="201"/>
      <c r="JZ54" s="202"/>
      <c r="KA54" s="201"/>
      <c r="KB54" s="201"/>
      <c r="KC54" s="202"/>
      <c r="KD54" s="201"/>
      <c r="KE54" s="201"/>
      <c r="KF54" s="202"/>
      <c r="KG54" s="201"/>
      <c r="KH54" s="201"/>
      <c r="KI54" s="202"/>
      <c r="KJ54" s="201"/>
      <c r="KK54" s="201"/>
      <c r="KL54" s="202"/>
      <c r="KM54" s="201"/>
      <c r="KN54" s="201"/>
      <c r="KO54" s="202"/>
      <c r="KP54" s="201"/>
      <c r="KQ54" s="201"/>
      <c r="KR54" s="202"/>
      <c r="KS54" s="201"/>
      <c r="KT54" s="201"/>
      <c r="KU54" s="202"/>
      <c r="KV54" s="201"/>
      <c r="KW54" s="201"/>
      <c r="KX54" s="202"/>
      <c r="KY54" s="201"/>
      <c r="KZ54" s="201"/>
      <c r="LA54" s="202"/>
      <c r="LB54" s="201"/>
      <c r="LC54" s="201"/>
      <c r="LD54" s="202"/>
      <c r="LE54" s="201"/>
      <c r="LF54" s="201"/>
      <c r="LG54" s="202"/>
      <c r="LH54" s="201"/>
      <c r="LI54" s="201"/>
      <c r="LJ54" s="202"/>
      <c r="LK54" s="201"/>
      <c r="LL54" s="201"/>
      <c r="LM54" s="202"/>
      <c r="LN54" s="201"/>
      <c r="LO54" s="201"/>
      <c r="LP54" s="202"/>
      <c r="LQ54" s="201"/>
      <c r="LR54" s="201"/>
      <c r="LS54" s="202"/>
      <c r="LT54" s="201"/>
      <c r="LU54" s="201"/>
      <c r="LV54" s="202"/>
      <c r="LW54" s="201"/>
      <c r="LX54" s="201"/>
      <c r="LY54" s="202"/>
      <c r="LZ54" s="201"/>
      <c r="MA54" s="201"/>
      <c r="MB54" s="202"/>
      <c r="MC54" s="201"/>
      <c r="MD54" s="201"/>
      <c r="ME54" s="202"/>
      <c r="MF54" s="201"/>
      <c r="MG54" s="201"/>
      <c r="MH54" s="202"/>
      <c r="MI54" s="201"/>
      <c r="MJ54" s="201"/>
      <c r="MK54" s="202"/>
      <c r="ML54" s="201"/>
      <c r="MM54" s="201"/>
      <c r="MN54" s="202"/>
      <c r="MO54" s="478">
        <f t="shared" si="29"/>
        <v>0</v>
      </c>
      <c r="MP54" s="478">
        <f t="shared" si="27"/>
        <v>0</v>
      </c>
      <c r="MQ54" s="81"/>
      <c r="MR54" s="478">
        <f t="shared" si="14"/>
        <v>0</v>
      </c>
      <c r="MS54" s="478">
        <f t="shared" si="20"/>
        <v>0</v>
      </c>
      <c r="MT54" s="81"/>
      <c r="MU54" s="478">
        <f t="shared" si="28"/>
        <v>0</v>
      </c>
      <c r="MV54" s="478">
        <f t="shared" si="30"/>
        <v>0</v>
      </c>
      <c r="MW54" s="81"/>
      <c r="MX54" s="726"/>
    </row>
    <row r="55" spans="1:362" ht="15">
      <c r="A55" s="58"/>
      <c r="B55" s="63"/>
      <c r="C55" s="64"/>
      <c r="D55" s="69"/>
      <c r="E55" s="18">
        <v>3</v>
      </c>
      <c r="F55" s="10" t="s">
        <v>198</v>
      </c>
      <c r="G55" s="2" t="s">
        <v>199</v>
      </c>
      <c r="H55" s="35">
        <f t="shared" si="21"/>
        <v>0</v>
      </c>
      <c r="I55" s="35">
        <f t="shared" si="22"/>
        <v>0</v>
      </c>
      <c r="J55" s="35"/>
      <c r="K55" s="59">
        <f t="shared" si="2"/>
        <v>0</v>
      </c>
      <c r="L55" s="35">
        <f t="shared" si="23"/>
        <v>0</v>
      </c>
      <c r="M55" s="35">
        <f t="shared" si="24"/>
        <v>0</v>
      </c>
      <c r="N55" s="35"/>
      <c r="O55" s="225">
        <f t="shared" si="9"/>
        <v>0</v>
      </c>
      <c r="P55" s="35">
        <f t="shared" si="25"/>
        <v>0</v>
      </c>
      <c r="Q55" s="35">
        <f t="shared" si="26"/>
        <v>0</v>
      </c>
      <c r="R55" s="35"/>
      <c r="S55" s="225">
        <f t="shared" si="10"/>
        <v>0</v>
      </c>
      <c r="T55" s="24"/>
      <c r="U55" s="24"/>
      <c r="V55" s="25"/>
      <c r="W55" s="24"/>
      <c r="X55" s="24"/>
      <c r="Y55" s="25"/>
      <c r="Z55" s="24"/>
      <c r="AA55" s="24"/>
      <c r="AB55" s="25"/>
      <c r="AC55" s="24"/>
      <c r="AD55" s="24"/>
      <c r="AE55" s="25"/>
      <c r="AF55" s="24"/>
      <c r="AG55" s="24"/>
      <c r="AH55" s="25"/>
      <c r="AI55" s="24"/>
      <c r="AJ55" s="24"/>
      <c r="AK55" s="25"/>
      <c r="AL55" s="24"/>
      <c r="AM55" s="24"/>
      <c r="AN55" s="25"/>
      <c r="AO55" s="24"/>
      <c r="AP55" s="24"/>
      <c r="AQ55" s="25"/>
      <c r="AR55" s="24"/>
      <c r="AS55" s="24"/>
      <c r="AT55" s="25"/>
      <c r="AU55" s="24"/>
      <c r="AV55" s="24"/>
      <c r="AW55" s="25"/>
      <c r="AX55" s="24"/>
      <c r="AY55" s="24"/>
      <c r="AZ55" s="25"/>
      <c r="BA55" s="24"/>
      <c r="BB55" s="24"/>
      <c r="BC55" s="25"/>
      <c r="BD55" s="24"/>
      <c r="BE55" s="24"/>
      <c r="BF55" s="25"/>
      <c r="BG55" s="24"/>
      <c r="BH55" s="24"/>
      <c r="BI55" s="25"/>
      <c r="BJ55" s="24"/>
      <c r="BK55" s="24"/>
      <c r="BL55" s="25"/>
      <c r="BM55" s="24"/>
      <c r="BN55" s="24"/>
      <c r="BO55" s="25"/>
      <c r="BP55" s="24"/>
      <c r="BQ55" s="24"/>
      <c r="BR55" s="25"/>
      <c r="BS55" s="24"/>
      <c r="BT55" s="24"/>
      <c r="BU55" s="25"/>
      <c r="BV55" s="24"/>
      <c r="BW55" s="24"/>
      <c r="BX55" s="25"/>
      <c r="BY55" s="24"/>
      <c r="BZ55" s="24"/>
      <c r="CA55" s="25"/>
      <c r="CB55" s="24"/>
      <c r="CC55" s="24"/>
      <c r="CD55" s="25"/>
      <c r="CE55" s="24"/>
      <c r="CF55" s="24"/>
      <c r="CG55" s="25"/>
      <c r="CH55" s="24"/>
      <c r="CI55" s="24"/>
      <c r="CJ55" s="25"/>
      <c r="CK55" s="24"/>
      <c r="CL55" s="24"/>
      <c r="CM55" s="25"/>
      <c r="CN55" s="24"/>
      <c r="CO55" s="24"/>
      <c r="CP55" s="25"/>
      <c r="CQ55" s="24"/>
      <c r="CR55" s="24"/>
      <c r="CS55" s="25"/>
      <c r="CT55" s="35"/>
      <c r="CU55" s="24"/>
      <c r="CV55" s="25"/>
      <c r="CW55" s="195"/>
      <c r="CX55" s="195"/>
      <c r="CY55" s="196"/>
      <c r="CZ55" s="195"/>
      <c r="DA55" s="195"/>
      <c r="DB55" s="196"/>
      <c r="DC55" s="195"/>
      <c r="DD55" s="195"/>
      <c r="DE55" s="196"/>
      <c r="DF55" s="195"/>
      <c r="DG55" s="195"/>
      <c r="DH55" s="196"/>
      <c r="DI55" s="195"/>
      <c r="DJ55" s="195"/>
      <c r="DK55" s="196"/>
      <c r="DL55" s="195"/>
      <c r="DM55" s="195"/>
      <c r="DN55" s="196"/>
      <c r="DO55" s="195"/>
      <c r="DP55" s="195"/>
      <c r="DQ55" s="196"/>
      <c r="DR55" s="195"/>
      <c r="DS55" s="195"/>
      <c r="DT55" s="196"/>
      <c r="DU55" s="195"/>
      <c r="DV55" s="195"/>
      <c r="DW55" s="196"/>
      <c r="DX55" s="195"/>
      <c r="DY55" s="195"/>
      <c r="DZ55" s="196"/>
      <c r="EA55" s="195"/>
      <c r="EB55" s="195"/>
      <c r="EC55" s="196"/>
      <c r="ED55" s="195"/>
      <c r="EE55" s="195"/>
      <c r="EF55" s="196"/>
      <c r="EG55" s="195"/>
      <c r="EH55" s="195"/>
      <c r="EI55" s="196"/>
      <c r="EJ55" s="195"/>
      <c r="EK55" s="195"/>
      <c r="EL55" s="196"/>
      <c r="EM55" s="195"/>
      <c r="EN55" s="195"/>
      <c r="EO55" s="196"/>
      <c r="EP55" s="195"/>
      <c r="EQ55" s="195"/>
      <c r="ER55" s="196"/>
      <c r="ES55" s="195"/>
      <c r="ET55" s="195"/>
      <c r="EU55" s="196"/>
      <c r="EV55" s="195"/>
      <c r="EW55" s="195"/>
      <c r="EX55" s="196"/>
      <c r="EY55" s="195"/>
      <c r="EZ55" s="195"/>
      <c r="FA55" s="196"/>
      <c r="FB55" s="195"/>
      <c r="FC55" s="195"/>
      <c r="FD55" s="196"/>
      <c r="FE55" s="195"/>
      <c r="FF55" s="195"/>
      <c r="FG55" s="196"/>
      <c r="FH55" s="195"/>
      <c r="FI55" s="195"/>
      <c r="FJ55" s="196"/>
      <c r="FK55" s="195"/>
      <c r="FL55" s="195"/>
      <c r="FM55" s="196"/>
      <c r="FN55" s="195"/>
      <c r="FO55" s="195"/>
      <c r="FP55" s="196"/>
      <c r="FQ55" s="195"/>
      <c r="FR55" s="195"/>
      <c r="FS55" s="196"/>
      <c r="FT55" s="195"/>
      <c r="FU55" s="195"/>
      <c r="FV55" s="196"/>
      <c r="FW55" s="195"/>
      <c r="FX55" s="195"/>
      <c r="FY55" s="196"/>
      <c r="FZ55" s="195"/>
      <c r="GA55" s="195"/>
      <c r="GB55" s="196"/>
      <c r="GC55" s="195"/>
      <c r="GD55" s="195"/>
      <c r="GE55" s="196"/>
      <c r="GF55" s="195"/>
      <c r="GG55" s="195"/>
      <c r="GH55" s="196"/>
      <c r="GI55" s="195"/>
      <c r="GJ55" s="195"/>
      <c r="GK55" s="196"/>
      <c r="GL55" s="195"/>
      <c r="GM55" s="195"/>
      <c r="GN55" s="196"/>
      <c r="GO55" s="195"/>
      <c r="GP55" s="195"/>
      <c r="GQ55" s="196"/>
      <c r="GR55" s="195"/>
      <c r="GS55" s="195"/>
      <c r="GT55" s="196"/>
      <c r="GU55" s="195"/>
      <c r="GV55" s="195"/>
      <c r="GW55" s="196"/>
      <c r="GX55" s="195"/>
      <c r="GY55" s="195"/>
      <c r="GZ55" s="196"/>
      <c r="HA55" s="195"/>
      <c r="HB55" s="195"/>
      <c r="HC55" s="196"/>
      <c r="HD55" s="195"/>
      <c r="HE55" s="195"/>
      <c r="HF55" s="196"/>
      <c r="HG55" s="195"/>
      <c r="HH55" s="195"/>
      <c r="HI55" s="196"/>
      <c r="HJ55" s="195"/>
      <c r="HK55" s="195"/>
      <c r="HL55" s="196"/>
      <c r="HM55" s="195"/>
      <c r="HN55" s="195"/>
      <c r="HO55" s="196"/>
      <c r="HP55" s="195"/>
      <c r="HQ55" s="195"/>
      <c r="HR55" s="196"/>
      <c r="HS55" s="195"/>
      <c r="HT55" s="195"/>
      <c r="HU55" s="196"/>
      <c r="HV55" s="195"/>
      <c r="HW55" s="195"/>
      <c r="HX55" s="196"/>
      <c r="HY55" s="195"/>
      <c r="HZ55" s="195"/>
      <c r="IA55" s="196"/>
      <c r="IB55" s="195"/>
      <c r="IC55" s="195"/>
      <c r="ID55" s="196"/>
      <c r="IE55" s="195"/>
      <c r="IF55" s="195"/>
      <c r="IG55" s="196"/>
      <c r="IH55" s="195"/>
      <c r="II55" s="195"/>
      <c r="IJ55" s="196"/>
      <c r="IK55" s="195"/>
      <c r="IL55" s="195"/>
      <c r="IM55" s="196"/>
      <c r="IN55" s="195"/>
      <c r="IO55" s="195"/>
      <c r="IP55" s="196"/>
      <c r="IQ55" s="195"/>
      <c r="IR55" s="195"/>
      <c r="IS55" s="196"/>
      <c r="IT55" s="195"/>
      <c r="IU55" s="195"/>
      <c r="IV55" s="196"/>
      <c r="IW55" s="195"/>
      <c r="IX55" s="195"/>
      <c r="IY55" s="196"/>
      <c r="IZ55" s="195"/>
      <c r="JA55" s="195"/>
      <c r="JB55" s="196"/>
      <c r="JC55" s="195"/>
      <c r="JD55" s="195"/>
      <c r="JE55" s="196"/>
      <c r="JF55" s="195"/>
      <c r="JG55" s="195"/>
      <c r="JH55" s="196"/>
      <c r="JI55" s="195"/>
      <c r="JJ55" s="195"/>
      <c r="JK55" s="196"/>
      <c r="JL55" s="195"/>
      <c r="JM55" s="195"/>
      <c r="JN55" s="196"/>
      <c r="JO55" s="195"/>
      <c r="JP55" s="195"/>
      <c r="JQ55" s="196"/>
      <c r="JR55" s="195"/>
      <c r="JS55" s="195"/>
      <c r="JT55" s="196"/>
      <c r="JU55" s="195"/>
      <c r="JV55" s="195"/>
      <c r="JW55" s="196"/>
      <c r="JX55" s="195"/>
      <c r="JY55" s="195"/>
      <c r="JZ55" s="196"/>
      <c r="KA55" s="195"/>
      <c r="KB55" s="195"/>
      <c r="KC55" s="196"/>
      <c r="KD55" s="195"/>
      <c r="KE55" s="195"/>
      <c r="KF55" s="196"/>
      <c r="KG55" s="195"/>
      <c r="KH55" s="195"/>
      <c r="KI55" s="196"/>
      <c r="KJ55" s="195"/>
      <c r="KK55" s="195"/>
      <c r="KL55" s="196"/>
      <c r="KM55" s="195"/>
      <c r="KN55" s="195"/>
      <c r="KO55" s="196"/>
      <c r="KP55" s="195"/>
      <c r="KQ55" s="195"/>
      <c r="KR55" s="196"/>
      <c r="KS55" s="195"/>
      <c r="KT55" s="195"/>
      <c r="KU55" s="196"/>
      <c r="KV55" s="195"/>
      <c r="KW55" s="195"/>
      <c r="KX55" s="196"/>
      <c r="KY55" s="195"/>
      <c r="KZ55" s="195"/>
      <c r="LA55" s="196"/>
      <c r="LB55" s="195"/>
      <c r="LC55" s="195"/>
      <c r="LD55" s="196"/>
      <c r="LE55" s="195"/>
      <c r="LF55" s="195"/>
      <c r="LG55" s="196"/>
      <c r="LH55" s="195"/>
      <c r="LI55" s="195"/>
      <c r="LJ55" s="196"/>
      <c r="LK55" s="195"/>
      <c r="LL55" s="195"/>
      <c r="LM55" s="196"/>
      <c r="LN55" s="195"/>
      <c r="LO55" s="195"/>
      <c r="LP55" s="196"/>
      <c r="LQ55" s="195"/>
      <c r="LR55" s="195"/>
      <c r="LS55" s="196"/>
      <c r="LT55" s="195"/>
      <c r="LU55" s="195"/>
      <c r="LV55" s="196"/>
      <c r="LW55" s="195"/>
      <c r="LX55" s="195"/>
      <c r="LY55" s="196"/>
      <c r="LZ55" s="195"/>
      <c r="MA55" s="195"/>
      <c r="MB55" s="196"/>
      <c r="MC55" s="195"/>
      <c r="MD55" s="195"/>
      <c r="ME55" s="196"/>
      <c r="MF55" s="195"/>
      <c r="MG55" s="195"/>
      <c r="MH55" s="196"/>
      <c r="MI55" s="195"/>
      <c r="MJ55" s="195"/>
      <c r="MK55" s="196"/>
      <c r="ML55" s="195"/>
      <c r="MM55" s="195"/>
      <c r="MN55" s="196"/>
      <c r="MO55" s="478">
        <f t="shared" si="29"/>
        <v>0</v>
      </c>
      <c r="MP55" s="478">
        <f t="shared" si="27"/>
        <v>0</v>
      </c>
      <c r="MQ55" s="479"/>
      <c r="MR55" s="478">
        <f t="shared" si="14"/>
        <v>0</v>
      </c>
      <c r="MS55" s="478">
        <f t="shared" si="20"/>
        <v>0</v>
      </c>
      <c r="MT55" s="479"/>
      <c r="MU55" s="478">
        <f t="shared" si="28"/>
        <v>0</v>
      </c>
      <c r="MV55" s="478">
        <f t="shared" si="30"/>
        <v>0</v>
      </c>
      <c r="MW55" s="479"/>
      <c r="MX55" s="97"/>
    </row>
    <row r="56" spans="1:362" ht="15">
      <c r="A56" s="58"/>
      <c r="B56" s="63"/>
      <c r="C56" s="64"/>
      <c r="D56" s="69">
        <v>2</v>
      </c>
      <c r="E56" s="2" t="s">
        <v>484</v>
      </c>
      <c r="F56" s="21"/>
      <c r="G56" s="21" t="s">
        <v>201</v>
      </c>
      <c r="H56" s="35">
        <f t="shared" si="21"/>
        <v>14573857</v>
      </c>
      <c r="I56" s="35">
        <f t="shared" si="22"/>
        <v>0</v>
      </c>
      <c r="J56" s="35"/>
      <c r="K56" s="59">
        <f t="shared" si="2"/>
        <v>14573857</v>
      </c>
      <c r="L56" s="35">
        <f t="shared" si="23"/>
        <v>14573857</v>
      </c>
      <c r="M56" s="35">
        <f t="shared" si="24"/>
        <v>0</v>
      </c>
      <c r="N56" s="35"/>
      <c r="O56" s="225">
        <f t="shared" si="9"/>
        <v>14573857</v>
      </c>
      <c r="P56" s="35">
        <f t="shared" si="25"/>
        <v>14573857</v>
      </c>
      <c r="Q56" s="35">
        <f t="shared" si="26"/>
        <v>0</v>
      </c>
      <c r="R56" s="35"/>
      <c r="S56" s="225">
        <f t="shared" si="10"/>
        <v>14573857</v>
      </c>
      <c r="T56" s="22"/>
      <c r="U56" s="22"/>
      <c r="V56" s="23"/>
      <c r="W56" s="22"/>
      <c r="X56" s="22"/>
      <c r="Y56" s="23"/>
      <c r="Z56" s="22"/>
      <c r="AA56" s="22"/>
      <c r="AB56" s="23"/>
      <c r="AC56" s="22"/>
      <c r="AD56" s="22"/>
      <c r="AE56" s="23"/>
      <c r="AF56" s="22"/>
      <c r="AG56" s="22"/>
      <c r="AH56" s="23"/>
      <c r="AI56" s="22"/>
      <c r="AJ56" s="22"/>
      <c r="AK56" s="23"/>
      <c r="AL56" s="22"/>
      <c r="AM56" s="22"/>
      <c r="AN56" s="23"/>
      <c r="AO56" s="22"/>
      <c r="AP56" s="22"/>
      <c r="AQ56" s="23"/>
      <c r="AR56" s="22"/>
      <c r="AS56" s="22"/>
      <c r="AT56" s="23"/>
      <c r="AU56" s="22"/>
      <c r="AV56" s="22"/>
      <c r="AW56" s="23"/>
      <c r="AX56" s="22"/>
      <c r="AY56" s="22"/>
      <c r="AZ56" s="23"/>
      <c r="BA56" s="22"/>
      <c r="BB56" s="22"/>
      <c r="BC56" s="23"/>
      <c r="BD56" s="22"/>
      <c r="BE56" s="22"/>
      <c r="BF56" s="23"/>
      <c r="BG56" s="22"/>
      <c r="BH56" s="22"/>
      <c r="BI56" s="23"/>
      <c r="BJ56" s="22"/>
      <c r="BK56" s="22"/>
      <c r="BL56" s="23"/>
      <c r="BM56" s="22"/>
      <c r="BN56" s="22"/>
      <c r="BO56" s="23"/>
      <c r="BP56" s="22"/>
      <c r="BQ56" s="22"/>
      <c r="BR56" s="23"/>
      <c r="BS56" s="22"/>
      <c r="BT56" s="22"/>
      <c r="BU56" s="23"/>
      <c r="BV56" s="22"/>
      <c r="BW56" s="22"/>
      <c r="BX56" s="23"/>
      <c r="BY56" s="22"/>
      <c r="BZ56" s="22"/>
      <c r="CA56" s="23"/>
      <c r="CB56" s="22"/>
      <c r="CC56" s="22"/>
      <c r="CD56" s="23"/>
      <c r="CE56" s="22"/>
      <c r="CF56" s="22"/>
      <c r="CG56" s="23"/>
      <c r="CH56" s="22"/>
      <c r="CI56" s="22"/>
      <c r="CJ56" s="23"/>
      <c r="CK56" s="22"/>
      <c r="CL56" s="22"/>
      <c r="CM56" s="23"/>
      <c r="CN56" s="22"/>
      <c r="CO56" s="22"/>
      <c r="CP56" s="23"/>
      <c r="CQ56" s="22"/>
      <c r="CR56" s="22"/>
      <c r="CS56" s="23"/>
      <c r="CT56" s="35"/>
      <c r="CU56" s="22"/>
      <c r="CV56" s="23"/>
      <c r="CW56" s="199"/>
      <c r="CX56" s="199"/>
      <c r="CY56" s="200"/>
      <c r="CZ56" s="199"/>
      <c r="DA56" s="199"/>
      <c r="DB56" s="200"/>
      <c r="DC56" s="199"/>
      <c r="DD56" s="199"/>
      <c r="DE56" s="200"/>
      <c r="DF56" s="199"/>
      <c r="DG56" s="199"/>
      <c r="DH56" s="200"/>
      <c r="DI56" s="199"/>
      <c r="DJ56" s="199"/>
      <c r="DK56" s="200"/>
      <c r="DL56" s="199"/>
      <c r="DM56" s="199"/>
      <c r="DN56" s="200"/>
      <c r="DO56" s="199"/>
      <c r="DP56" s="199"/>
      <c r="DQ56" s="200"/>
      <c r="DR56" s="199"/>
      <c r="DS56" s="199"/>
      <c r="DT56" s="200"/>
      <c r="DU56" s="199"/>
      <c r="DV56" s="199"/>
      <c r="DW56" s="200"/>
      <c r="DX56" s="199"/>
      <c r="DY56" s="199"/>
      <c r="DZ56" s="200"/>
      <c r="EA56" s="199"/>
      <c r="EB56" s="199"/>
      <c r="EC56" s="200"/>
      <c r="ED56" s="199"/>
      <c r="EE56" s="199"/>
      <c r="EF56" s="200"/>
      <c r="EG56" s="199"/>
      <c r="EH56" s="199"/>
      <c r="EI56" s="200"/>
      <c r="EJ56" s="199"/>
      <c r="EK56" s="199"/>
      <c r="EL56" s="200"/>
      <c r="EM56" s="199"/>
      <c r="EN56" s="199"/>
      <c r="EO56" s="200"/>
      <c r="EP56" s="199"/>
      <c r="EQ56" s="199"/>
      <c r="ER56" s="200"/>
      <c r="ES56" s="199"/>
      <c r="ET56" s="199"/>
      <c r="EU56" s="200"/>
      <c r="EV56" s="199"/>
      <c r="EW56" s="199"/>
      <c r="EX56" s="200"/>
      <c r="EY56" s="199"/>
      <c r="EZ56" s="199"/>
      <c r="FA56" s="200"/>
      <c r="FB56" s="199"/>
      <c r="FC56" s="199"/>
      <c r="FD56" s="200"/>
      <c r="FE56" s="199"/>
      <c r="FF56" s="199"/>
      <c r="FG56" s="200"/>
      <c r="FH56" s="199"/>
      <c r="FI56" s="199"/>
      <c r="FJ56" s="200"/>
      <c r="FK56" s="199"/>
      <c r="FL56" s="199"/>
      <c r="FM56" s="200"/>
      <c r="FN56" s="199"/>
      <c r="FO56" s="199"/>
      <c r="FP56" s="200"/>
      <c r="FQ56" s="199"/>
      <c r="FR56" s="199"/>
      <c r="FS56" s="200"/>
      <c r="FT56" s="199"/>
      <c r="FU56" s="199"/>
      <c r="FV56" s="200"/>
      <c r="FW56" s="199"/>
      <c r="FX56" s="199"/>
      <c r="FY56" s="200"/>
      <c r="FZ56" s="199"/>
      <c r="GA56" s="199"/>
      <c r="GB56" s="200"/>
      <c r="GC56" s="199"/>
      <c r="GD56" s="199"/>
      <c r="GE56" s="200"/>
      <c r="GF56" s="199"/>
      <c r="GG56" s="199"/>
      <c r="GH56" s="200"/>
      <c r="GI56" s="199"/>
      <c r="GJ56" s="199"/>
      <c r="GK56" s="200"/>
      <c r="GL56" s="199"/>
      <c r="GM56" s="199"/>
      <c r="GN56" s="200"/>
      <c r="GO56" s="199"/>
      <c r="GP56" s="199"/>
      <c r="GQ56" s="200"/>
      <c r="GR56" s="199"/>
      <c r="GS56" s="199"/>
      <c r="GT56" s="200"/>
      <c r="GU56" s="199"/>
      <c r="GV56" s="199"/>
      <c r="GW56" s="200"/>
      <c r="GX56" s="199"/>
      <c r="GY56" s="199"/>
      <c r="GZ56" s="200"/>
      <c r="HA56" s="199"/>
      <c r="HB56" s="199"/>
      <c r="HC56" s="200"/>
      <c r="HD56" s="199"/>
      <c r="HE56" s="199"/>
      <c r="HF56" s="200"/>
      <c r="HG56" s="199"/>
      <c r="HH56" s="199"/>
      <c r="HI56" s="200"/>
      <c r="HJ56" s="199">
        <v>14573857</v>
      </c>
      <c r="HK56" s="199"/>
      <c r="HL56" s="200"/>
      <c r="HM56" s="199">
        <v>14573857</v>
      </c>
      <c r="HN56" s="199"/>
      <c r="HO56" s="200"/>
      <c r="HP56" s="199">
        <v>14573857</v>
      </c>
      <c r="HQ56" s="199"/>
      <c r="HR56" s="200"/>
      <c r="HS56" s="199"/>
      <c r="HT56" s="199"/>
      <c r="HU56" s="200"/>
      <c r="HV56" s="199"/>
      <c r="HW56" s="199"/>
      <c r="HX56" s="200"/>
      <c r="HY56" s="199"/>
      <c r="HZ56" s="199"/>
      <c r="IA56" s="200"/>
      <c r="IB56" s="199"/>
      <c r="IC56" s="199"/>
      <c r="ID56" s="200"/>
      <c r="IE56" s="199"/>
      <c r="IF56" s="199"/>
      <c r="IG56" s="200"/>
      <c r="IH56" s="199"/>
      <c r="II56" s="199"/>
      <c r="IJ56" s="200"/>
      <c r="IK56" s="199"/>
      <c r="IL56" s="199"/>
      <c r="IM56" s="200"/>
      <c r="IN56" s="199"/>
      <c r="IO56" s="199"/>
      <c r="IP56" s="200"/>
      <c r="IQ56" s="199"/>
      <c r="IR56" s="199"/>
      <c r="IS56" s="200"/>
      <c r="IT56" s="199"/>
      <c r="IU56" s="199"/>
      <c r="IV56" s="200"/>
      <c r="IW56" s="199"/>
      <c r="IX56" s="199"/>
      <c r="IY56" s="200"/>
      <c r="IZ56" s="199"/>
      <c r="JA56" s="199"/>
      <c r="JB56" s="200"/>
      <c r="JC56" s="199"/>
      <c r="JD56" s="199"/>
      <c r="JE56" s="200"/>
      <c r="JF56" s="199"/>
      <c r="JG56" s="199"/>
      <c r="JH56" s="200"/>
      <c r="JI56" s="199"/>
      <c r="JJ56" s="199"/>
      <c r="JK56" s="200"/>
      <c r="JL56" s="199"/>
      <c r="JM56" s="199"/>
      <c r="JN56" s="200"/>
      <c r="JO56" s="199"/>
      <c r="JP56" s="199"/>
      <c r="JQ56" s="200"/>
      <c r="JR56" s="199"/>
      <c r="JS56" s="199"/>
      <c r="JT56" s="200"/>
      <c r="JU56" s="199"/>
      <c r="JV56" s="199"/>
      <c r="JW56" s="200"/>
      <c r="JX56" s="199"/>
      <c r="JY56" s="199"/>
      <c r="JZ56" s="200"/>
      <c r="KA56" s="199"/>
      <c r="KB56" s="199"/>
      <c r="KC56" s="200"/>
      <c r="KD56" s="199"/>
      <c r="KE56" s="199"/>
      <c r="KF56" s="200"/>
      <c r="KG56" s="199"/>
      <c r="KH56" s="199"/>
      <c r="KI56" s="200"/>
      <c r="KJ56" s="199"/>
      <c r="KK56" s="199"/>
      <c r="KL56" s="200"/>
      <c r="KM56" s="199"/>
      <c r="KN56" s="199"/>
      <c r="KO56" s="200"/>
      <c r="KP56" s="199"/>
      <c r="KQ56" s="199"/>
      <c r="KR56" s="200"/>
      <c r="KS56" s="199"/>
      <c r="KT56" s="199"/>
      <c r="KU56" s="200"/>
      <c r="KV56" s="199"/>
      <c r="KW56" s="199"/>
      <c r="KX56" s="200"/>
      <c r="KY56" s="199"/>
      <c r="KZ56" s="199"/>
      <c r="LA56" s="200"/>
      <c r="LB56" s="199"/>
      <c r="LC56" s="199"/>
      <c r="LD56" s="200"/>
      <c r="LE56" s="199"/>
      <c r="LF56" s="199"/>
      <c r="LG56" s="200"/>
      <c r="LH56" s="199"/>
      <c r="LI56" s="199"/>
      <c r="LJ56" s="200"/>
      <c r="LK56" s="199"/>
      <c r="LL56" s="199"/>
      <c r="LM56" s="200"/>
      <c r="LN56" s="199"/>
      <c r="LO56" s="199"/>
      <c r="LP56" s="200"/>
      <c r="LQ56" s="199"/>
      <c r="LR56" s="199"/>
      <c r="LS56" s="200"/>
      <c r="LT56" s="199"/>
      <c r="LU56" s="199"/>
      <c r="LV56" s="200"/>
      <c r="LW56" s="199"/>
      <c r="LX56" s="199"/>
      <c r="LY56" s="200"/>
      <c r="LZ56" s="199"/>
      <c r="MA56" s="199"/>
      <c r="MB56" s="200"/>
      <c r="MC56" s="199"/>
      <c r="MD56" s="199"/>
      <c r="ME56" s="200"/>
      <c r="MF56" s="199"/>
      <c r="MG56" s="199"/>
      <c r="MH56" s="200"/>
      <c r="MI56" s="199"/>
      <c r="MJ56" s="199"/>
      <c r="MK56" s="200"/>
      <c r="ML56" s="199"/>
      <c r="MM56" s="199"/>
      <c r="MN56" s="200"/>
      <c r="MO56" s="478">
        <f t="shared" si="29"/>
        <v>14573857</v>
      </c>
      <c r="MP56" s="478">
        <f t="shared" si="27"/>
        <v>0</v>
      </c>
      <c r="MQ56" s="488"/>
      <c r="MR56" s="478">
        <f t="shared" si="14"/>
        <v>14573857</v>
      </c>
      <c r="MS56" s="478">
        <f t="shared" si="20"/>
        <v>0</v>
      </c>
      <c r="MT56" s="488"/>
      <c r="MU56" s="478">
        <f t="shared" si="28"/>
        <v>14573857</v>
      </c>
      <c r="MV56" s="478">
        <f t="shared" si="30"/>
        <v>0</v>
      </c>
      <c r="MW56" s="488"/>
      <c r="MX56" s="729"/>
    </row>
    <row r="57" spans="1:362" ht="15">
      <c r="A57" s="58"/>
      <c r="B57" s="63"/>
      <c r="C57" s="64"/>
      <c r="D57" s="69">
        <v>3</v>
      </c>
      <c r="E57" s="2" t="s">
        <v>202</v>
      </c>
      <c r="F57" s="21"/>
      <c r="G57" s="21" t="s">
        <v>203</v>
      </c>
      <c r="H57" s="35">
        <f t="shared" si="21"/>
        <v>0</v>
      </c>
      <c r="I57" s="35">
        <f t="shared" si="22"/>
        <v>0</v>
      </c>
      <c r="J57" s="35"/>
      <c r="K57" s="59">
        <f t="shared" si="2"/>
        <v>0</v>
      </c>
      <c r="L57" s="35">
        <f t="shared" si="23"/>
        <v>0</v>
      </c>
      <c r="M57" s="35">
        <f t="shared" si="24"/>
        <v>0</v>
      </c>
      <c r="N57" s="35"/>
      <c r="O57" s="225">
        <f t="shared" si="9"/>
        <v>0</v>
      </c>
      <c r="P57" s="35">
        <f t="shared" si="25"/>
        <v>238161914</v>
      </c>
      <c r="Q57" s="35">
        <f t="shared" si="26"/>
        <v>0</v>
      </c>
      <c r="R57" s="35"/>
      <c r="S57" s="225">
        <f t="shared" si="10"/>
        <v>238161914</v>
      </c>
      <c r="T57" s="22"/>
      <c r="U57" s="22"/>
      <c r="V57" s="23"/>
      <c r="W57" s="22"/>
      <c r="X57" s="22"/>
      <c r="Y57" s="23"/>
      <c r="Z57" s="22"/>
      <c r="AA57" s="22"/>
      <c r="AB57" s="23"/>
      <c r="AC57" s="22"/>
      <c r="AD57" s="22"/>
      <c r="AE57" s="23"/>
      <c r="AF57" s="22"/>
      <c r="AG57" s="22"/>
      <c r="AH57" s="23"/>
      <c r="AI57" s="22"/>
      <c r="AJ57" s="22"/>
      <c r="AK57" s="23"/>
      <c r="AL57" s="22"/>
      <c r="AM57" s="22"/>
      <c r="AN57" s="23"/>
      <c r="AO57" s="22"/>
      <c r="AP57" s="22"/>
      <c r="AQ57" s="23"/>
      <c r="AR57" s="22"/>
      <c r="AS57" s="22"/>
      <c r="AT57" s="23"/>
      <c r="AU57" s="22"/>
      <c r="AV57" s="22"/>
      <c r="AW57" s="23"/>
      <c r="AX57" s="22"/>
      <c r="AY57" s="22"/>
      <c r="AZ57" s="23"/>
      <c r="BA57" s="22"/>
      <c r="BB57" s="22"/>
      <c r="BC57" s="23"/>
      <c r="BD57" s="22"/>
      <c r="BE57" s="22"/>
      <c r="BF57" s="23"/>
      <c r="BG57" s="22"/>
      <c r="BH57" s="22"/>
      <c r="BI57" s="23"/>
      <c r="BJ57" s="22"/>
      <c r="BK57" s="22"/>
      <c r="BL57" s="23"/>
      <c r="BM57" s="22"/>
      <c r="BN57" s="22"/>
      <c r="BO57" s="23"/>
      <c r="BP57" s="22"/>
      <c r="BQ57" s="22"/>
      <c r="BR57" s="23"/>
      <c r="BS57" s="22"/>
      <c r="BT57" s="22"/>
      <c r="BU57" s="23"/>
      <c r="BV57" s="22"/>
      <c r="BW57" s="22"/>
      <c r="BX57" s="23"/>
      <c r="BY57" s="22"/>
      <c r="BZ57" s="22"/>
      <c r="CA57" s="23"/>
      <c r="CB57" s="22"/>
      <c r="CC57" s="22"/>
      <c r="CD57" s="23"/>
      <c r="CE57" s="22"/>
      <c r="CF57" s="22"/>
      <c r="CG57" s="23"/>
      <c r="CH57" s="22"/>
      <c r="CI57" s="22"/>
      <c r="CJ57" s="23"/>
      <c r="CK57" s="22"/>
      <c r="CL57" s="22"/>
      <c r="CM57" s="23"/>
      <c r="CN57" s="22"/>
      <c r="CO57" s="22"/>
      <c r="CP57" s="23"/>
      <c r="CQ57" s="22"/>
      <c r="CR57" s="22"/>
      <c r="CS57" s="23"/>
      <c r="CT57" s="35"/>
      <c r="CU57" s="22"/>
      <c r="CV57" s="23"/>
      <c r="CW57" s="199"/>
      <c r="CX57" s="199"/>
      <c r="CY57" s="200"/>
      <c r="CZ57" s="199"/>
      <c r="DA57" s="199"/>
      <c r="DB57" s="200"/>
      <c r="DC57" s="199"/>
      <c r="DD57" s="199"/>
      <c r="DE57" s="200"/>
      <c r="DF57" s="199"/>
      <c r="DG57" s="199"/>
      <c r="DH57" s="200"/>
      <c r="DI57" s="199"/>
      <c r="DJ57" s="199"/>
      <c r="DK57" s="200"/>
      <c r="DL57" s="199"/>
      <c r="DM57" s="199"/>
      <c r="DN57" s="200"/>
      <c r="DO57" s="199"/>
      <c r="DP57" s="199"/>
      <c r="DQ57" s="200"/>
      <c r="DR57" s="199"/>
      <c r="DS57" s="199"/>
      <c r="DT57" s="200"/>
      <c r="DU57" s="199"/>
      <c r="DV57" s="199"/>
      <c r="DW57" s="200"/>
      <c r="DX57" s="199"/>
      <c r="DY57" s="199"/>
      <c r="DZ57" s="200"/>
      <c r="EA57" s="199"/>
      <c r="EB57" s="199"/>
      <c r="EC57" s="200"/>
      <c r="ED57" s="199"/>
      <c r="EE57" s="199"/>
      <c r="EF57" s="200"/>
      <c r="EG57" s="199"/>
      <c r="EH57" s="199"/>
      <c r="EI57" s="200"/>
      <c r="EJ57" s="199"/>
      <c r="EK57" s="199"/>
      <c r="EL57" s="200"/>
      <c r="EM57" s="199"/>
      <c r="EN57" s="199"/>
      <c r="EO57" s="200"/>
      <c r="EP57" s="199"/>
      <c r="EQ57" s="199"/>
      <c r="ER57" s="200"/>
      <c r="ES57" s="199"/>
      <c r="ET57" s="199"/>
      <c r="EU57" s="200"/>
      <c r="EV57" s="199"/>
      <c r="EW57" s="199"/>
      <c r="EX57" s="200"/>
      <c r="EY57" s="199"/>
      <c r="EZ57" s="199"/>
      <c r="FA57" s="200"/>
      <c r="FB57" s="199"/>
      <c r="FC57" s="199"/>
      <c r="FD57" s="200"/>
      <c r="FE57" s="199"/>
      <c r="FF57" s="199"/>
      <c r="FG57" s="200"/>
      <c r="FH57" s="199"/>
      <c r="FI57" s="199"/>
      <c r="FJ57" s="200"/>
      <c r="FK57" s="199"/>
      <c r="FL57" s="199"/>
      <c r="FM57" s="200"/>
      <c r="FN57" s="199"/>
      <c r="FO57" s="199"/>
      <c r="FP57" s="200"/>
      <c r="FQ57" s="199"/>
      <c r="FR57" s="199"/>
      <c r="FS57" s="200"/>
      <c r="FT57" s="199"/>
      <c r="FU57" s="199"/>
      <c r="FV57" s="200"/>
      <c r="FW57" s="199"/>
      <c r="FX57" s="199"/>
      <c r="FY57" s="200"/>
      <c r="FZ57" s="199"/>
      <c r="GA57" s="199"/>
      <c r="GB57" s="200"/>
      <c r="GC57" s="199"/>
      <c r="GD57" s="199"/>
      <c r="GE57" s="200"/>
      <c r="GF57" s="199"/>
      <c r="GG57" s="199"/>
      <c r="GH57" s="200"/>
      <c r="GI57" s="199"/>
      <c r="GJ57" s="199"/>
      <c r="GK57" s="200"/>
      <c r="GL57" s="199"/>
      <c r="GM57" s="199"/>
      <c r="GN57" s="200"/>
      <c r="GO57" s="199"/>
      <c r="GP57" s="199"/>
      <c r="GQ57" s="200"/>
      <c r="GR57" s="199"/>
      <c r="GS57" s="199"/>
      <c r="GT57" s="200"/>
      <c r="GU57" s="199"/>
      <c r="GV57" s="199"/>
      <c r="GW57" s="200"/>
      <c r="GX57" s="199"/>
      <c r="GY57" s="199"/>
      <c r="GZ57" s="200"/>
      <c r="HA57" s="199"/>
      <c r="HB57" s="199"/>
      <c r="HC57" s="200"/>
      <c r="HD57" s="199"/>
      <c r="HE57" s="199"/>
      <c r="HF57" s="200"/>
      <c r="HG57" s="199"/>
      <c r="HH57" s="199"/>
      <c r="HI57" s="200"/>
      <c r="HJ57" s="199"/>
      <c r="HK57" s="199"/>
      <c r="HL57" s="200"/>
      <c r="HM57" s="199"/>
      <c r="HN57" s="199"/>
      <c r="HO57" s="200"/>
      <c r="HP57" s="199">
        <f>238161914-10734718</f>
        <v>227427196</v>
      </c>
      <c r="HQ57" s="199"/>
      <c r="HR57" s="200"/>
      <c r="HS57" s="199"/>
      <c r="HT57" s="199"/>
      <c r="HU57" s="200"/>
      <c r="HV57" s="199"/>
      <c r="HW57" s="199"/>
      <c r="HX57" s="200"/>
      <c r="HY57" s="199"/>
      <c r="HZ57" s="199"/>
      <c r="IA57" s="200"/>
      <c r="IB57" s="199"/>
      <c r="IC57" s="199"/>
      <c r="ID57" s="200"/>
      <c r="IE57" s="199"/>
      <c r="IF57" s="199"/>
      <c r="IG57" s="200"/>
      <c r="IH57" s="199"/>
      <c r="II57" s="199"/>
      <c r="IJ57" s="200"/>
      <c r="IK57" s="199"/>
      <c r="IL57" s="199"/>
      <c r="IM57" s="200"/>
      <c r="IN57" s="199"/>
      <c r="IO57" s="199"/>
      <c r="IP57" s="200"/>
      <c r="IQ57" s="199"/>
      <c r="IR57" s="199"/>
      <c r="IS57" s="200"/>
      <c r="IT57" s="199"/>
      <c r="IU57" s="199"/>
      <c r="IV57" s="200"/>
      <c r="IW57" s="107"/>
      <c r="IX57" s="107"/>
      <c r="IY57" s="434"/>
      <c r="IZ57" s="107"/>
      <c r="JA57" s="199"/>
      <c r="JB57" s="200"/>
      <c r="JC57" s="199"/>
      <c r="JD57" s="199"/>
      <c r="JE57" s="200"/>
      <c r="JF57" s="199"/>
      <c r="JG57" s="199"/>
      <c r="JH57" s="200"/>
      <c r="JI57" s="199"/>
      <c r="JJ57" s="199"/>
      <c r="JK57" s="200"/>
      <c r="JL57" s="199"/>
      <c r="JM57" s="199"/>
      <c r="JN57" s="200"/>
      <c r="JO57" s="199"/>
      <c r="JP57" s="199"/>
      <c r="JQ57" s="200"/>
      <c r="JR57" s="199"/>
      <c r="JS57" s="199"/>
      <c r="JT57" s="200"/>
      <c r="JU57" s="199"/>
      <c r="JV57" s="199"/>
      <c r="JW57" s="200"/>
      <c r="JX57" s="199"/>
      <c r="JY57" s="199"/>
      <c r="JZ57" s="200"/>
      <c r="KA57" s="199"/>
      <c r="KB57" s="199"/>
      <c r="KC57" s="200"/>
      <c r="KD57" s="199"/>
      <c r="KE57" s="199"/>
      <c r="KF57" s="200"/>
      <c r="KG57" s="199"/>
      <c r="KH57" s="199"/>
      <c r="KI57" s="200"/>
      <c r="KJ57" s="199"/>
      <c r="KK57" s="199"/>
      <c r="KL57" s="200"/>
      <c r="KM57" s="199"/>
      <c r="KN57" s="199"/>
      <c r="KO57" s="200"/>
      <c r="KP57" s="199"/>
      <c r="KQ57" s="199"/>
      <c r="KR57" s="200"/>
      <c r="KS57" s="199"/>
      <c r="KT57" s="199"/>
      <c r="KU57" s="200"/>
      <c r="KV57" s="199"/>
      <c r="KW57" s="199"/>
      <c r="KX57" s="200"/>
      <c r="KY57" s="199"/>
      <c r="KZ57" s="199"/>
      <c r="LA57" s="200"/>
      <c r="LB57" s="199"/>
      <c r="LC57" s="199"/>
      <c r="LD57" s="200"/>
      <c r="LE57" s="199"/>
      <c r="LF57" s="199"/>
      <c r="LG57" s="200"/>
      <c r="LH57" s="199"/>
      <c r="LI57" s="199"/>
      <c r="LJ57" s="200"/>
      <c r="LK57" s="199"/>
      <c r="LL57" s="199"/>
      <c r="LM57" s="200"/>
      <c r="LN57" s="199"/>
      <c r="LO57" s="199"/>
      <c r="LP57" s="200"/>
      <c r="LQ57" s="199"/>
      <c r="LR57" s="199"/>
      <c r="LS57" s="200"/>
      <c r="LT57" s="199"/>
      <c r="LU57" s="199"/>
      <c r="LV57" s="200"/>
      <c r="LW57" s="199"/>
      <c r="LX57" s="199"/>
      <c r="LY57" s="200"/>
      <c r="LZ57" s="199"/>
      <c r="MA57" s="199"/>
      <c r="MB57" s="200"/>
      <c r="MC57" s="199"/>
      <c r="MD57" s="199"/>
      <c r="ME57" s="200"/>
      <c r="MF57" s="199"/>
      <c r="MG57" s="199"/>
      <c r="MH57" s="200"/>
      <c r="MI57" s="199"/>
      <c r="MJ57" s="199"/>
      <c r="MK57" s="200"/>
      <c r="ML57" s="199">
        <v>10734718</v>
      </c>
      <c r="MM57" s="199"/>
      <c r="MN57" s="200"/>
      <c r="MO57" s="478">
        <f t="shared" si="29"/>
        <v>0</v>
      </c>
      <c r="MP57" s="478">
        <f t="shared" si="27"/>
        <v>0</v>
      </c>
      <c r="MQ57" s="488"/>
      <c r="MR57" s="478">
        <f t="shared" si="14"/>
        <v>0</v>
      </c>
      <c r="MS57" s="478">
        <f t="shared" si="20"/>
        <v>0</v>
      </c>
      <c r="MT57" s="488"/>
      <c r="MU57" s="478">
        <f t="shared" si="28"/>
        <v>238161914</v>
      </c>
      <c r="MV57" s="478">
        <f t="shared" si="30"/>
        <v>0</v>
      </c>
      <c r="MW57" s="488"/>
      <c r="MX57" s="729"/>
    </row>
    <row r="58" spans="1:362" ht="15">
      <c r="A58" s="58"/>
      <c r="B58" s="63"/>
      <c r="C58" s="64"/>
      <c r="D58" s="69">
        <v>4</v>
      </c>
      <c r="E58" s="2" t="s">
        <v>204</v>
      </c>
      <c r="F58" s="21"/>
      <c r="G58" s="21" t="s">
        <v>205</v>
      </c>
      <c r="H58" s="35">
        <f t="shared" si="21"/>
        <v>0</v>
      </c>
      <c r="I58" s="35">
        <f t="shared" si="22"/>
        <v>0</v>
      </c>
      <c r="J58" s="35"/>
      <c r="K58" s="59">
        <f t="shared" si="2"/>
        <v>0</v>
      </c>
      <c r="L58" s="35">
        <f t="shared" si="23"/>
        <v>0</v>
      </c>
      <c r="M58" s="35">
        <f t="shared" si="24"/>
        <v>0</v>
      </c>
      <c r="N58" s="35"/>
      <c r="O58" s="225">
        <f t="shared" si="9"/>
        <v>0</v>
      </c>
      <c r="P58" s="35">
        <f t="shared" si="25"/>
        <v>0</v>
      </c>
      <c r="Q58" s="35">
        <f t="shared" si="26"/>
        <v>0</v>
      </c>
      <c r="R58" s="35"/>
      <c r="S58" s="225">
        <f t="shared" si="10"/>
        <v>0</v>
      </c>
      <c r="T58" s="22"/>
      <c r="U58" s="22"/>
      <c r="V58" s="23"/>
      <c r="W58" s="22"/>
      <c r="X58" s="22"/>
      <c r="Y58" s="23"/>
      <c r="Z58" s="22"/>
      <c r="AA58" s="22"/>
      <c r="AB58" s="23"/>
      <c r="AC58" s="22"/>
      <c r="AD58" s="22"/>
      <c r="AE58" s="23"/>
      <c r="AF58" s="22"/>
      <c r="AG58" s="22"/>
      <c r="AH58" s="23"/>
      <c r="AI58" s="22"/>
      <c r="AJ58" s="22"/>
      <c r="AK58" s="23"/>
      <c r="AL58" s="22"/>
      <c r="AM58" s="22"/>
      <c r="AN58" s="23"/>
      <c r="AO58" s="22"/>
      <c r="AP58" s="22"/>
      <c r="AQ58" s="23"/>
      <c r="AR58" s="22"/>
      <c r="AS58" s="22"/>
      <c r="AT58" s="23"/>
      <c r="AU58" s="22"/>
      <c r="AV58" s="22"/>
      <c r="AW58" s="23"/>
      <c r="AX58" s="22"/>
      <c r="AY58" s="22"/>
      <c r="AZ58" s="23"/>
      <c r="BA58" s="22"/>
      <c r="BB58" s="22"/>
      <c r="BC58" s="23"/>
      <c r="BD58" s="22"/>
      <c r="BE58" s="22"/>
      <c r="BF58" s="23"/>
      <c r="BG58" s="22"/>
      <c r="BH58" s="22"/>
      <c r="BI58" s="23"/>
      <c r="BJ58" s="22"/>
      <c r="BK58" s="22"/>
      <c r="BL58" s="23"/>
      <c r="BM58" s="22"/>
      <c r="BN58" s="22"/>
      <c r="BO58" s="23"/>
      <c r="BP58" s="22"/>
      <c r="BQ58" s="22"/>
      <c r="BR58" s="23"/>
      <c r="BS58" s="22"/>
      <c r="BT58" s="22"/>
      <c r="BU58" s="23"/>
      <c r="BV58" s="22"/>
      <c r="BW58" s="22"/>
      <c r="BX58" s="23"/>
      <c r="BY58" s="22"/>
      <c r="BZ58" s="22"/>
      <c r="CA58" s="23"/>
      <c r="CB58" s="22"/>
      <c r="CC58" s="22"/>
      <c r="CD58" s="23"/>
      <c r="CE58" s="22"/>
      <c r="CF58" s="22"/>
      <c r="CG58" s="23"/>
      <c r="CH58" s="22"/>
      <c r="CI58" s="22"/>
      <c r="CJ58" s="23"/>
      <c r="CK58" s="22"/>
      <c r="CL58" s="22"/>
      <c r="CM58" s="23"/>
      <c r="CN58" s="22"/>
      <c r="CO58" s="22"/>
      <c r="CP58" s="23"/>
      <c r="CQ58" s="22"/>
      <c r="CR58" s="22"/>
      <c r="CS58" s="23"/>
      <c r="CT58" s="35"/>
      <c r="CU58" s="22"/>
      <c r="CV58" s="23"/>
      <c r="CW58" s="199"/>
      <c r="CX58" s="199"/>
      <c r="CY58" s="200"/>
      <c r="CZ58" s="199"/>
      <c r="DA58" s="199"/>
      <c r="DB58" s="200"/>
      <c r="DC58" s="199"/>
      <c r="DD58" s="199"/>
      <c r="DE58" s="200"/>
      <c r="DF58" s="199"/>
      <c r="DG58" s="199"/>
      <c r="DH58" s="200"/>
      <c r="DI58" s="199"/>
      <c r="DJ58" s="199"/>
      <c r="DK58" s="200"/>
      <c r="DL58" s="199"/>
      <c r="DM58" s="199"/>
      <c r="DN58" s="200"/>
      <c r="DO58" s="199"/>
      <c r="DP58" s="199"/>
      <c r="DQ58" s="200"/>
      <c r="DR58" s="199"/>
      <c r="DS58" s="199"/>
      <c r="DT58" s="200"/>
      <c r="DU58" s="199"/>
      <c r="DV58" s="199"/>
      <c r="DW58" s="200"/>
      <c r="DX58" s="199"/>
      <c r="DY58" s="199"/>
      <c r="DZ58" s="200"/>
      <c r="EA58" s="199"/>
      <c r="EB58" s="199"/>
      <c r="EC58" s="200"/>
      <c r="ED58" s="199"/>
      <c r="EE58" s="199"/>
      <c r="EF58" s="200"/>
      <c r="EG58" s="199"/>
      <c r="EH58" s="199"/>
      <c r="EI58" s="200"/>
      <c r="EJ58" s="199"/>
      <c r="EK58" s="199"/>
      <c r="EL58" s="200"/>
      <c r="EM58" s="199"/>
      <c r="EN58" s="199"/>
      <c r="EO58" s="200"/>
      <c r="EP58" s="199"/>
      <c r="EQ58" s="199"/>
      <c r="ER58" s="200"/>
      <c r="ES58" s="199"/>
      <c r="ET58" s="199"/>
      <c r="EU58" s="200"/>
      <c r="EV58" s="199"/>
      <c r="EW58" s="199"/>
      <c r="EX58" s="200"/>
      <c r="EY58" s="199"/>
      <c r="EZ58" s="199"/>
      <c r="FA58" s="200"/>
      <c r="FB58" s="199"/>
      <c r="FC58" s="199"/>
      <c r="FD58" s="200"/>
      <c r="FE58" s="199"/>
      <c r="FF58" s="199"/>
      <c r="FG58" s="200"/>
      <c r="FH58" s="199"/>
      <c r="FI58" s="199"/>
      <c r="FJ58" s="200"/>
      <c r="FK58" s="199"/>
      <c r="FL58" s="199"/>
      <c r="FM58" s="200"/>
      <c r="FN58" s="199"/>
      <c r="FO58" s="199"/>
      <c r="FP58" s="200"/>
      <c r="FQ58" s="199"/>
      <c r="FR58" s="199"/>
      <c r="FS58" s="200"/>
      <c r="FT58" s="199"/>
      <c r="FU58" s="199"/>
      <c r="FV58" s="200"/>
      <c r="FW58" s="199"/>
      <c r="FX58" s="199"/>
      <c r="FY58" s="200"/>
      <c r="FZ58" s="199"/>
      <c r="GA58" s="199"/>
      <c r="GB58" s="200"/>
      <c r="GC58" s="199"/>
      <c r="GD58" s="199"/>
      <c r="GE58" s="200"/>
      <c r="GF58" s="199"/>
      <c r="GG58" s="199"/>
      <c r="GH58" s="200"/>
      <c r="GI58" s="199"/>
      <c r="GJ58" s="199"/>
      <c r="GK58" s="200"/>
      <c r="GL58" s="199"/>
      <c r="GM58" s="199"/>
      <c r="GN58" s="200"/>
      <c r="GO58" s="199"/>
      <c r="GP58" s="199"/>
      <c r="GQ58" s="200"/>
      <c r="GR58" s="199"/>
      <c r="GS58" s="199"/>
      <c r="GT58" s="200"/>
      <c r="GU58" s="199"/>
      <c r="GV58" s="199"/>
      <c r="GW58" s="200"/>
      <c r="GX58" s="199"/>
      <c r="GY58" s="199"/>
      <c r="GZ58" s="200"/>
      <c r="HA58" s="199"/>
      <c r="HB58" s="199"/>
      <c r="HC58" s="200"/>
      <c r="HD58" s="199"/>
      <c r="HE58" s="199"/>
      <c r="HF58" s="200"/>
      <c r="HG58" s="199"/>
      <c r="HH58" s="199"/>
      <c r="HI58" s="200"/>
      <c r="HJ58" s="199"/>
      <c r="HK58" s="199"/>
      <c r="HL58" s="200"/>
      <c r="HM58" s="199"/>
      <c r="HN58" s="199"/>
      <c r="HO58" s="200"/>
      <c r="HP58" s="199"/>
      <c r="HQ58" s="199"/>
      <c r="HR58" s="200"/>
      <c r="HS58" s="199"/>
      <c r="HT58" s="199"/>
      <c r="HU58" s="200"/>
      <c r="HV58" s="199"/>
      <c r="HW58" s="199"/>
      <c r="HX58" s="200"/>
      <c r="HY58" s="199"/>
      <c r="HZ58" s="199"/>
      <c r="IA58" s="200"/>
      <c r="IB58" s="199"/>
      <c r="IC58" s="199"/>
      <c r="ID58" s="200"/>
      <c r="IE58" s="199"/>
      <c r="IF58" s="199"/>
      <c r="IG58" s="200"/>
      <c r="IH58" s="199"/>
      <c r="II58" s="199"/>
      <c r="IJ58" s="200"/>
      <c r="IK58" s="199"/>
      <c r="IL58" s="199"/>
      <c r="IM58" s="200"/>
      <c r="IN58" s="199"/>
      <c r="IO58" s="199"/>
      <c r="IP58" s="200"/>
      <c r="IQ58" s="199"/>
      <c r="IR58" s="199"/>
      <c r="IS58" s="200"/>
      <c r="IT58" s="199"/>
      <c r="IU58" s="199"/>
      <c r="IV58" s="200"/>
      <c r="IW58" s="199"/>
      <c r="IX58" s="199"/>
      <c r="IY58" s="200"/>
      <c r="IZ58" s="199"/>
      <c r="JA58" s="199"/>
      <c r="JB58" s="200"/>
      <c r="JC58" s="199"/>
      <c r="JD58" s="199"/>
      <c r="JE58" s="200"/>
      <c r="JF58" s="199"/>
      <c r="JG58" s="199"/>
      <c r="JH58" s="200"/>
      <c r="JI58" s="199"/>
      <c r="JJ58" s="199"/>
      <c r="JK58" s="200"/>
      <c r="JL58" s="199"/>
      <c r="JM58" s="199"/>
      <c r="JN58" s="200"/>
      <c r="JO58" s="199"/>
      <c r="JP58" s="199"/>
      <c r="JQ58" s="200"/>
      <c r="JR58" s="199"/>
      <c r="JS58" s="199"/>
      <c r="JT58" s="200"/>
      <c r="JU58" s="199"/>
      <c r="JV58" s="199"/>
      <c r="JW58" s="200"/>
      <c r="JX58" s="199"/>
      <c r="JY58" s="199"/>
      <c r="JZ58" s="200"/>
      <c r="KA58" s="199"/>
      <c r="KB58" s="199"/>
      <c r="KC58" s="200"/>
      <c r="KD58" s="199"/>
      <c r="KE58" s="199"/>
      <c r="KF58" s="200"/>
      <c r="KG58" s="199"/>
      <c r="KH58" s="199"/>
      <c r="KI58" s="200"/>
      <c r="KJ58" s="199"/>
      <c r="KK58" s="199"/>
      <c r="KL58" s="200"/>
      <c r="KM58" s="199"/>
      <c r="KN58" s="199"/>
      <c r="KO58" s="200"/>
      <c r="KP58" s="199"/>
      <c r="KQ58" s="199"/>
      <c r="KR58" s="200"/>
      <c r="KS58" s="199"/>
      <c r="KT58" s="199"/>
      <c r="KU58" s="200"/>
      <c r="KV58" s="199"/>
      <c r="KW58" s="199"/>
      <c r="KX58" s="200"/>
      <c r="KY58" s="199"/>
      <c r="KZ58" s="199"/>
      <c r="LA58" s="200"/>
      <c r="LB58" s="199"/>
      <c r="LC58" s="199"/>
      <c r="LD58" s="200"/>
      <c r="LE58" s="199"/>
      <c r="LF58" s="199"/>
      <c r="LG58" s="200"/>
      <c r="LH58" s="199"/>
      <c r="LI58" s="199"/>
      <c r="LJ58" s="200"/>
      <c r="LK58" s="199"/>
      <c r="LL58" s="199"/>
      <c r="LM58" s="200"/>
      <c r="LN58" s="199"/>
      <c r="LO58" s="199"/>
      <c r="LP58" s="200"/>
      <c r="LQ58" s="199"/>
      <c r="LR58" s="199"/>
      <c r="LS58" s="200"/>
      <c r="LT58" s="199"/>
      <c r="LU58" s="199"/>
      <c r="LV58" s="200"/>
      <c r="LW58" s="199"/>
      <c r="LX58" s="199"/>
      <c r="LY58" s="200"/>
      <c r="LZ58" s="199"/>
      <c r="MA58" s="199"/>
      <c r="MB58" s="200"/>
      <c r="MC58" s="199"/>
      <c r="MD58" s="199"/>
      <c r="ME58" s="200"/>
      <c r="MF58" s="199"/>
      <c r="MG58" s="199"/>
      <c r="MH58" s="200"/>
      <c r="MI58" s="199"/>
      <c r="MJ58" s="199"/>
      <c r="MK58" s="200"/>
      <c r="ML58" s="199"/>
      <c r="MM58" s="199"/>
      <c r="MN58" s="200"/>
      <c r="MO58" s="478">
        <f t="shared" si="29"/>
        <v>0</v>
      </c>
      <c r="MP58" s="478">
        <f t="shared" si="27"/>
        <v>0</v>
      </c>
      <c r="MQ58" s="488"/>
      <c r="MR58" s="478">
        <f t="shared" si="14"/>
        <v>0</v>
      </c>
      <c r="MS58" s="478">
        <f t="shared" si="20"/>
        <v>0</v>
      </c>
      <c r="MT58" s="488"/>
      <c r="MU58" s="478">
        <f t="shared" si="28"/>
        <v>0</v>
      </c>
      <c r="MV58" s="478">
        <f t="shared" si="30"/>
        <v>0</v>
      </c>
      <c r="MW58" s="488"/>
      <c r="MX58" s="729"/>
    </row>
    <row r="59" spans="1:362" ht="15">
      <c r="A59" s="58"/>
      <c r="B59" s="63"/>
      <c r="C59" s="82">
        <v>2</v>
      </c>
      <c r="D59" s="12" t="s">
        <v>206</v>
      </c>
      <c r="E59" s="76"/>
      <c r="F59" s="76"/>
      <c r="G59" s="76" t="s">
        <v>207</v>
      </c>
      <c r="H59" s="233">
        <f t="shared" si="21"/>
        <v>0</v>
      </c>
      <c r="I59" s="233">
        <f t="shared" si="22"/>
        <v>0</v>
      </c>
      <c r="J59" s="233"/>
      <c r="K59" s="234">
        <f t="shared" si="2"/>
        <v>0</v>
      </c>
      <c r="L59" s="233">
        <f t="shared" si="23"/>
        <v>0</v>
      </c>
      <c r="M59" s="233">
        <f t="shared" si="24"/>
        <v>0</v>
      </c>
      <c r="N59" s="233"/>
      <c r="O59" s="235">
        <f t="shared" si="9"/>
        <v>0</v>
      </c>
      <c r="P59" s="233">
        <f t="shared" si="25"/>
        <v>0</v>
      </c>
      <c r="Q59" s="233">
        <f t="shared" si="26"/>
        <v>0</v>
      </c>
      <c r="R59" s="233"/>
      <c r="S59" s="235">
        <f t="shared" si="10"/>
        <v>0</v>
      </c>
      <c r="T59" s="77"/>
      <c r="U59" s="77"/>
      <c r="V59" s="78"/>
      <c r="W59" s="77"/>
      <c r="X59" s="77"/>
      <c r="Y59" s="78"/>
      <c r="Z59" s="77"/>
      <c r="AA59" s="77"/>
      <c r="AB59" s="78"/>
      <c r="AC59" s="77"/>
      <c r="AD59" s="77"/>
      <c r="AE59" s="78"/>
      <c r="AF59" s="77"/>
      <c r="AG59" s="77"/>
      <c r="AH59" s="78"/>
      <c r="AI59" s="77"/>
      <c r="AJ59" s="77"/>
      <c r="AK59" s="78"/>
      <c r="AL59" s="77"/>
      <c r="AM59" s="77"/>
      <c r="AN59" s="78"/>
      <c r="AO59" s="77"/>
      <c r="AP59" s="77"/>
      <c r="AQ59" s="78"/>
      <c r="AR59" s="77"/>
      <c r="AS59" s="77"/>
      <c r="AT59" s="78"/>
      <c r="AU59" s="77"/>
      <c r="AV59" s="77"/>
      <c r="AW59" s="78"/>
      <c r="AX59" s="77"/>
      <c r="AY59" s="77"/>
      <c r="AZ59" s="78"/>
      <c r="BA59" s="77"/>
      <c r="BB59" s="77"/>
      <c r="BC59" s="78"/>
      <c r="BD59" s="77"/>
      <c r="BE59" s="77"/>
      <c r="BF59" s="78"/>
      <c r="BG59" s="77"/>
      <c r="BH59" s="77"/>
      <c r="BI59" s="78"/>
      <c r="BJ59" s="77"/>
      <c r="BK59" s="77"/>
      <c r="BL59" s="78"/>
      <c r="BM59" s="77"/>
      <c r="BN59" s="77"/>
      <c r="BO59" s="78"/>
      <c r="BP59" s="77"/>
      <c r="BQ59" s="77"/>
      <c r="BR59" s="78"/>
      <c r="BS59" s="77"/>
      <c r="BT59" s="77"/>
      <c r="BU59" s="78"/>
      <c r="BV59" s="77"/>
      <c r="BW59" s="77"/>
      <c r="BX59" s="78"/>
      <c r="BY59" s="77"/>
      <c r="BZ59" s="77"/>
      <c r="CA59" s="78"/>
      <c r="CB59" s="77"/>
      <c r="CC59" s="77"/>
      <c r="CD59" s="78"/>
      <c r="CE59" s="77"/>
      <c r="CF59" s="77"/>
      <c r="CG59" s="78"/>
      <c r="CH59" s="77"/>
      <c r="CI59" s="77"/>
      <c r="CJ59" s="78"/>
      <c r="CK59" s="77"/>
      <c r="CL59" s="77"/>
      <c r="CM59" s="78"/>
      <c r="CN59" s="77"/>
      <c r="CO59" s="77"/>
      <c r="CP59" s="78"/>
      <c r="CQ59" s="77"/>
      <c r="CR59" s="77"/>
      <c r="CS59" s="78"/>
      <c r="CT59" s="233">
        <f>CB59+BS59+BJ59</f>
        <v>0</v>
      </c>
      <c r="CU59" s="77"/>
      <c r="CV59" s="78"/>
      <c r="CW59" s="77"/>
      <c r="CX59" s="77"/>
      <c r="CY59" s="78"/>
      <c r="CZ59" s="77"/>
      <c r="DA59" s="77"/>
      <c r="DB59" s="78"/>
      <c r="DC59" s="77"/>
      <c r="DD59" s="77"/>
      <c r="DE59" s="78"/>
      <c r="DF59" s="77"/>
      <c r="DG59" s="77"/>
      <c r="DH59" s="78"/>
      <c r="DI59" s="77"/>
      <c r="DJ59" s="77"/>
      <c r="DK59" s="78"/>
      <c r="DL59" s="77"/>
      <c r="DM59" s="77"/>
      <c r="DN59" s="78"/>
      <c r="DO59" s="77"/>
      <c r="DP59" s="77"/>
      <c r="DQ59" s="78"/>
      <c r="DR59" s="77"/>
      <c r="DS59" s="77"/>
      <c r="DT59" s="78"/>
      <c r="DU59" s="77"/>
      <c r="DV59" s="77"/>
      <c r="DW59" s="78"/>
      <c r="DX59" s="77"/>
      <c r="DY59" s="77"/>
      <c r="DZ59" s="78"/>
      <c r="EA59" s="77"/>
      <c r="EB59" s="77"/>
      <c r="EC59" s="78"/>
      <c r="ED59" s="77"/>
      <c r="EE59" s="77"/>
      <c r="EF59" s="78"/>
      <c r="EG59" s="77"/>
      <c r="EH59" s="77"/>
      <c r="EI59" s="78"/>
      <c r="EJ59" s="77"/>
      <c r="EK59" s="77"/>
      <c r="EL59" s="78"/>
      <c r="EM59" s="77"/>
      <c r="EN59" s="77"/>
      <c r="EO59" s="78"/>
      <c r="EP59" s="77"/>
      <c r="EQ59" s="77"/>
      <c r="ER59" s="78"/>
      <c r="ES59" s="77"/>
      <c r="ET59" s="77"/>
      <c r="EU59" s="78"/>
      <c r="EV59" s="77"/>
      <c r="EW59" s="77"/>
      <c r="EX59" s="78"/>
      <c r="EY59" s="77"/>
      <c r="EZ59" s="77"/>
      <c r="FA59" s="78"/>
      <c r="FB59" s="77"/>
      <c r="FC59" s="77"/>
      <c r="FD59" s="78"/>
      <c r="FE59" s="77"/>
      <c r="FF59" s="77"/>
      <c r="FG59" s="78"/>
      <c r="FH59" s="77"/>
      <c r="FI59" s="77"/>
      <c r="FJ59" s="78"/>
      <c r="FK59" s="77"/>
      <c r="FL59" s="77"/>
      <c r="FM59" s="78"/>
      <c r="FN59" s="77"/>
      <c r="FO59" s="77"/>
      <c r="FP59" s="78"/>
      <c r="FQ59" s="77"/>
      <c r="FR59" s="77"/>
      <c r="FS59" s="78"/>
      <c r="FT59" s="77"/>
      <c r="FU59" s="77"/>
      <c r="FV59" s="78"/>
      <c r="FW59" s="77"/>
      <c r="FX59" s="77"/>
      <c r="FY59" s="78"/>
      <c r="FZ59" s="77"/>
      <c r="GA59" s="77"/>
      <c r="GB59" s="78"/>
      <c r="GC59" s="77"/>
      <c r="GD59" s="77"/>
      <c r="GE59" s="78"/>
      <c r="GF59" s="77"/>
      <c r="GG59" s="77"/>
      <c r="GH59" s="78"/>
      <c r="GI59" s="77"/>
      <c r="GJ59" s="77"/>
      <c r="GK59" s="78"/>
      <c r="GL59" s="77"/>
      <c r="GM59" s="77"/>
      <c r="GN59" s="78"/>
      <c r="GO59" s="77"/>
      <c r="GP59" s="77"/>
      <c r="GQ59" s="78"/>
      <c r="GR59" s="77"/>
      <c r="GS59" s="77"/>
      <c r="GT59" s="78"/>
      <c r="GU59" s="77"/>
      <c r="GV59" s="77"/>
      <c r="GW59" s="78"/>
      <c r="GX59" s="77"/>
      <c r="GY59" s="77"/>
      <c r="GZ59" s="78"/>
      <c r="HA59" s="77"/>
      <c r="HB59" s="77"/>
      <c r="HC59" s="78"/>
      <c r="HD59" s="77"/>
      <c r="HE59" s="77"/>
      <c r="HF59" s="78"/>
      <c r="HG59" s="77"/>
      <c r="HH59" s="77"/>
      <c r="HI59" s="78"/>
      <c r="HJ59" s="77"/>
      <c r="HK59" s="77"/>
      <c r="HL59" s="78"/>
      <c r="HM59" s="77"/>
      <c r="HN59" s="77"/>
      <c r="HO59" s="78"/>
      <c r="HP59" s="77"/>
      <c r="HQ59" s="77"/>
      <c r="HR59" s="78"/>
      <c r="HS59" s="77"/>
      <c r="HT59" s="77"/>
      <c r="HU59" s="78"/>
      <c r="HV59" s="77"/>
      <c r="HW59" s="77"/>
      <c r="HX59" s="78"/>
      <c r="HY59" s="77"/>
      <c r="HZ59" s="77"/>
      <c r="IA59" s="78"/>
      <c r="IB59" s="77"/>
      <c r="IC59" s="77"/>
      <c r="ID59" s="78"/>
      <c r="IE59" s="77"/>
      <c r="IF59" s="77"/>
      <c r="IG59" s="78"/>
      <c r="IH59" s="77"/>
      <c r="II59" s="77"/>
      <c r="IJ59" s="78"/>
      <c r="IK59" s="77"/>
      <c r="IL59" s="77"/>
      <c r="IM59" s="78"/>
      <c r="IN59" s="77"/>
      <c r="IO59" s="77"/>
      <c r="IP59" s="78"/>
      <c r="IQ59" s="77"/>
      <c r="IR59" s="77"/>
      <c r="IS59" s="78"/>
      <c r="IT59" s="77"/>
      <c r="IU59" s="77"/>
      <c r="IV59" s="78"/>
      <c r="IW59" s="77"/>
      <c r="IX59" s="77"/>
      <c r="IY59" s="78"/>
      <c r="IZ59" s="77"/>
      <c r="JA59" s="77"/>
      <c r="JB59" s="78"/>
      <c r="JC59" s="77"/>
      <c r="JD59" s="77"/>
      <c r="JE59" s="78"/>
      <c r="JF59" s="77"/>
      <c r="JG59" s="77"/>
      <c r="JH59" s="78"/>
      <c r="JI59" s="77"/>
      <c r="JJ59" s="77"/>
      <c r="JK59" s="78"/>
      <c r="JL59" s="77"/>
      <c r="JM59" s="77"/>
      <c r="JN59" s="78"/>
      <c r="JO59" s="77"/>
      <c r="JP59" s="77"/>
      <c r="JQ59" s="78"/>
      <c r="JR59" s="77"/>
      <c r="JS59" s="77"/>
      <c r="JT59" s="78"/>
      <c r="JU59" s="77"/>
      <c r="JV59" s="77"/>
      <c r="JW59" s="78"/>
      <c r="JX59" s="77"/>
      <c r="JY59" s="77"/>
      <c r="JZ59" s="78"/>
      <c r="KA59" s="77"/>
      <c r="KB59" s="77"/>
      <c r="KC59" s="78"/>
      <c r="KD59" s="77"/>
      <c r="KE59" s="77"/>
      <c r="KF59" s="78"/>
      <c r="KG59" s="77"/>
      <c r="KH59" s="77"/>
      <c r="KI59" s="78"/>
      <c r="KJ59" s="77"/>
      <c r="KK59" s="77"/>
      <c r="KL59" s="78"/>
      <c r="KM59" s="77"/>
      <c r="KN59" s="77"/>
      <c r="KO59" s="78"/>
      <c r="KP59" s="77"/>
      <c r="KQ59" s="77"/>
      <c r="KR59" s="78"/>
      <c r="KS59" s="77"/>
      <c r="KT59" s="77"/>
      <c r="KU59" s="78"/>
      <c r="KV59" s="77"/>
      <c r="KW59" s="77"/>
      <c r="KX59" s="78"/>
      <c r="KY59" s="77"/>
      <c r="KZ59" s="77"/>
      <c r="LA59" s="78"/>
      <c r="LB59" s="77"/>
      <c r="LC59" s="77"/>
      <c r="LD59" s="78"/>
      <c r="LE59" s="77"/>
      <c r="LF59" s="77"/>
      <c r="LG59" s="78"/>
      <c r="LH59" s="77"/>
      <c r="LI59" s="77"/>
      <c r="LJ59" s="78"/>
      <c r="LK59" s="77"/>
      <c r="LL59" s="77"/>
      <c r="LM59" s="78"/>
      <c r="LN59" s="77"/>
      <c r="LO59" s="77"/>
      <c r="LP59" s="78"/>
      <c r="LQ59" s="77"/>
      <c r="LR59" s="77"/>
      <c r="LS59" s="78"/>
      <c r="LT59" s="77"/>
      <c r="LU59" s="77"/>
      <c r="LV59" s="78"/>
      <c r="LW59" s="77"/>
      <c r="LX59" s="77"/>
      <c r="LY59" s="78"/>
      <c r="LZ59" s="77"/>
      <c r="MA59" s="77"/>
      <c r="MB59" s="78"/>
      <c r="MC59" s="77"/>
      <c r="MD59" s="77"/>
      <c r="ME59" s="78"/>
      <c r="MF59" s="77"/>
      <c r="MG59" s="77"/>
      <c r="MH59" s="78"/>
      <c r="MI59" s="77"/>
      <c r="MJ59" s="77"/>
      <c r="MK59" s="78"/>
      <c r="ML59" s="77"/>
      <c r="MM59" s="77"/>
      <c r="MN59" s="78"/>
      <c r="MO59" s="474">
        <f t="shared" si="29"/>
        <v>0</v>
      </c>
      <c r="MP59" s="474">
        <f t="shared" si="27"/>
        <v>0</v>
      </c>
      <c r="MQ59" s="486"/>
      <c r="MR59" s="474">
        <f>SUMIFS(CZ59:LZ59,$CZ$1:$LZ$1,"módosított előirányzat",$CZ$5:$LZ$5,"Kötelező feladatok")</f>
        <v>0</v>
      </c>
      <c r="MS59" s="474">
        <f t="shared" si="20"/>
        <v>0</v>
      </c>
      <c r="MT59" s="486"/>
      <c r="MU59" s="474">
        <f t="shared" si="28"/>
        <v>0</v>
      </c>
      <c r="MV59" s="474">
        <f t="shared" si="30"/>
        <v>0</v>
      </c>
      <c r="MW59" s="487"/>
      <c r="MX59" s="728"/>
    </row>
    <row r="60" spans="1:362" ht="15">
      <c r="A60" s="58"/>
      <c r="B60" s="63"/>
      <c r="C60" s="82">
        <v>3</v>
      </c>
      <c r="D60" s="974" t="s">
        <v>208</v>
      </c>
      <c r="E60" s="975"/>
      <c r="F60" s="976"/>
      <c r="G60" s="76" t="s">
        <v>209</v>
      </c>
      <c r="H60" s="233">
        <f t="shared" si="21"/>
        <v>0</v>
      </c>
      <c r="I60" s="233">
        <f t="shared" si="22"/>
        <v>0</v>
      </c>
      <c r="J60" s="233"/>
      <c r="K60" s="234">
        <f t="shared" si="2"/>
        <v>0</v>
      </c>
      <c r="L60" s="233">
        <f t="shared" si="23"/>
        <v>0</v>
      </c>
      <c r="M60" s="233">
        <f t="shared" si="24"/>
        <v>0</v>
      </c>
      <c r="N60" s="233"/>
      <c r="O60" s="235">
        <f t="shared" si="9"/>
        <v>0</v>
      </c>
      <c r="P60" s="233">
        <f t="shared" si="25"/>
        <v>0</v>
      </c>
      <c r="Q60" s="233">
        <f t="shared" si="26"/>
        <v>0</v>
      </c>
      <c r="R60" s="233"/>
      <c r="S60" s="235">
        <f t="shared" si="10"/>
        <v>0</v>
      </c>
      <c r="T60" s="77"/>
      <c r="U60" s="77"/>
      <c r="V60" s="78"/>
      <c r="W60" s="77"/>
      <c r="X60" s="77"/>
      <c r="Y60" s="78"/>
      <c r="Z60" s="77"/>
      <c r="AA60" s="77"/>
      <c r="AB60" s="78"/>
      <c r="AC60" s="77"/>
      <c r="AD60" s="77"/>
      <c r="AE60" s="78"/>
      <c r="AF60" s="77"/>
      <c r="AG60" s="77"/>
      <c r="AH60" s="78"/>
      <c r="AI60" s="77"/>
      <c r="AJ60" s="77"/>
      <c r="AK60" s="78"/>
      <c r="AL60" s="77"/>
      <c r="AM60" s="77"/>
      <c r="AN60" s="78"/>
      <c r="AO60" s="77"/>
      <c r="AP60" s="77"/>
      <c r="AQ60" s="78"/>
      <c r="AR60" s="77"/>
      <c r="AS60" s="77"/>
      <c r="AT60" s="78"/>
      <c r="AU60" s="77"/>
      <c r="AV60" s="77"/>
      <c r="AW60" s="78"/>
      <c r="AX60" s="77"/>
      <c r="AY60" s="77"/>
      <c r="AZ60" s="78"/>
      <c r="BA60" s="77"/>
      <c r="BB60" s="77"/>
      <c r="BC60" s="78"/>
      <c r="BD60" s="77"/>
      <c r="BE60" s="77"/>
      <c r="BF60" s="78"/>
      <c r="BG60" s="77"/>
      <c r="BH60" s="77"/>
      <c r="BI60" s="78"/>
      <c r="BJ60" s="77"/>
      <c r="BK60" s="77"/>
      <c r="BL60" s="78"/>
      <c r="BM60" s="77"/>
      <c r="BN60" s="77"/>
      <c r="BO60" s="78"/>
      <c r="BP60" s="77"/>
      <c r="BQ60" s="77"/>
      <c r="BR60" s="78"/>
      <c r="BS60" s="77"/>
      <c r="BT60" s="77"/>
      <c r="BU60" s="78"/>
      <c r="BV60" s="77"/>
      <c r="BW60" s="77"/>
      <c r="BX60" s="78"/>
      <c r="BY60" s="77"/>
      <c r="BZ60" s="77"/>
      <c r="CA60" s="78"/>
      <c r="CB60" s="77"/>
      <c r="CC60" s="77"/>
      <c r="CD60" s="78"/>
      <c r="CE60" s="77"/>
      <c r="CF60" s="77"/>
      <c r="CG60" s="78"/>
      <c r="CH60" s="77"/>
      <c r="CI60" s="77"/>
      <c r="CJ60" s="78"/>
      <c r="CK60" s="77"/>
      <c r="CL60" s="77"/>
      <c r="CM60" s="78"/>
      <c r="CN60" s="77"/>
      <c r="CO60" s="77"/>
      <c r="CP60" s="78"/>
      <c r="CQ60" s="77"/>
      <c r="CR60" s="77"/>
      <c r="CS60" s="78"/>
      <c r="CT60" s="233">
        <f>CB60+BS60+BJ60</f>
        <v>0</v>
      </c>
      <c r="CU60" s="77"/>
      <c r="CV60" s="78"/>
      <c r="CW60" s="77"/>
      <c r="CX60" s="77"/>
      <c r="CY60" s="78"/>
      <c r="CZ60" s="77"/>
      <c r="DA60" s="77"/>
      <c r="DB60" s="78"/>
      <c r="DC60" s="77"/>
      <c r="DD60" s="77"/>
      <c r="DE60" s="78"/>
      <c r="DF60" s="77"/>
      <c r="DG60" s="77"/>
      <c r="DH60" s="78"/>
      <c r="DI60" s="77"/>
      <c r="DJ60" s="77"/>
      <c r="DK60" s="78"/>
      <c r="DL60" s="77"/>
      <c r="DM60" s="77"/>
      <c r="DN60" s="78"/>
      <c r="DO60" s="77"/>
      <c r="DP60" s="77"/>
      <c r="DQ60" s="78"/>
      <c r="DR60" s="77"/>
      <c r="DS60" s="77"/>
      <c r="DT60" s="78"/>
      <c r="DU60" s="77"/>
      <c r="DV60" s="77"/>
      <c r="DW60" s="78"/>
      <c r="DX60" s="77"/>
      <c r="DY60" s="77"/>
      <c r="DZ60" s="78"/>
      <c r="EA60" s="77"/>
      <c r="EB60" s="77"/>
      <c r="EC60" s="78"/>
      <c r="ED60" s="77"/>
      <c r="EE60" s="77"/>
      <c r="EF60" s="78"/>
      <c r="EG60" s="77"/>
      <c r="EH60" s="77"/>
      <c r="EI60" s="78"/>
      <c r="EJ60" s="77"/>
      <c r="EK60" s="77"/>
      <c r="EL60" s="78"/>
      <c r="EM60" s="77"/>
      <c r="EN60" s="77"/>
      <c r="EO60" s="78"/>
      <c r="EP60" s="77"/>
      <c r="EQ60" s="77"/>
      <c r="ER60" s="78"/>
      <c r="ES60" s="77"/>
      <c r="ET60" s="77"/>
      <c r="EU60" s="78"/>
      <c r="EV60" s="77"/>
      <c r="EW60" s="77"/>
      <c r="EX60" s="78"/>
      <c r="EY60" s="77"/>
      <c r="EZ60" s="77"/>
      <c r="FA60" s="78"/>
      <c r="FB60" s="77"/>
      <c r="FC60" s="77"/>
      <c r="FD60" s="78"/>
      <c r="FE60" s="77"/>
      <c r="FF60" s="77"/>
      <c r="FG60" s="78"/>
      <c r="FH60" s="77"/>
      <c r="FI60" s="77"/>
      <c r="FJ60" s="78"/>
      <c r="FK60" s="77"/>
      <c r="FL60" s="77"/>
      <c r="FM60" s="78"/>
      <c r="FN60" s="77"/>
      <c r="FO60" s="77"/>
      <c r="FP60" s="78"/>
      <c r="FQ60" s="77"/>
      <c r="FR60" s="77"/>
      <c r="FS60" s="78"/>
      <c r="FT60" s="77"/>
      <c r="FU60" s="77"/>
      <c r="FV60" s="78"/>
      <c r="FW60" s="77"/>
      <c r="FX60" s="77"/>
      <c r="FY60" s="78"/>
      <c r="FZ60" s="77"/>
      <c r="GA60" s="77"/>
      <c r="GB60" s="78"/>
      <c r="GC60" s="77"/>
      <c r="GD60" s="77"/>
      <c r="GE60" s="78"/>
      <c r="GF60" s="77"/>
      <c r="GG60" s="77"/>
      <c r="GH60" s="78"/>
      <c r="GI60" s="77"/>
      <c r="GJ60" s="77"/>
      <c r="GK60" s="78"/>
      <c r="GL60" s="77"/>
      <c r="GM60" s="77"/>
      <c r="GN60" s="78"/>
      <c r="GO60" s="77"/>
      <c r="GP60" s="77"/>
      <c r="GQ60" s="78"/>
      <c r="GR60" s="77"/>
      <c r="GS60" s="77"/>
      <c r="GT60" s="78"/>
      <c r="GU60" s="77"/>
      <c r="GV60" s="77"/>
      <c r="GW60" s="78"/>
      <c r="GX60" s="77"/>
      <c r="GY60" s="77"/>
      <c r="GZ60" s="78"/>
      <c r="HA60" s="77"/>
      <c r="HB60" s="77"/>
      <c r="HC60" s="78"/>
      <c r="HD60" s="77"/>
      <c r="HE60" s="77"/>
      <c r="HF60" s="78"/>
      <c r="HG60" s="77"/>
      <c r="HH60" s="77"/>
      <c r="HI60" s="78"/>
      <c r="HJ60" s="77"/>
      <c r="HK60" s="77"/>
      <c r="HL60" s="78"/>
      <c r="HM60" s="77"/>
      <c r="HN60" s="77"/>
      <c r="HO60" s="78"/>
      <c r="HP60" s="77"/>
      <c r="HQ60" s="77"/>
      <c r="HR60" s="78"/>
      <c r="HS60" s="77"/>
      <c r="HT60" s="77"/>
      <c r="HU60" s="78"/>
      <c r="HV60" s="77"/>
      <c r="HW60" s="77"/>
      <c r="HX60" s="78"/>
      <c r="HY60" s="77"/>
      <c r="HZ60" s="77"/>
      <c r="IA60" s="78"/>
      <c r="IB60" s="77"/>
      <c r="IC60" s="77"/>
      <c r="ID60" s="78"/>
      <c r="IE60" s="77"/>
      <c r="IF60" s="77"/>
      <c r="IG60" s="78"/>
      <c r="IH60" s="77"/>
      <c r="II60" s="77"/>
      <c r="IJ60" s="78"/>
      <c r="IK60" s="77"/>
      <c r="IL60" s="77"/>
      <c r="IM60" s="78"/>
      <c r="IN60" s="77"/>
      <c r="IO60" s="77"/>
      <c r="IP60" s="78"/>
      <c r="IQ60" s="77"/>
      <c r="IR60" s="77"/>
      <c r="IS60" s="78"/>
      <c r="IT60" s="77"/>
      <c r="IU60" s="77"/>
      <c r="IV60" s="78"/>
      <c r="IW60" s="77"/>
      <c r="IX60" s="77"/>
      <c r="IY60" s="78"/>
      <c r="IZ60" s="77"/>
      <c r="JA60" s="77"/>
      <c r="JB60" s="78"/>
      <c r="JC60" s="77"/>
      <c r="JD60" s="77"/>
      <c r="JE60" s="78"/>
      <c r="JF60" s="77"/>
      <c r="JG60" s="77"/>
      <c r="JH60" s="78"/>
      <c r="JI60" s="77"/>
      <c r="JJ60" s="77"/>
      <c r="JK60" s="78"/>
      <c r="JL60" s="77"/>
      <c r="JM60" s="77"/>
      <c r="JN60" s="78"/>
      <c r="JO60" s="77"/>
      <c r="JP60" s="77"/>
      <c r="JQ60" s="78"/>
      <c r="JR60" s="77"/>
      <c r="JS60" s="77"/>
      <c r="JT60" s="78"/>
      <c r="JU60" s="77"/>
      <c r="JV60" s="77"/>
      <c r="JW60" s="78"/>
      <c r="JX60" s="77"/>
      <c r="JY60" s="77"/>
      <c r="JZ60" s="78"/>
      <c r="KA60" s="77"/>
      <c r="KB60" s="77"/>
      <c r="KC60" s="78"/>
      <c r="KD60" s="77"/>
      <c r="KE60" s="77"/>
      <c r="KF60" s="78"/>
      <c r="KG60" s="77"/>
      <c r="KH60" s="77"/>
      <c r="KI60" s="78"/>
      <c r="KJ60" s="77"/>
      <c r="KK60" s="77"/>
      <c r="KL60" s="78"/>
      <c r="KM60" s="77"/>
      <c r="KN60" s="77"/>
      <c r="KO60" s="78"/>
      <c r="KP60" s="77"/>
      <c r="KQ60" s="77"/>
      <c r="KR60" s="78"/>
      <c r="KS60" s="77"/>
      <c r="KT60" s="77"/>
      <c r="KU60" s="78"/>
      <c r="KV60" s="77"/>
      <c r="KW60" s="77"/>
      <c r="KX60" s="78"/>
      <c r="KY60" s="77"/>
      <c r="KZ60" s="77"/>
      <c r="LA60" s="78"/>
      <c r="LB60" s="77"/>
      <c r="LC60" s="77"/>
      <c r="LD60" s="78"/>
      <c r="LE60" s="77"/>
      <c r="LF60" s="77"/>
      <c r="LG60" s="78"/>
      <c r="LH60" s="77"/>
      <c r="LI60" s="77"/>
      <c r="LJ60" s="78"/>
      <c r="LK60" s="77"/>
      <c r="LL60" s="77"/>
      <c r="LM60" s="78"/>
      <c r="LN60" s="77"/>
      <c r="LO60" s="77"/>
      <c r="LP60" s="78"/>
      <c r="LQ60" s="77"/>
      <c r="LR60" s="77"/>
      <c r="LS60" s="78"/>
      <c r="LT60" s="77"/>
      <c r="LU60" s="77"/>
      <c r="LV60" s="78"/>
      <c r="LW60" s="77"/>
      <c r="LX60" s="77"/>
      <c r="LY60" s="78"/>
      <c r="LZ60" s="77"/>
      <c r="MA60" s="77"/>
      <c r="MB60" s="78"/>
      <c r="MC60" s="77"/>
      <c r="MD60" s="77"/>
      <c r="ME60" s="78"/>
      <c r="MF60" s="77"/>
      <c r="MG60" s="77"/>
      <c r="MH60" s="78"/>
      <c r="MI60" s="77"/>
      <c r="MJ60" s="77"/>
      <c r="MK60" s="78"/>
      <c r="ML60" s="77"/>
      <c r="MM60" s="77"/>
      <c r="MN60" s="78"/>
      <c r="MO60" s="474">
        <f t="shared" si="29"/>
        <v>0</v>
      </c>
      <c r="MP60" s="474">
        <f t="shared" si="27"/>
        <v>0</v>
      </c>
      <c r="MQ60" s="486"/>
      <c r="MR60" s="474">
        <f>SUMIFS(CZ60:LZ60,$CZ$1:$LZ$1,"módosított előirányzat",$CZ$5:$LZ$5,"Kötelező feladatok")</f>
        <v>0</v>
      </c>
      <c r="MS60" s="474">
        <f t="shared" si="20"/>
        <v>0</v>
      </c>
      <c r="MT60" s="486"/>
      <c r="MU60" s="474">
        <f t="shared" si="28"/>
        <v>0</v>
      </c>
      <c r="MV60" s="474">
        <f t="shared" si="30"/>
        <v>0</v>
      </c>
      <c r="MW60" s="487"/>
      <c r="MX60" s="728"/>
    </row>
    <row r="61" spans="1:362" ht="15">
      <c r="A61" s="983" t="s">
        <v>210</v>
      </c>
      <c r="B61" s="984"/>
      <c r="C61" s="984"/>
      <c r="D61" s="984"/>
      <c r="E61" s="984"/>
      <c r="F61" s="984"/>
      <c r="G61" s="1140"/>
      <c r="H61" s="229">
        <f t="shared" si="21"/>
        <v>4617561592</v>
      </c>
      <c r="I61" s="229">
        <f t="shared" si="22"/>
        <v>13160000</v>
      </c>
      <c r="J61" s="229"/>
      <c r="K61" s="231">
        <f t="shared" si="2"/>
        <v>4630721592</v>
      </c>
      <c r="L61" s="229">
        <f t="shared" si="23"/>
        <v>4596216489</v>
      </c>
      <c r="M61" s="229">
        <f t="shared" si="24"/>
        <v>14610000</v>
      </c>
      <c r="N61" s="229"/>
      <c r="O61" s="232">
        <f t="shared" si="9"/>
        <v>4610826489</v>
      </c>
      <c r="P61" s="229">
        <f t="shared" si="25"/>
        <v>2163240959</v>
      </c>
      <c r="Q61" s="229">
        <f t="shared" si="26"/>
        <v>14590000</v>
      </c>
      <c r="R61" s="229"/>
      <c r="S61" s="232">
        <f t="shared" si="10"/>
        <v>2177830959</v>
      </c>
      <c r="T61" s="83">
        <f>T40+T41</f>
        <v>171748090</v>
      </c>
      <c r="U61" s="83">
        <f>U40+U41</f>
        <v>0</v>
      </c>
      <c r="V61" s="84"/>
      <c r="W61" s="83">
        <f>W40+W41</f>
        <v>181850857</v>
      </c>
      <c r="X61" s="83">
        <f>X40+X41</f>
        <v>0</v>
      </c>
      <c r="Y61" s="84"/>
      <c r="Z61" s="83">
        <f>Z40+Z41</f>
        <v>147896551</v>
      </c>
      <c r="AA61" s="83">
        <f>AA40+AA41</f>
        <v>0</v>
      </c>
      <c r="AB61" s="84"/>
      <c r="AC61" s="83">
        <f>AC40+AC41</f>
        <v>0</v>
      </c>
      <c r="AD61" s="83">
        <f>AD40+AD41</f>
        <v>0</v>
      </c>
      <c r="AE61" s="84"/>
      <c r="AF61" s="83">
        <f>AF40+AF41</f>
        <v>2352194</v>
      </c>
      <c r="AG61" s="83">
        <f>AG40+AG41</f>
        <v>0</v>
      </c>
      <c r="AH61" s="84"/>
      <c r="AI61" s="83">
        <f>AI40+AI41</f>
        <v>2352194</v>
      </c>
      <c r="AJ61" s="83">
        <f>AJ40+AJ41</f>
        <v>0</v>
      </c>
      <c r="AK61" s="84"/>
      <c r="AL61" s="83">
        <f>AL40+AL41</f>
        <v>17864346</v>
      </c>
      <c r="AM61" s="83">
        <f>AM40+AM41</f>
        <v>0</v>
      </c>
      <c r="AN61" s="84"/>
      <c r="AO61" s="83">
        <f>AO40+AO41</f>
        <v>18928163</v>
      </c>
      <c r="AP61" s="83">
        <f>AP40+AP41</f>
        <v>0</v>
      </c>
      <c r="AQ61" s="84"/>
      <c r="AR61" s="83">
        <f>AR40+AR41</f>
        <v>18724659</v>
      </c>
      <c r="AS61" s="83">
        <f>AS40+AS41</f>
        <v>0</v>
      </c>
      <c r="AT61" s="84"/>
      <c r="AU61" s="83">
        <f>AU40+AU41</f>
        <v>189612436</v>
      </c>
      <c r="AV61" s="83">
        <f>AV40+AV41</f>
        <v>0</v>
      </c>
      <c r="AW61" s="84"/>
      <c r="AX61" s="83">
        <f>AX40+AX41</f>
        <v>203131214</v>
      </c>
      <c r="AY61" s="83">
        <f>AY40+AY41</f>
        <v>0</v>
      </c>
      <c r="AZ61" s="84"/>
      <c r="BA61" s="83">
        <f>BA40+BA41</f>
        <v>168973404</v>
      </c>
      <c r="BB61" s="83">
        <f>BB40+BB41</f>
        <v>0</v>
      </c>
      <c r="BC61" s="84"/>
      <c r="BD61" s="83">
        <f>BD40+BD41</f>
        <v>7969028</v>
      </c>
      <c r="BE61" s="83">
        <f>BE40+BE41</f>
        <v>0</v>
      </c>
      <c r="BF61" s="84"/>
      <c r="BG61" s="83">
        <f>BG40+BG41</f>
        <v>8457479</v>
      </c>
      <c r="BH61" s="83">
        <f>BH40+BH41</f>
        <v>0</v>
      </c>
      <c r="BI61" s="84"/>
      <c r="BJ61" s="83">
        <f>BJ40+BJ41</f>
        <v>7976342</v>
      </c>
      <c r="BK61" s="83">
        <f>BK40+BK41</f>
        <v>0</v>
      </c>
      <c r="BL61" s="84"/>
      <c r="BM61" s="83">
        <f>BM40+BM41</f>
        <v>53496930</v>
      </c>
      <c r="BN61" s="83">
        <f>BN40+BN41</f>
        <v>0</v>
      </c>
      <c r="BO61" s="84"/>
      <c r="BP61" s="83">
        <f>BP40+BP41</f>
        <v>61515008</v>
      </c>
      <c r="BQ61" s="83">
        <f>BQ40+BQ41</f>
        <v>0</v>
      </c>
      <c r="BR61" s="84"/>
      <c r="BS61" s="83">
        <f>BS40+BS41</f>
        <v>59194359</v>
      </c>
      <c r="BT61" s="83">
        <f>BT40+BT41</f>
        <v>0</v>
      </c>
      <c r="BU61" s="84"/>
      <c r="BV61" s="83">
        <f>BV40+BV41</f>
        <v>13208003</v>
      </c>
      <c r="BW61" s="83">
        <f>BW40+BW41</f>
        <v>0</v>
      </c>
      <c r="BX61" s="84"/>
      <c r="BY61" s="83">
        <f>BY40+BY41</f>
        <v>18505636</v>
      </c>
      <c r="BZ61" s="83">
        <f>BZ40+BZ41</f>
        <v>0</v>
      </c>
      <c r="CA61" s="84"/>
      <c r="CB61" s="83">
        <f>CB40+CB41</f>
        <v>18466121</v>
      </c>
      <c r="CC61" s="83">
        <f>CC40+CC41</f>
        <v>0</v>
      </c>
      <c r="CD61" s="84"/>
      <c r="CE61" s="83">
        <f>CE40+CE41</f>
        <v>3500000</v>
      </c>
      <c r="CF61" s="83">
        <f>CF40+CF41</f>
        <v>0</v>
      </c>
      <c r="CG61" s="84"/>
      <c r="CH61" s="83">
        <f>CH40+CH41</f>
        <v>4650000</v>
      </c>
      <c r="CI61" s="83">
        <f>CI40+CI41</f>
        <v>0</v>
      </c>
      <c r="CJ61" s="84"/>
      <c r="CK61" s="83">
        <f>CK40+CK41</f>
        <v>4618496</v>
      </c>
      <c r="CL61" s="83">
        <f>CL40+CL41</f>
        <v>0</v>
      </c>
      <c r="CM61" s="84"/>
      <c r="CN61" s="83">
        <f>CN40+CN41</f>
        <v>78173961</v>
      </c>
      <c r="CO61" s="83">
        <f>CO40+CO41</f>
        <v>0</v>
      </c>
      <c r="CP61" s="84"/>
      <c r="CQ61" s="83">
        <f>CQ40+CQ41</f>
        <v>93128123</v>
      </c>
      <c r="CR61" s="83">
        <f>CR40+CR41</f>
        <v>0</v>
      </c>
      <c r="CS61" s="84"/>
      <c r="CT61" s="432">
        <f>CB61+BS61+BJ61+CK61</f>
        <v>90255318</v>
      </c>
      <c r="CU61" s="83">
        <f>CU40+CU41</f>
        <v>0</v>
      </c>
      <c r="CV61" s="84"/>
      <c r="CW61" s="83">
        <f>CW40+CW41</f>
        <v>200000</v>
      </c>
      <c r="CX61" s="83">
        <f>CX40+CX41</f>
        <v>0</v>
      </c>
      <c r="CY61" s="84"/>
      <c r="CZ61" s="83">
        <f>CZ40+CZ41</f>
        <v>2200000</v>
      </c>
      <c r="DA61" s="83">
        <f>DA40+DA41</f>
        <v>0</v>
      </c>
      <c r="DB61" s="84"/>
      <c r="DC61" s="83">
        <f>DC40+DC41</f>
        <v>2169595</v>
      </c>
      <c r="DD61" s="83">
        <f>DD40+DD41</f>
        <v>0</v>
      </c>
      <c r="DE61" s="84"/>
      <c r="DF61" s="83">
        <f>DF40+DF41</f>
        <v>0</v>
      </c>
      <c r="DG61" s="83">
        <f>DG40+DG41</f>
        <v>0</v>
      </c>
      <c r="DH61" s="84"/>
      <c r="DI61" s="83">
        <f>DI40+DI41</f>
        <v>0</v>
      </c>
      <c r="DJ61" s="83">
        <f>DJ40+DJ41</f>
        <v>0</v>
      </c>
      <c r="DK61" s="84"/>
      <c r="DL61" s="83">
        <f>DL40+DL41</f>
        <v>0</v>
      </c>
      <c r="DM61" s="83">
        <f>DM40+DM41</f>
        <v>0</v>
      </c>
      <c r="DN61" s="84"/>
      <c r="DO61" s="83">
        <f>DO40+DO41</f>
        <v>33732000</v>
      </c>
      <c r="DP61" s="83">
        <f>DP40+DP41</f>
        <v>0</v>
      </c>
      <c r="DQ61" s="84"/>
      <c r="DR61" s="83">
        <f>DR40+DR41</f>
        <v>31232000</v>
      </c>
      <c r="DS61" s="83">
        <f>DS40+DS41</f>
        <v>0</v>
      </c>
      <c r="DT61" s="84"/>
      <c r="DU61" s="83">
        <f>DU40+DU41</f>
        <v>30941760</v>
      </c>
      <c r="DV61" s="83">
        <f>DV40+DV41</f>
        <v>0</v>
      </c>
      <c r="DW61" s="84"/>
      <c r="DX61" s="83">
        <f>DX40+DX41</f>
        <v>10275199</v>
      </c>
      <c r="DY61" s="83">
        <f>DY40+DY41</f>
        <v>0</v>
      </c>
      <c r="DZ61" s="84"/>
      <c r="EA61" s="83">
        <f>EA40+EA41</f>
        <v>10945199</v>
      </c>
      <c r="EB61" s="83">
        <f>EB40+EB41</f>
        <v>0</v>
      </c>
      <c r="EC61" s="84"/>
      <c r="ED61" s="83">
        <f>ED40+ED41</f>
        <v>10048271</v>
      </c>
      <c r="EE61" s="83">
        <f>EE40+EE41</f>
        <v>0</v>
      </c>
      <c r="EF61" s="84"/>
      <c r="EG61" s="83">
        <f>EG40+EG41</f>
        <v>0</v>
      </c>
      <c r="EH61" s="83">
        <f>EH40+EH41</f>
        <v>1100000</v>
      </c>
      <c r="EI61" s="84"/>
      <c r="EJ61" s="83">
        <f>EJ40+EJ41</f>
        <v>0</v>
      </c>
      <c r="EK61" s="83">
        <f>EK40+EK41</f>
        <v>1100000</v>
      </c>
      <c r="EL61" s="84"/>
      <c r="EM61" s="83">
        <f>EM40+EM41</f>
        <v>0</v>
      </c>
      <c r="EN61" s="83">
        <f>EN40+EN41</f>
        <v>1080000</v>
      </c>
      <c r="EO61" s="84"/>
      <c r="EP61" s="83">
        <f>EP40+EP41</f>
        <v>0</v>
      </c>
      <c r="EQ61" s="83">
        <f>EQ40+EQ41</f>
        <v>0</v>
      </c>
      <c r="ER61" s="84"/>
      <c r="ES61" s="83">
        <f>ES40+ES41</f>
        <v>0</v>
      </c>
      <c r="ET61" s="83">
        <f>ET40+ET41</f>
        <v>0</v>
      </c>
      <c r="EU61" s="84"/>
      <c r="EV61" s="83">
        <f>EV40+EV41</f>
        <v>0</v>
      </c>
      <c r="EW61" s="83">
        <f>EW40+EW41</f>
        <v>0</v>
      </c>
      <c r="EX61" s="84"/>
      <c r="EY61" s="83">
        <f>EY40+EY41</f>
        <v>5100000</v>
      </c>
      <c r="EZ61" s="83">
        <f>EZ40+EZ41</f>
        <v>0</v>
      </c>
      <c r="FA61" s="84"/>
      <c r="FB61" s="83">
        <f>FB40+FB41</f>
        <v>4958443</v>
      </c>
      <c r="FC61" s="83">
        <f>FC40+FC41</f>
        <v>0</v>
      </c>
      <c r="FD61" s="84"/>
      <c r="FE61" s="83">
        <f>FE40+FE41</f>
        <v>4879755</v>
      </c>
      <c r="FF61" s="83">
        <f>FF40+FF41</f>
        <v>0</v>
      </c>
      <c r="FG61" s="84"/>
      <c r="FH61" s="83">
        <f>FH40+FH41</f>
        <v>4607000</v>
      </c>
      <c r="FI61" s="83">
        <f>FI40+FI41</f>
        <v>0</v>
      </c>
      <c r="FJ61" s="84"/>
      <c r="FK61" s="83">
        <f>FK40+FK41</f>
        <v>7660772</v>
      </c>
      <c r="FL61" s="83">
        <f>FL40+FL41</f>
        <v>0</v>
      </c>
      <c r="FM61" s="84"/>
      <c r="FN61" s="83">
        <f>FN40+FN41</f>
        <v>7455218</v>
      </c>
      <c r="FO61" s="83">
        <f>FO40+FO41</f>
        <v>0</v>
      </c>
      <c r="FP61" s="84"/>
      <c r="FQ61" s="83">
        <f>FQ40+FQ41</f>
        <v>9000000</v>
      </c>
      <c r="FR61" s="83">
        <f>FR40+FR41</f>
        <v>0</v>
      </c>
      <c r="FS61" s="84"/>
      <c r="FT61" s="83">
        <f>FT40+FT41</f>
        <v>11105000</v>
      </c>
      <c r="FU61" s="83">
        <f>FU40+FU41</f>
        <v>0</v>
      </c>
      <c r="FV61" s="84"/>
      <c r="FW61" s="83">
        <f>FW40+FW41</f>
        <v>11002436</v>
      </c>
      <c r="FX61" s="83">
        <f>FX40+FX41</f>
        <v>0</v>
      </c>
      <c r="FY61" s="84"/>
      <c r="FZ61" s="83">
        <f>FZ40+FZ41</f>
        <v>57000000</v>
      </c>
      <c r="GA61" s="83">
        <f>GA40+GA41</f>
        <v>0</v>
      </c>
      <c r="GB61" s="84"/>
      <c r="GC61" s="83">
        <f>GC40+GC41</f>
        <v>27614775</v>
      </c>
      <c r="GD61" s="83">
        <f>GD40+GD41</f>
        <v>0</v>
      </c>
      <c r="GE61" s="84"/>
      <c r="GF61" s="83">
        <f>GF40+GF41</f>
        <v>11909642</v>
      </c>
      <c r="GG61" s="83">
        <f>GG40+GG41</f>
        <v>0</v>
      </c>
      <c r="GH61" s="84"/>
      <c r="GI61" s="83">
        <f>GI40+GI41</f>
        <v>21686794</v>
      </c>
      <c r="GJ61" s="83">
        <f>GJ40+GJ41</f>
        <v>0</v>
      </c>
      <c r="GK61" s="84"/>
      <c r="GL61" s="83">
        <f>GL40+GL41</f>
        <v>23884874</v>
      </c>
      <c r="GM61" s="83">
        <f>GM40+GM41</f>
        <v>0</v>
      </c>
      <c r="GN61" s="84"/>
      <c r="GO61" s="83">
        <f>GO40+GO41</f>
        <v>23375193</v>
      </c>
      <c r="GP61" s="83">
        <f>GP40+GP41</f>
        <v>0</v>
      </c>
      <c r="GQ61" s="84"/>
      <c r="GR61" s="83">
        <f>GR40+GR41</f>
        <v>0</v>
      </c>
      <c r="GS61" s="83">
        <f>GS40+GS41</f>
        <v>0</v>
      </c>
      <c r="GT61" s="84"/>
      <c r="GU61" s="83">
        <f>GU40+GU41</f>
        <v>27025988</v>
      </c>
      <c r="GV61" s="83">
        <f>GV40+GV41</f>
        <v>0</v>
      </c>
      <c r="GW61" s="84"/>
      <c r="GX61" s="83">
        <f>GX40+GX41</f>
        <v>17461926</v>
      </c>
      <c r="GY61" s="83">
        <f>GY40+GY41</f>
        <v>0</v>
      </c>
      <c r="GZ61" s="84"/>
      <c r="HA61" s="83">
        <f>HA40+HA41</f>
        <v>4198782</v>
      </c>
      <c r="HB61" s="83">
        <f>HB40+HB41</f>
        <v>0</v>
      </c>
      <c r="HC61" s="84"/>
      <c r="HD61" s="83">
        <f>HD40+HD41</f>
        <v>9705035</v>
      </c>
      <c r="HE61" s="83">
        <f>HE40+HE41</f>
        <v>0</v>
      </c>
      <c r="HF61" s="84"/>
      <c r="HG61" s="83">
        <f>HG40+HG41</f>
        <v>9472875</v>
      </c>
      <c r="HH61" s="83">
        <f>HH40+HH41</f>
        <v>0</v>
      </c>
      <c r="HI61" s="84"/>
      <c r="HJ61" s="83">
        <f>HJ40+HJ41</f>
        <v>358660869</v>
      </c>
      <c r="HK61" s="83">
        <f>HK40+HK41</f>
        <v>0</v>
      </c>
      <c r="HL61" s="84"/>
      <c r="HM61" s="83">
        <f>HM40+HM41</f>
        <v>272180831</v>
      </c>
      <c r="HN61" s="83">
        <f>HN40+HN41</f>
        <v>0</v>
      </c>
      <c r="HO61" s="84"/>
      <c r="HP61" s="83">
        <f>HP40+HP41</f>
        <v>396051606</v>
      </c>
      <c r="HQ61" s="83">
        <f>HQ40+HQ41</f>
        <v>0</v>
      </c>
      <c r="HR61" s="84"/>
      <c r="HS61" s="83">
        <f>HS40+HS41</f>
        <v>24000000</v>
      </c>
      <c r="HT61" s="83">
        <f>HT40+HT41</f>
        <v>0</v>
      </c>
      <c r="HU61" s="84"/>
      <c r="HV61" s="83">
        <f>HV40+HV41</f>
        <v>22500000</v>
      </c>
      <c r="HW61" s="83">
        <f>HW40+HW41</f>
        <v>0</v>
      </c>
      <c r="HX61" s="84"/>
      <c r="HY61" s="83">
        <f>HY40+HY41</f>
        <v>22271185</v>
      </c>
      <c r="HZ61" s="83">
        <f>HZ40+HZ41</f>
        <v>0</v>
      </c>
      <c r="IA61" s="84"/>
      <c r="IB61" s="83">
        <f>IB40+IB41</f>
        <v>237944786</v>
      </c>
      <c r="IC61" s="83">
        <f>IC40+IC41</f>
        <v>0</v>
      </c>
      <c r="ID61" s="84"/>
      <c r="IE61" s="83">
        <f>IE40+IE41</f>
        <v>232670198</v>
      </c>
      <c r="IF61" s="83">
        <f>IF40+IF41</f>
        <v>0</v>
      </c>
      <c r="IG61" s="84"/>
      <c r="IH61" s="83">
        <f>IH40+IH41</f>
        <v>214218899</v>
      </c>
      <c r="II61" s="83">
        <f>II40+II41</f>
        <v>0</v>
      </c>
      <c r="IJ61" s="84"/>
      <c r="IK61" s="83">
        <f>IK40+IK41</f>
        <v>18451963</v>
      </c>
      <c r="IL61" s="83">
        <f>IL40+IL41</f>
        <v>0</v>
      </c>
      <c r="IM61" s="84"/>
      <c r="IN61" s="83">
        <f>IN40+IN41</f>
        <v>21361017</v>
      </c>
      <c r="IO61" s="83">
        <f>IO40+IO41</f>
        <v>0</v>
      </c>
      <c r="IP61" s="84"/>
      <c r="IQ61" s="83">
        <f>IQ40+IQ41</f>
        <v>20142226</v>
      </c>
      <c r="IR61" s="83">
        <f>IR40+IR41</f>
        <v>0</v>
      </c>
      <c r="IS61" s="84"/>
      <c r="IT61" s="83">
        <f>IT40+IT41</f>
        <v>0</v>
      </c>
      <c r="IU61" s="83">
        <f>IU40+IU41</f>
        <v>0</v>
      </c>
      <c r="IV61" s="84"/>
      <c r="IW61" s="83">
        <f>IW40+IW41</f>
        <v>0</v>
      </c>
      <c r="IX61" s="83">
        <f>IX40+IX41</f>
        <v>0</v>
      </c>
      <c r="IY61" s="84"/>
      <c r="IZ61" s="83">
        <f>IZ40+IZ41</f>
        <v>0</v>
      </c>
      <c r="JA61" s="83">
        <f>JA40+JA41</f>
        <v>0</v>
      </c>
      <c r="JB61" s="84"/>
      <c r="JC61" s="83">
        <f>JC40+JC41</f>
        <v>8550000</v>
      </c>
      <c r="JD61" s="83">
        <f>JD40+JD41</f>
        <v>0</v>
      </c>
      <c r="JE61" s="84"/>
      <c r="JF61" s="83">
        <f>JF40+JF41</f>
        <v>15167322</v>
      </c>
      <c r="JG61" s="83">
        <f>JG40+JG41</f>
        <v>0</v>
      </c>
      <c r="JH61" s="84"/>
      <c r="JI61" s="83">
        <f>JI40+JI41</f>
        <v>11062322</v>
      </c>
      <c r="JJ61" s="83">
        <f>JJ40+JJ41</f>
        <v>0</v>
      </c>
      <c r="JK61" s="84"/>
      <c r="JL61" s="83">
        <f>JL40+JL41</f>
        <v>9115404</v>
      </c>
      <c r="JM61" s="83">
        <f>JM40+JM41</f>
        <v>0</v>
      </c>
      <c r="JN61" s="84"/>
      <c r="JO61" s="83">
        <f>JO40+JO41</f>
        <v>12965404</v>
      </c>
      <c r="JP61" s="83">
        <f>JP40+JP41</f>
        <v>0</v>
      </c>
      <c r="JQ61" s="84"/>
      <c r="JR61" s="83">
        <f>JR40+JR41</f>
        <v>12906922</v>
      </c>
      <c r="JS61" s="83">
        <f>JS40+JS41</f>
        <v>0</v>
      </c>
      <c r="JT61" s="84"/>
      <c r="JU61" s="83">
        <f>JU40+JU41</f>
        <v>6310000</v>
      </c>
      <c r="JV61" s="83">
        <f>JV40+JV41</f>
        <v>0</v>
      </c>
      <c r="JW61" s="84"/>
      <c r="JX61" s="83">
        <f>JX40+JX41</f>
        <v>3001339</v>
      </c>
      <c r="JY61" s="83">
        <f>JY40+JY41</f>
        <v>0</v>
      </c>
      <c r="JZ61" s="84"/>
      <c r="KA61" s="83">
        <f>KA40+KA41</f>
        <v>1570586</v>
      </c>
      <c r="KB61" s="83">
        <f>KB40+KB41</f>
        <v>0</v>
      </c>
      <c r="KC61" s="84"/>
      <c r="KD61" s="83">
        <f>KD40+KD41</f>
        <v>171279987</v>
      </c>
      <c r="KE61" s="83">
        <f>KE40+KE41</f>
        <v>0</v>
      </c>
      <c r="KF61" s="84"/>
      <c r="KG61" s="83">
        <f>KG40+KG41</f>
        <v>181332073</v>
      </c>
      <c r="KH61" s="83">
        <f>KH40+KH41</f>
        <v>0</v>
      </c>
      <c r="KI61" s="84"/>
      <c r="KJ61" s="83">
        <f>KJ40+KJ41</f>
        <v>179846465</v>
      </c>
      <c r="KK61" s="83">
        <f>KK40+KK41</f>
        <v>0</v>
      </c>
      <c r="KL61" s="84"/>
      <c r="KM61" s="83">
        <f>KM40+KM41</f>
        <v>0</v>
      </c>
      <c r="KN61" s="83">
        <f>KN40+KN41</f>
        <v>0</v>
      </c>
      <c r="KO61" s="84"/>
      <c r="KP61" s="83">
        <f>KP40+KP41</f>
        <v>428722</v>
      </c>
      <c r="KQ61" s="83">
        <f>KQ40+KQ41</f>
        <v>0</v>
      </c>
      <c r="KR61" s="84"/>
      <c r="KS61" s="83">
        <f>KS40+KS41</f>
        <v>337616</v>
      </c>
      <c r="KT61" s="83">
        <f>KT40+KT41</f>
        <v>0</v>
      </c>
      <c r="KU61" s="84"/>
      <c r="KV61" s="83">
        <f>KV40+KV41</f>
        <v>0</v>
      </c>
      <c r="KW61" s="83">
        <f>KW40+KW41</f>
        <v>0</v>
      </c>
      <c r="KX61" s="84"/>
      <c r="KY61" s="83">
        <f>KY40+KY41</f>
        <v>0</v>
      </c>
      <c r="KZ61" s="83">
        <f>KZ40+KZ41</f>
        <v>0</v>
      </c>
      <c r="LA61" s="84"/>
      <c r="LB61" s="83">
        <f>LB40+LB41</f>
        <v>0</v>
      </c>
      <c r="LC61" s="83">
        <f>LC40+LC41</f>
        <v>0</v>
      </c>
      <c r="LD61" s="84"/>
      <c r="LE61" s="83">
        <f>LE40+LE41</f>
        <v>500000</v>
      </c>
      <c r="LF61" s="83">
        <f>LF40+LF41</f>
        <v>0</v>
      </c>
      <c r="LG61" s="84"/>
      <c r="LH61" s="83">
        <f>LH40+LH41</f>
        <v>590000</v>
      </c>
      <c r="LI61" s="83">
        <f>LI40+LI41</f>
        <v>0</v>
      </c>
      <c r="LJ61" s="84"/>
      <c r="LK61" s="83">
        <f>LK40+LK41</f>
        <v>589646</v>
      </c>
      <c r="LL61" s="83">
        <f>LL40+LL41</f>
        <v>0</v>
      </c>
      <c r="LM61" s="84"/>
      <c r="LN61" s="83">
        <f>LN40+LN41</f>
        <v>2243760</v>
      </c>
      <c r="LO61" s="83">
        <f>LO40+LO41</f>
        <v>0</v>
      </c>
      <c r="LP61" s="84"/>
      <c r="LQ61" s="83">
        <f>LQ40+LQ41</f>
        <v>10643760</v>
      </c>
      <c r="LR61" s="83">
        <f>LR40+LR41</f>
        <v>0</v>
      </c>
      <c r="LS61" s="84"/>
      <c r="LT61" s="83">
        <f>LT40+LT41</f>
        <v>10168439</v>
      </c>
      <c r="LU61" s="83">
        <f>LU40+LU41</f>
        <v>0</v>
      </c>
      <c r="LV61" s="84"/>
      <c r="LW61" s="83">
        <f>LW40+LW41</f>
        <v>2000000</v>
      </c>
      <c r="LX61" s="83">
        <f>LX40+LX41</f>
        <v>12060000</v>
      </c>
      <c r="LY61" s="84"/>
      <c r="LZ61" s="83">
        <f>LZ40+LZ41</f>
        <v>3300000</v>
      </c>
      <c r="MA61" s="83">
        <f>MA40+MA41</f>
        <v>13510000</v>
      </c>
      <c r="MB61" s="84"/>
      <c r="MC61" s="83">
        <f>MC40+MC41</f>
        <v>3256328</v>
      </c>
      <c r="MD61" s="83">
        <f>MD40+MD41</f>
        <v>13510000</v>
      </c>
      <c r="ME61" s="84"/>
      <c r="MF61" s="83">
        <f>MF40+MF41</f>
        <v>3364918651</v>
      </c>
      <c r="MG61" s="83">
        <f>MG40+MG41</f>
        <v>0</v>
      </c>
      <c r="MH61" s="84"/>
      <c r="MI61" s="83">
        <f>MI40+MI41</f>
        <v>3367484400</v>
      </c>
      <c r="MJ61" s="83">
        <f>MJ40+MJ41</f>
        <v>0</v>
      </c>
      <c r="MK61" s="84"/>
      <c r="ML61" s="83">
        <f>ML40+ML41</f>
        <v>902873326</v>
      </c>
      <c r="MM61" s="83">
        <f>MM40+MM41</f>
        <v>0</v>
      </c>
      <c r="MN61" s="84"/>
      <c r="MO61" s="432">
        <f>SUMIFS(CW61:MH61,$CW$1:$MH$1,"eredeti előirányzat",$CW$5:$MH$5,"Kötelező feladatok")</f>
        <v>4349775195</v>
      </c>
      <c r="MP61" s="432">
        <f t="shared" si="27"/>
        <v>13160000</v>
      </c>
      <c r="MQ61" s="243"/>
      <c r="MR61" s="432">
        <f>SUMIFS(CZ61:MK61,$CZ$1:$MK$1,"módosított előirányzat",$CZ$5:$MK$5,"Kötelező feladatok")</f>
        <v>4299957152</v>
      </c>
      <c r="MS61" s="432">
        <f t="shared" si="20"/>
        <v>14610000</v>
      </c>
      <c r="MT61" s="243"/>
      <c r="MU61" s="432">
        <f t="shared" si="28"/>
        <v>1904012237</v>
      </c>
      <c r="MV61" s="432">
        <f t="shared" si="30"/>
        <v>14590000</v>
      </c>
      <c r="MW61" s="243"/>
      <c r="MX61" s="730"/>
    </row>
    <row r="62" spans="1:362" ht="15">
      <c r="A62" s="983" t="s">
        <v>211</v>
      </c>
      <c r="B62" s="984"/>
      <c r="C62" s="984"/>
      <c r="D62" s="984"/>
      <c r="E62" s="984"/>
      <c r="F62" s="984"/>
      <c r="G62" s="1140"/>
      <c r="H62" s="229">
        <f t="shared" si="21"/>
        <v>0</v>
      </c>
      <c r="I62" s="229">
        <f t="shared" si="22"/>
        <v>0</v>
      </c>
      <c r="J62" s="229"/>
      <c r="K62" s="231">
        <f t="shared" si="2"/>
        <v>0</v>
      </c>
      <c r="L62" s="229">
        <f t="shared" si="23"/>
        <v>0</v>
      </c>
      <c r="M62" s="229">
        <f t="shared" si="24"/>
        <v>0</v>
      </c>
      <c r="N62" s="229"/>
      <c r="O62" s="232">
        <f t="shared" si="9"/>
        <v>0</v>
      </c>
      <c r="P62" s="229">
        <f t="shared" si="25"/>
        <v>238161914</v>
      </c>
      <c r="Q62" s="229">
        <f t="shared" si="26"/>
        <v>0</v>
      </c>
      <c r="R62" s="229"/>
      <c r="S62" s="232">
        <f t="shared" si="10"/>
        <v>238161914</v>
      </c>
      <c r="T62" s="83">
        <f>T57</f>
        <v>0</v>
      </c>
      <c r="U62" s="83">
        <f>U57</f>
        <v>0</v>
      </c>
      <c r="V62" s="84"/>
      <c r="W62" s="83">
        <f>W57</f>
        <v>0</v>
      </c>
      <c r="X62" s="83">
        <f>X57</f>
        <v>0</v>
      </c>
      <c r="Y62" s="84"/>
      <c r="Z62" s="83">
        <f>Z57</f>
        <v>0</v>
      </c>
      <c r="AA62" s="83">
        <f>AA57</f>
        <v>0</v>
      </c>
      <c r="AB62" s="84"/>
      <c r="AC62" s="83">
        <f>AC57</f>
        <v>0</v>
      </c>
      <c r="AD62" s="83">
        <f>AD57</f>
        <v>0</v>
      </c>
      <c r="AE62" s="84"/>
      <c r="AF62" s="83">
        <f>AF57</f>
        <v>0</v>
      </c>
      <c r="AG62" s="83">
        <f>AG57</f>
        <v>0</v>
      </c>
      <c r="AH62" s="84"/>
      <c r="AI62" s="83">
        <f>AI57</f>
        <v>0</v>
      </c>
      <c r="AJ62" s="83">
        <f>AJ57</f>
        <v>0</v>
      </c>
      <c r="AK62" s="84"/>
      <c r="AL62" s="83">
        <f>AL57</f>
        <v>0</v>
      </c>
      <c r="AM62" s="83">
        <f>AM57</f>
        <v>0</v>
      </c>
      <c r="AN62" s="84"/>
      <c r="AO62" s="83">
        <f>AO57</f>
        <v>0</v>
      </c>
      <c r="AP62" s="83">
        <f>AP57</f>
        <v>0</v>
      </c>
      <c r="AQ62" s="84"/>
      <c r="AR62" s="83">
        <f>AR57</f>
        <v>0</v>
      </c>
      <c r="AS62" s="83">
        <f>AS57</f>
        <v>0</v>
      </c>
      <c r="AT62" s="84"/>
      <c r="AU62" s="83">
        <f>AU57</f>
        <v>0</v>
      </c>
      <c r="AV62" s="83">
        <f>AV57</f>
        <v>0</v>
      </c>
      <c r="AW62" s="84"/>
      <c r="AX62" s="83">
        <f>AX57</f>
        <v>0</v>
      </c>
      <c r="AY62" s="83">
        <f>AY57</f>
        <v>0</v>
      </c>
      <c r="AZ62" s="84"/>
      <c r="BA62" s="83">
        <f>BA57</f>
        <v>0</v>
      </c>
      <c r="BB62" s="83">
        <f>BB57</f>
        <v>0</v>
      </c>
      <c r="BC62" s="84"/>
      <c r="BD62" s="83">
        <f>BD57</f>
        <v>0</v>
      </c>
      <c r="BE62" s="83">
        <f>BE57</f>
        <v>0</v>
      </c>
      <c r="BF62" s="84"/>
      <c r="BG62" s="83">
        <f>BG57</f>
        <v>0</v>
      </c>
      <c r="BH62" s="83">
        <f>BH57</f>
        <v>0</v>
      </c>
      <c r="BI62" s="84"/>
      <c r="BJ62" s="83">
        <f>BJ57</f>
        <v>0</v>
      </c>
      <c r="BK62" s="83">
        <f>BK57</f>
        <v>0</v>
      </c>
      <c r="BL62" s="84"/>
      <c r="BM62" s="83">
        <f>BM57</f>
        <v>0</v>
      </c>
      <c r="BN62" s="83">
        <f>BN57</f>
        <v>0</v>
      </c>
      <c r="BO62" s="84"/>
      <c r="BP62" s="83">
        <f>BP57</f>
        <v>0</v>
      </c>
      <c r="BQ62" s="83">
        <f>BQ57</f>
        <v>0</v>
      </c>
      <c r="BR62" s="84"/>
      <c r="BS62" s="83">
        <f>BS57</f>
        <v>0</v>
      </c>
      <c r="BT62" s="83">
        <f>BT57</f>
        <v>0</v>
      </c>
      <c r="BU62" s="84"/>
      <c r="BV62" s="83">
        <f>BV57</f>
        <v>0</v>
      </c>
      <c r="BW62" s="83">
        <f>BW57</f>
        <v>0</v>
      </c>
      <c r="BX62" s="84"/>
      <c r="BY62" s="83">
        <f>BY57</f>
        <v>0</v>
      </c>
      <c r="BZ62" s="83">
        <f>BZ57</f>
        <v>0</v>
      </c>
      <c r="CA62" s="84"/>
      <c r="CB62" s="83">
        <f>CB57</f>
        <v>0</v>
      </c>
      <c r="CC62" s="83">
        <f>CC57</f>
        <v>0</v>
      </c>
      <c r="CD62" s="84"/>
      <c r="CE62" s="83">
        <f>CE57</f>
        <v>0</v>
      </c>
      <c r="CF62" s="83">
        <f>CF57</f>
        <v>0</v>
      </c>
      <c r="CG62" s="84"/>
      <c r="CH62" s="83">
        <f>CH57</f>
        <v>0</v>
      </c>
      <c r="CI62" s="83">
        <f>CI57</f>
        <v>0</v>
      </c>
      <c r="CJ62" s="84"/>
      <c r="CK62" s="83">
        <f>CK57</f>
        <v>0</v>
      </c>
      <c r="CL62" s="83">
        <f>CL57</f>
        <v>0</v>
      </c>
      <c r="CM62" s="84"/>
      <c r="CN62" s="83">
        <f>CN57</f>
        <v>0</v>
      </c>
      <c r="CO62" s="83">
        <f>CO57</f>
        <v>0</v>
      </c>
      <c r="CP62" s="84"/>
      <c r="CQ62" s="83">
        <f>CQ57</f>
        <v>0</v>
      </c>
      <c r="CR62" s="83">
        <f>CR57</f>
        <v>0</v>
      </c>
      <c r="CS62" s="84"/>
      <c r="CT62" s="432">
        <f>CB62+BS62+BJ62</f>
        <v>0</v>
      </c>
      <c r="CU62" s="83">
        <f>CU57</f>
        <v>0</v>
      </c>
      <c r="CV62" s="84"/>
      <c r="CW62" s="83">
        <f>CW57</f>
        <v>0</v>
      </c>
      <c r="CX62" s="83">
        <f>CX57</f>
        <v>0</v>
      </c>
      <c r="CY62" s="84"/>
      <c r="CZ62" s="83">
        <f>CZ57</f>
        <v>0</v>
      </c>
      <c r="DA62" s="83">
        <f>DA57</f>
        <v>0</v>
      </c>
      <c r="DB62" s="84"/>
      <c r="DC62" s="83">
        <f>DC57</f>
        <v>0</v>
      </c>
      <c r="DD62" s="83">
        <f>DD57</f>
        <v>0</v>
      </c>
      <c r="DE62" s="84"/>
      <c r="DF62" s="83">
        <f>DF57</f>
        <v>0</v>
      </c>
      <c r="DG62" s="83">
        <f>DG57</f>
        <v>0</v>
      </c>
      <c r="DH62" s="84"/>
      <c r="DI62" s="83">
        <f>DI57</f>
        <v>0</v>
      </c>
      <c r="DJ62" s="83">
        <f>DJ57</f>
        <v>0</v>
      </c>
      <c r="DK62" s="84"/>
      <c r="DL62" s="83">
        <f>DL57</f>
        <v>0</v>
      </c>
      <c r="DM62" s="83">
        <f>DM57</f>
        <v>0</v>
      </c>
      <c r="DN62" s="84"/>
      <c r="DO62" s="83">
        <f>DO57</f>
        <v>0</v>
      </c>
      <c r="DP62" s="83">
        <f>DP57</f>
        <v>0</v>
      </c>
      <c r="DQ62" s="84"/>
      <c r="DR62" s="83">
        <f>DR57</f>
        <v>0</v>
      </c>
      <c r="DS62" s="83">
        <f>DS57</f>
        <v>0</v>
      </c>
      <c r="DT62" s="84"/>
      <c r="DU62" s="83">
        <f>DU57</f>
        <v>0</v>
      </c>
      <c r="DV62" s="83">
        <f>DV57</f>
        <v>0</v>
      </c>
      <c r="DW62" s="84"/>
      <c r="DX62" s="83">
        <f>DX57</f>
        <v>0</v>
      </c>
      <c r="DY62" s="83">
        <f>DY57</f>
        <v>0</v>
      </c>
      <c r="DZ62" s="84"/>
      <c r="EA62" s="83">
        <f>EA57</f>
        <v>0</v>
      </c>
      <c r="EB62" s="83">
        <f>EB57</f>
        <v>0</v>
      </c>
      <c r="EC62" s="84"/>
      <c r="ED62" s="83">
        <f>ED57</f>
        <v>0</v>
      </c>
      <c r="EE62" s="83">
        <f>EE57</f>
        <v>0</v>
      </c>
      <c r="EF62" s="84"/>
      <c r="EG62" s="83">
        <f>EG57</f>
        <v>0</v>
      </c>
      <c r="EH62" s="83">
        <f>EH57</f>
        <v>0</v>
      </c>
      <c r="EI62" s="84"/>
      <c r="EJ62" s="83">
        <f>EJ57</f>
        <v>0</v>
      </c>
      <c r="EK62" s="83">
        <f>EK57</f>
        <v>0</v>
      </c>
      <c r="EL62" s="84"/>
      <c r="EM62" s="83">
        <f>EM57</f>
        <v>0</v>
      </c>
      <c r="EN62" s="83">
        <f>EN57</f>
        <v>0</v>
      </c>
      <c r="EO62" s="84"/>
      <c r="EP62" s="83">
        <f>EP57</f>
        <v>0</v>
      </c>
      <c r="EQ62" s="83">
        <f>EQ57</f>
        <v>0</v>
      </c>
      <c r="ER62" s="84"/>
      <c r="ES62" s="83">
        <f>ES57</f>
        <v>0</v>
      </c>
      <c r="ET62" s="83">
        <f>ET57</f>
        <v>0</v>
      </c>
      <c r="EU62" s="84"/>
      <c r="EV62" s="83">
        <f>EV57</f>
        <v>0</v>
      </c>
      <c r="EW62" s="83">
        <f>EW57</f>
        <v>0</v>
      </c>
      <c r="EX62" s="84"/>
      <c r="EY62" s="83">
        <f>EY57</f>
        <v>0</v>
      </c>
      <c r="EZ62" s="83">
        <f>EZ57</f>
        <v>0</v>
      </c>
      <c r="FA62" s="84"/>
      <c r="FB62" s="83">
        <f>FB57</f>
        <v>0</v>
      </c>
      <c r="FC62" s="83">
        <f>FC57</f>
        <v>0</v>
      </c>
      <c r="FD62" s="84"/>
      <c r="FE62" s="83">
        <f>FE57</f>
        <v>0</v>
      </c>
      <c r="FF62" s="83">
        <f>FF57</f>
        <v>0</v>
      </c>
      <c r="FG62" s="84"/>
      <c r="FH62" s="83">
        <f>FH57</f>
        <v>0</v>
      </c>
      <c r="FI62" s="83">
        <f>FI57</f>
        <v>0</v>
      </c>
      <c r="FJ62" s="84"/>
      <c r="FK62" s="83">
        <f>FK57</f>
        <v>0</v>
      </c>
      <c r="FL62" s="83">
        <f>FL57</f>
        <v>0</v>
      </c>
      <c r="FM62" s="84"/>
      <c r="FN62" s="83">
        <f>FN57</f>
        <v>0</v>
      </c>
      <c r="FO62" s="83">
        <f>FO57</f>
        <v>0</v>
      </c>
      <c r="FP62" s="84"/>
      <c r="FQ62" s="83">
        <f>FQ57</f>
        <v>0</v>
      </c>
      <c r="FR62" s="83">
        <f>FR57</f>
        <v>0</v>
      </c>
      <c r="FS62" s="84"/>
      <c r="FT62" s="83">
        <f>FT57</f>
        <v>0</v>
      </c>
      <c r="FU62" s="83">
        <f>FU57</f>
        <v>0</v>
      </c>
      <c r="FV62" s="84"/>
      <c r="FW62" s="83">
        <f>FW57</f>
        <v>0</v>
      </c>
      <c r="FX62" s="83">
        <f>FX57</f>
        <v>0</v>
      </c>
      <c r="FY62" s="84"/>
      <c r="FZ62" s="83">
        <f>FZ57</f>
        <v>0</v>
      </c>
      <c r="GA62" s="83">
        <f>GA57</f>
        <v>0</v>
      </c>
      <c r="GB62" s="84"/>
      <c r="GC62" s="83">
        <f>GC57</f>
        <v>0</v>
      </c>
      <c r="GD62" s="83">
        <f>GD57</f>
        <v>0</v>
      </c>
      <c r="GE62" s="84"/>
      <c r="GF62" s="83">
        <f>GF57</f>
        <v>0</v>
      </c>
      <c r="GG62" s="83">
        <f>GG57</f>
        <v>0</v>
      </c>
      <c r="GH62" s="84"/>
      <c r="GI62" s="83">
        <f>GI57</f>
        <v>0</v>
      </c>
      <c r="GJ62" s="83">
        <f>GJ57</f>
        <v>0</v>
      </c>
      <c r="GK62" s="84"/>
      <c r="GL62" s="83">
        <f>GL57</f>
        <v>0</v>
      </c>
      <c r="GM62" s="83">
        <f>GM57</f>
        <v>0</v>
      </c>
      <c r="GN62" s="84"/>
      <c r="GO62" s="83">
        <f>GO57</f>
        <v>0</v>
      </c>
      <c r="GP62" s="83">
        <f>GP57</f>
        <v>0</v>
      </c>
      <c r="GQ62" s="84"/>
      <c r="GR62" s="83">
        <f>GR57</f>
        <v>0</v>
      </c>
      <c r="GS62" s="83">
        <f>GS57</f>
        <v>0</v>
      </c>
      <c r="GT62" s="84"/>
      <c r="GU62" s="83">
        <f>GU57</f>
        <v>0</v>
      </c>
      <c r="GV62" s="83">
        <f>GV57</f>
        <v>0</v>
      </c>
      <c r="GW62" s="84"/>
      <c r="GX62" s="83">
        <f>GX57</f>
        <v>0</v>
      </c>
      <c r="GY62" s="83">
        <f>GY57</f>
        <v>0</v>
      </c>
      <c r="GZ62" s="84"/>
      <c r="HA62" s="83">
        <f>HA57</f>
        <v>0</v>
      </c>
      <c r="HB62" s="83">
        <f>HB57</f>
        <v>0</v>
      </c>
      <c r="HC62" s="84"/>
      <c r="HD62" s="83">
        <f>HD57</f>
        <v>0</v>
      </c>
      <c r="HE62" s="83">
        <f>HE57</f>
        <v>0</v>
      </c>
      <c r="HF62" s="84"/>
      <c r="HG62" s="83">
        <f>HG57</f>
        <v>0</v>
      </c>
      <c r="HH62" s="83">
        <f>HH57</f>
        <v>0</v>
      </c>
      <c r="HI62" s="84"/>
      <c r="HJ62" s="83">
        <f>HJ57</f>
        <v>0</v>
      </c>
      <c r="HK62" s="83">
        <f>HK57</f>
        <v>0</v>
      </c>
      <c r="HL62" s="84"/>
      <c r="HM62" s="83">
        <f>HM57</f>
        <v>0</v>
      </c>
      <c r="HN62" s="83">
        <f>HN57</f>
        <v>0</v>
      </c>
      <c r="HO62" s="84"/>
      <c r="HP62" s="83">
        <f>HP57</f>
        <v>227427196</v>
      </c>
      <c r="HQ62" s="83">
        <f>HQ57</f>
        <v>0</v>
      </c>
      <c r="HR62" s="84"/>
      <c r="HS62" s="83">
        <f>HS57</f>
        <v>0</v>
      </c>
      <c r="HT62" s="83">
        <f>HT57</f>
        <v>0</v>
      </c>
      <c r="HU62" s="84"/>
      <c r="HV62" s="83">
        <f>HV57</f>
        <v>0</v>
      </c>
      <c r="HW62" s="83">
        <f>HW57</f>
        <v>0</v>
      </c>
      <c r="HX62" s="84"/>
      <c r="HY62" s="83">
        <f>HY57</f>
        <v>0</v>
      </c>
      <c r="HZ62" s="83">
        <f>HZ57</f>
        <v>0</v>
      </c>
      <c r="IA62" s="84"/>
      <c r="IB62" s="83">
        <f>IB57</f>
        <v>0</v>
      </c>
      <c r="IC62" s="83">
        <f>IC57</f>
        <v>0</v>
      </c>
      <c r="ID62" s="84"/>
      <c r="IE62" s="83">
        <f>IE57</f>
        <v>0</v>
      </c>
      <c r="IF62" s="83">
        <f>IF57</f>
        <v>0</v>
      </c>
      <c r="IG62" s="84"/>
      <c r="IH62" s="83">
        <f>IH57</f>
        <v>0</v>
      </c>
      <c r="II62" s="83">
        <f>II57</f>
        <v>0</v>
      </c>
      <c r="IJ62" s="84"/>
      <c r="IK62" s="83">
        <f>IK57</f>
        <v>0</v>
      </c>
      <c r="IL62" s="83">
        <f>IL57</f>
        <v>0</v>
      </c>
      <c r="IM62" s="84"/>
      <c r="IN62" s="83">
        <f>IN57</f>
        <v>0</v>
      </c>
      <c r="IO62" s="83">
        <f>IO57</f>
        <v>0</v>
      </c>
      <c r="IP62" s="84"/>
      <c r="IQ62" s="83">
        <f>IQ57</f>
        <v>0</v>
      </c>
      <c r="IR62" s="83">
        <f>IR57</f>
        <v>0</v>
      </c>
      <c r="IS62" s="84"/>
      <c r="IT62" s="83">
        <f>IT57</f>
        <v>0</v>
      </c>
      <c r="IU62" s="83">
        <f>IU57</f>
        <v>0</v>
      </c>
      <c r="IV62" s="84"/>
      <c r="IW62" s="83">
        <f>IW57</f>
        <v>0</v>
      </c>
      <c r="IX62" s="83">
        <f>IX57</f>
        <v>0</v>
      </c>
      <c r="IY62" s="84"/>
      <c r="IZ62" s="83">
        <f>IZ57</f>
        <v>0</v>
      </c>
      <c r="JA62" s="83">
        <f>JA57</f>
        <v>0</v>
      </c>
      <c r="JB62" s="84"/>
      <c r="JC62" s="83">
        <f>JC57</f>
        <v>0</v>
      </c>
      <c r="JD62" s="83">
        <f>JD57</f>
        <v>0</v>
      </c>
      <c r="JE62" s="84"/>
      <c r="JF62" s="83">
        <f>JF57</f>
        <v>0</v>
      </c>
      <c r="JG62" s="83">
        <f>JG57</f>
        <v>0</v>
      </c>
      <c r="JH62" s="84"/>
      <c r="JI62" s="83">
        <f>JI57</f>
        <v>0</v>
      </c>
      <c r="JJ62" s="83">
        <f>JJ57</f>
        <v>0</v>
      </c>
      <c r="JK62" s="84"/>
      <c r="JL62" s="83">
        <f>JL57</f>
        <v>0</v>
      </c>
      <c r="JM62" s="83">
        <f>JM57</f>
        <v>0</v>
      </c>
      <c r="JN62" s="84"/>
      <c r="JO62" s="83">
        <f>JO57</f>
        <v>0</v>
      </c>
      <c r="JP62" s="83">
        <f>JP57</f>
        <v>0</v>
      </c>
      <c r="JQ62" s="84"/>
      <c r="JR62" s="83">
        <f>JR57</f>
        <v>0</v>
      </c>
      <c r="JS62" s="83">
        <f>JS57</f>
        <v>0</v>
      </c>
      <c r="JT62" s="84"/>
      <c r="JU62" s="83">
        <f>JU57</f>
        <v>0</v>
      </c>
      <c r="JV62" s="83">
        <f>JV57</f>
        <v>0</v>
      </c>
      <c r="JW62" s="84"/>
      <c r="JX62" s="83">
        <f>JX57</f>
        <v>0</v>
      </c>
      <c r="JY62" s="83">
        <f>JY57</f>
        <v>0</v>
      </c>
      <c r="JZ62" s="84"/>
      <c r="KA62" s="83">
        <f>KA57</f>
        <v>0</v>
      </c>
      <c r="KB62" s="83">
        <f>KB57</f>
        <v>0</v>
      </c>
      <c r="KC62" s="84"/>
      <c r="KD62" s="83">
        <f>KD57</f>
        <v>0</v>
      </c>
      <c r="KE62" s="83">
        <f>KE57</f>
        <v>0</v>
      </c>
      <c r="KF62" s="84"/>
      <c r="KG62" s="83">
        <f>KG57</f>
        <v>0</v>
      </c>
      <c r="KH62" s="83">
        <f>KH57</f>
        <v>0</v>
      </c>
      <c r="KI62" s="84"/>
      <c r="KJ62" s="83">
        <f>KJ57</f>
        <v>0</v>
      </c>
      <c r="KK62" s="83">
        <f>KK57</f>
        <v>0</v>
      </c>
      <c r="KL62" s="84"/>
      <c r="KM62" s="83">
        <f>KM57</f>
        <v>0</v>
      </c>
      <c r="KN62" s="83">
        <f>KN57</f>
        <v>0</v>
      </c>
      <c r="KO62" s="84"/>
      <c r="KP62" s="83">
        <f>KP57</f>
        <v>0</v>
      </c>
      <c r="KQ62" s="83">
        <f>KQ57</f>
        <v>0</v>
      </c>
      <c r="KR62" s="84"/>
      <c r="KS62" s="83">
        <f>KS57</f>
        <v>0</v>
      </c>
      <c r="KT62" s="83">
        <f>KT57</f>
        <v>0</v>
      </c>
      <c r="KU62" s="84"/>
      <c r="KV62" s="83">
        <f>KV57</f>
        <v>0</v>
      </c>
      <c r="KW62" s="83">
        <f>KW57</f>
        <v>0</v>
      </c>
      <c r="KX62" s="84"/>
      <c r="KY62" s="83">
        <f>KY57</f>
        <v>0</v>
      </c>
      <c r="KZ62" s="83">
        <f>KZ57</f>
        <v>0</v>
      </c>
      <c r="LA62" s="84"/>
      <c r="LB62" s="83">
        <f>LB57</f>
        <v>0</v>
      </c>
      <c r="LC62" s="83">
        <f>LC57</f>
        <v>0</v>
      </c>
      <c r="LD62" s="84"/>
      <c r="LE62" s="83">
        <f>LE57</f>
        <v>0</v>
      </c>
      <c r="LF62" s="83">
        <f>LF57</f>
        <v>0</v>
      </c>
      <c r="LG62" s="84"/>
      <c r="LH62" s="83">
        <f>LH57</f>
        <v>0</v>
      </c>
      <c r="LI62" s="83">
        <f>LI57</f>
        <v>0</v>
      </c>
      <c r="LJ62" s="84"/>
      <c r="LK62" s="83">
        <f>LK57</f>
        <v>0</v>
      </c>
      <c r="LL62" s="83">
        <f>LL57</f>
        <v>0</v>
      </c>
      <c r="LM62" s="84"/>
      <c r="LN62" s="83">
        <f>LN57</f>
        <v>0</v>
      </c>
      <c r="LO62" s="83">
        <f>LO57</f>
        <v>0</v>
      </c>
      <c r="LP62" s="84"/>
      <c r="LQ62" s="83">
        <f>LQ57</f>
        <v>0</v>
      </c>
      <c r="LR62" s="83">
        <f>LR57</f>
        <v>0</v>
      </c>
      <c r="LS62" s="84"/>
      <c r="LT62" s="83">
        <f>LT57</f>
        <v>0</v>
      </c>
      <c r="LU62" s="83">
        <f>LU57</f>
        <v>0</v>
      </c>
      <c r="LV62" s="84"/>
      <c r="LW62" s="83">
        <f>LW57</f>
        <v>0</v>
      </c>
      <c r="LX62" s="83">
        <f>LX57</f>
        <v>0</v>
      </c>
      <c r="LY62" s="84"/>
      <c r="LZ62" s="83">
        <f>LZ57</f>
        <v>0</v>
      </c>
      <c r="MA62" s="83">
        <f>MA57</f>
        <v>0</v>
      </c>
      <c r="MB62" s="84"/>
      <c r="MC62" s="83">
        <f>MC57</f>
        <v>0</v>
      </c>
      <c r="MD62" s="83">
        <f>MD57</f>
        <v>0</v>
      </c>
      <c r="ME62" s="84"/>
      <c r="MF62" s="83">
        <f>MF57</f>
        <v>0</v>
      </c>
      <c r="MG62" s="83">
        <f>MG57</f>
        <v>0</v>
      </c>
      <c r="MH62" s="84"/>
      <c r="MI62" s="83">
        <f>MI57</f>
        <v>0</v>
      </c>
      <c r="MJ62" s="83">
        <f>MJ57</f>
        <v>0</v>
      </c>
      <c r="MK62" s="84"/>
      <c r="ML62" s="83">
        <f>ML57</f>
        <v>10734718</v>
      </c>
      <c r="MM62" s="83">
        <f>MM57</f>
        <v>0</v>
      </c>
      <c r="MN62" s="84"/>
      <c r="MO62" s="432">
        <f>SUMIFS(CW62:LW62,$CW$1:$LW$1,"eredeti előirányzat",$CW$5:$LW$5,"Kötelező feladatok")</f>
        <v>0</v>
      </c>
      <c r="MP62" s="432">
        <f t="shared" si="27"/>
        <v>0</v>
      </c>
      <c r="MQ62" s="243"/>
      <c r="MR62" s="432">
        <f>SUMIFS(CZ62:MK62,$CZ$1:$MK$1,"módosított előirányzat",$CZ$5:$MK$5,"Kötelező feladatok")</f>
        <v>0</v>
      </c>
      <c r="MS62" s="432">
        <f t="shared" si="20"/>
        <v>0</v>
      </c>
      <c r="MT62" s="243"/>
      <c r="MU62" s="432">
        <f t="shared" si="28"/>
        <v>238161914</v>
      </c>
      <c r="MV62" s="432">
        <f t="shared" si="30"/>
        <v>0</v>
      </c>
      <c r="MW62" s="243"/>
      <c r="MX62" s="730"/>
    </row>
    <row r="63" spans="1:362" ht="15.75" thickBot="1">
      <c r="A63" s="986" t="s">
        <v>212</v>
      </c>
      <c r="B63" s="987"/>
      <c r="C63" s="987"/>
      <c r="D63" s="987"/>
      <c r="E63" s="987"/>
      <c r="F63" s="987"/>
      <c r="G63" s="1141"/>
      <c r="H63" s="229">
        <f t="shared" si="21"/>
        <v>4617561592</v>
      </c>
      <c r="I63" s="229">
        <f t="shared" si="22"/>
        <v>13160000</v>
      </c>
      <c r="J63" s="229"/>
      <c r="K63" s="231">
        <f t="shared" si="2"/>
        <v>4630721592</v>
      </c>
      <c r="L63" s="229">
        <f t="shared" si="23"/>
        <v>4596216489</v>
      </c>
      <c r="M63" s="229">
        <f t="shared" si="24"/>
        <v>14610000</v>
      </c>
      <c r="N63" s="229"/>
      <c r="O63" s="232">
        <f t="shared" si="9"/>
        <v>4610826489</v>
      </c>
      <c r="P63" s="229">
        <f t="shared" si="25"/>
        <v>1925079045</v>
      </c>
      <c r="Q63" s="229">
        <f t="shared" si="26"/>
        <v>14590000</v>
      </c>
      <c r="R63" s="229"/>
      <c r="S63" s="232">
        <f t="shared" si="10"/>
        <v>1939669045</v>
      </c>
      <c r="T63" s="85">
        <f>T61-T62</f>
        <v>171748090</v>
      </c>
      <c r="U63" s="85">
        <f>U61-U62</f>
        <v>0</v>
      </c>
      <c r="V63" s="86"/>
      <c r="W63" s="85">
        <f>W61-W62</f>
        <v>181850857</v>
      </c>
      <c r="X63" s="85">
        <f>X61-X62</f>
        <v>0</v>
      </c>
      <c r="Y63" s="86"/>
      <c r="Z63" s="85">
        <f>Z61-Z62</f>
        <v>147896551</v>
      </c>
      <c r="AA63" s="85">
        <f>AA61-AA62</f>
        <v>0</v>
      </c>
      <c r="AB63" s="86"/>
      <c r="AC63" s="85">
        <f>AC61-AC62</f>
        <v>0</v>
      </c>
      <c r="AD63" s="85">
        <f>AD61-AD62</f>
        <v>0</v>
      </c>
      <c r="AE63" s="86"/>
      <c r="AF63" s="85">
        <f>AF61-AF62</f>
        <v>2352194</v>
      </c>
      <c r="AG63" s="85">
        <f>AG61-AG62</f>
        <v>0</v>
      </c>
      <c r="AH63" s="86"/>
      <c r="AI63" s="85">
        <f>AI61-AI62</f>
        <v>2352194</v>
      </c>
      <c r="AJ63" s="85">
        <f>AJ61-AJ62</f>
        <v>0</v>
      </c>
      <c r="AK63" s="86"/>
      <c r="AL63" s="85">
        <f>AL61-AL62</f>
        <v>17864346</v>
      </c>
      <c r="AM63" s="85">
        <f>AM61-AM62</f>
        <v>0</v>
      </c>
      <c r="AN63" s="86"/>
      <c r="AO63" s="85">
        <f>AO61-AO62</f>
        <v>18928163</v>
      </c>
      <c r="AP63" s="85">
        <f>AP61-AP62</f>
        <v>0</v>
      </c>
      <c r="AQ63" s="86"/>
      <c r="AR63" s="85">
        <f>AR61-AR62</f>
        <v>18724659</v>
      </c>
      <c r="AS63" s="85">
        <f>AS61-AS62</f>
        <v>0</v>
      </c>
      <c r="AT63" s="86"/>
      <c r="AU63" s="85">
        <f>AU61-AU62</f>
        <v>189612436</v>
      </c>
      <c r="AV63" s="85">
        <f>AV61-AV62</f>
        <v>0</v>
      </c>
      <c r="AW63" s="86"/>
      <c r="AX63" s="85">
        <f>AX61-AX62</f>
        <v>203131214</v>
      </c>
      <c r="AY63" s="85">
        <f>AY61-AY62</f>
        <v>0</v>
      </c>
      <c r="AZ63" s="86"/>
      <c r="BA63" s="85">
        <f>BA61-BA62</f>
        <v>168973404</v>
      </c>
      <c r="BB63" s="85">
        <f>BB61-BB62</f>
        <v>0</v>
      </c>
      <c r="BC63" s="86"/>
      <c r="BD63" s="85">
        <f>BD61-BD62</f>
        <v>7969028</v>
      </c>
      <c r="BE63" s="85">
        <f>BE61-BE62</f>
        <v>0</v>
      </c>
      <c r="BF63" s="86"/>
      <c r="BG63" s="85">
        <f>BG61-BG62</f>
        <v>8457479</v>
      </c>
      <c r="BH63" s="85">
        <f>BH61-BH62</f>
        <v>0</v>
      </c>
      <c r="BI63" s="86"/>
      <c r="BJ63" s="85">
        <f>BJ61-BJ62</f>
        <v>7976342</v>
      </c>
      <c r="BK63" s="85">
        <f>BK61-BK62</f>
        <v>0</v>
      </c>
      <c r="BL63" s="86"/>
      <c r="BM63" s="85">
        <f>BM61-BM62</f>
        <v>53496930</v>
      </c>
      <c r="BN63" s="85">
        <f>BN61-BN62</f>
        <v>0</v>
      </c>
      <c r="BO63" s="86"/>
      <c r="BP63" s="85">
        <f>BP61-BP62</f>
        <v>61515008</v>
      </c>
      <c r="BQ63" s="85">
        <f>BQ61-BQ62</f>
        <v>0</v>
      </c>
      <c r="BR63" s="86"/>
      <c r="BS63" s="85">
        <f>BS61-BS62</f>
        <v>59194359</v>
      </c>
      <c r="BT63" s="85">
        <f>BT61-BT62</f>
        <v>0</v>
      </c>
      <c r="BU63" s="86"/>
      <c r="BV63" s="85">
        <f>BV61-BV62</f>
        <v>13208003</v>
      </c>
      <c r="BW63" s="85">
        <f>BW61-BW62</f>
        <v>0</v>
      </c>
      <c r="BX63" s="86"/>
      <c r="BY63" s="85">
        <f>BY61-BY62</f>
        <v>18505636</v>
      </c>
      <c r="BZ63" s="85">
        <f>BZ61-BZ62</f>
        <v>0</v>
      </c>
      <c r="CA63" s="86"/>
      <c r="CB63" s="85">
        <f>CB61-CB62</f>
        <v>18466121</v>
      </c>
      <c r="CC63" s="85">
        <f>CC61-CC62</f>
        <v>0</v>
      </c>
      <c r="CD63" s="86"/>
      <c r="CE63" s="85">
        <f>CE61-CE62</f>
        <v>3500000</v>
      </c>
      <c r="CF63" s="85">
        <f>CF61-CF62</f>
        <v>0</v>
      </c>
      <c r="CG63" s="86"/>
      <c r="CH63" s="85">
        <f>CH61-CH62</f>
        <v>4650000</v>
      </c>
      <c r="CI63" s="85">
        <f>CI61-CI62</f>
        <v>0</v>
      </c>
      <c r="CJ63" s="86"/>
      <c r="CK63" s="85">
        <f>CK61-CK62</f>
        <v>4618496</v>
      </c>
      <c r="CL63" s="85">
        <f>CL61-CL62</f>
        <v>0</v>
      </c>
      <c r="CM63" s="86"/>
      <c r="CN63" s="85">
        <f>CN61-CN62</f>
        <v>78173961</v>
      </c>
      <c r="CO63" s="85">
        <f>CO61-CO62</f>
        <v>0</v>
      </c>
      <c r="CP63" s="86"/>
      <c r="CQ63" s="85">
        <f>CQ61-CQ62</f>
        <v>93128123</v>
      </c>
      <c r="CR63" s="85">
        <f>CR61-CR62</f>
        <v>0</v>
      </c>
      <c r="CS63" s="86"/>
      <c r="CT63" s="432">
        <f>CB63+BS63+BJ63+CK63</f>
        <v>90255318</v>
      </c>
      <c r="CU63" s="85">
        <f>CU61-CU62</f>
        <v>0</v>
      </c>
      <c r="CV63" s="86"/>
      <c r="CW63" s="85">
        <f>CW61-CW62</f>
        <v>200000</v>
      </c>
      <c r="CX63" s="85">
        <f>CX61-CX62</f>
        <v>0</v>
      </c>
      <c r="CY63" s="86"/>
      <c r="CZ63" s="85">
        <f>CZ61-CZ62</f>
        <v>2200000</v>
      </c>
      <c r="DA63" s="85">
        <f>DA61-DA62</f>
        <v>0</v>
      </c>
      <c r="DB63" s="86"/>
      <c r="DC63" s="85">
        <f>DC61-DC62</f>
        <v>2169595</v>
      </c>
      <c r="DD63" s="85">
        <f>DD61-DD62</f>
        <v>0</v>
      </c>
      <c r="DE63" s="86"/>
      <c r="DF63" s="85">
        <f>DF61-DF62</f>
        <v>0</v>
      </c>
      <c r="DG63" s="85">
        <f>DG61-DG62</f>
        <v>0</v>
      </c>
      <c r="DH63" s="86"/>
      <c r="DI63" s="85">
        <f>DI61-DI62</f>
        <v>0</v>
      </c>
      <c r="DJ63" s="85">
        <f>DJ61-DJ62</f>
        <v>0</v>
      </c>
      <c r="DK63" s="86"/>
      <c r="DL63" s="85">
        <f>DL61-DL62</f>
        <v>0</v>
      </c>
      <c r="DM63" s="85">
        <f>DM61-DM62</f>
        <v>0</v>
      </c>
      <c r="DN63" s="86"/>
      <c r="DO63" s="85">
        <f>DO61-DO62</f>
        <v>33732000</v>
      </c>
      <c r="DP63" s="85">
        <f>DP61-DP62</f>
        <v>0</v>
      </c>
      <c r="DQ63" s="86"/>
      <c r="DR63" s="85">
        <f>DR61-DR62</f>
        <v>31232000</v>
      </c>
      <c r="DS63" s="85">
        <f>DS61-DS62</f>
        <v>0</v>
      </c>
      <c r="DT63" s="86"/>
      <c r="DU63" s="85">
        <f>DU61-DU62</f>
        <v>30941760</v>
      </c>
      <c r="DV63" s="85">
        <f>DV61-DV62</f>
        <v>0</v>
      </c>
      <c r="DW63" s="86"/>
      <c r="DX63" s="85">
        <f>DX61-DX62</f>
        <v>10275199</v>
      </c>
      <c r="DY63" s="85">
        <f>DY61-DY62</f>
        <v>0</v>
      </c>
      <c r="DZ63" s="86"/>
      <c r="EA63" s="85">
        <f>EA61-EA62</f>
        <v>10945199</v>
      </c>
      <c r="EB63" s="85">
        <f>EB61-EB62</f>
        <v>0</v>
      </c>
      <c r="EC63" s="86"/>
      <c r="ED63" s="85">
        <f>ED61-ED62</f>
        <v>10048271</v>
      </c>
      <c r="EE63" s="85">
        <f>EE61-EE62</f>
        <v>0</v>
      </c>
      <c r="EF63" s="86"/>
      <c r="EG63" s="85">
        <f>EG61-EG62</f>
        <v>0</v>
      </c>
      <c r="EH63" s="85">
        <f>EH61-EH62</f>
        <v>1100000</v>
      </c>
      <c r="EI63" s="86"/>
      <c r="EJ63" s="85">
        <f>EJ61-EJ62</f>
        <v>0</v>
      </c>
      <c r="EK63" s="85">
        <f>EK61-EK62</f>
        <v>1100000</v>
      </c>
      <c r="EL63" s="86"/>
      <c r="EM63" s="85">
        <f>EM61-EM62</f>
        <v>0</v>
      </c>
      <c r="EN63" s="85">
        <f>EN61-EN62</f>
        <v>1080000</v>
      </c>
      <c r="EO63" s="86"/>
      <c r="EP63" s="85">
        <f>EP61-EP62</f>
        <v>0</v>
      </c>
      <c r="EQ63" s="85">
        <f>EQ61-EQ62</f>
        <v>0</v>
      </c>
      <c r="ER63" s="86"/>
      <c r="ES63" s="85">
        <f>ES61-ES62</f>
        <v>0</v>
      </c>
      <c r="ET63" s="85">
        <f>ET61-ET62</f>
        <v>0</v>
      </c>
      <c r="EU63" s="86"/>
      <c r="EV63" s="85">
        <f>EV61-EV62</f>
        <v>0</v>
      </c>
      <c r="EW63" s="85">
        <f>EW61-EW62</f>
        <v>0</v>
      </c>
      <c r="EX63" s="86"/>
      <c r="EY63" s="85">
        <f>EY61-EY62</f>
        <v>5100000</v>
      </c>
      <c r="EZ63" s="85">
        <f>EZ61-EZ62</f>
        <v>0</v>
      </c>
      <c r="FA63" s="86"/>
      <c r="FB63" s="85">
        <f>FB61-FB62</f>
        <v>4958443</v>
      </c>
      <c r="FC63" s="85">
        <f>FC61-FC62</f>
        <v>0</v>
      </c>
      <c r="FD63" s="86"/>
      <c r="FE63" s="85">
        <f>FE61-FE62</f>
        <v>4879755</v>
      </c>
      <c r="FF63" s="85">
        <f>FF61-FF62</f>
        <v>0</v>
      </c>
      <c r="FG63" s="86"/>
      <c r="FH63" s="85">
        <f>FH61-FH62</f>
        <v>4607000</v>
      </c>
      <c r="FI63" s="85">
        <f>FI61-FI62</f>
        <v>0</v>
      </c>
      <c r="FJ63" s="86"/>
      <c r="FK63" s="85">
        <f>FK61-FK62</f>
        <v>7660772</v>
      </c>
      <c r="FL63" s="85">
        <f>FL61-FL62</f>
        <v>0</v>
      </c>
      <c r="FM63" s="86"/>
      <c r="FN63" s="85">
        <f>FN61-FN62</f>
        <v>7455218</v>
      </c>
      <c r="FO63" s="85">
        <f>FO61-FO62</f>
        <v>0</v>
      </c>
      <c r="FP63" s="86"/>
      <c r="FQ63" s="85">
        <f>FQ61-FQ62</f>
        <v>9000000</v>
      </c>
      <c r="FR63" s="85">
        <f>FR61-FR62</f>
        <v>0</v>
      </c>
      <c r="FS63" s="86"/>
      <c r="FT63" s="85">
        <f>FT61-FT62</f>
        <v>11105000</v>
      </c>
      <c r="FU63" s="85">
        <f>FU61-FU62</f>
        <v>0</v>
      </c>
      <c r="FV63" s="86"/>
      <c r="FW63" s="85">
        <f>FW61-FW62</f>
        <v>11002436</v>
      </c>
      <c r="FX63" s="85">
        <f>FX61-FX62</f>
        <v>0</v>
      </c>
      <c r="FY63" s="86"/>
      <c r="FZ63" s="85">
        <f>FZ61-FZ62</f>
        <v>57000000</v>
      </c>
      <c r="GA63" s="85">
        <f>GA61-GA62</f>
        <v>0</v>
      </c>
      <c r="GB63" s="86"/>
      <c r="GC63" s="85">
        <f>GC61-GC62</f>
        <v>27614775</v>
      </c>
      <c r="GD63" s="85">
        <f>GD61-GD62</f>
        <v>0</v>
      </c>
      <c r="GE63" s="86"/>
      <c r="GF63" s="85">
        <f>GF61-GF62</f>
        <v>11909642</v>
      </c>
      <c r="GG63" s="85">
        <f>GG61-GG62</f>
        <v>0</v>
      </c>
      <c r="GH63" s="86"/>
      <c r="GI63" s="85">
        <f>GI61-GI62</f>
        <v>21686794</v>
      </c>
      <c r="GJ63" s="85">
        <f>GJ61-GJ62</f>
        <v>0</v>
      </c>
      <c r="GK63" s="86"/>
      <c r="GL63" s="85">
        <f>GL61-GL62</f>
        <v>23884874</v>
      </c>
      <c r="GM63" s="85">
        <f>GM61-GM62</f>
        <v>0</v>
      </c>
      <c r="GN63" s="86"/>
      <c r="GO63" s="85">
        <f>GO61-GO62</f>
        <v>23375193</v>
      </c>
      <c r="GP63" s="85">
        <f>GP61-GP62</f>
        <v>0</v>
      </c>
      <c r="GQ63" s="86"/>
      <c r="GR63" s="85">
        <f>GR61-GR62</f>
        <v>0</v>
      </c>
      <c r="GS63" s="85">
        <f>GS61-GS62</f>
        <v>0</v>
      </c>
      <c r="GT63" s="86"/>
      <c r="GU63" s="85">
        <f>GU61-GU62</f>
        <v>27025988</v>
      </c>
      <c r="GV63" s="85">
        <f>GV61-GV62</f>
        <v>0</v>
      </c>
      <c r="GW63" s="86"/>
      <c r="GX63" s="85">
        <f>GX61-GX62</f>
        <v>17461926</v>
      </c>
      <c r="GY63" s="85">
        <f>GY61-GY62</f>
        <v>0</v>
      </c>
      <c r="GZ63" s="86"/>
      <c r="HA63" s="85">
        <f>HA61-HA62</f>
        <v>4198782</v>
      </c>
      <c r="HB63" s="85">
        <f>HB61-HB62</f>
        <v>0</v>
      </c>
      <c r="HC63" s="86"/>
      <c r="HD63" s="85">
        <f>HD61-HD62</f>
        <v>9705035</v>
      </c>
      <c r="HE63" s="85">
        <f>HE61-HE62</f>
        <v>0</v>
      </c>
      <c r="HF63" s="86"/>
      <c r="HG63" s="85">
        <f>HG61-HG62</f>
        <v>9472875</v>
      </c>
      <c r="HH63" s="85">
        <f>HH61-HH62</f>
        <v>0</v>
      </c>
      <c r="HI63" s="86"/>
      <c r="HJ63" s="85">
        <f>HJ61-HJ62</f>
        <v>358660869</v>
      </c>
      <c r="HK63" s="85">
        <f>HK61-HK62</f>
        <v>0</v>
      </c>
      <c r="HL63" s="86"/>
      <c r="HM63" s="85">
        <f>HM61-HM62</f>
        <v>272180831</v>
      </c>
      <c r="HN63" s="85">
        <f>HN61-HN62</f>
        <v>0</v>
      </c>
      <c r="HO63" s="86"/>
      <c r="HP63" s="85">
        <f>HP61-HP62</f>
        <v>168624410</v>
      </c>
      <c r="HQ63" s="85">
        <f>HQ61-HQ62</f>
        <v>0</v>
      </c>
      <c r="HR63" s="86"/>
      <c r="HS63" s="85">
        <f>HS61-HS62</f>
        <v>24000000</v>
      </c>
      <c r="HT63" s="85">
        <f>HT61-HT62</f>
        <v>0</v>
      </c>
      <c r="HU63" s="86"/>
      <c r="HV63" s="85">
        <f>HV61-HV62</f>
        <v>22500000</v>
      </c>
      <c r="HW63" s="85">
        <f>HW61-HW62</f>
        <v>0</v>
      </c>
      <c r="HX63" s="86"/>
      <c r="HY63" s="85">
        <f>HY61-HY62</f>
        <v>22271185</v>
      </c>
      <c r="HZ63" s="85">
        <f>HZ61-HZ62</f>
        <v>0</v>
      </c>
      <c r="IA63" s="86"/>
      <c r="IB63" s="85">
        <f>IB61-IB62</f>
        <v>237944786</v>
      </c>
      <c r="IC63" s="85">
        <f>IC61-IC62</f>
        <v>0</v>
      </c>
      <c r="ID63" s="86"/>
      <c r="IE63" s="85">
        <f>IE61-IE62</f>
        <v>232670198</v>
      </c>
      <c r="IF63" s="85">
        <f>IF61-IF62</f>
        <v>0</v>
      </c>
      <c r="IG63" s="86"/>
      <c r="IH63" s="85">
        <f>IH61-IH62</f>
        <v>214218899</v>
      </c>
      <c r="II63" s="85">
        <f>II61-II62</f>
        <v>0</v>
      </c>
      <c r="IJ63" s="86"/>
      <c r="IK63" s="85">
        <f>IK61-IK62</f>
        <v>18451963</v>
      </c>
      <c r="IL63" s="85">
        <f>IL61-IL62</f>
        <v>0</v>
      </c>
      <c r="IM63" s="86"/>
      <c r="IN63" s="85">
        <f>IN61-IN62</f>
        <v>21361017</v>
      </c>
      <c r="IO63" s="85">
        <f>IO61-IO62</f>
        <v>0</v>
      </c>
      <c r="IP63" s="86"/>
      <c r="IQ63" s="85">
        <f>IQ61-IQ62</f>
        <v>20142226</v>
      </c>
      <c r="IR63" s="85">
        <f>IR61-IR62</f>
        <v>0</v>
      </c>
      <c r="IS63" s="86"/>
      <c r="IT63" s="85">
        <f>IT61-IT62</f>
        <v>0</v>
      </c>
      <c r="IU63" s="85">
        <f>IU61-IU62</f>
        <v>0</v>
      </c>
      <c r="IV63" s="86"/>
      <c r="IW63" s="85">
        <f>IW61-IW62</f>
        <v>0</v>
      </c>
      <c r="IX63" s="85">
        <f>IX61-IX62</f>
        <v>0</v>
      </c>
      <c r="IY63" s="86"/>
      <c r="IZ63" s="85">
        <f>IZ61-IZ62</f>
        <v>0</v>
      </c>
      <c r="JA63" s="85">
        <f>JA61-JA62</f>
        <v>0</v>
      </c>
      <c r="JB63" s="86"/>
      <c r="JC63" s="85">
        <f>JC61-JC62</f>
        <v>8550000</v>
      </c>
      <c r="JD63" s="85">
        <f>JD61-JD62</f>
        <v>0</v>
      </c>
      <c r="JE63" s="86"/>
      <c r="JF63" s="85">
        <f>JF61-JF62</f>
        <v>15167322</v>
      </c>
      <c r="JG63" s="85">
        <f>JG61-JG62</f>
        <v>0</v>
      </c>
      <c r="JH63" s="86"/>
      <c r="JI63" s="85">
        <f>JI61-JI62</f>
        <v>11062322</v>
      </c>
      <c r="JJ63" s="85">
        <f>JJ61-JJ62</f>
        <v>0</v>
      </c>
      <c r="JK63" s="86"/>
      <c r="JL63" s="85">
        <f>JL61-JL62</f>
        <v>9115404</v>
      </c>
      <c r="JM63" s="85">
        <f>JM61-JM62</f>
        <v>0</v>
      </c>
      <c r="JN63" s="86"/>
      <c r="JO63" s="85">
        <f>JO61-JO62</f>
        <v>12965404</v>
      </c>
      <c r="JP63" s="85">
        <f>JP61-JP62</f>
        <v>0</v>
      </c>
      <c r="JQ63" s="86"/>
      <c r="JR63" s="85">
        <f>JR61-JR62</f>
        <v>12906922</v>
      </c>
      <c r="JS63" s="85">
        <f>JS61-JS62</f>
        <v>0</v>
      </c>
      <c r="JT63" s="86"/>
      <c r="JU63" s="85">
        <f>JU61-JU62</f>
        <v>6310000</v>
      </c>
      <c r="JV63" s="85">
        <f>JV61-JV62</f>
        <v>0</v>
      </c>
      <c r="JW63" s="86"/>
      <c r="JX63" s="85">
        <f>JX61-JX62</f>
        <v>3001339</v>
      </c>
      <c r="JY63" s="85">
        <f>JY61-JY62</f>
        <v>0</v>
      </c>
      <c r="JZ63" s="86"/>
      <c r="KA63" s="85">
        <f>KA61-KA62</f>
        <v>1570586</v>
      </c>
      <c r="KB63" s="85">
        <f>KB61-KB62</f>
        <v>0</v>
      </c>
      <c r="KC63" s="86"/>
      <c r="KD63" s="85">
        <f>KD61-KD62</f>
        <v>171279987</v>
      </c>
      <c r="KE63" s="85">
        <f>KE61-KE62</f>
        <v>0</v>
      </c>
      <c r="KF63" s="86"/>
      <c r="KG63" s="85">
        <f>KG61-KG62</f>
        <v>181332073</v>
      </c>
      <c r="KH63" s="85">
        <f>KH61-KH62</f>
        <v>0</v>
      </c>
      <c r="KI63" s="86"/>
      <c r="KJ63" s="85">
        <f>KJ61-KJ62</f>
        <v>179846465</v>
      </c>
      <c r="KK63" s="85">
        <f>KK61-KK62</f>
        <v>0</v>
      </c>
      <c r="KL63" s="86"/>
      <c r="KM63" s="85">
        <f>KM61-KM62</f>
        <v>0</v>
      </c>
      <c r="KN63" s="85">
        <f>KN61-KN62</f>
        <v>0</v>
      </c>
      <c r="KO63" s="86"/>
      <c r="KP63" s="85">
        <f>KP61-KP62</f>
        <v>428722</v>
      </c>
      <c r="KQ63" s="85">
        <f>KQ61-KQ62</f>
        <v>0</v>
      </c>
      <c r="KR63" s="86"/>
      <c r="KS63" s="85">
        <f>KS61-KS62</f>
        <v>337616</v>
      </c>
      <c r="KT63" s="85">
        <f>KT61-KT62</f>
        <v>0</v>
      </c>
      <c r="KU63" s="86"/>
      <c r="KV63" s="85">
        <f>KV61-KV62</f>
        <v>0</v>
      </c>
      <c r="KW63" s="85">
        <f>KW61-KW62</f>
        <v>0</v>
      </c>
      <c r="KX63" s="86"/>
      <c r="KY63" s="85">
        <f>KY61-KY62</f>
        <v>0</v>
      </c>
      <c r="KZ63" s="85">
        <f>KZ61-KZ62</f>
        <v>0</v>
      </c>
      <c r="LA63" s="86"/>
      <c r="LB63" s="85">
        <f>LB61-LB62</f>
        <v>0</v>
      </c>
      <c r="LC63" s="85">
        <f>LC61-LC62</f>
        <v>0</v>
      </c>
      <c r="LD63" s="86"/>
      <c r="LE63" s="85">
        <f>LE61-LE62</f>
        <v>500000</v>
      </c>
      <c r="LF63" s="85">
        <f>LF61-LF62</f>
        <v>0</v>
      </c>
      <c r="LG63" s="86"/>
      <c r="LH63" s="85">
        <f>LH61-LH62</f>
        <v>590000</v>
      </c>
      <c r="LI63" s="85">
        <f>LI61-LI62</f>
        <v>0</v>
      </c>
      <c r="LJ63" s="86"/>
      <c r="LK63" s="85">
        <f>LK61-LK62</f>
        <v>589646</v>
      </c>
      <c r="LL63" s="85">
        <f>LL61-LL62</f>
        <v>0</v>
      </c>
      <c r="LM63" s="86"/>
      <c r="LN63" s="85">
        <f>LN61-LN62</f>
        <v>2243760</v>
      </c>
      <c r="LO63" s="85">
        <f>LO61-LO62</f>
        <v>0</v>
      </c>
      <c r="LP63" s="86"/>
      <c r="LQ63" s="85">
        <f>LQ61-LQ62</f>
        <v>10643760</v>
      </c>
      <c r="LR63" s="85">
        <f>LR61-LR62</f>
        <v>0</v>
      </c>
      <c r="LS63" s="86"/>
      <c r="LT63" s="85">
        <f>LT61-LT62</f>
        <v>10168439</v>
      </c>
      <c r="LU63" s="85">
        <f>LU61-LU62</f>
        <v>0</v>
      </c>
      <c r="LV63" s="86"/>
      <c r="LW63" s="85">
        <f>LW61-LW62</f>
        <v>2000000</v>
      </c>
      <c r="LX63" s="85">
        <f>LX61-LX62</f>
        <v>12060000</v>
      </c>
      <c r="LY63" s="86"/>
      <c r="LZ63" s="85">
        <f>LZ61-LZ62</f>
        <v>3300000</v>
      </c>
      <c r="MA63" s="85">
        <f>MA61-MA62</f>
        <v>13510000</v>
      </c>
      <c r="MB63" s="86"/>
      <c r="MC63" s="85">
        <f>MC61-MC62</f>
        <v>3256328</v>
      </c>
      <c r="MD63" s="85">
        <f>MD61-MD62</f>
        <v>13510000</v>
      </c>
      <c r="ME63" s="86"/>
      <c r="MF63" s="85">
        <f>MF61-MF62</f>
        <v>3364918651</v>
      </c>
      <c r="MG63" s="85">
        <f>MG61-MG62</f>
        <v>0</v>
      </c>
      <c r="MH63" s="86"/>
      <c r="MI63" s="85">
        <f>MI61-MI62</f>
        <v>3367484400</v>
      </c>
      <c r="MJ63" s="85">
        <f>MJ61-MJ62</f>
        <v>0</v>
      </c>
      <c r="MK63" s="86"/>
      <c r="ML63" s="85">
        <f>ML61-ML62</f>
        <v>892138608</v>
      </c>
      <c r="MM63" s="85">
        <f>MM61-MM62</f>
        <v>0</v>
      </c>
      <c r="MN63" s="86"/>
      <c r="MO63" s="432">
        <f>SUMIFS(CW63:MH63,$CW$1:$MH$1,"eredeti előirányzat",$CW$5:$MH$5,"Kötelező feladatok")</f>
        <v>4349775195</v>
      </c>
      <c r="MP63" s="432">
        <f t="shared" si="27"/>
        <v>13160000</v>
      </c>
      <c r="MQ63" s="244"/>
      <c r="MR63" s="432">
        <f>SUMIFS(CZ63:MK63,$CZ$1:$MK$1,"módosított előirányzat",$CZ$5:$MK$5,"Kötelező feladatok")</f>
        <v>4299957152</v>
      </c>
      <c r="MS63" s="432">
        <f t="shared" si="20"/>
        <v>14610000</v>
      </c>
      <c r="MT63" s="244"/>
      <c r="MU63" s="432">
        <f t="shared" si="28"/>
        <v>1665850323</v>
      </c>
      <c r="MV63" s="432">
        <f t="shared" si="30"/>
        <v>14590000</v>
      </c>
      <c r="MW63" s="244"/>
      <c r="MX63" s="730"/>
    </row>
    <row r="64" spans="1:362" ht="15">
      <c r="A64" s="962" t="s">
        <v>213</v>
      </c>
      <c r="B64" s="963"/>
      <c r="C64" s="963"/>
      <c r="D64" s="963"/>
      <c r="E64" s="963"/>
      <c r="F64" s="963"/>
      <c r="G64" s="964"/>
      <c r="H64" s="356">
        <f t="shared" si="21"/>
        <v>72</v>
      </c>
      <c r="I64" s="356">
        <f t="shared" si="22"/>
        <v>0</v>
      </c>
      <c r="J64" s="356"/>
      <c r="K64" s="357">
        <f t="shared" si="2"/>
        <v>72</v>
      </c>
      <c r="L64" s="356">
        <f t="shared" si="23"/>
        <v>88</v>
      </c>
      <c r="M64" s="356">
        <f t="shared" si="24"/>
        <v>0</v>
      </c>
      <c r="N64" s="356"/>
      <c r="O64" s="358">
        <f t="shared" si="9"/>
        <v>88</v>
      </c>
      <c r="P64" s="356">
        <f t="shared" si="25"/>
        <v>74</v>
      </c>
      <c r="Q64" s="356">
        <f t="shared" si="26"/>
        <v>0</v>
      </c>
      <c r="R64" s="356"/>
      <c r="S64" s="358">
        <f t="shared" si="10"/>
        <v>74</v>
      </c>
      <c r="T64" s="87">
        <v>29</v>
      </c>
      <c r="U64" s="87"/>
      <c r="V64" s="87"/>
      <c r="W64" s="87">
        <v>29</v>
      </c>
      <c r="X64" s="87"/>
      <c r="Y64" s="87"/>
      <c r="Z64" s="87">
        <v>25</v>
      </c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>
        <v>5</v>
      </c>
      <c r="AM64" s="87"/>
      <c r="AN64" s="87"/>
      <c r="AO64" s="87">
        <v>5</v>
      </c>
      <c r="AP64" s="87"/>
      <c r="AQ64" s="87"/>
      <c r="AR64" s="87">
        <v>5</v>
      </c>
      <c r="AS64" s="87"/>
      <c r="AT64" s="87"/>
      <c r="AU64" s="35">
        <f>AL64+T64</f>
        <v>34</v>
      </c>
      <c r="AV64" s="87"/>
      <c r="AW64" s="87"/>
      <c r="AX64" s="87">
        <f>W64+AO64</f>
        <v>34</v>
      </c>
      <c r="AY64" s="87"/>
      <c r="AZ64" s="87"/>
      <c r="BA64" s="35">
        <f>Z64+AR64</f>
        <v>30</v>
      </c>
      <c r="BB64" s="87"/>
      <c r="BC64" s="87"/>
      <c r="BD64" s="87">
        <v>2</v>
      </c>
      <c r="BE64" s="87"/>
      <c r="BF64" s="87"/>
      <c r="BG64" s="87">
        <v>2</v>
      </c>
      <c r="BH64" s="87"/>
      <c r="BI64" s="87"/>
      <c r="BJ64" s="87">
        <v>2</v>
      </c>
      <c r="BK64" s="87"/>
      <c r="BL64" s="87"/>
      <c r="BM64" s="87">
        <v>6</v>
      </c>
      <c r="BN64" s="87"/>
      <c r="BO64" s="87"/>
      <c r="BP64" s="87">
        <v>6</v>
      </c>
      <c r="BQ64" s="87"/>
      <c r="BR64" s="87"/>
      <c r="BS64" s="87">
        <v>6</v>
      </c>
      <c r="BT64" s="87"/>
      <c r="BU64" s="87"/>
      <c r="BV64" s="87">
        <v>2</v>
      </c>
      <c r="BW64" s="87"/>
      <c r="BX64" s="87"/>
      <c r="BY64" s="87">
        <v>2</v>
      </c>
      <c r="BZ64" s="87"/>
      <c r="CA64" s="87"/>
      <c r="CB64" s="87">
        <v>2</v>
      </c>
      <c r="CC64" s="87"/>
      <c r="CD64" s="87"/>
      <c r="CE64" s="87"/>
      <c r="CF64" s="87"/>
      <c r="CG64" s="87"/>
      <c r="CH64" s="87"/>
      <c r="CI64" s="87"/>
      <c r="CJ64" s="87"/>
      <c r="CK64" s="87"/>
      <c r="CL64" s="87"/>
      <c r="CM64" s="87"/>
      <c r="CN64" s="35">
        <f t="shared" ref="CN64" si="31">BV64+BM64+BD64</f>
        <v>10</v>
      </c>
      <c r="CO64" s="87"/>
      <c r="CP64" s="87"/>
      <c r="CQ64" s="35">
        <f t="shared" ref="CQ64" si="32">BY64+BP64+BG64</f>
        <v>10</v>
      </c>
      <c r="CR64" s="87"/>
      <c r="CS64" s="87"/>
      <c r="CT64" s="35">
        <f>CB64+BS64+BJ64</f>
        <v>10</v>
      </c>
      <c r="CU64" s="87"/>
      <c r="CV64" s="87"/>
      <c r="CW64" s="203"/>
      <c r="CX64" s="203"/>
      <c r="CY64" s="203"/>
      <c r="CZ64" s="203"/>
      <c r="DA64" s="203"/>
      <c r="DB64" s="203"/>
      <c r="DC64" s="203"/>
      <c r="DD64" s="203"/>
      <c r="DE64" s="203"/>
      <c r="DF64" s="203"/>
      <c r="DG64" s="203"/>
      <c r="DH64" s="203"/>
      <c r="DI64" s="203"/>
      <c r="DJ64" s="203"/>
      <c r="DK64" s="203"/>
      <c r="DL64" s="203"/>
      <c r="DM64" s="203"/>
      <c r="DN64" s="203"/>
      <c r="DO64" s="203"/>
      <c r="DP64" s="203"/>
      <c r="DQ64" s="203"/>
      <c r="DR64" s="203"/>
      <c r="DS64" s="203"/>
      <c r="DT64" s="203"/>
      <c r="DU64" s="203"/>
      <c r="DV64" s="203"/>
      <c r="DW64" s="203"/>
      <c r="DX64" s="203">
        <v>2</v>
      </c>
      <c r="DY64" s="203"/>
      <c r="DZ64" s="203"/>
      <c r="EA64" s="203">
        <v>2</v>
      </c>
      <c r="EB64" s="203"/>
      <c r="EC64" s="203"/>
      <c r="ED64" s="203">
        <v>2</v>
      </c>
      <c r="EE64" s="203"/>
      <c r="EF64" s="203"/>
      <c r="EG64" s="203"/>
      <c r="EH64" s="203"/>
      <c r="EI64" s="203"/>
      <c r="EJ64" s="203"/>
      <c r="EK64" s="203"/>
      <c r="EL64" s="203"/>
      <c r="EM64" s="203"/>
      <c r="EN64" s="203"/>
      <c r="EO64" s="203"/>
      <c r="EP64" s="203"/>
      <c r="EQ64" s="203"/>
      <c r="ER64" s="203"/>
      <c r="ES64" s="203"/>
      <c r="ET64" s="203"/>
      <c r="EU64" s="203"/>
      <c r="EV64" s="203"/>
      <c r="EW64" s="203"/>
      <c r="EX64" s="203"/>
      <c r="EY64" s="203"/>
      <c r="EZ64" s="203"/>
      <c r="FA64" s="203"/>
      <c r="FB64" s="203"/>
      <c r="FC64" s="203"/>
      <c r="FD64" s="203"/>
      <c r="FE64" s="203"/>
      <c r="FF64" s="203"/>
      <c r="FG64" s="203"/>
      <c r="FH64" s="203"/>
      <c r="FI64" s="203"/>
      <c r="FJ64" s="203"/>
      <c r="FK64" s="203"/>
      <c r="FL64" s="203"/>
      <c r="FM64" s="203"/>
      <c r="FN64" s="203"/>
      <c r="FO64" s="203"/>
      <c r="FP64" s="203"/>
      <c r="FQ64" s="203"/>
      <c r="FR64" s="203"/>
      <c r="FS64" s="203"/>
      <c r="FT64" s="203"/>
      <c r="FU64" s="203"/>
      <c r="FV64" s="203"/>
      <c r="FW64" s="203"/>
      <c r="FX64" s="203"/>
      <c r="FY64" s="203"/>
      <c r="FZ64" s="203"/>
      <c r="GA64" s="203"/>
      <c r="GB64" s="203"/>
      <c r="GC64" s="203"/>
      <c r="GD64" s="203"/>
      <c r="GE64" s="203"/>
      <c r="GF64" s="203"/>
      <c r="GG64" s="203"/>
      <c r="GH64" s="203"/>
      <c r="GI64" s="203">
        <v>6</v>
      </c>
      <c r="GJ64" s="203"/>
      <c r="GK64" s="203"/>
      <c r="GL64" s="203">
        <v>6</v>
      </c>
      <c r="GM64" s="203"/>
      <c r="GN64" s="203"/>
      <c r="GO64" s="203">
        <v>6</v>
      </c>
      <c r="GP64" s="203"/>
      <c r="GQ64" s="203"/>
      <c r="GR64" s="87"/>
      <c r="GS64" s="87"/>
      <c r="GT64" s="87"/>
      <c r="GU64" s="87"/>
      <c r="GV64" s="87"/>
      <c r="GW64" s="87"/>
      <c r="GX64" s="87"/>
      <c r="GY64" s="87"/>
      <c r="GZ64" s="87"/>
      <c r="HA64" s="87">
        <v>1</v>
      </c>
      <c r="HB64" s="203"/>
      <c r="HC64" s="203"/>
      <c r="HD64" s="203">
        <v>1</v>
      </c>
      <c r="HE64" s="203"/>
      <c r="HF64" s="203"/>
      <c r="HG64" s="87">
        <v>1</v>
      </c>
      <c r="HH64" s="87"/>
      <c r="HI64" s="87"/>
      <c r="HJ64" s="87">
        <v>5</v>
      </c>
      <c r="HK64" s="87"/>
      <c r="HL64" s="87"/>
      <c r="HM64" s="87">
        <v>5</v>
      </c>
      <c r="HN64" s="87"/>
      <c r="HO64" s="87"/>
      <c r="HP64" s="87">
        <v>3</v>
      </c>
      <c r="HQ64" s="87"/>
      <c r="HR64" s="203"/>
      <c r="HS64" s="203"/>
      <c r="HT64" s="203"/>
      <c r="HU64" s="203"/>
      <c r="HV64" s="203"/>
      <c r="HW64" s="203"/>
      <c r="HX64" s="203"/>
      <c r="HY64" s="203"/>
      <c r="HZ64" s="203"/>
      <c r="IA64" s="203"/>
      <c r="IB64" s="203">
        <v>8</v>
      </c>
      <c r="IC64" s="203"/>
      <c r="ID64" s="203"/>
      <c r="IE64" s="203">
        <v>8</v>
      </c>
      <c r="IF64" s="203"/>
      <c r="IG64" s="203"/>
      <c r="IH64" s="203">
        <v>5</v>
      </c>
      <c r="II64" s="203"/>
      <c r="IJ64" s="203"/>
      <c r="IK64" s="203">
        <v>5</v>
      </c>
      <c r="IL64" s="203"/>
      <c r="IM64" s="203"/>
      <c r="IN64" s="203">
        <v>5</v>
      </c>
      <c r="IO64" s="87"/>
      <c r="IP64" s="87"/>
      <c r="IQ64" s="87">
        <v>4</v>
      </c>
      <c r="IR64" s="87"/>
      <c r="IS64" s="87"/>
      <c r="IT64" s="203"/>
      <c r="IU64" s="203"/>
      <c r="IV64" s="203"/>
      <c r="IW64" s="203"/>
      <c r="IX64" s="203"/>
      <c r="IY64" s="203"/>
      <c r="IZ64" s="203"/>
      <c r="JA64" s="203"/>
      <c r="JB64" s="203"/>
      <c r="JC64" s="203"/>
      <c r="JD64" s="203"/>
      <c r="JE64" s="203"/>
      <c r="JF64" s="203"/>
      <c r="JG64" s="203"/>
      <c r="JH64" s="203"/>
      <c r="JI64" s="203"/>
      <c r="JJ64" s="203"/>
      <c r="JK64" s="203"/>
      <c r="JL64" s="203">
        <v>1</v>
      </c>
      <c r="JM64" s="203"/>
      <c r="JN64" s="203"/>
      <c r="JO64" s="203">
        <v>1</v>
      </c>
      <c r="JP64" s="203"/>
      <c r="JQ64" s="203"/>
      <c r="JR64" s="203">
        <v>1</v>
      </c>
      <c r="JS64" s="203"/>
      <c r="JT64" s="203"/>
      <c r="JU64" s="203"/>
      <c r="JV64" s="203"/>
      <c r="JW64" s="203"/>
      <c r="JX64" s="203"/>
      <c r="JY64" s="203"/>
      <c r="JZ64" s="203"/>
      <c r="KA64" s="203"/>
      <c r="KB64" s="203"/>
      <c r="KC64" s="203"/>
      <c r="KD64" s="203"/>
      <c r="KE64" s="203"/>
      <c r="KF64" s="203"/>
      <c r="KG64" s="203"/>
      <c r="KH64" s="203"/>
      <c r="KI64" s="203"/>
      <c r="KJ64" s="203"/>
      <c r="KK64" s="203"/>
      <c r="KL64" s="203"/>
      <c r="KM64" s="203"/>
      <c r="KN64" s="203"/>
      <c r="KO64" s="203"/>
      <c r="KP64" s="203"/>
      <c r="KQ64" s="203"/>
      <c r="KR64" s="203"/>
      <c r="KS64" s="203"/>
      <c r="KT64" s="203"/>
      <c r="KU64" s="203"/>
      <c r="KV64" s="203"/>
      <c r="KW64" s="203"/>
      <c r="KX64" s="203"/>
      <c r="KY64" s="203"/>
      <c r="KZ64" s="203"/>
      <c r="LA64" s="203"/>
      <c r="LB64" s="203"/>
      <c r="LC64" s="203"/>
      <c r="LD64" s="203"/>
      <c r="LE64" s="203"/>
      <c r="LF64" s="203"/>
      <c r="LG64" s="203"/>
      <c r="LH64" s="203"/>
      <c r="LI64" s="203"/>
      <c r="LJ64" s="203"/>
      <c r="LK64" s="203"/>
      <c r="LL64" s="203"/>
      <c r="LM64" s="203"/>
      <c r="LN64" s="203"/>
      <c r="LO64" s="203"/>
      <c r="LP64" s="203"/>
      <c r="LQ64" s="203"/>
      <c r="LR64" s="203"/>
      <c r="LS64" s="203"/>
      <c r="LT64" s="203"/>
      <c r="LU64" s="203"/>
      <c r="LV64" s="203"/>
      <c r="LW64" s="203"/>
      <c r="LX64" s="203"/>
      <c r="LY64" s="203"/>
      <c r="LZ64" s="203"/>
      <c r="MA64" s="203"/>
      <c r="MB64" s="203"/>
      <c r="MC64" s="203"/>
      <c r="MD64" s="203"/>
      <c r="ME64" s="203"/>
      <c r="MF64" s="203"/>
      <c r="MG64" s="203"/>
      <c r="MH64" s="203"/>
      <c r="MI64" s="203">
        <v>16</v>
      </c>
      <c r="MJ64" s="203"/>
      <c r="MK64" s="203"/>
      <c r="ML64" s="203">
        <v>12</v>
      </c>
      <c r="MM64" s="203"/>
      <c r="MN64" s="203"/>
      <c r="MO64" s="489">
        <f>SUMIFS(CW64:LW64,$CW$1:$LW$1,"eredeti előirányzat",$CW$5:$LW$5,"Kötelező feladatok")</f>
        <v>28</v>
      </c>
      <c r="MP64" s="489">
        <f t="shared" si="27"/>
        <v>0</v>
      </c>
      <c r="MQ64" s="359"/>
      <c r="MR64" s="489">
        <f>SUMIFS(CZ64:MK64,$CZ$1:$MK$1,"módosított előirányzat",$CZ$5:$MK$5,"Kötelező feladatok")</f>
        <v>44</v>
      </c>
      <c r="MS64" s="489">
        <f t="shared" si="20"/>
        <v>0</v>
      </c>
      <c r="MT64" s="359"/>
      <c r="MU64" s="489">
        <f>SUMIFS(CY64:MN64,$CY$1:$MN$1,"tény",$CY$5:$MN$5,"Kötelező feladatok")</f>
        <v>34</v>
      </c>
      <c r="MV64" s="489">
        <f t="shared" si="30"/>
        <v>0</v>
      </c>
      <c r="MW64" s="359"/>
      <c r="MX64" s="731"/>
    </row>
    <row r="65" spans="1:362" ht="15">
      <c r="A65" s="1137" t="s">
        <v>214</v>
      </c>
      <c r="B65" s="1138"/>
      <c r="C65" s="1138"/>
      <c r="D65" s="1138"/>
      <c r="E65" s="1138"/>
      <c r="F65" s="1138"/>
      <c r="G65" s="1139"/>
      <c r="H65" s="356">
        <f t="shared" si="21"/>
        <v>0</v>
      </c>
      <c r="I65" s="356">
        <f t="shared" si="22"/>
        <v>0</v>
      </c>
      <c r="J65" s="356"/>
      <c r="K65" s="357">
        <f>SUM(H65:J65)</f>
        <v>0</v>
      </c>
      <c r="L65" s="356">
        <f t="shared" si="23"/>
        <v>0</v>
      </c>
      <c r="M65" s="356">
        <f t="shared" si="24"/>
        <v>0</v>
      </c>
      <c r="N65" s="356"/>
      <c r="O65" s="358">
        <f t="shared" si="9"/>
        <v>0</v>
      </c>
      <c r="P65" s="356">
        <f t="shared" si="25"/>
        <v>0</v>
      </c>
      <c r="Q65" s="356">
        <f t="shared" si="26"/>
        <v>0</v>
      </c>
      <c r="R65" s="356"/>
      <c r="S65" s="358">
        <f t="shared" si="10"/>
        <v>0</v>
      </c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35">
        <f>CB65+BS65+BJ65</f>
        <v>0</v>
      </c>
      <c r="CU65" s="63"/>
      <c r="CV65" s="63"/>
      <c r="CW65" s="204"/>
      <c r="CX65" s="204"/>
      <c r="CY65" s="204"/>
      <c r="CZ65" s="204"/>
      <c r="DA65" s="204"/>
      <c r="DB65" s="204"/>
      <c r="DC65" s="204"/>
      <c r="DD65" s="204"/>
      <c r="DE65" s="204"/>
      <c r="DF65" s="204"/>
      <c r="DG65" s="204"/>
      <c r="DH65" s="204"/>
      <c r="DI65" s="204"/>
      <c r="DJ65" s="204"/>
      <c r="DK65" s="204"/>
      <c r="DL65" s="204"/>
      <c r="DM65" s="204"/>
      <c r="DN65" s="204"/>
      <c r="DO65" s="204"/>
      <c r="DP65" s="204"/>
      <c r="DQ65" s="204"/>
      <c r="DR65" s="204"/>
      <c r="DS65" s="204"/>
      <c r="DT65" s="204"/>
      <c r="DU65" s="204"/>
      <c r="DV65" s="204"/>
      <c r="DW65" s="204"/>
      <c r="DX65" s="204"/>
      <c r="DY65" s="204"/>
      <c r="DZ65" s="204"/>
      <c r="EA65" s="204"/>
      <c r="EB65" s="204"/>
      <c r="EC65" s="204"/>
      <c r="ED65" s="204"/>
      <c r="EE65" s="204"/>
      <c r="EF65" s="204"/>
      <c r="EG65" s="204"/>
      <c r="EH65" s="204"/>
      <c r="EI65" s="204"/>
      <c r="EJ65" s="204"/>
      <c r="EK65" s="204"/>
      <c r="EL65" s="204"/>
      <c r="EM65" s="204"/>
      <c r="EN65" s="204"/>
      <c r="EO65" s="204"/>
      <c r="EP65" s="204"/>
      <c r="EQ65" s="204"/>
      <c r="ER65" s="204"/>
      <c r="ES65" s="204"/>
      <c r="ET65" s="204"/>
      <c r="EU65" s="204"/>
      <c r="EV65" s="204"/>
      <c r="EW65" s="204"/>
      <c r="EX65" s="204"/>
      <c r="EY65" s="204"/>
      <c r="EZ65" s="204"/>
      <c r="FA65" s="204"/>
      <c r="FB65" s="204"/>
      <c r="FC65" s="204"/>
      <c r="FD65" s="204"/>
      <c r="FE65" s="204"/>
      <c r="FF65" s="204"/>
      <c r="FG65" s="204"/>
      <c r="FH65" s="204"/>
      <c r="FI65" s="204"/>
      <c r="FJ65" s="204"/>
      <c r="FK65" s="204"/>
      <c r="FL65" s="204"/>
      <c r="FM65" s="204"/>
      <c r="FN65" s="204"/>
      <c r="FO65" s="204"/>
      <c r="FP65" s="204"/>
      <c r="FQ65" s="204"/>
      <c r="FR65" s="204"/>
      <c r="FS65" s="204"/>
      <c r="FT65" s="204"/>
      <c r="FU65" s="204"/>
      <c r="FV65" s="204"/>
      <c r="FW65" s="204"/>
      <c r="FX65" s="204"/>
      <c r="FY65" s="204"/>
      <c r="FZ65" s="204"/>
      <c r="GA65" s="204"/>
      <c r="GB65" s="204"/>
      <c r="GC65" s="204"/>
      <c r="GD65" s="204"/>
      <c r="GE65" s="204"/>
      <c r="GF65" s="204"/>
      <c r="GG65" s="204"/>
      <c r="GH65" s="204"/>
      <c r="GI65" s="204"/>
      <c r="GJ65" s="204"/>
      <c r="GK65" s="204"/>
      <c r="GL65" s="204"/>
      <c r="GM65" s="204"/>
      <c r="GN65" s="204"/>
      <c r="GO65" s="204"/>
      <c r="GP65" s="204"/>
      <c r="GQ65" s="204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204"/>
      <c r="HC65" s="204"/>
      <c r="HD65" s="204"/>
      <c r="HE65" s="204"/>
      <c r="HF65" s="204"/>
      <c r="HG65" s="63"/>
      <c r="HH65" s="63"/>
      <c r="HI65" s="63"/>
      <c r="HJ65" s="63"/>
      <c r="HK65" s="63"/>
      <c r="HL65" s="63"/>
      <c r="HM65" s="63"/>
      <c r="HN65" s="63"/>
      <c r="HO65" s="63"/>
      <c r="HP65" s="63"/>
      <c r="HQ65" s="63"/>
      <c r="HR65" s="204"/>
      <c r="HS65" s="204"/>
      <c r="HT65" s="204"/>
      <c r="HU65" s="204"/>
      <c r="HV65" s="204"/>
      <c r="HW65" s="204"/>
      <c r="HX65" s="204"/>
      <c r="HY65" s="204"/>
      <c r="HZ65" s="204"/>
      <c r="IA65" s="204"/>
      <c r="IB65" s="204"/>
      <c r="IC65" s="204"/>
      <c r="ID65" s="204"/>
      <c r="IE65" s="204"/>
      <c r="IF65" s="204"/>
      <c r="IG65" s="204"/>
      <c r="IH65" s="204"/>
      <c r="II65" s="204"/>
      <c r="IJ65" s="204"/>
      <c r="IK65" s="204"/>
      <c r="IL65" s="204"/>
      <c r="IM65" s="204"/>
      <c r="IN65" s="204"/>
      <c r="IO65" s="204"/>
      <c r="IP65" s="204"/>
      <c r="IQ65" s="204"/>
      <c r="IR65" s="204"/>
      <c r="IS65" s="204"/>
      <c r="IT65" s="204"/>
      <c r="IU65" s="204"/>
      <c r="IV65" s="204"/>
      <c r="IW65" s="204"/>
      <c r="IX65" s="204"/>
      <c r="IY65" s="204"/>
      <c r="IZ65" s="204"/>
      <c r="JA65" s="204"/>
      <c r="JB65" s="204"/>
      <c r="JC65" s="204"/>
      <c r="JD65" s="204"/>
      <c r="JE65" s="204"/>
      <c r="JF65" s="204"/>
      <c r="JG65" s="204"/>
      <c r="JH65" s="204"/>
      <c r="JI65" s="204"/>
      <c r="JJ65" s="204"/>
      <c r="JK65" s="204"/>
      <c r="JL65" s="204"/>
      <c r="JM65" s="204"/>
      <c r="JN65" s="204"/>
      <c r="JO65" s="204"/>
      <c r="JP65" s="204"/>
      <c r="JQ65" s="204"/>
      <c r="JR65" s="204"/>
      <c r="JS65" s="204"/>
      <c r="JT65" s="204"/>
      <c r="JU65" s="204"/>
      <c r="JV65" s="204"/>
      <c r="JW65" s="204"/>
      <c r="JX65" s="204"/>
      <c r="JY65" s="204"/>
      <c r="JZ65" s="204"/>
      <c r="KA65" s="204"/>
      <c r="KB65" s="204"/>
      <c r="KC65" s="204"/>
      <c r="KD65" s="204"/>
      <c r="KE65" s="204"/>
      <c r="KF65" s="204"/>
      <c r="KG65" s="204"/>
      <c r="KH65" s="204"/>
      <c r="KI65" s="204"/>
      <c r="KJ65" s="204"/>
      <c r="KK65" s="204"/>
      <c r="KL65" s="204"/>
      <c r="KM65" s="204"/>
      <c r="KN65" s="204"/>
      <c r="KO65" s="204"/>
      <c r="KP65" s="204"/>
      <c r="KQ65" s="204"/>
      <c r="KR65" s="204"/>
      <c r="KS65" s="204"/>
      <c r="KT65" s="204"/>
      <c r="KU65" s="204"/>
      <c r="KV65" s="204"/>
      <c r="KW65" s="204"/>
      <c r="KX65" s="204"/>
      <c r="KY65" s="204"/>
      <c r="KZ65" s="204"/>
      <c r="LA65" s="204"/>
      <c r="LB65" s="204"/>
      <c r="LC65" s="204"/>
      <c r="LD65" s="204"/>
      <c r="LE65" s="204"/>
      <c r="LF65" s="204"/>
      <c r="LG65" s="204"/>
      <c r="LH65" s="204"/>
      <c r="LI65" s="204"/>
      <c r="LJ65" s="204"/>
      <c r="LK65" s="204"/>
      <c r="LL65" s="204"/>
      <c r="LM65" s="204"/>
      <c r="LN65" s="204"/>
      <c r="LO65" s="204"/>
      <c r="LP65" s="204"/>
      <c r="LQ65" s="204"/>
      <c r="LR65" s="204"/>
      <c r="LS65" s="204"/>
      <c r="LT65" s="204"/>
      <c r="LU65" s="204"/>
      <c r="LV65" s="204"/>
      <c r="LW65" s="204"/>
      <c r="LX65" s="204"/>
      <c r="LY65" s="204"/>
      <c r="LZ65" s="204"/>
      <c r="MA65" s="204"/>
      <c r="MB65" s="204"/>
      <c r="MC65" s="204"/>
      <c r="MD65" s="204"/>
      <c r="ME65" s="204"/>
      <c r="MF65" s="204"/>
      <c r="MG65" s="204"/>
      <c r="MH65" s="204"/>
      <c r="MI65" s="204"/>
      <c r="MJ65" s="204"/>
      <c r="MK65" s="204"/>
      <c r="ML65" s="204"/>
      <c r="MM65" s="204"/>
      <c r="MN65" s="204"/>
      <c r="MO65" s="489">
        <f>SUMIFS(CW65:LW65,$CW$1:$LW$1,"eredeti előirányzat",$CW$5:$LW$5,"Kötelező feladatok")</f>
        <v>0</v>
      </c>
      <c r="MP65" s="489">
        <f t="shared" si="27"/>
        <v>0</v>
      </c>
      <c r="MQ65" s="360"/>
      <c r="MR65" s="489">
        <f>SUMIFS(CZ65:LZ65,$CZ$1:$LZ$1,"módosított előirányzat",$CZ$5:$LZ$5,"Kötelező feladatok")</f>
        <v>0</v>
      </c>
      <c r="MS65" s="489">
        <f t="shared" si="20"/>
        <v>0</v>
      </c>
      <c r="MT65" s="360"/>
      <c r="MU65" s="489">
        <f>SUMIFS(CY65:MC65,$CY$1:$MC$1,"tény",$CY$5:$MC$5,"Kötelező feladatok")</f>
        <v>0</v>
      </c>
      <c r="MV65" s="489">
        <f t="shared" si="30"/>
        <v>0</v>
      </c>
      <c r="MW65" s="360"/>
      <c r="MX65" s="732"/>
    </row>
  </sheetData>
  <mergeCells count="213">
    <mergeCell ref="MF3:MN4"/>
    <mergeCell ref="LW3:ME4"/>
    <mergeCell ref="KV2:LD2"/>
    <mergeCell ref="HS2:IA2"/>
    <mergeCell ref="HS3:IA4"/>
    <mergeCell ref="IB2:IJ2"/>
    <mergeCell ref="IB3:IJ4"/>
    <mergeCell ref="IK2:IS2"/>
    <mergeCell ref="IK3:IS4"/>
    <mergeCell ref="IT2:JB2"/>
    <mergeCell ref="IT3:JB4"/>
    <mergeCell ref="JC2:JK2"/>
    <mergeCell ref="KD3:KL4"/>
    <mergeCell ref="KM3:KU4"/>
    <mergeCell ref="KM2:KU2"/>
    <mergeCell ref="KV3:LD4"/>
    <mergeCell ref="BV1:BX1"/>
    <mergeCell ref="DF1:DH1"/>
    <mergeCell ref="FQ2:FY2"/>
    <mergeCell ref="FQ4:FY4"/>
    <mergeCell ref="FZ2:GH2"/>
    <mergeCell ref="DF3:DN4"/>
    <mergeCell ref="DO2:DW2"/>
    <mergeCell ref="DO3:DW4"/>
    <mergeCell ref="DX2:EF2"/>
    <mergeCell ref="DX3:EF4"/>
    <mergeCell ref="EG2:EO2"/>
    <mergeCell ref="EG3:EO4"/>
    <mergeCell ref="EP2:EX2"/>
    <mergeCell ref="EP3:EX4"/>
    <mergeCell ref="FZ3:GH4"/>
    <mergeCell ref="CT1:CV2"/>
    <mergeCell ref="CW2:DE2"/>
    <mergeCell ref="CW3:DE4"/>
    <mergeCell ref="GF1:GH1"/>
    <mergeCell ref="FN1:FP1"/>
    <mergeCell ref="FK1:FM1"/>
    <mergeCell ref="FT1:FV1"/>
    <mergeCell ref="DC1:DE1"/>
    <mergeCell ref="CB1:CD1"/>
    <mergeCell ref="BM1:BO1"/>
    <mergeCell ref="BM2:BU2"/>
    <mergeCell ref="BS1:BU1"/>
    <mergeCell ref="EY2:FG2"/>
    <mergeCell ref="EY3:FG4"/>
    <mergeCell ref="FH2:FP2"/>
    <mergeCell ref="FH3:FP4"/>
    <mergeCell ref="EV1:EX1"/>
    <mergeCell ref="EJ1:EL1"/>
    <mergeCell ref="EA1:EC1"/>
    <mergeCell ref="EG1:EI1"/>
    <mergeCell ref="EP1:ER1"/>
    <mergeCell ref="EY1:FA1"/>
    <mergeCell ref="ED1:EF1"/>
    <mergeCell ref="DU1:DW1"/>
    <mergeCell ref="ES1:EU1"/>
    <mergeCell ref="FB1:FD1"/>
    <mergeCell ref="DO1:DQ1"/>
    <mergeCell ref="CZ1:DB1"/>
    <mergeCell ref="DI1:DK1"/>
    <mergeCell ref="DF2:DN2"/>
    <mergeCell ref="EM1:EO1"/>
    <mergeCell ref="CN3:CV4"/>
    <mergeCell ref="FE1:FG1"/>
    <mergeCell ref="MU1:MW1"/>
    <mergeCell ref="MO2:MW4"/>
    <mergeCell ref="MF2:MN2"/>
    <mergeCell ref="KD1:KF1"/>
    <mergeCell ref="KG1:KI1"/>
    <mergeCell ref="KJ1:KL1"/>
    <mergeCell ref="KD2:KL2"/>
    <mergeCell ref="LN1:LP1"/>
    <mergeCell ref="LQ1:LS1"/>
    <mergeCell ref="LT1:LV1"/>
    <mergeCell ref="LN2:LV2"/>
    <mergeCell ref="KM1:KO1"/>
    <mergeCell ref="LW2:ME2"/>
    <mergeCell ref="LE1:LG1"/>
    <mergeCell ref="LH1:LJ1"/>
    <mergeCell ref="LK1:LM1"/>
    <mergeCell ref="LE2:LM2"/>
    <mergeCell ref="MR1:MT1"/>
    <mergeCell ref="MO1:MQ1"/>
    <mergeCell ref="MF1:MH1"/>
    <mergeCell ref="MI1:MK1"/>
    <mergeCell ref="ML1:MN1"/>
    <mergeCell ref="LE3:LM4"/>
    <mergeCell ref="LN3:LV4"/>
    <mergeCell ref="DR1:DT1"/>
    <mergeCell ref="IB1:ID1"/>
    <mergeCell ref="JC1:JE1"/>
    <mergeCell ref="IQ1:IS1"/>
    <mergeCell ref="GL1:GN1"/>
    <mergeCell ref="GI1:GK1"/>
    <mergeCell ref="JC3:JK4"/>
    <mergeCell ref="DX1:DZ1"/>
    <mergeCell ref="FQ1:FS1"/>
    <mergeCell ref="GU1:GW1"/>
    <mergeCell ref="GX1:GZ1"/>
    <mergeCell ref="GC1:GE1"/>
    <mergeCell ref="HP1:HR1"/>
    <mergeCell ref="HS1:HU1"/>
    <mergeCell ref="IE1:IG1"/>
    <mergeCell ref="HY1:IA1"/>
    <mergeCell ref="GI2:GQ2"/>
    <mergeCell ref="GI3:GQ4"/>
    <mergeCell ref="GR3:GZ4"/>
    <mergeCell ref="GR2:GZ2"/>
    <mergeCell ref="HA2:HI2"/>
    <mergeCell ref="HA3:HI4"/>
    <mergeCell ref="HJ2:HR2"/>
    <mergeCell ref="HJ3:HR4"/>
    <mergeCell ref="CH1:CJ1"/>
    <mergeCell ref="CK1:CM1"/>
    <mergeCell ref="AC1:AE1"/>
    <mergeCell ref="AF1:AH1"/>
    <mergeCell ref="AI1:AK1"/>
    <mergeCell ref="AC2:AK2"/>
    <mergeCell ref="DL1:DN1"/>
    <mergeCell ref="GO1:GQ1"/>
    <mergeCell ref="IZ1:JB1"/>
    <mergeCell ref="IW1:IY1"/>
    <mergeCell ref="IT1:IV1"/>
    <mergeCell ref="FZ1:GB1"/>
    <mergeCell ref="FW1:FY1"/>
    <mergeCell ref="FH1:FJ1"/>
    <mergeCell ref="IK1:IM1"/>
    <mergeCell ref="IN1:IP1"/>
    <mergeCell ref="GR1:GT1"/>
    <mergeCell ref="HM1:HO1"/>
    <mergeCell ref="HV1:HX1"/>
    <mergeCell ref="HJ1:HL1"/>
    <mergeCell ref="HG1:HI1"/>
    <mergeCell ref="IH1:IJ1"/>
    <mergeCell ref="HD1:HF1"/>
    <mergeCell ref="HA1:HC1"/>
    <mergeCell ref="C6:G6"/>
    <mergeCell ref="D8:F8"/>
    <mergeCell ref="A3:A5"/>
    <mergeCell ref="B3:B5"/>
    <mergeCell ref="C3:C5"/>
    <mergeCell ref="D3:D5"/>
    <mergeCell ref="CW1:CY1"/>
    <mergeCell ref="BM3:BU4"/>
    <mergeCell ref="BV2:CD2"/>
    <mergeCell ref="BV3:CD4"/>
    <mergeCell ref="CE2:CM2"/>
    <mergeCell ref="CE3:CM4"/>
    <mergeCell ref="CN1:CP2"/>
    <mergeCell ref="CQ1:CS2"/>
    <mergeCell ref="T2:AB2"/>
    <mergeCell ref="T3:AB4"/>
    <mergeCell ref="BY1:CA1"/>
    <mergeCell ref="BG1:BI1"/>
    <mergeCell ref="BP1:BR1"/>
    <mergeCell ref="T1:V1"/>
    <mergeCell ref="AL1:AN1"/>
    <mergeCell ref="Z1:AB1"/>
    <mergeCell ref="BJ1:BL1"/>
    <mergeCell ref="CE1:CG1"/>
    <mergeCell ref="A65:G65"/>
    <mergeCell ref="D60:F60"/>
    <mergeCell ref="A61:G61"/>
    <mergeCell ref="A62:G62"/>
    <mergeCell ref="A63:G63"/>
    <mergeCell ref="A40:G40"/>
    <mergeCell ref="C41:G41"/>
    <mergeCell ref="A64:G64"/>
    <mergeCell ref="E10:F10"/>
    <mergeCell ref="C28:G28"/>
    <mergeCell ref="BD1:BF1"/>
    <mergeCell ref="AR1:AT1"/>
    <mergeCell ref="G3:G5"/>
    <mergeCell ref="AU3:BC4"/>
    <mergeCell ref="H2:K4"/>
    <mergeCell ref="L2:O4"/>
    <mergeCell ref="E3:F5"/>
    <mergeCell ref="A1:O1"/>
    <mergeCell ref="W1:Y1"/>
    <mergeCell ref="AO1:AQ1"/>
    <mergeCell ref="P2:S4"/>
    <mergeCell ref="AL2:AT2"/>
    <mergeCell ref="AL3:AT4"/>
    <mergeCell ref="AU1:AW2"/>
    <mergeCell ref="AX1:AZ2"/>
    <mergeCell ref="BA1:BC2"/>
    <mergeCell ref="BD2:BL2"/>
    <mergeCell ref="BD3:BL4"/>
    <mergeCell ref="AC3:AK4"/>
    <mergeCell ref="MX5:MZ5"/>
    <mergeCell ref="JL2:JT2"/>
    <mergeCell ref="JL3:JT4"/>
    <mergeCell ref="JU1:JW1"/>
    <mergeCell ref="JU2:KC2"/>
    <mergeCell ref="JU3:KC4"/>
    <mergeCell ref="FQ3:FS3"/>
    <mergeCell ref="FW3:FY3"/>
    <mergeCell ref="FT3:FV3"/>
    <mergeCell ref="JX1:JZ1"/>
    <mergeCell ref="KA1:KC1"/>
    <mergeCell ref="JL1:JN1"/>
    <mergeCell ref="JO1:JQ1"/>
    <mergeCell ref="LZ1:MB1"/>
    <mergeCell ref="LW1:LY1"/>
    <mergeCell ref="MC1:ME1"/>
    <mergeCell ref="JR1:JT1"/>
    <mergeCell ref="KP1:KR1"/>
    <mergeCell ref="KS1:KU1"/>
    <mergeCell ref="KV1:KX1"/>
    <mergeCell ref="KY1:LA1"/>
    <mergeCell ref="LB1:LD1"/>
    <mergeCell ref="JI1:JK1"/>
    <mergeCell ref="JF1:JH1"/>
  </mergeCells>
  <phoneticPr fontId="26" type="noConversion"/>
  <pageMargins left="0" right="0" top="0.59055118110236227" bottom="0.19685039370078741" header="0.31496062992125984" footer="0.11811023622047245"/>
  <pageSetup paperSize="8" scale="57" orientation="landscape" horizontalDpi="300" verticalDpi="300" r:id="rId1"/>
  <headerFooter alignWithMargins="0">
    <oddHeader>&amp;L6 /2019. (V.30.) sz. rendelet&amp;CHarkány Város Önkormányzat 2018. évi módosított költségvetésének, teljesített kiadásai kormányzati funkciónkénti részletezettségben&amp;R5. sz. melléklet</oddHeader>
  </headerFooter>
  <colBreaks count="13" manualBreakCount="13">
    <brk id="28" max="64" man="1"/>
    <brk id="55" max="64" man="1"/>
    <brk id="82" max="64" man="1"/>
    <brk id="109" max="64" man="1"/>
    <brk id="136" max="64" man="1"/>
    <brk id="163" max="64" man="1"/>
    <brk id="190" max="64" man="1"/>
    <brk id="217" max="64" man="1"/>
    <brk id="244" max="64" man="1"/>
    <brk id="271" max="64" man="1"/>
    <brk id="298" max="64" man="1"/>
    <brk id="325" max="64" man="1"/>
    <brk id="352" max="64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S20"/>
  <sheetViews>
    <sheetView zoomScaleNormal="100" workbookViewId="0">
      <selection activeCell="G10" sqref="G10:G12"/>
    </sheetView>
  </sheetViews>
  <sheetFormatPr defaultRowHeight="12.75"/>
  <cols>
    <col min="1" max="1" width="4.5703125" style="813" customWidth="1"/>
    <col min="2" max="2" width="24.140625" style="813" customWidth="1"/>
    <col min="3" max="3" width="9" style="813" customWidth="1"/>
    <col min="4" max="4" width="13.42578125" style="813" customWidth="1"/>
    <col min="5" max="5" width="15.7109375" style="813" customWidth="1"/>
    <col min="6" max="6" width="12.28515625" style="813" customWidth="1"/>
    <col min="7" max="7" width="12.85546875" style="813" customWidth="1"/>
    <col min="8" max="8" width="10.7109375" style="813" customWidth="1"/>
    <col min="9" max="9" width="11" style="813" customWidth="1"/>
    <col min="10" max="10" width="13" style="813" customWidth="1"/>
    <col min="11" max="17" width="10.85546875" style="813" customWidth="1"/>
    <col min="18" max="18" width="12.28515625" style="813" customWidth="1"/>
    <col min="19" max="256" width="9.140625" style="813"/>
    <col min="257" max="257" width="4.5703125" style="813" customWidth="1"/>
    <col min="258" max="258" width="24.140625" style="813" customWidth="1"/>
    <col min="259" max="259" width="9" style="813" customWidth="1"/>
    <col min="260" max="260" width="13.42578125" style="813" customWidth="1"/>
    <col min="261" max="261" width="15.7109375" style="813" customWidth="1"/>
    <col min="262" max="262" width="12.28515625" style="813" customWidth="1"/>
    <col min="263" max="263" width="12.85546875" style="813" customWidth="1"/>
    <col min="264" max="264" width="10.7109375" style="813" customWidth="1"/>
    <col min="265" max="265" width="11" style="813" customWidth="1"/>
    <col min="266" max="266" width="13" style="813" customWidth="1"/>
    <col min="267" max="512" width="9.140625" style="813"/>
    <col min="513" max="513" width="4.5703125" style="813" customWidth="1"/>
    <col min="514" max="514" width="24.140625" style="813" customWidth="1"/>
    <col min="515" max="515" width="9" style="813" customWidth="1"/>
    <col min="516" max="516" width="13.42578125" style="813" customWidth="1"/>
    <col min="517" max="517" width="15.7109375" style="813" customWidth="1"/>
    <col min="518" max="518" width="12.28515625" style="813" customWidth="1"/>
    <col min="519" max="519" width="12.85546875" style="813" customWidth="1"/>
    <col min="520" max="520" width="10.7109375" style="813" customWidth="1"/>
    <col min="521" max="521" width="11" style="813" customWidth="1"/>
    <col min="522" max="522" width="13" style="813" customWidth="1"/>
    <col min="523" max="768" width="9.140625" style="813"/>
    <col min="769" max="769" width="4.5703125" style="813" customWidth="1"/>
    <col min="770" max="770" width="24.140625" style="813" customWidth="1"/>
    <col min="771" max="771" width="9" style="813" customWidth="1"/>
    <col min="772" max="772" width="13.42578125" style="813" customWidth="1"/>
    <col min="773" max="773" width="15.7109375" style="813" customWidth="1"/>
    <col min="774" max="774" width="12.28515625" style="813" customWidth="1"/>
    <col min="775" max="775" width="12.85546875" style="813" customWidth="1"/>
    <col min="776" max="776" width="10.7109375" style="813" customWidth="1"/>
    <col min="777" max="777" width="11" style="813" customWidth="1"/>
    <col min="778" max="778" width="13" style="813" customWidth="1"/>
    <col min="779" max="1024" width="9.140625" style="813"/>
    <col min="1025" max="1025" width="4.5703125" style="813" customWidth="1"/>
    <col min="1026" max="1026" width="24.140625" style="813" customWidth="1"/>
    <col min="1027" max="1027" width="9" style="813" customWidth="1"/>
    <col min="1028" max="1028" width="13.42578125" style="813" customWidth="1"/>
    <col min="1029" max="1029" width="15.7109375" style="813" customWidth="1"/>
    <col min="1030" max="1030" width="12.28515625" style="813" customWidth="1"/>
    <col min="1031" max="1031" width="12.85546875" style="813" customWidth="1"/>
    <col min="1032" max="1032" width="10.7109375" style="813" customWidth="1"/>
    <col min="1033" max="1033" width="11" style="813" customWidth="1"/>
    <col min="1034" max="1034" width="13" style="813" customWidth="1"/>
    <col min="1035" max="1280" width="9.140625" style="813"/>
    <col min="1281" max="1281" width="4.5703125" style="813" customWidth="1"/>
    <col min="1282" max="1282" width="24.140625" style="813" customWidth="1"/>
    <col min="1283" max="1283" width="9" style="813" customWidth="1"/>
    <col min="1284" max="1284" width="13.42578125" style="813" customWidth="1"/>
    <col min="1285" max="1285" width="15.7109375" style="813" customWidth="1"/>
    <col min="1286" max="1286" width="12.28515625" style="813" customWidth="1"/>
    <col min="1287" max="1287" width="12.85546875" style="813" customWidth="1"/>
    <col min="1288" max="1288" width="10.7109375" style="813" customWidth="1"/>
    <col min="1289" max="1289" width="11" style="813" customWidth="1"/>
    <col min="1290" max="1290" width="13" style="813" customWidth="1"/>
    <col min="1291" max="1536" width="9.140625" style="813"/>
    <col min="1537" max="1537" width="4.5703125" style="813" customWidth="1"/>
    <col min="1538" max="1538" width="24.140625" style="813" customWidth="1"/>
    <col min="1539" max="1539" width="9" style="813" customWidth="1"/>
    <col min="1540" max="1540" width="13.42578125" style="813" customWidth="1"/>
    <col min="1541" max="1541" width="15.7109375" style="813" customWidth="1"/>
    <col min="1542" max="1542" width="12.28515625" style="813" customWidth="1"/>
    <col min="1543" max="1543" width="12.85546875" style="813" customWidth="1"/>
    <col min="1544" max="1544" width="10.7109375" style="813" customWidth="1"/>
    <col min="1545" max="1545" width="11" style="813" customWidth="1"/>
    <col min="1546" max="1546" width="13" style="813" customWidth="1"/>
    <col min="1547" max="1792" width="9.140625" style="813"/>
    <col min="1793" max="1793" width="4.5703125" style="813" customWidth="1"/>
    <col min="1794" max="1794" width="24.140625" style="813" customWidth="1"/>
    <col min="1795" max="1795" width="9" style="813" customWidth="1"/>
    <col min="1796" max="1796" width="13.42578125" style="813" customWidth="1"/>
    <col min="1797" max="1797" width="15.7109375" style="813" customWidth="1"/>
    <col min="1798" max="1798" width="12.28515625" style="813" customWidth="1"/>
    <col min="1799" max="1799" width="12.85546875" style="813" customWidth="1"/>
    <col min="1800" max="1800" width="10.7109375" style="813" customWidth="1"/>
    <col min="1801" max="1801" width="11" style="813" customWidth="1"/>
    <col min="1802" max="1802" width="13" style="813" customWidth="1"/>
    <col min="1803" max="2048" width="9.140625" style="813"/>
    <col min="2049" max="2049" width="4.5703125" style="813" customWidth="1"/>
    <col min="2050" max="2050" width="24.140625" style="813" customWidth="1"/>
    <col min="2051" max="2051" width="9" style="813" customWidth="1"/>
    <col min="2052" max="2052" width="13.42578125" style="813" customWidth="1"/>
    <col min="2053" max="2053" width="15.7109375" style="813" customWidth="1"/>
    <col min="2054" max="2054" width="12.28515625" style="813" customWidth="1"/>
    <col min="2055" max="2055" width="12.85546875" style="813" customWidth="1"/>
    <col min="2056" max="2056" width="10.7109375" style="813" customWidth="1"/>
    <col min="2057" max="2057" width="11" style="813" customWidth="1"/>
    <col min="2058" max="2058" width="13" style="813" customWidth="1"/>
    <col min="2059" max="2304" width="9.140625" style="813"/>
    <col min="2305" max="2305" width="4.5703125" style="813" customWidth="1"/>
    <col min="2306" max="2306" width="24.140625" style="813" customWidth="1"/>
    <col min="2307" max="2307" width="9" style="813" customWidth="1"/>
    <col min="2308" max="2308" width="13.42578125" style="813" customWidth="1"/>
    <col min="2309" max="2309" width="15.7109375" style="813" customWidth="1"/>
    <col min="2310" max="2310" width="12.28515625" style="813" customWidth="1"/>
    <col min="2311" max="2311" width="12.85546875" style="813" customWidth="1"/>
    <col min="2312" max="2312" width="10.7109375" style="813" customWidth="1"/>
    <col min="2313" max="2313" width="11" style="813" customWidth="1"/>
    <col min="2314" max="2314" width="13" style="813" customWidth="1"/>
    <col min="2315" max="2560" width="9.140625" style="813"/>
    <col min="2561" max="2561" width="4.5703125" style="813" customWidth="1"/>
    <col min="2562" max="2562" width="24.140625" style="813" customWidth="1"/>
    <col min="2563" max="2563" width="9" style="813" customWidth="1"/>
    <col min="2564" max="2564" width="13.42578125" style="813" customWidth="1"/>
    <col min="2565" max="2565" width="15.7109375" style="813" customWidth="1"/>
    <col min="2566" max="2566" width="12.28515625" style="813" customWidth="1"/>
    <col min="2567" max="2567" width="12.85546875" style="813" customWidth="1"/>
    <col min="2568" max="2568" width="10.7109375" style="813" customWidth="1"/>
    <col min="2569" max="2569" width="11" style="813" customWidth="1"/>
    <col min="2570" max="2570" width="13" style="813" customWidth="1"/>
    <col min="2571" max="2816" width="9.140625" style="813"/>
    <col min="2817" max="2817" width="4.5703125" style="813" customWidth="1"/>
    <col min="2818" max="2818" width="24.140625" style="813" customWidth="1"/>
    <col min="2819" max="2819" width="9" style="813" customWidth="1"/>
    <col min="2820" max="2820" width="13.42578125" style="813" customWidth="1"/>
    <col min="2821" max="2821" width="15.7109375" style="813" customWidth="1"/>
    <col min="2822" max="2822" width="12.28515625" style="813" customWidth="1"/>
    <col min="2823" max="2823" width="12.85546875" style="813" customWidth="1"/>
    <col min="2824" max="2824" width="10.7109375" style="813" customWidth="1"/>
    <col min="2825" max="2825" width="11" style="813" customWidth="1"/>
    <col min="2826" max="2826" width="13" style="813" customWidth="1"/>
    <col min="2827" max="3072" width="9.140625" style="813"/>
    <col min="3073" max="3073" width="4.5703125" style="813" customWidth="1"/>
    <col min="3074" max="3074" width="24.140625" style="813" customWidth="1"/>
    <col min="3075" max="3075" width="9" style="813" customWidth="1"/>
    <col min="3076" max="3076" width="13.42578125" style="813" customWidth="1"/>
    <col min="3077" max="3077" width="15.7109375" style="813" customWidth="1"/>
    <col min="3078" max="3078" width="12.28515625" style="813" customWidth="1"/>
    <col min="3079" max="3079" width="12.85546875" style="813" customWidth="1"/>
    <col min="3080" max="3080" width="10.7109375" style="813" customWidth="1"/>
    <col min="3081" max="3081" width="11" style="813" customWidth="1"/>
    <col min="3082" max="3082" width="13" style="813" customWidth="1"/>
    <col min="3083" max="3328" width="9.140625" style="813"/>
    <col min="3329" max="3329" width="4.5703125" style="813" customWidth="1"/>
    <col min="3330" max="3330" width="24.140625" style="813" customWidth="1"/>
    <col min="3331" max="3331" width="9" style="813" customWidth="1"/>
    <col min="3332" max="3332" width="13.42578125" style="813" customWidth="1"/>
    <col min="3333" max="3333" width="15.7109375" style="813" customWidth="1"/>
    <col min="3334" max="3334" width="12.28515625" style="813" customWidth="1"/>
    <col min="3335" max="3335" width="12.85546875" style="813" customWidth="1"/>
    <col min="3336" max="3336" width="10.7109375" style="813" customWidth="1"/>
    <col min="3337" max="3337" width="11" style="813" customWidth="1"/>
    <col min="3338" max="3338" width="13" style="813" customWidth="1"/>
    <col min="3339" max="3584" width="9.140625" style="813"/>
    <col min="3585" max="3585" width="4.5703125" style="813" customWidth="1"/>
    <col min="3586" max="3586" width="24.140625" style="813" customWidth="1"/>
    <col min="3587" max="3587" width="9" style="813" customWidth="1"/>
    <col min="3588" max="3588" width="13.42578125" style="813" customWidth="1"/>
    <col min="3589" max="3589" width="15.7109375" style="813" customWidth="1"/>
    <col min="3590" max="3590" width="12.28515625" style="813" customWidth="1"/>
    <col min="3591" max="3591" width="12.85546875" style="813" customWidth="1"/>
    <col min="3592" max="3592" width="10.7109375" style="813" customWidth="1"/>
    <col min="3593" max="3593" width="11" style="813" customWidth="1"/>
    <col min="3594" max="3594" width="13" style="813" customWidth="1"/>
    <col min="3595" max="3840" width="9.140625" style="813"/>
    <col min="3841" max="3841" width="4.5703125" style="813" customWidth="1"/>
    <col min="3842" max="3842" width="24.140625" style="813" customWidth="1"/>
    <col min="3843" max="3843" width="9" style="813" customWidth="1"/>
    <col min="3844" max="3844" width="13.42578125" style="813" customWidth="1"/>
    <col min="3845" max="3845" width="15.7109375" style="813" customWidth="1"/>
    <col min="3846" max="3846" width="12.28515625" style="813" customWidth="1"/>
    <col min="3847" max="3847" width="12.85546875" style="813" customWidth="1"/>
    <col min="3848" max="3848" width="10.7109375" style="813" customWidth="1"/>
    <col min="3849" max="3849" width="11" style="813" customWidth="1"/>
    <col min="3850" max="3850" width="13" style="813" customWidth="1"/>
    <col min="3851" max="4096" width="9.140625" style="813"/>
    <col min="4097" max="4097" width="4.5703125" style="813" customWidth="1"/>
    <col min="4098" max="4098" width="24.140625" style="813" customWidth="1"/>
    <col min="4099" max="4099" width="9" style="813" customWidth="1"/>
    <col min="4100" max="4100" width="13.42578125" style="813" customWidth="1"/>
    <col min="4101" max="4101" width="15.7109375" style="813" customWidth="1"/>
    <col min="4102" max="4102" width="12.28515625" style="813" customWidth="1"/>
    <col min="4103" max="4103" width="12.85546875" style="813" customWidth="1"/>
    <col min="4104" max="4104" width="10.7109375" style="813" customWidth="1"/>
    <col min="4105" max="4105" width="11" style="813" customWidth="1"/>
    <col min="4106" max="4106" width="13" style="813" customWidth="1"/>
    <col min="4107" max="4352" width="9.140625" style="813"/>
    <col min="4353" max="4353" width="4.5703125" style="813" customWidth="1"/>
    <col min="4354" max="4354" width="24.140625" style="813" customWidth="1"/>
    <col min="4355" max="4355" width="9" style="813" customWidth="1"/>
    <col min="4356" max="4356" width="13.42578125" style="813" customWidth="1"/>
    <col min="4357" max="4357" width="15.7109375" style="813" customWidth="1"/>
    <col min="4358" max="4358" width="12.28515625" style="813" customWidth="1"/>
    <col min="4359" max="4359" width="12.85546875" style="813" customWidth="1"/>
    <col min="4360" max="4360" width="10.7109375" style="813" customWidth="1"/>
    <col min="4361" max="4361" width="11" style="813" customWidth="1"/>
    <col min="4362" max="4362" width="13" style="813" customWidth="1"/>
    <col min="4363" max="4608" width="9.140625" style="813"/>
    <col min="4609" max="4609" width="4.5703125" style="813" customWidth="1"/>
    <col min="4610" max="4610" width="24.140625" style="813" customWidth="1"/>
    <col min="4611" max="4611" width="9" style="813" customWidth="1"/>
    <col min="4612" max="4612" width="13.42578125" style="813" customWidth="1"/>
    <col min="4613" max="4613" width="15.7109375" style="813" customWidth="1"/>
    <col min="4614" max="4614" width="12.28515625" style="813" customWidth="1"/>
    <col min="4615" max="4615" width="12.85546875" style="813" customWidth="1"/>
    <col min="4616" max="4616" width="10.7109375" style="813" customWidth="1"/>
    <col min="4617" max="4617" width="11" style="813" customWidth="1"/>
    <col min="4618" max="4618" width="13" style="813" customWidth="1"/>
    <col min="4619" max="4864" width="9.140625" style="813"/>
    <col min="4865" max="4865" width="4.5703125" style="813" customWidth="1"/>
    <col min="4866" max="4866" width="24.140625" style="813" customWidth="1"/>
    <col min="4867" max="4867" width="9" style="813" customWidth="1"/>
    <col min="4868" max="4868" width="13.42578125" style="813" customWidth="1"/>
    <col min="4869" max="4869" width="15.7109375" style="813" customWidth="1"/>
    <col min="4870" max="4870" width="12.28515625" style="813" customWidth="1"/>
    <col min="4871" max="4871" width="12.85546875" style="813" customWidth="1"/>
    <col min="4872" max="4872" width="10.7109375" style="813" customWidth="1"/>
    <col min="4873" max="4873" width="11" style="813" customWidth="1"/>
    <col min="4874" max="4874" width="13" style="813" customWidth="1"/>
    <col min="4875" max="5120" width="9.140625" style="813"/>
    <col min="5121" max="5121" width="4.5703125" style="813" customWidth="1"/>
    <col min="5122" max="5122" width="24.140625" style="813" customWidth="1"/>
    <col min="5123" max="5123" width="9" style="813" customWidth="1"/>
    <col min="5124" max="5124" width="13.42578125" style="813" customWidth="1"/>
    <col min="5125" max="5125" width="15.7109375" style="813" customWidth="1"/>
    <col min="5126" max="5126" width="12.28515625" style="813" customWidth="1"/>
    <col min="5127" max="5127" width="12.85546875" style="813" customWidth="1"/>
    <col min="5128" max="5128" width="10.7109375" style="813" customWidth="1"/>
    <col min="5129" max="5129" width="11" style="813" customWidth="1"/>
    <col min="5130" max="5130" width="13" style="813" customWidth="1"/>
    <col min="5131" max="5376" width="9.140625" style="813"/>
    <col min="5377" max="5377" width="4.5703125" style="813" customWidth="1"/>
    <col min="5378" max="5378" width="24.140625" style="813" customWidth="1"/>
    <col min="5379" max="5379" width="9" style="813" customWidth="1"/>
    <col min="5380" max="5380" width="13.42578125" style="813" customWidth="1"/>
    <col min="5381" max="5381" width="15.7109375" style="813" customWidth="1"/>
    <col min="5382" max="5382" width="12.28515625" style="813" customWidth="1"/>
    <col min="5383" max="5383" width="12.85546875" style="813" customWidth="1"/>
    <col min="5384" max="5384" width="10.7109375" style="813" customWidth="1"/>
    <col min="5385" max="5385" width="11" style="813" customWidth="1"/>
    <col min="5386" max="5386" width="13" style="813" customWidth="1"/>
    <col min="5387" max="5632" width="9.140625" style="813"/>
    <col min="5633" max="5633" width="4.5703125" style="813" customWidth="1"/>
    <col min="5634" max="5634" width="24.140625" style="813" customWidth="1"/>
    <col min="5635" max="5635" width="9" style="813" customWidth="1"/>
    <col min="5636" max="5636" width="13.42578125" style="813" customWidth="1"/>
    <col min="5637" max="5637" width="15.7109375" style="813" customWidth="1"/>
    <col min="5638" max="5638" width="12.28515625" style="813" customWidth="1"/>
    <col min="5639" max="5639" width="12.85546875" style="813" customWidth="1"/>
    <col min="5640" max="5640" width="10.7109375" style="813" customWidth="1"/>
    <col min="5641" max="5641" width="11" style="813" customWidth="1"/>
    <col min="5642" max="5642" width="13" style="813" customWidth="1"/>
    <col min="5643" max="5888" width="9.140625" style="813"/>
    <col min="5889" max="5889" width="4.5703125" style="813" customWidth="1"/>
    <col min="5890" max="5890" width="24.140625" style="813" customWidth="1"/>
    <col min="5891" max="5891" width="9" style="813" customWidth="1"/>
    <col min="5892" max="5892" width="13.42578125" style="813" customWidth="1"/>
    <col min="5893" max="5893" width="15.7109375" style="813" customWidth="1"/>
    <col min="5894" max="5894" width="12.28515625" style="813" customWidth="1"/>
    <col min="5895" max="5895" width="12.85546875" style="813" customWidth="1"/>
    <col min="5896" max="5896" width="10.7109375" style="813" customWidth="1"/>
    <col min="5897" max="5897" width="11" style="813" customWidth="1"/>
    <col min="5898" max="5898" width="13" style="813" customWidth="1"/>
    <col min="5899" max="6144" width="9.140625" style="813"/>
    <col min="6145" max="6145" width="4.5703125" style="813" customWidth="1"/>
    <col min="6146" max="6146" width="24.140625" style="813" customWidth="1"/>
    <col min="6147" max="6147" width="9" style="813" customWidth="1"/>
    <col min="6148" max="6148" width="13.42578125" style="813" customWidth="1"/>
    <col min="6149" max="6149" width="15.7109375" style="813" customWidth="1"/>
    <col min="6150" max="6150" width="12.28515625" style="813" customWidth="1"/>
    <col min="6151" max="6151" width="12.85546875" style="813" customWidth="1"/>
    <col min="6152" max="6152" width="10.7109375" style="813" customWidth="1"/>
    <col min="6153" max="6153" width="11" style="813" customWidth="1"/>
    <col min="6154" max="6154" width="13" style="813" customWidth="1"/>
    <col min="6155" max="6400" width="9.140625" style="813"/>
    <col min="6401" max="6401" width="4.5703125" style="813" customWidth="1"/>
    <col min="6402" max="6402" width="24.140625" style="813" customWidth="1"/>
    <col min="6403" max="6403" width="9" style="813" customWidth="1"/>
    <col min="6404" max="6404" width="13.42578125" style="813" customWidth="1"/>
    <col min="6405" max="6405" width="15.7109375" style="813" customWidth="1"/>
    <col min="6406" max="6406" width="12.28515625" style="813" customWidth="1"/>
    <col min="6407" max="6407" width="12.85546875" style="813" customWidth="1"/>
    <col min="6408" max="6408" width="10.7109375" style="813" customWidth="1"/>
    <col min="6409" max="6409" width="11" style="813" customWidth="1"/>
    <col min="6410" max="6410" width="13" style="813" customWidth="1"/>
    <col min="6411" max="6656" width="9.140625" style="813"/>
    <col min="6657" max="6657" width="4.5703125" style="813" customWidth="1"/>
    <col min="6658" max="6658" width="24.140625" style="813" customWidth="1"/>
    <col min="6659" max="6659" width="9" style="813" customWidth="1"/>
    <col min="6660" max="6660" width="13.42578125" style="813" customWidth="1"/>
    <col min="6661" max="6661" width="15.7109375" style="813" customWidth="1"/>
    <col min="6662" max="6662" width="12.28515625" style="813" customWidth="1"/>
    <col min="6663" max="6663" width="12.85546875" style="813" customWidth="1"/>
    <col min="6664" max="6664" width="10.7109375" style="813" customWidth="1"/>
    <col min="6665" max="6665" width="11" style="813" customWidth="1"/>
    <col min="6666" max="6666" width="13" style="813" customWidth="1"/>
    <col min="6667" max="6912" width="9.140625" style="813"/>
    <col min="6913" max="6913" width="4.5703125" style="813" customWidth="1"/>
    <col min="6914" max="6914" width="24.140625" style="813" customWidth="1"/>
    <col min="6915" max="6915" width="9" style="813" customWidth="1"/>
    <col min="6916" max="6916" width="13.42578125" style="813" customWidth="1"/>
    <col min="6917" max="6917" width="15.7109375" style="813" customWidth="1"/>
    <col min="6918" max="6918" width="12.28515625" style="813" customWidth="1"/>
    <col min="6919" max="6919" width="12.85546875" style="813" customWidth="1"/>
    <col min="6920" max="6920" width="10.7109375" style="813" customWidth="1"/>
    <col min="6921" max="6921" width="11" style="813" customWidth="1"/>
    <col min="6922" max="6922" width="13" style="813" customWidth="1"/>
    <col min="6923" max="7168" width="9.140625" style="813"/>
    <col min="7169" max="7169" width="4.5703125" style="813" customWidth="1"/>
    <col min="7170" max="7170" width="24.140625" style="813" customWidth="1"/>
    <col min="7171" max="7171" width="9" style="813" customWidth="1"/>
    <col min="7172" max="7172" width="13.42578125" style="813" customWidth="1"/>
    <col min="7173" max="7173" width="15.7109375" style="813" customWidth="1"/>
    <col min="7174" max="7174" width="12.28515625" style="813" customWidth="1"/>
    <col min="7175" max="7175" width="12.85546875" style="813" customWidth="1"/>
    <col min="7176" max="7176" width="10.7109375" style="813" customWidth="1"/>
    <col min="7177" max="7177" width="11" style="813" customWidth="1"/>
    <col min="7178" max="7178" width="13" style="813" customWidth="1"/>
    <col min="7179" max="7424" width="9.140625" style="813"/>
    <col min="7425" max="7425" width="4.5703125" style="813" customWidth="1"/>
    <col min="7426" max="7426" width="24.140625" style="813" customWidth="1"/>
    <col min="7427" max="7427" width="9" style="813" customWidth="1"/>
    <col min="7428" max="7428" width="13.42578125" style="813" customWidth="1"/>
    <col min="7429" max="7429" width="15.7109375" style="813" customWidth="1"/>
    <col min="7430" max="7430" width="12.28515625" style="813" customWidth="1"/>
    <col min="7431" max="7431" width="12.85546875" style="813" customWidth="1"/>
    <col min="7432" max="7432" width="10.7109375" style="813" customWidth="1"/>
    <col min="7433" max="7433" width="11" style="813" customWidth="1"/>
    <col min="7434" max="7434" width="13" style="813" customWidth="1"/>
    <col min="7435" max="7680" width="9.140625" style="813"/>
    <col min="7681" max="7681" width="4.5703125" style="813" customWidth="1"/>
    <col min="7682" max="7682" width="24.140625" style="813" customWidth="1"/>
    <col min="7683" max="7683" width="9" style="813" customWidth="1"/>
    <col min="7684" max="7684" width="13.42578125" style="813" customWidth="1"/>
    <col min="7685" max="7685" width="15.7109375" style="813" customWidth="1"/>
    <col min="7686" max="7686" width="12.28515625" style="813" customWidth="1"/>
    <col min="7687" max="7687" width="12.85546875" style="813" customWidth="1"/>
    <col min="7688" max="7688" width="10.7109375" style="813" customWidth="1"/>
    <col min="7689" max="7689" width="11" style="813" customWidth="1"/>
    <col min="7690" max="7690" width="13" style="813" customWidth="1"/>
    <col min="7691" max="7936" width="9.140625" style="813"/>
    <col min="7937" max="7937" width="4.5703125" style="813" customWidth="1"/>
    <col min="7938" max="7938" width="24.140625" style="813" customWidth="1"/>
    <col min="7939" max="7939" width="9" style="813" customWidth="1"/>
    <col min="7940" max="7940" width="13.42578125" style="813" customWidth="1"/>
    <col min="7941" max="7941" width="15.7109375" style="813" customWidth="1"/>
    <col min="7942" max="7942" width="12.28515625" style="813" customWidth="1"/>
    <col min="7943" max="7943" width="12.85546875" style="813" customWidth="1"/>
    <col min="7944" max="7944" width="10.7109375" style="813" customWidth="1"/>
    <col min="7945" max="7945" width="11" style="813" customWidth="1"/>
    <col min="7946" max="7946" width="13" style="813" customWidth="1"/>
    <col min="7947" max="8192" width="9.140625" style="813"/>
    <col min="8193" max="8193" width="4.5703125" style="813" customWidth="1"/>
    <col min="8194" max="8194" width="24.140625" style="813" customWidth="1"/>
    <col min="8195" max="8195" width="9" style="813" customWidth="1"/>
    <col min="8196" max="8196" width="13.42578125" style="813" customWidth="1"/>
    <col min="8197" max="8197" width="15.7109375" style="813" customWidth="1"/>
    <col min="8198" max="8198" width="12.28515625" style="813" customWidth="1"/>
    <col min="8199" max="8199" width="12.85546875" style="813" customWidth="1"/>
    <col min="8200" max="8200" width="10.7109375" style="813" customWidth="1"/>
    <col min="8201" max="8201" width="11" style="813" customWidth="1"/>
    <col min="8202" max="8202" width="13" style="813" customWidth="1"/>
    <col min="8203" max="8448" width="9.140625" style="813"/>
    <col min="8449" max="8449" width="4.5703125" style="813" customWidth="1"/>
    <col min="8450" max="8450" width="24.140625" style="813" customWidth="1"/>
    <col min="8451" max="8451" width="9" style="813" customWidth="1"/>
    <col min="8452" max="8452" width="13.42578125" style="813" customWidth="1"/>
    <col min="8453" max="8453" width="15.7109375" style="813" customWidth="1"/>
    <col min="8454" max="8454" width="12.28515625" style="813" customWidth="1"/>
    <col min="8455" max="8455" width="12.85546875" style="813" customWidth="1"/>
    <col min="8456" max="8456" width="10.7109375" style="813" customWidth="1"/>
    <col min="8457" max="8457" width="11" style="813" customWidth="1"/>
    <col min="8458" max="8458" width="13" style="813" customWidth="1"/>
    <col min="8459" max="8704" width="9.140625" style="813"/>
    <col min="8705" max="8705" width="4.5703125" style="813" customWidth="1"/>
    <col min="8706" max="8706" width="24.140625" style="813" customWidth="1"/>
    <col min="8707" max="8707" width="9" style="813" customWidth="1"/>
    <col min="8708" max="8708" width="13.42578125" style="813" customWidth="1"/>
    <col min="8709" max="8709" width="15.7109375" style="813" customWidth="1"/>
    <col min="8710" max="8710" width="12.28515625" style="813" customWidth="1"/>
    <col min="8711" max="8711" width="12.85546875" style="813" customWidth="1"/>
    <col min="8712" max="8712" width="10.7109375" style="813" customWidth="1"/>
    <col min="8713" max="8713" width="11" style="813" customWidth="1"/>
    <col min="8714" max="8714" width="13" style="813" customWidth="1"/>
    <col min="8715" max="8960" width="9.140625" style="813"/>
    <col min="8961" max="8961" width="4.5703125" style="813" customWidth="1"/>
    <col min="8962" max="8962" width="24.140625" style="813" customWidth="1"/>
    <col min="8963" max="8963" width="9" style="813" customWidth="1"/>
    <col min="8964" max="8964" width="13.42578125" style="813" customWidth="1"/>
    <col min="8965" max="8965" width="15.7109375" style="813" customWidth="1"/>
    <col min="8966" max="8966" width="12.28515625" style="813" customWidth="1"/>
    <col min="8967" max="8967" width="12.85546875" style="813" customWidth="1"/>
    <col min="8968" max="8968" width="10.7109375" style="813" customWidth="1"/>
    <col min="8969" max="8969" width="11" style="813" customWidth="1"/>
    <col min="8970" max="8970" width="13" style="813" customWidth="1"/>
    <col min="8971" max="9216" width="9.140625" style="813"/>
    <col min="9217" max="9217" width="4.5703125" style="813" customWidth="1"/>
    <col min="9218" max="9218" width="24.140625" style="813" customWidth="1"/>
    <col min="9219" max="9219" width="9" style="813" customWidth="1"/>
    <col min="9220" max="9220" width="13.42578125" style="813" customWidth="1"/>
    <col min="9221" max="9221" width="15.7109375" style="813" customWidth="1"/>
    <col min="9222" max="9222" width="12.28515625" style="813" customWidth="1"/>
    <col min="9223" max="9223" width="12.85546875" style="813" customWidth="1"/>
    <col min="9224" max="9224" width="10.7109375" style="813" customWidth="1"/>
    <col min="9225" max="9225" width="11" style="813" customWidth="1"/>
    <col min="9226" max="9226" width="13" style="813" customWidth="1"/>
    <col min="9227" max="9472" width="9.140625" style="813"/>
    <col min="9473" max="9473" width="4.5703125" style="813" customWidth="1"/>
    <col min="9474" max="9474" width="24.140625" style="813" customWidth="1"/>
    <col min="9475" max="9475" width="9" style="813" customWidth="1"/>
    <col min="9476" max="9476" width="13.42578125" style="813" customWidth="1"/>
    <col min="9477" max="9477" width="15.7109375" style="813" customWidth="1"/>
    <col min="9478" max="9478" width="12.28515625" style="813" customWidth="1"/>
    <col min="9479" max="9479" width="12.85546875" style="813" customWidth="1"/>
    <col min="9480" max="9480" width="10.7109375" style="813" customWidth="1"/>
    <col min="9481" max="9481" width="11" style="813" customWidth="1"/>
    <col min="9482" max="9482" width="13" style="813" customWidth="1"/>
    <col min="9483" max="9728" width="9.140625" style="813"/>
    <col min="9729" max="9729" width="4.5703125" style="813" customWidth="1"/>
    <col min="9730" max="9730" width="24.140625" style="813" customWidth="1"/>
    <col min="9731" max="9731" width="9" style="813" customWidth="1"/>
    <col min="9732" max="9732" width="13.42578125" style="813" customWidth="1"/>
    <col min="9733" max="9733" width="15.7109375" style="813" customWidth="1"/>
    <col min="9734" max="9734" width="12.28515625" style="813" customWidth="1"/>
    <col min="9735" max="9735" width="12.85546875" style="813" customWidth="1"/>
    <col min="9736" max="9736" width="10.7109375" style="813" customWidth="1"/>
    <col min="9737" max="9737" width="11" style="813" customWidth="1"/>
    <col min="9738" max="9738" width="13" style="813" customWidth="1"/>
    <col min="9739" max="9984" width="9.140625" style="813"/>
    <col min="9985" max="9985" width="4.5703125" style="813" customWidth="1"/>
    <col min="9986" max="9986" width="24.140625" style="813" customWidth="1"/>
    <col min="9987" max="9987" width="9" style="813" customWidth="1"/>
    <col min="9988" max="9988" width="13.42578125" style="813" customWidth="1"/>
    <col min="9989" max="9989" width="15.7109375" style="813" customWidth="1"/>
    <col min="9990" max="9990" width="12.28515625" style="813" customWidth="1"/>
    <col min="9991" max="9991" width="12.85546875" style="813" customWidth="1"/>
    <col min="9992" max="9992" width="10.7109375" style="813" customWidth="1"/>
    <col min="9993" max="9993" width="11" style="813" customWidth="1"/>
    <col min="9994" max="9994" width="13" style="813" customWidth="1"/>
    <col min="9995" max="10240" width="9.140625" style="813"/>
    <col min="10241" max="10241" width="4.5703125" style="813" customWidth="1"/>
    <col min="10242" max="10242" width="24.140625" style="813" customWidth="1"/>
    <col min="10243" max="10243" width="9" style="813" customWidth="1"/>
    <col min="10244" max="10244" width="13.42578125" style="813" customWidth="1"/>
    <col min="10245" max="10245" width="15.7109375" style="813" customWidth="1"/>
    <col min="10246" max="10246" width="12.28515625" style="813" customWidth="1"/>
    <col min="10247" max="10247" width="12.85546875" style="813" customWidth="1"/>
    <col min="10248" max="10248" width="10.7109375" style="813" customWidth="1"/>
    <col min="10249" max="10249" width="11" style="813" customWidth="1"/>
    <col min="10250" max="10250" width="13" style="813" customWidth="1"/>
    <col min="10251" max="10496" width="9.140625" style="813"/>
    <col min="10497" max="10497" width="4.5703125" style="813" customWidth="1"/>
    <col min="10498" max="10498" width="24.140625" style="813" customWidth="1"/>
    <col min="10499" max="10499" width="9" style="813" customWidth="1"/>
    <col min="10500" max="10500" width="13.42578125" style="813" customWidth="1"/>
    <col min="10501" max="10501" width="15.7109375" style="813" customWidth="1"/>
    <col min="10502" max="10502" width="12.28515625" style="813" customWidth="1"/>
    <col min="10503" max="10503" width="12.85546875" style="813" customWidth="1"/>
    <col min="10504" max="10504" width="10.7109375" style="813" customWidth="1"/>
    <col min="10505" max="10505" width="11" style="813" customWidth="1"/>
    <col min="10506" max="10506" width="13" style="813" customWidth="1"/>
    <col min="10507" max="10752" width="9.140625" style="813"/>
    <col min="10753" max="10753" width="4.5703125" style="813" customWidth="1"/>
    <col min="10754" max="10754" width="24.140625" style="813" customWidth="1"/>
    <col min="10755" max="10755" width="9" style="813" customWidth="1"/>
    <col min="10756" max="10756" width="13.42578125" style="813" customWidth="1"/>
    <col min="10757" max="10757" width="15.7109375" style="813" customWidth="1"/>
    <col min="10758" max="10758" width="12.28515625" style="813" customWidth="1"/>
    <col min="10759" max="10759" width="12.85546875" style="813" customWidth="1"/>
    <col min="10760" max="10760" width="10.7109375" style="813" customWidth="1"/>
    <col min="10761" max="10761" width="11" style="813" customWidth="1"/>
    <col min="10762" max="10762" width="13" style="813" customWidth="1"/>
    <col min="10763" max="11008" width="9.140625" style="813"/>
    <col min="11009" max="11009" width="4.5703125" style="813" customWidth="1"/>
    <col min="11010" max="11010" width="24.140625" style="813" customWidth="1"/>
    <col min="11011" max="11011" width="9" style="813" customWidth="1"/>
    <col min="11012" max="11012" width="13.42578125" style="813" customWidth="1"/>
    <col min="11013" max="11013" width="15.7109375" style="813" customWidth="1"/>
    <col min="11014" max="11014" width="12.28515625" style="813" customWidth="1"/>
    <col min="11015" max="11015" width="12.85546875" style="813" customWidth="1"/>
    <col min="11016" max="11016" width="10.7109375" style="813" customWidth="1"/>
    <col min="11017" max="11017" width="11" style="813" customWidth="1"/>
    <col min="11018" max="11018" width="13" style="813" customWidth="1"/>
    <col min="11019" max="11264" width="9.140625" style="813"/>
    <col min="11265" max="11265" width="4.5703125" style="813" customWidth="1"/>
    <col min="11266" max="11266" width="24.140625" style="813" customWidth="1"/>
    <col min="11267" max="11267" width="9" style="813" customWidth="1"/>
    <col min="11268" max="11268" width="13.42578125" style="813" customWidth="1"/>
    <col min="11269" max="11269" width="15.7109375" style="813" customWidth="1"/>
    <col min="11270" max="11270" width="12.28515625" style="813" customWidth="1"/>
    <col min="11271" max="11271" width="12.85546875" style="813" customWidth="1"/>
    <col min="11272" max="11272" width="10.7109375" style="813" customWidth="1"/>
    <col min="11273" max="11273" width="11" style="813" customWidth="1"/>
    <col min="11274" max="11274" width="13" style="813" customWidth="1"/>
    <col min="11275" max="11520" width="9.140625" style="813"/>
    <col min="11521" max="11521" width="4.5703125" style="813" customWidth="1"/>
    <col min="11522" max="11522" width="24.140625" style="813" customWidth="1"/>
    <col min="11523" max="11523" width="9" style="813" customWidth="1"/>
    <col min="11524" max="11524" width="13.42578125" style="813" customWidth="1"/>
    <col min="11525" max="11525" width="15.7109375" style="813" customWidth="1"/>
    <col min="11526" max="11526" width="12.28515625" style="813" customWidth="1"/>
    <col min="11527" max="11527" width="12.85546875" style="813" customWidth="1"/>
    <col min="11528" max="11528" width="10.7109375" style="813" customWidth="1"/>
    <col min="11529" max="11529" width="11" style="813" customWidth="1"/>
    <col min="11530" max="11530" width="13" style="813" customWidth="1"/>
    <col min="11531" max="11776" width="9.140625" style="813"/>
    <col min="11777" max="11777" width="4.5703125" style="813" customWidth="1"/>
    <col min="11778" max="11778" width="24.140625" style="813" customWidth="1"/>
    <col min="11779" max="11779" width="9" style="813" customWidth="1"/>
    <col min="11780" max="11780" width="13.42578125" style="813" customWidth="1"/>
    <col min="11781" max="11781" width="15.7109375" style="813" customWidth="1"/>
    <col min="11782" max="11782" width="12.28515625" style="813" customWidth="1"/>
    <col min="11783" max="11783" width="12.85546875" style="813" customWidth="1"/>
    <col min="11784" max="11784" width="10.7109375" style="813" customWidth="1"/>
    <col min="11785" max="11785" width="11" style="813" customWidth="1"/>
    <col min="11786" max="11786" width="13" style="813" customWidth="1"/>
    <col min="11787" max="12032" width="9.140625" style="813"/>
    <col min="12033" max="12033" width="4.5703125" style="813" customWidth="1"/>
    <col min="12034" max="12034" width="24.140625" style="813" customWidth="1"/>
    <col min="12035" max="12035" width="9" style="813" customWidth="1"/>
    <col min="12036" max="12036" width="13.42578125" style="813" customWidth="1"/>
    <col min="12037" max="12037" width="15.7109375" style="813" customWidth="1"/>
    <col min="12038" max="12038" width="12.28515625" style="813" customWidth="1"/>
    <col min="12039" max="12039" width="12.85546875" style="813" customWidth="1"/>
    <col min="12040" max="12040" width="10.7109375" style="813" customWidth="1"/>
    <col min="12041" max="12041" width="11" style="813" customWidth="1"/>
    <col min="12042" max="12042" width="13" style="813" customWidth="1"/>
    <col min="12043" max="12288" width="9.140625" style="813"/>
    <col min="12289" max="12289" width="4.5703125" style="813" customWidth="1"/>
    <col min="12290" max="12290" width="24.140625" style="813" customWidth="1"/>
    <col min="12291" max="12291" width="9" style="813" customWidth="1"/>
    <col min="12292" max="12292" width="13.42578125" style="813" customWidth="1"/>
    <col min="12293" max="12293" width="15.7109375" style="813" customWidth="1"/>
    <col min="12294" max="12294" width="12.28515625" style="813" customWidth="1"/>
    <col min="12295" max="12295" width="12.85546875" style="813" customWidth="1"/>
    <col min="12296" max="12296" width="10.7109375" style="813" customWidth="1"/>
    <col min="12297" max="12297" width="11" style="813" customWidth="1"/>
    <col min="12298" max="12298" width="13" style="813" customWidth="1"/>
    <col min="12299" max="12544" width="9.140625" style="813"/>
    <col min="12545" max="12545" width="4.5703125" style="813" customWidth="1"/>
    <col min="12546" max="12546" width="24.140625" style="813" customWidth="1"/>
    <col min="12547" max="12547" width="9" style="813" customWidth="1"/>
    <col min="12548" max="12548" width="13.42578125" style="813" customWidth="1"/>
    <col min="12549" max="12549" width="15.7109375" style="813" customWidth="1"/>
    <col min="12550" max="12550" width="12.28515625" style="813" customWidth="1"/>
    <col min="12551" max="12551" width="12.85546875" style="813" customWidth="1"/>
    <col min="12552" max="12552" width="10.7109375" style="813" customWidth="1"/>
    <col min="12553" max="12553" width="11" style="813" customWidth="1"/>
    <col min="12554" max="12554" width="13" style="813" customWidth="1"/>
    <col min="12555" max="12800" width="9.140625" style="813"/>
    <col min="12801" max="12801" width="4.5703125" style="813" customWidth="1"/>
    <col min="12802" max="12802" width="24.140625" style="813" customWidth="1"/>
    <col min="12803" max="12803" width="9" style="813" customWidth="1"/>
    <col min="12804" max="12804" width="13.42578125" style="813" customWidth="1"/>
    <col min="12805" max="12805" width="15.7109375" style="813" customWidth="1"/>
    <col min="12806" max="12806" width="12.28515625" style="813" customWidth="1"/>
    <col min="12807" max="12807" width="12.85546875" style="813" customWidth="1"/>
    <col min="12808" max="12808" width="10.7109375" style="813" customWidth="1"/>
    <col min="12809" max="12809" width="11" style="813" customWidth="1"/>
    <col min="12810" max="12810" width="13" style="813" customWidth="1"/>
    <col min="12811" max="13056" width="9.140625" style="813"/>
    <col min="13057" max="13057" width="4.5703125" style="813" customWidth="1"/>
    <col min="13058" max="13058" width="24.140625" style="813" customWidth="1"/>
    <col min="13059" max="13059" width="9" style="813" customWidth="1"/>
    <col min="13060" max="13060" width="13.42578125" style="813" customWidth="1"/>
    <col min="13061" max="13061" width="15.7109375" style="813" customWidth="1"/>
    <col min="13062" max="13062" width="12.28515625" style="813" customWidth="1"/>
    <col min="13063" max="13063" width="12.85546875" style="813" customWidth="1"/>
    <col min="13064" max="13064" width="10.7109375" style="813" customWidth="1"/>
    <col min="13065" max="13065" width="11" style="813" customWidth="1"/>
    <col min="13066" max="13066" width="13" style="813" customWidth="1"/>
    <col min="13067" max="13312" width="9.140625" style="813"/>
    <col min="13313" max="13313" width="4.5703125" style="813" customWidth="1"/>
    <col min="13314" max="13314" width="24.140625" style="813" customWidth="1"/>
    <col min="13315" max="13315" width="9" style="813" customWidth="1"/>
    <col min="13316" max="13316" width="13.42578125" style="813" customWidth="1"/>
    <col min="13317" max="13317" width="15.7109375" style="813" customWidth="1"/>
    <col min="13318" max="13318" width="12.28515625" style="813" customWidth="1"/>
    <col min="13319" max="13319" width="12.85546875" style="813" customWidth="1"/>
    <col min="13320" max="13320" width="10.7109375" style="813" customWidth="1"/>
    <col min="13321" max="13321" width="11" style="813" customWidth="1"/>
    <col min="13322" max="13322" width="13" style="813" customWidth="1"/>
    <col min="13323" max="13568" width="9.140625" style="813"/>
    <col min="13569" max="13569" width="4.5703125" style="813" customWidth="1"/>
    <col min="13570" max="13570" width="24.140625" style="813" customWidth="1"/>
    <col min="13571" max="13571" width="9" style="813" customWidth="1"/>
    <col min="13572" max="13572" width="13.42578125" style="813" customWidth="1"/>
    <col min="13573" max="13573" width="15.7109375" style="813" customWidth="1"/>
    <col min="13574" max="13574" width="12.28515625" style="813" customWidth="1"/>
    <col min="13575" max="13575" width="12.85546875" style="813" customWidth="1"/>
    <col min="13576" max="13576" width="10.7109375" style="813" customWidth="1"/>
    <col min="13577" max="13577" width="11" style="813" customWidth="1"/>
    <col min="13578" max="13578" width="13" style="813" customWidth="1"/>
    <col min="13579" max="13824" width="9.140625" style="813"/>
    <col min="13825" max="13825" width="4.5703125" style="813" customWidth="1"/>
    <col min="13826" max="13826" width="24.140625" style="813" customWidth="1"/>
    <col min="13827" max="13827" width="9" style="813" customWidth="1"/>
    <col min="13828" max="13828" width="13.42578125" style="813" customWidth="1"/>
    <col min="13829" max="13829" width="15.7109375" style="813" customWidth="1"/>
    <col min="13830" max="13830" width="12.28515625" style="813" customWidth="1"/>
    <col min="13831" max="13831" width="12.85546875" style="813" customWidth="1"/>
    <col min="13832" max="13832" width="10.7109375" style="813" customWidth="1"/>
    <col min="13833" max="13833" width="11" style="813" customWidth="1"/>
    <col min="13834" max="13834" width="13" style="813" customWidth="1"/>
    <col min="13835" max="14080" width="9.140625" style="813"/>
    <col min="14081" max="14081" width="4.5703125" style="813" customWidth="1"/>
    <col min="14082" max="14082" width="24.140625" style="813" customWidth="1"/>
    <col min="14083" max="14083" width="9" style="813" customWidth="1"/>
    <col min="14084" max="14084" width="13.42578125" style="813" customWidth="1"/>
    <col min="14085" max="14085" width="15.7109375" style="813" customWidth="1"/>
    <col min="14086" max="14086" width="12.28515625" style="813" customWidth="1"/>
    <col min="14087" max="14087" width="12.85546875" style="813" customWidth="1"/>
    <col min="14088" max="14088" width="10.7109375" style="813" customWidth="1"/>
    <col min="14089" max="14089" width="11" style="813" customWidth="1"/>
    <col min="14090" max="14090" width="13" style="813" customWidth="1"/>
    <col min="14091" max="14336" width="9.140625" style="813"/>
    <col min="14337" max="14337" width="4.5703125" style="813" customWidth="1"/>
    <col min="14338" max="14338" width="24.140625" style="813" customWidth="1"/>
    <col min="14339" max="14339" width="9" style="813" customWidth="1"/>
    <col min="14340" max="14340" width="13.42578125" style="813" customWidth="1"/>
    <col min="14341" max="14341" width="15.7109375" style="813" customWidth="1"/>
    <col min="14342" max="14342" width="12.28515625" style="813" customWidth="1"/>
    <col min="14343" max="14343" width="12.85546875" style="813" customWidth="1"/>
    <col min="14344" max="14344" width="10.7109375" style="813" customWidth="1"/>
    <col min="14345" max="14345" width="11" style="813" customWidth="1"/>
    <col min="14346" max="14346" width="13" style="813" customWidth="1"/>
    <col min="14347" max="14592" width="9.140625" style="813"/>
    <col min="14593" max="14593" width="4.5703125" style="813" customWidth="1"/>
    <col min="14594" max="14594" width="24.140625" style="813" customWidth="1"/>
    <col min="14595" max="14595" width="9" style="813" customWidth="1"/>
    <col min="14596" max="14596" width="13.42578125" style="813" customWidth="1"/>
    <col min="14597" max="14597" width="15.7109375" style="813" customWidth="1"/>
    <col min="14598" max="14598" width="12.28515625" style="813" customWidth="1"/>
    <col min="14599" max="14599" width="12.85546875" style="813" customWidth="1"/>
    <col min="14600" max="14600" width="10.7109375" style="813" customWidth="1"/>
    <col min="14601" max="14601" width="11" style="813" customWidth="1"/>
    <col min="14602" max="14602" width="13" style="813" customWidth="1"/>
    <col min="14603" max="14848" width="9.140625" style="813"/>
    <col min="14849" max="14849" width="4.5703125" style="813" customWidth="1"/>
    <col min="14850" max="14850" width="24.140625" style="813" customWidth="1"/>
    <col min="14851" max="14851" width="9" style="813" customWidth="1"/>
    <col min="14852" max="14852" width="13.42578125" style="813" customWidth="1"/>
    <col min="14853" max="14853" width="15.7109375" style="813" customWidth="1"/>
    <col min="14854" max="14854" width="12.28515625" style="813" customWidth="1"/>
    <col min="14855" max="14855" width="12.85546875" style="813" customWidth="1"/>
    <col min="14856" max="14856" width="10.7109375" style="813" customWidth="1"/>
    <col min="14857" max="14857" width="11" style="813" customWidth="1"/>
    <col min="14858" max="14858" width="13" style="813" customWidth="1"/>
    <col min="14859" max="15104" width="9.140625" style="813"/>
    <col min="15105" max="15105" width="4.5703125" style="813" customWidth="1"/>
    <col min="15106" max="15106" width="24.140625" style="813" customWidth="1"/>
    <col min="15107" max="15107" width="9" style="813" customWidth="1"/>
    <col min="15108" max="15108" width="13.42578125" style="813" customWidth="1"/>
    <col min="15109" max="15109" width="15.7109375" style="813" customWidth="1"/>
    <col min="15110" max="15110" width="12.28515625" style="813" customWidth="1"/>
    <col min="15111" max="15111" width="12.85546875" style="813" customWidth="1"/>
    <col min="15112" max="15112" width="10.7109375" style="813" customWidth="1"/>
    <col min="15113" max="15113" width="11" style="813" customWidth="1"/>
    <col min="15114" max="15114" width="13" style="813" customWidth="1"/>
    <col min="15115" max="15360" width="9.140625" style="813"/>
    <col min="15361" max="15361" width="4.5703125" style="813" customWidth="1"/>
    <col min="15362" max="15362" width="24.140625" style="813" customWidth="1"/>
    <col min="15363" max="15363" width="9" style="813" customWidth="1"/>
    <col min="15364" max="15364" width="13.42578125" style="813" customWidth="1"/>
    <col min="15365" max="15365" width="15.7109375" style="813" customWidth="1"/>
    <col min="15366" max="15366" width="12.28515625" style="813" customWidth="1"/>
    <col min="15367" max="15367" width="12.85546875" style="813" customWidth="1"/>
    <col min="15368" max="15368" width="10.7109375" style="813" customWidth="1"/>
    <col min="15369" max="15369" width="11" style="813" customWidth="1"/>
    <col min="15370" max="15370" width="13" style="813" customWidth="1"/>
    <col min="15371" max="15616" width="9.140625" style="813"/>
    <col min="15617" max="15617" width="4.5703125" style="813" customWidth="1"/>
    <col min="15618" max="15618" width="24.140625" style="813" customWidth="1"/>
    <col min="15619" max="15619" width="9" style="813" customWidth="1"/>
    <col min="15620" max="15620" width="13.42578125" style="813" customWidth="1"/>
    <col min="15621" max="15621" width="15.7109375" style="813" customWidth="1"/>
    <col min="15622" max="15622" width="12.28515625" style="813" customWidth="1"/>
    <col min="15623" max="15623" width="12.85546875" style="813" customWidth="1"/>
    <col min="15624" max="15624" width="10.7109375" style="813" customWidth="1"/>
    <col min="15625" max="15625" width="11" style="813" customWidth="1"/>
    <col min="15626" max="15626" width="13" style="813" customWidth="1"/>
    <col min="15627" max="15872" width="9.140625" style="813"/>
    <col min="15873" max="15873" width="4.5703125" style="813" customWidth="1"/>
    <col min="15874" max="15874" width="24.140625" style="813" customWidth="1"/>
    <col min="15875" max="15875" width="9" style="813" customWidth="1"/>
    <col min="15876" max="15876" width="13.42578125" style="813" customWidth="1"/>
    <col min="15877" max="15877" width="15.7109375" style="813" customWidth="1"/>
    <col min="15878" max="15878" width="12.28515625" style="813" customWidth="1"/>
    <col min="15879" max="15879" width="12.85546875" style="813" customWidth="1"/>
    <col min="15880" max="15880" width="10.7109375" style="813" customWidth="1"/>
    <col min="15881" max="15881" width="11" style="813" customWidth="1"/>
    <col min="15882" max="15882" width="13" style="813" customWidth="1"/>
    <col min="15883" max="16128" width="9.140625" style="813"/>
    <col min="16129" max="16129" width="4.5703125" style="813" customWidth="1"/>
    <col min="16130" max="16130" width="24.140625" style="813" customWidth="1"/>
    <col min="16131" max="16131" width="9" style="813" customWidth="1"/>
    <col min="16132" max="16132" width="13.42578125" style="813" customWidth="1"/>
    <col min="16133" max="16133" width="15.7109375" style="813" customWidth="1"/>
    <col min="16134" max="16134" width="12.28515625" style="813" customWidth="1"/>
    <col min="16135" max="16135" width="12.85546875" style="813" customWidth="1"/>
    <col min="16136" max="16136" width="10.7109375" style="813" customWidth="1"/>
    <col min="16137" max="16137" width="11" style="813" customWidth="1"/>
    <col min="16138" max="16138" width="13" style="813" customWidth="1"/>
    <col min="16139" max="16384" width="9.140625" style="813"/>
  </cols>
  <sheetData>
    <row r="1" spans="1:19" ht="14.25">
      <c r="A1" s="839"/>
      <c r="B1" s="840"/>
      <c r="C1" s="841"/>
      <c r="D1" s="841"/>
      <c r="E1" s="841"/>
      <c r="F1" s="841"/>
      <c r="G1" s="841"/>
      <c r="H1" s="841"/>
      <c r="I1" s="841"/>
      <c r="J1" s="842" t="s">
        <v>1525</v>
      </c>
      <c r="K1" s="842"/>
    </row>
    <row r="2" spans="1:19" ht="15.75">
      <c r="A2" s="1186" t="s">
        <v>222</v>
      </c>
      <c r="B2" s="1186"/>
      <c r="C2" s="1186"/>
      <c r="D2" s="1186"/>
      <c r="E2" s="1186"/>
      <c r="F2" s="1186"/>
      <c r="G2" s="1186"/>
      <c r="H2" s="1186"/>
      <c r="I2" s="1186"/>
      <c r="J2" s="1186"/>
      <c r="K2" s="1186"/>
    </row>
    <row r="3" spans="1:19" ht="15.75">
      <c r="A3" s="1187" t="s">
        <v>1450</v>
      </c>
      <c r="B3" s="1187"/>
      <c r="C3" s="1187"/>
      <c r="D3" s="1187"/>
      <c r="E3" s="1187"/>
      <c r="F3" s="1187"/>
      <c r="G3" s="1187"/>
      <c r="H3" s="1187"/>
      <c r="I3" s="1187"/>
      <c r="J3" s="1187"/>
      <c r="K3" s="1187"/>
    </row>
    <row r="4" spans="1:19" ht="20.25">
      <c r="A4" s="843"/>
      <c r="B4" s="844"/>
      <c r="C4" s="844"/>
      <c r="D4" s="844"/>
      <c r="E4" s="844"/>
      <c r="F4" s="844"/>
      <c r="G4" s="844"/>
      <c r="H4" s="844"/>
      <c r="I4" s="844"/>
      <c r="J4" s="844"/>
      <c r="K4" s="844"/>
    </row>
    <row r="5" spans="1:19" ht="13.5" thickBot="1">
      <c r="A5" s="839"/>
      <c r="B5" s="841"/>
      <c r="C5" s="841"/>
      <c r="D5" s="841"/>
      <c r="E5" s="841"/>
      <c r="F5" s="841"/>
      <c r="G5" s="841"/>
      <c r="H5" s="841"/>
      <c r="I5" s="841"/>
      <c r="J5" s="845" t="s">
        <v>218</v>
      </c>
      <c r="K5" s="845"/>
    </row>
    <row r="6" spans="1:19">
      <c r="A6" s="1176" t="s">
        <v>465</v>
      </c>
      <c r="B6" s="1178" t="s">
        <v>466</v>
      </c>
      <c r="C6" s="1174" t="s">
        <v>467</v>
      </c>
      <c r="D6" s="1174" t="s">
        <v>478</v>
      </c>
      <c r="E6" s="1174" t="s">
        <v>469</v>
      </c>
      <c r="F6" s="1180" t="s">
        <v>1451</v>
      </c>
      <c r="G6" s="811">
        <v>2018</v>
      </c>
      <c r="H6" s="1184">
        <v>2019</v>
      </c>
      <c r="I6" s="1184">
        <v>2020</v>
      </c>
      <c r="J6" s="1174" t="s">
        <v>652</v>
      </c>
      <c r="K6" s="438"/>
    </row>
    <row r="7" spans="1:19" ht="13.5" thickBot="1">
      <c r="A7" s="1177"/>
      <c r="B7" s="1179"/>
      <c r="C7" s="1175"/>
      <c r="D7" s="1175"/>
      <c r="E7" s="1175"/>
      <c r="F7" s="1181"/>
      <c r="G7" s="812"/>
      <c r="H7" s="1185"/>
      <c r="I7" s="1185"/>
      <c r="J7" s="1175"/>
      <c r="K7" s="438"/>
    </row>
    <row r="8" spans="1:19" ht="13.5" thickBot="1">
      <c r="A8" s="846">
        <v>1</v>
      </c>
      <c r="B8" s="847">
        <v>2</v>
      </c>
      <c r="C8" s="848">
        <v>3</v>
      </c>
      <c r="D8" s="848">
        <v>4</v>
      </c>
      <c r="E8" s="848">
        <v>5</v>
      </c>
      <c r="F8" s="848">
        <v>6</v>
      </c>
      <c r="G8" s="849">
        <v>7</v>
      </c>
      <c r="H8" s="849">
        <v>8</v>
      </c>
      <c r="I8" s="849">
        <v>9</v>
      </c>
      <c r="J8" s="848">
        <v>10</v>
      </c>
      <c r="K8" s="438"/>
    </row>
    <row r="9" spans="1:19">
      <c r="A9" s="371" t="s">
        <v>435</v>
      </c>
      <c r="B9" s="372" t="s">
        <v>494</v>
      </c>
      <c r="C9" s="373"/>
      <c r="D9" s="374"/>
      <c r="E9" s="374"/>
      <c r="F9" s="850">
        <f>F10+F11+F12</f>
        <v>48025</v>
      </c>
      <c r="G9" s="850">
        <f>G10+G11+G12</f>
        <v>148025</v>
      </c>
      <c r="H9" s="850">
        <f>H10+H11+H12</f>
        <v>0</v>
      </c>
      <c r="I9" s="850">
        <f>I10+I11+I12</f>
        <v>0</v>
      </c>
      <c r="J9" s="850">
        <f>J10+J11+J12</f>
        <v>148025</v>
      </c>
      <c r="K9" s="851"/>
    </row>
    <row r="10" spans="1:19" ht="51">
      <c r="A10" s="375" t="s">
        <v>355</v>
      </c>
      <c r="B10" s="376" t="s">
        <v>1452</v>
      </c>
      <c r="C10" s="852" t="s">
        <v>1453</v>
      </c>
      <c r="D10" s="378">
        <v>43373</v>
      </c>
      <c r="E10" s="377" t="s">
        <v>1454</v>
      </c>
      <c r="F10" s="377">
        <f>70200-23300-23300</f>
        <v>23600</v>
      </c>
      <c r="G10" s="379">
        <v>23600</v>
      </c>
      <c r="H10" s="379"/>
      <c r="I10" s="379">
        <v>0</v>
      </c>
      <c r="J10" s="380">
        <f>SUM(G10:I10)</f>
        <v>23600</v>
      </c>
      <c r="K10" s="438"/>
    </row>
    <row r="11" spans="1:19" ht="51.75" thickBot="1">
      <c r="A11" s="381" t="s">
        <v>356</v>
      </c>
      <c r="B11" s="382" t="s">
        <v>1455</v>
      </c>
      <c r="C11" s="853" t="s">
        <v>1456</v>
      </c>
      <c r="D11" s="384">
        <v>43373</v>
      </c>
      <c r="E11" s="383" t="s">
        <v>1454</v>
      </c>
      <c r="F11" s="383">
        <f>76425-26000-26000</f>
        <v>24425</v>
      </c>
      <c r="G11" s="385">
        <v>24425</v>
      </c>
      <c r="H11" s="385"/>
      <c r="I11" s="385">
        <v>0</v>
      </c>
      <c r="J11" s="918">
        <f>SUM(G11:I11)</f>
        <v>24425</v>
      </c>
      <c r="K11" s="438"/>
    </row>
    <row r="12" spans="1:19" ht="51.75" thickBot="1">
      <c r="A12" s="381" t="s">
        <v>356</v>
      </c>
      <c r="B12" s="382" t="s">
        <v>1457</v>
      </c>
      <c r="C12" s="853" t="s">
        <v>874</v>
      </c>
      <c r="D12" s="384">
        <v>43373</v>
      </c>
      <c r="E12" s="383" t="s">
        <v>1454</v>
      </c>
      <c r="F12" s="383">
        <v>0</v>
      </c>
      <c r="G12" s="385">
        <v>100000</v>
      </c>
      <c r="H12" s="385"/>
      <c r="I12" s="917">
        <v>0</v>
      </c>
      <c r="J12" s="919">
        <f>SUM(G12:I12)</f>
        <v>100000</v>
      </c>
      <c r="K12" s="438"/>
    </row>
    <row r="13" spans="1:19" ht="13.5" thickBot="1">
      <c r="A13" s="386"/>
      <c r="B13" s="387"/>
      <c r="C13" s="854"/>
      <c r="D13" s="855"/>
      <c r="E13" s="854"/>
      <c r="F13" s="854"/>
      <c r="G13" s="856"/>
      <c r="H13" s="856"/>
      <c r="I13" s="856"/>
      <c r="J13" s="388"/>
      <c r="K13" s="438"/>
    </row>
    <row r="14" spans="1:19">
      <c r="A14" s="1176" t="s">
        <v>465</v>
      </c>
      <c r="B14" s="1178" t="s">
        <v>466</v>
      </c>
      <c r="C14" s="1174" t="s">
        <v>467</v>
      </c>
      <c r="D14" s="1174" t="s">
        <v>478</v>
      </c>
      <c r="E14" s="1174" t="s">
        <v>469</v>
      </c>
      <c r="F14" s="1180" t="s">
        <v>1458</v>
      </c>
      <c r="G14" s="1182">
        <v>2018</v>
      </c>
      <c r="H14" s="1184">
        <v>2019</v>
      </c>
      <c r="I14" s="1184">
        <v>2020</v>
      </c>
      <c r="J14" s="1182">
        <v>2021</v>
      </c>
      <c r="K14" s="1180">
        <v>2022</v>
      </c>
      <c r="L14" s="1180">
        <v>2023</v>
      </c>
      <c r="M14" s="1180">
        <v>2024</v>
      </c>
      <c r="N14" s="1180">
        <v>2025</v>
      </c>
      <c r="O14" s="1180">
        <v>2026</v>
      </c>
      <c r="P14" s="1180">
        <v>2027</v>
      </c>
      <c r="Q14" s="1180">
        <v>2028</v>
      </c>
      <c r="R14" s="1174" t="s">
        <v>237</v>
      </c>
      <c r="S14" s="438"/>
    </row>
    <row r="15" spans="1:19" ht="13.5" thickBot="1">
      <c r="A15" s="1177"/>
      <c r="B15" s="1179"/>
      <c r="C15" s="1175"/>
      <c r="D15" s="1175"/>
      <c r="E15" s="1175"/>
      <c r="F15" s="1181"/>
      <c r="G15" s="1183"/>
      <c r="H15" s="1185"/>
      <c r="I15" s="1185"/>
      <c r="J15" s="1183"/>
      <c r="K15" s="1181"/>
      <c r="L15" s="1181"/>
      <c r="M15" s="1181"/>
      <c r="N15" s="1181"/>
      <c r="O15" s="1181"/>
      <c r="P15" s="1181"/>
      <c r="Q15" s="1181"/>
      <c r="R15" s="1175"/>
      <c r="S15" s="438"/>
    </row>
    <row r="16" spans="1:19" ht="26.25" thickBot="1">
      <c r="A16" s="389" t="s">
        <v>495</v>
      </c>
      <c r="B16" s="390" t="s">
        <v>496</v>
      </c>
      <c r="C16" s="391"/>
      <c r="D16" s="392"/>
      <c r="E16" s="392"/>
      <c r="F16" s="393">
        <f>SUM(F17:F19)</f>
        <v>3558</v>
      </c>
      <c r="G16" s="393">
        <f>SUM(G17:G20)</f>
        <v>985219</v>
      </c>
      <c r="H16" s="393">
        <f t="shared" ref="H16:Q16" si="0">SUM(H17:H20)</f>
        <v>13798188</v>
      </c>
      <c r="I16" s="393">
        <f t="shared" si="0"/>
        <v>13798188</v>
      </c>
      <c r="J16" s="393">
        <f t="shared" si="0"/>
        <v>13798188</v>
      </c>
      <c r="K16" s="393">
        <f t="shared" si="0"/>
        <v>13798188</v>
      </c>
      <c r="L16" s="393">
        <f t="shared" si="0"/>
        <v>13798188</v>
      </c>
      <c r="M16" s="393">
        <f t="shared" si="0"/>
        <v>13798188</v>
      </c>
      <c r="N16" s="393">
        <f t="shared" si="0"/>
        <v>13798188</v>
      </c>
      <c r="O16" s="393">
        <f t="shared" si="0"/>
        <v>13798188</v>
      </c>
      <c r="P16" s="393">
        <f t="shared" si="0"/>
        <v>13798188</v>
      </c>
      <c r="Q16" s="393">
        <f t="shared" si="0"/>
        <v>13798188</v>
      </c>
      <c r="R16" s="900">
        <f t="shared" ref="R16:R19" si="1">H16+I16+J16+F16+K16+L16+M16+N16+O16+P16+Q16+G16</f>
        <v>138970657</v>
      </c>
      <c r="S16" s="851"/>
    </row>
    <row r="17" spans="1:18" ht="25.5" customHeight="1" thickBot="1">
      <c r="A17" s="375" t="s">
        <v>352</v>
      </c>
      <c r="B17" s="587" t="s">
        <v>1459</v>
      </c>
      <c r="C17" s="857">
        <v>2016</v>
      </c>
      <c r="D17" s="858">
        <v>43465</v>
      </c>
      <c r="E17" s="587" t="s">
        <v>1460</v>
      </c>
      <c r="F17" s="579">
        <v>3150</v>
      </c>
      <c r="G17" s="579">
        <v>3850</v>
      </c>
      <c r="H17" s="579"/>
      <c r="I17" s="579"/>
      <c r="J17" s="901"/>
      <c r="K17" s="901"/>
      <c r="L17" s="901"/>
      <c r="M17" s="901"/>
      <c r="N17" s="901"/>
      <c r="O17" s="901"/>
      <c r="P17" s="901"/>
      <c r="Q17" s="901"/>
      <c r="R17" s="900">
        <f t="shared" si="1"/>
        <v>7000</v>
      </c>
    </row>
    <row r="18" spans="1:18" ht="30.75" customHeight="1" thickBot="1">
      <c r="A18" s="859" t="s">
        <v>351</v>
      </c>
      <c r="B18" s="860" t="s">
        <v>1461</v>
      </c>
      <c r="C18" s="857">
        <v>2017</v>
      </c>
      <c r="D18" s="858">
        <v>43465</v>
      </c>
      <c r="E18" s="860" t="s">
        <v>1462</v>
      </c>
      <c r="F18" s="587">
        <v>408</v>
      </c>
      <c r="G18" s="579">
        <v>966319</v>
      </c>
      <c r="H18" s="587"/>
      <c r="I18" s="587"/>
      <c r="J18" s="902"/>
      <c r="K18" s="902"/>
      <c r="L18" s="902"/>
      <c r="M18" s="902"/>
      <c r="N18" s="902"/>
      <c r="O18" s="902"/>
      <c r="P18" s="902"/>
      <c r="Q18" s="902"/>
      <c r="R18" s="900">
        <f t="shared" si="1"/>
        <v>966727</v>
      </c>
    </row>
    <row r="19" spans="1:18" ht="51.75" customHeight="1" thickBot="1">
      <c r="A19" s="386" t="s">
        <v>353</v>
      </c>
      <c r="B19" s="861" t="s">
        <v>1463</v>
      </c>
      <c r="C19" s="862" t="s">
        <v>1464</v>
      </c>
      <c r="D19" s="863">
        <v>43465</v>
      </c>
      <c r="E19" s="406" t="s">
        <v>1462</v>
      </c>
      <c r="F19" s="864"/>
      <c r="G19" s="864">
        <v>15050</v>
      </c>
      <c r="H19" s="864"/>
      <c r="I19" s="864"/>
      <c r="J19" s="903"/>
      <c r="K19" s="903"/>
      <c r="L19" s="903"/>
      <c r="M19" s="903"/>
      <c r="N19" s="903"/>
      <c r="O19" s="903"/>
      <c r="P19" s="903"/>
      <c r="Q19" s="903"/>
      <c r="R19" s="900">
        <f t="shared" si="1"/>
        <v>15050</v>
      </c>
    </row>
    <row r="20" spans="1:18" s="103" customFormat="1" ht="39" customHeight="1" thickBot="1">
      <c r="A20" s="894" t="s">
        <v>1522</v>
      </c>
      <c r="B20" s="895" t="s">
        <v>1519</v>
      </c>
      <c r="C20" s="896" t="s">
        <v>1520</v>
      </c>
      <c r="D20" s="897">
        <v>47098</v>
      </c>
      <c r="E20" s="898" t="s">
        <v>1521</v>
      </c>
      <c r="F20" s="899"/>
      <c r="G20" s="899"/>
      <c r="H20" s="899">
        <v>13798188</v>
      </c>
      <c r="I20" s="899">
        <v>13798188</v>
      </c>
      <c r="J20" s="899">
        <v>13798188</v>
      </c>
      <c r="K20" s="899">
        <v>13798188</v>
      </c>
      <c r="L20" s="899">
        <v>13798188</v>
      </c>
      <c r="M20" s="899">
        <v>13798188</v>
      </c>
      <c r="N20" s="899">
        <v>13798188</v>
      </c>
      <c r="O20" s="899">
        <v>13798188</v>
      </c>
      <c r="P20" s="899">
        <v>13798188</v>
      </c>
      <c r="Q20" s="899">
        <v>13798188</v>
      </c>
      <c r="R20" s="900">
        <f>H20+I20+J20+F20+K20+L20+M20+N20+O20+P20+Q20+G20</f>
        <v>137981880</v>
      </c>
    </row>
  </sheetData>
  <mergeCells count="29">
    <mergeCell ref="L14:L15"/>
    <mergeCell ref="M14:M15"/>
    <mergeCell ref="N14:N15"/>
    <mergeCell ref="A2:K2"/>
    <mergeCell ref="A3:K3"/>
    <mergeCell ref="A6:A7"/>
    <mergeCell ref="B6:B7"/>
    <mergeCell ref="C6:C7"/>
    <mergeCell ref="D6:D7"/>
    <mergeCell ref="E6:E7"/>
    <mergeCell ref="F6:F7"/>
    <mergeCell ref="H6:H7"/>
    <mergeCell ref="I6:I7"/>
    <mergeCell ref="R14:R15"/>
    <mergeCell ref="J6:J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O14:O15"/>
    <mergeCell ref="P14:P15"/>
    <mergeCell ref="Q14:Q15"/>
    <mergeCell ref="J14:J15"/>
    <mergeCell ref="K14:K15"/>
  </mergeCells>
  <pageMargins left="0.70866141732283472" right="0.70866141732283472" top="0.55118110236220474" bottom="0.39370078740157483" header="0.31496062992125984" footer="0.31496062992125984"/>
  <pageSetup paperSize="8" scale="87" orientation="landscape" r:id="rId1"/>
  <headerFooter>
    <oddHeader>&amp;L6 /2019. (V.30.) sz. rendelet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J1" sqref="J1"/>
    </sheetView>
  </sheetViews>
  <sheetFormatPr defaultRowHeight="12.75"/>
  <cols>
    <col min="1" max="1" width="9.28515625" bestFit="1" customWidth="1"/>
    <col min="2" max="2" width="26" customWidth="1"/>
    <col min="3" max="3" width="9.28515625" bestFit="1" customWidth="1"/>
    <col min="4" max="4" width="12" bestFit="1" customWidth="1"/>
    <col min="5" max="5" width="12.28515625" customWidth="1"/>
    <col min="6" max="8" width="11.85546875" bestFit="1" customWidth="1"/>
    <col min="9" max="9" width="10.42578125" customWidth="1"/>
    <col min="10" max="10" width="12.42578125" customWidth="1"/>
  </cols>
  <sheetData>
    <row r="1" spans="1:10">
      <c r="A1" s="136"/>
      <c r="B1" s="141"/>
      <c r="C1" s="136"/>
      <c r="D1" s="136"/>
      <c r="E1" s="136"/>
      <c r="F1" s="136"/>
      <c r="G1" s="136"/>
      <c r="H1" s="136"/>
      <c r="I1" s="136"/>
      <c r="J1" s="142"/>
    </row>
    <row r="2" spans="1:10" ht="18">
      <c r="A2" s="1190" t="s">
        <v>395</v>
      </c>
      <c r="B2" s="1190"/>
      <c r="C2" s="1190"/>
      <c r="D2" s="1190"/>
      <c r="E2" s="1190"/>
      <c r="F2" s="1190"/>
      <c r="G2" s="1190"/>
      <c r="H2" s="1190"/>
      <c r="I2" s="1190"/>
      <c r="J2" s="140"/>
    </row>
    <row r="3" spans="1:10" ht="18">
      <c r="A3" s="1191" t="s">
        <v>464</v>
      </c>
      <c r="B3" s="1191"/>
      <c r="C3" s="1191"/>
      <c r="D3" s="1191"/>
      <c r="E3" s="1191"/>
      <c r="F3" s="1191"/>
      <c r="G3" s="1191"/>
      <c r="H3" s="1191"/>
      <c r="I3" s="1191"/>
      <c r="J3" s="143"/>
    </row>
    <row r="4" spans="1:10" ht="20.25">
      <c r="A4" s="144"/>
      <c r="B4" s="144"/>
      <c r="C4" s="144"/>
      <c r="D4" s="144"/>
      <c r="E4" s="144"/>
      <c r="F4" s="144"/>
      <c r="G4" s="144"/>
      <c r="H4" s="144"/>
      <c r="I4" s="144"/>
      <c r="J4" s="144"/>
    </row>
    <row r="5" spans="1:10" ht="13.5" thickBot="1">
      <c r="A5" s="136"/>
      <c r="B5" s="136"/>
      <c r="C5" s="136"/>
      <c r="D5" s="136"/>
      <c r="E5" s="136"/>
      <c r="F5" s="136"/>
      <c r="G5" s="136"/>
      <c r="H5" s="136"/>
      <c r="I5" s="136"/>
      <c r="J5" s="136"/>
    </row>
    <row r="6" spans="1:10" ht="15" thickBot="1">
      <c r="A6" s="1192" t="s">
        <v>465</v>
      </c>
      <c r="B6" s="1194" t="s">
        <v>466</v>
      </c>
      <c r="C6" s="1192" t="s">
        <v>467</v>
      </c>
      <c r="D6" s="1192" t="s">
        <v>468</v>
      </c>
      <c r="E6" s="1192" t="s">
        <v>469</v>
      </c>
      <c r="F6" s="1196" t="s">
        <v>470</v>
      </c>
      <c r="G6" s="1197"/>
      <c r="H6" s="1197"/>
      <c r="I6" s="1197"/>
      <c r="J6" s="1198"/>
    </row>
    <row r="7" spans="1:10" ht="15" thickBot="1">
      <c r="A7" s="1193"/>
      <c r="B7" s="1195"/>
      <c r="C7" s="1193"/>
      <c r="D7" s="1193"/>
      <c r="E7" s="1193"/>
      <c r="F7" s="145">
        <v>2015</v>
      </c>
      <c r="G7" s="145">
        <v>2016</v>
      </c>
      <c r="H7" s="145">
        <v>2017</v>
      </c>
      <c r="I7" s="145">
        <v>2018</v>
      </c>
      <c r="J7" s="145">
        <v>2019</v>
      </c>
    </row>
    <row r="8" spans="1:10" ht="13.5" thickBot="1">
      <c r="A8" s="146">
        <v>1</v>
      </c>
      <c r="B8" s="147">
        <v>2</v>
      </c>
      <c r="C8" s="146">
        <v>3</v>
      </c>
      <c r="D8" s="146">
        <v>12</v>
      </c>
      <c r="E8" s="146">
        <v>4</v>
      </c>
      <c r="F8" s="146">
        <v>6</v>
      </c>
      <c r="G8" s="146">
        <v>7</v>
      </c>
      <c r="H8" s="146">
        <v>8</v>
      </c>
      <c r="I8" s="148">
        <v>9</v>
      </c>
      <c r="J8" s="146">
        <v>10</v>
      </c>
    </row>
    <row r="9" spans="1:10" ht="30" customHeight="1">
      <c r="A9" s="149" t="s">
        <v>435</v>
      </c>
      <c r="B9" s="150" t="s">
        <v>471</v>
      </c>
      <c r="C9" s="151"/>
      <c r="D9" s="137"/>
      <c r="E9" s="137"/>
      <c r="F9" s="152">
        <f>SUM(F10:F10)</f>
        <v>0</v>
      </c>
      <c r="G9" s="153">
        <f>SUM(G10:G10)</f>
        <v>0</v>
      </c>
      <c r="H9" s="153">
        <f>SUM(H10:H10)</f>
        <v>0</v>
      </c>
      <c r="I9" s="154">
        <f>SUM(I10:I10)</f>
        <v>0</v>
      </c>
      <c r="J9" s="154">
        <f>SUM(J10:J10)</f>
        <v>0</v>
      </c>
    </row>
    <row r="10" spans="1:10" ht="30" customHeight="1">
      <c r="A10" s="155"/>
      <c r="B10" s="156"/>
      <c r="C10" s="137"/>
      <c r="D10" s="157"/>
      <c r="E10" s="137"/>
      <c r="F10" s="138"/>
      <c r="G10" s="138"/>
      <c r="H10" s="139"/>
      <c r="I10" s="158">
        <v>0</v>
      </c>
      <c r="J10" s="159"/>
    </row>
    <row r="11" spans="1:10" ht="14.25">
      <c r="A11" s="155"/>
      <c r="B11" s="156"/>
      <c r="C11" s="137"/>
      <c r="D11" s="157"/>
      <c r="E11" s="137"/>
      <c r="F11" s="138"/>
      <c r="G11" s="139"/>
      <c r="H11" s="139"/>
      <c r="I11" s="160"/>
      <c r="J11" s="139"/>
    </row>
    <row r="12" spans="1:10" ht="31.5" customHeight="1">
      <c r="A12" s="161" t="s">
        <v>437</v>
      </c>
      <c r="B12" s="162" t="s">
        <v>472</v>
      </c>
      <c r="C12" s="151"/>
      <c r="D12" s="137"/>
      <c r="E12" s="137"/>
      <c r="F12" s="152">
        <f>SUM(F13:F13)</f>
        <v>0</v>
      </c>
      <c r="G12" s="153">
        <f>SUM(G13:G13)</f>
        <v>0</v>
      </c>
      <c r="H12" s="153">
        <f>SUM(H13:H13)</f>
        <v>0</v>
      </c>
      <c r="I12" s="154">
        <f>SUM(I13:I13)</f>
        <v>0</v>
      </c>
      <c r="J12" s="153">
        <v>0</v>
      </c>
    </row>
    <row r="13" spans="1:10" ht="31.5" customHeight="1">
      <c r="A13" s="155"/>
      <c r="B13" s="156"/>
      <c r="C13" s="137"/>
      <c r="D13" s="157"/>
      <c r="E13" s="137"/>
      <c r="F13" s="138"/>
      <c r="G13" s="139"/>
      <c r="H13" s="139"/>
      <c r="I13" s="160">
        <v>0</v>
      </c>
      <c r="J13" s="139"/>
    </row>
    <row r="14" spans="1:10" ht="14.25">
      <c r="A14" s="155"/>
      <c r="B14" s="156"/>
      <c r="C14" s="137"/>
      <c r="D14" s="137"/>
      <c r="E14" s="137"/>
      <c r="F14" s="138"/>
      <c r="G14" s="139"/>
      <c r="H14" s="139"/>
      <c r="I14" s="160"/>
      <c r="J14" s="139"/>
    </row>
    <row r="15" spans="1:10" ht="21" customHeight="1">
      <c r="A15" s="276" t="s">
        <v>439</v>
      </c>
      <c r="B15" s="150" t="s">
        <v>473</v>
      </c>
      <c r="C15" s="151"/>
      <c r="D15" s="137"/>
      <c r="E15" s="137"/>
      <c r="F15" s="138"/>
      <c r="G15" s="139"/>
      <c r="H15" s="139"/>
      <c r="I15" s="160"/>
      <c r="J15" s="139"/>
    </row>
    <row r="16" spans="1:10" ht="18" customHeight="1">
      <c r="A16" s="163"/>
      <c r="B16" s="164" t="s">
        <v>474</v>
      </c>
      <c r="C16" s="165"/>
      <c r="D16" s="165"/>
      <c r="E16" s="165"/>
      <c r="F16" s="138"/>
      <c r="G16" s="138"/>
      <c r="H16" s="138"/>
      <c r="I16" s="166"/>
      <c r="J16" s="138"/>
    </row>
    <row r="17" spans="1:10" ht="18.75" customHeight="1">
      <c r="A17" s="277" t="s">
        <v>441</v>
      </c>
      <c r="B17" s="278" t="s">
        <v>475</v>
      </c>
      <c r="C17" s="165"/>
      <c r="D17" s="165"/>
      <c r="E17" s="165"/>
      <c r="F17" s="138"/>
      <c r="G17" s="138"/>
      <c r="H17" s="138"/>
      <c r="I17" s="166"/>
      <c r="J17" s="138"/>
    </row>
    <row r="18" spans="1:10" ht="18" customHeight="1">
      <c r="A18" s="163"/>
      <c r="B18" s="164" t="s">
        <v>476</v>
      </c>
      <c r="C18" s="165"/>
      <c r="D18" s="165"/>
      <c r="E18" s="165"/>
      <c r="F18" s="138"/>
      <c r="G18" s="138"/>
      <c r="H18" s="138"/>
      <c r="I18" s="166"/>
      <c r="J18" s="138"/>
    </row>
    <row r="19" spans="1:10" ht="18" customHeight="1">
      <c r="A19" s="277" t="s">
        <v>444</v>
      </c>
      <c r="B19" s="167" t="s">
        <v>354</v>
      </c>
      <c r="C19" s="165"/>
      <c r="D19" s="165"/>
      <c r="E19" s="165"/>
      <c r="F19" s="152">
        <f>SUM(F20:F21)</f>
        <v>0</v>
      </c>
      <c r="G19" s="152">
        <f>SUM(G20:G21)</f>
        <v>0</v>
      </c>
      <c r="H19" s="152">
        <f>SUM(H20:H21)</f>
        <v>0</v>
      </c>
      <c r="I19" s="168">
        <f>SUM(I20:I21)</f>
        <v>0</v>
      </c>
      <c r="J19" s="152">
        <v>0</v>
      </c>
    </row>
    <row r="20" spans="1:10" ht="33.75" customHeight="1">
      <c r="A20" s="169"/>
      <c r="B20" s="170"/>
      <c r="C20" s="171"/>
      <c r="D20" s="172"/>
      <c r="E20" s="171"/>
      <c r="F20" s="173"/>
      <c r="G20" s="173"/>
      <c r="H20" s="173"/>
      <c r="I20" s="174"/>
      <c r="J20" s="138"/>
    </row>
    <row r="21" spans="1:10" ht="30" customHeight="1" thickBot="1">
      <c r="A21" s="169"/>
      <c r="B21" s="170"/>
      <c r="C21" s="171"/>
      <c r="D21" s="172"/>
      <c r="E21" s="171"/>
      <c r="F21" s="173"/>
      <c r="G21" s="173"/>
      <c r="H21" s="173"/>
      <c r="I21" s="174"/>
      <c r="J21" s="173"/>
    </row>
    <row r="22" spans="1:10" ht="21" customHeight="1" thickBot="1">
      <c r="A22" s="1188" t="s">
        <v>477</v>
      </c>
      <c r="B22" s="1189"/>
      <c r="C22" s="175"/>
      <c r="D22" s="176"/>
      <c r="E22" s="176"/>
      <c r="F22" s="177">
        <f>F9+F12+F19</f>
        <v>0</v>
      </c>
      <c r="G22" s="177">
        <f>G9+G12+G19</f>
        <v>0</v>
      </c>
      <c r="H22" s="177">
        <f>H9+H12+H19</f>
        <v>0</v>
      </c>
      <c r="I22" s="178">
        <f>I9+I12+I19</f>
        <v>0</v>
      </c>
      <c r="J22" s="178">
        <f>J9+J12+J19</f>
        <v>0</v>
      </c>
    </row>
  </sheetData>
  <mergeCells count="9">
    <mergeCell ref="A22:B22"/>
    <mergeCell ref="A2:I2"/>
    <mergeCell ref="A3:I3"/>
    <mergeCell ref="A6:A7"/>
    <mergeCell ref="B6:B7"/>
    <mergeCell ref="C6:C7"/>
    <mergeCell ref="D6:D7"/>
    <mergeCell ref="E6:E7"/>
    <mergeCell ref="F6:J6"/>
  </mergeCells>
  <pageMargins left="0.78740157480314965" right="0.39370078740157483" top="0.6692913385826772" bottom="0" header="0.51181102362204722" footer="0"/>
  <pageSetup paperSize="9" scale="96" orientation="landscape" r:id="rId1"/>
  <headerFooter alignWithMargins="0">
    <oddHeader>&amp;L6 /2019. (V.30.) sz. rendelet&amp;R6/b. sz melléklet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C22" sqref="C22"/>
    </sheetView>
  </sheetViews>
  <sheetFormatPr defaultRowHeight="12.75"/>
  <cols>
    <col min="1" max="1" width="9.140625" style="865"/>
    <col min="2" max="2" width="60.28515625" style="881" customWidth="1"/>
    <col min="3" max="3" width="13.7109375" style="882" customWidth="1"/>
    <col min="4" max="4" width="12.42578125" style="882" customWidth="1"/>
    <col min="5" max="5" width="12.85546875" style="882" customWidth="1"/>
    <col min="6" max="6" width="11" style="865" customWidth="1"/>
    <col min="7" max="7" width="9.140625" style="865"/>
    <col min="8" max="8" width="11.140625" style="882" bestFit="1" customWidth="1"/>
    <col min="9" max="12" width="9.140625" style="865"/>
    <col min="13" max="13" width="11.140625" style="865" bestFit="1" customWidth="1"/>
    <col min="14" max="256" width="9.140625" style="865"/>
    <col min="257" max="257" width="60.28515625" style="865" customWidth="1"/>
    <col min="258" max="258" width="0" style="865" hidden="1" customWidth="1"/>
    <col min="259" max="259" width="13.7109375" style="865" customWidth="1"/>
    <col min="260" max="260" width="12.42578125" style="865" customWidth="1"/>
    <col min="261" max="261" width="12.85546875" style="865" customWidth="1"/>
    <col min="262" max="512" width="9.140625" style="865"/>
    <col min="513" max="513" width="60.28515625" style="865" customWidth="1"/>
    <col min="514" max="514" width="0" style="865" hidden="1" customWidth="1"/>
    <col min="515" max="515" width="13.7109375" style="865" customWidth="1"/>
    <col min="516" max="516" width="12.42578125" style="865" customWidth="1"/>
    <col min="517" max="517" width="12.85546875" style="865" customWidth="1"/>
    <col min="518" max="768" width="9.140625" style="865"/>
    <col min="769" max="769" width="60.28515625" style="865" customWidth="1"/>
    <col min="770" max="770" width="0" style="865" hidden="1" customWidth="1"/>
    <col min="771" max="771" width="13.7109375" style="865" customWidth="1"/>
    <col min="772" max="772" width="12.42578125" style="865" customWidth="1"/>
    <col min="773" max="773" width="12.85546875" style="865" customWidth="1"/>
    <col min="774" max="1024" width="9.140625" style="865"/>
    <col min="1025" max="1025" width="60.28515625" style="865" customWidth="1"/>
    <col min="1026" max="1026" width="0" style="865" hidden="1" customWidth="1"/>
    <col min="1027" max="1027" width="13.7109375" style="865" customWidth="1"/>
    <col min="1028" max="1028" width="12.42578125" style="865" customWidth="1"/>
    <col min="1029" max="1029" width="12.85546875" style="865" customWidth="1"/>
    <col min="1030" max="1280" width="9.140625" style="865"/>
    <col min="1281" max="1281" width="60.28515625" style="865" customWidth="1"/>
    <col min="1282" max="1282" width="0" style="865" hidden="1" customWidth="1"/>
    <col min="1283" max="1283" width="13.7109375" style="865" customWidth="1"/>
    <col min="1284" max="1284" width="12.42578125" style="865" customWidth="1"/>
    <col min="1285" max="1285" width="12.85546875" style="865" customWidth="1"/>
    <col min="1286" max="1536" width="9.140625" style="865"/>
    <col min="1537" max="1537" width="60.28515625" style="865" customWidth="1"/>
    <col min="1538" max="1538" width="0" style="865" hidden="1" customWidth="1"/>
    <col min="1539" max="1539" width="13.7109375" style="865" customWidth="1"/>
    <col min="1540" max="1540" width="12.42578125" style="865" customWidth="1"/>
    <col min="1541" max="1541" width="12.85546875" style="865" customWidth="1"/>
    <col min="1542" max="1792" width="9.140625" style="865"/>
    <col min="1793" max="1793" width="60.28515625" style="865" customWidth="1"/>
    <col min="1794" max="1794" width="0" style="865" hidden="1" customWidth="1"/>
    <col min="1795" max="1795" width="13.7109375" style="865" customWidth="1"/>
    <col min="1796" max="1796" width="12.42578125" style="865" customWidth="1"/>
    <col min="1797" max="1797" width="12.85546875" style="865" customWidth="1"/>
    <col min="1798" max="2048" width="9.140625" style="865"/>
    <col min="2049" max="2049" width="60.28515625" style="865" customWidth="1"/>
    <col min="2050" max="2050" width="0" style="865" hidden="1" customWidth="1"/>
    <col min="2051" max="2051" width="13.7109375" style="865" customWidth="1"/>
    <col min="2052" max="2052" width="12.42578125" style="865" customWidth="1"/>
    <col min="2053" max="2053" width="12.85546875" style="865" customWidth="1"/>
    <col min="2054" max="2304" width="9.140625" style="865"/>
    <col min="2305" max="2305" width="60.28515625" style="865" customWidth="1"/>
    <col min="2306" max="2306" width="0" style="865" hidden="1" customWidth="1"/>
    <col min="2307" max="2307" width="13.7109375" style="865" customWidth="1"/>
    <col min="2308" max="2308" width="12.42578125" style="865" customWidth="1"/>
    <col min="2309" max="2309" width="12.85546875" style="865" customWidth="1"/>
    <col min="2310" max="2560" width="9.140625" style="865"/>
    <col min="2561" max="2561" width="60.28515625" style="865" customWidth="1"/>
    <col min="2562" max="2562" width="0" style="865" hidden="1" customWidth="1"/>
    <col min="2563" max="2563" width="13.7109375" style="865" customWidth="1"/>
    <col min="2564" max="2564" width="12.42578125" style="865" customWidth="1"/>
    <col min="2565" max="2565" width="12.85546875" style="865" customWidth="1"/>
    <col min="2566" max="2816" width="9.140625" style="865"/>
    <col min="2817" max="2817" width="60.28515625" style="865" customWidth="1"/>
    <col min="2818" max="2818" width="0" style="865" hidden="1" customWidth="1"/>
    <col min="2819" max="2819" width="13.7109375" style="865" customWidth="1"/>
    <col min="2820" max="2820" width="12.42578125" style="865" customWidth="1"/>
    <col min="2821" max="2821" width="12.85546875" style="865" customWidth="1"/>
    <col min="2822" max="3072" width="9.140625" style="865"/>
    <col min="3073" max="3073" width="60.28515625" style="865" customWidth="1"/>
    <col min="3074" max="3074" width="0" style="865" hidden="1" customWidth="1"/>
    <col min="3075" max="3075" width="13.7109375" style="865" customWidth="1"/>
    <col min="3076" max="3076" width="12.42578125" style="865" customWidth="1"/>
    <col min="3077" max="3077" width="12.85546875" style="865" customWidth="1"/>
    <col min="3078" max="3328" width="9.140625" style="865"/>
    <col min="3329" max="3329" width="60.28515625" style="865" customWidth="1"/>
    <col min="3330" max="3330" width="0" style="865" hidden="1" customWidth="1"/>
    <col min="3331" max="3331" width="13.7109375" style="865" customWidth="1"/>
    <col min="3332" max="3332" width="12.42578125" style="865" customWidth="1"/>
    <col min="3333" max="3333" width="12.85546875" style="865" customWidth="1"/>
    <col min="3334" max="3584" width="9.140625" style="865"/>
    <col min="3585" max="3585" width="60.28515625" style="865" customWidth="1"/>
    <col min="3586" max="3586" width="0" style="865" hidden="1" customWidth="1"/>
    <col min="3587" max="3587" width="13.7109375" style="865" customWidth="1"/>
    <col min="3588" max="3588" width="12.42578125" style="865" customWidth="1"/>
    <col min="3589" max="3589" width="12.85546875" style="865" customWidth="1"/>
    <col min="3590" max="3840" width="9.140625" style="865"/>
    <col min="3841" max="3841" width="60.28515625" style="865" customWidth="1"/>
    <col min="3842" max="3842" width="0" style="865" hidden="1" customWidth="1"/>
    <col min="3843" max="3843" width="13.7109375" style="865" customWidth="1"/>
    <col min="3844" max="3844" width="12.42578125" style="865" customWidth="1"/>
    <col min="3845" max="3845" width="12.85546875" style="865" customWidth="1"/>
    <col min="3846" max="4096" width="9.140625" style="865"/>
    <col min="4097" max="4097" width="60.28515625" style="865" customWidth="1"/>
    <col min="4098" max="4098" width="0" style="865" hidden="1" customWidth="1"/>
    <col min="4099" max="4099" width="13.7109375" style="865" customWidth="1"/>
    <col min="4100" max="4100" width="12.42578125" style="865" customWidth="1"/>
    <col min="4101" max="4101" width="12.85546875" style="865" customWidth="1"/>
    <col min="4102" max="4352" width="9.140625" style="865"/>
    <col min="4353" max="4353" width="60.28515625" style="865" customWidth="1"/>
    <col min="4354" max="4354" width="0" style="865" hidden="1" customWidth="1"/>
    <col min="4355" max="4355" width="13.7109375" style="865" customWidth="1"/>
    <col min="4356" max="4356" width="12.42578125" style="865" customWidth="1"/>
    <col min="4357" max="4357" width="12.85546875" style="865" customWidth="1"/>
    <col min="4358" max="4608" width="9.140625" style="865"/>
    <col min="4609" max="4609" width="60.28515625" style="865" customWidth="1"/>
    <col min="4610" max="4610" width="0" style="865" hidden="1" customWidth="1"/>
    <col min="4611" max="4611" width="13.7109375" style="865" customWidth="1"/>
    <col min="4612" max="4612" width="12.42578125" style="865" customWidth="1"/>
    <col min="4613" max="4613" width="12.85546875" style="865" customWidth="1"/>
    <col min="4614" max="4864" width="9.140625" style="865"/>
    <col min="4865" max="4865" width="60.28515625" style="865" customWidth="1"/>
    <col min="4866" max="4866" width="0" style="865" hidden="1" customWidth="1"/>
    <col min="4867" max="4867" width="13.7109375" style="865" customWidth="1"/>
    <col min="4868" max="4868" width="12.42578125" style="865" customWidth="1"/>
    <col min="4869" max="4869" width="12.85546875" style="865" customWidth="1"/>
    <col min="4870" max="5120" width="9.140625" style="865"/>
    <col min="5121" max="5121" width="60.28515625" style="865" customWidth="1"/>
    <col min="5122" max="5122" width="0" style="865" hidden="1" customWidth="1"/>
    <col min="5123" max="5123" width="13.7109375" style="865" customWidth="1"/>
    <col min="5124" max="5124" width="12.42578125" style="865" customWidth="1"/>
    <col min="5125" max="5125" width="12.85546875" style="865" customWidth="1"/>
    <col min="5126" max="5376" width="9.140625" style="865"/>
    <col min="5377" max="5377" width="60.28515625" style="865" customWidth="1"/>
    <col min="5378" max="5378" width="0" style="865" hidden="1" customWidth="1"/>
    <col min="5379" max="5379" width="13.7109375" style="865" customWidth="1"/>
    <col min="5380" max="5380" width="12.42578125" style="865" customWidth="1"/>
    <col min="5381" max="5381" width="12.85546875" style="865" customWidth="1"/>
    <col min="5382" max="5632" width="9.140625" style="865"/>
    <col min="5633" max="5633" width="60.28515625" style="865" customWidth="1"/>
    <col min="5634" max="5634" width="0" style="865" hidden="1" customWidth="1"/>
    <col min="5635" max="5635" width="13.7109375" style="865" customWidth="1"/>
    <col min="5636" max="5636" width="12.42578125" style="865" customWidth="1"/>
    <col min="5637" max="5637" width="12.85546875" style="865" customWidth="1"/>
    <col min="5638" max="5888" width="9.140625" style="865"/>
    <col min="5889" max="5889" width="60.28515625" style="865" customWidth="1"/>
    <col min="5890" max="5890" width="0" style="865" hidden="1" customWidth="1"/>
    <col min="5891" max="5891" width="13.7109375" style="865" customWidth="1"/>
    <col min="5892" max="5892" width="12.42578125" style="865" customWidth="1"/>
    <col min="5893" max="5893" width="12.85546875" style="865" customWidth="1"/>
    <col min="5894" max="6144" width="9.140625" style="865"/>
    <col min="6145" max="6145" width="60.28515625" style="865" customWidth="1"/>
    <col min="6146" max="6146" width="0" style="865" hidden="1" customWidth="1"/>
    <col min="6147" max="6147" width="13.7109375" style="865" customWidth="1"/>
    <col min="6148" max="6148" width="12.42578125" style="865" customWidth="1"/>
    <col min="6149" max="6149" width="12.85546875" style="865" customWidth="1"/>
    <col min="6150" max="6400" width="9.140625" style="865"/>
    <col min="6401" max="6401" width="60.28515625" style="865" customWidth="1"/>
    <col min="6402" max="6402" width="0" style="865" hidden="1" customWidth="1"/>
    <col min="6403" max="6403" width="13.7109375" style="865" customWidth="1"/>
    <col min="6404" max="6404" width="12.42578125" style="865" customWidth="1"/>
    <col min="6405" max="6405" width="12.85546875" style="865" customWidth="1"/>
    <col min="6406" max="6656" width="9.140625" style="865"/>
    <col min="6657" max="6657" width="60.28515625" style="865" customWidth="1"/>
    <col min="6658" max="6658" width="0" style="865" hidden="1" customWidth="1"/>
    <col min="6659" max="6659" width="13.7109375" style="865" customWidth="1"/>
    <col min="6660" max="6660" width="12.42578125" style="865" customWidth="1"/>
    <col min="6661" max="6661" width="12.85546875" style="865" customWidth="1"/>
    <col min="6662" max="6912" width="9.140625" style="865"/>
    <col min="6913" max="6913" width="60.28515625" style="865" customWidth="1"/>
    <col min="6914" max="6914" width="0" style="865" hidden="1" customWidth="1"/>
    <col min="6915" max="6915" width="13.7109375" style="865" customWidth="1"/>
    <col min="6916" max="6916" width="12.42578125" style="865" customWidth="1"/>
    <col min="6917" max="6917" width="12.85546875" style="865" customWidth="1"/>
    <col min="6918" max="7168" width="9.140625" style="865"/>
    <col min="7169" max="7169" width="60.28515625" style="865" customWidth="1"/>
    <col min="7170" max="7170" width="0" style="865" hidden="1" customWidth="1"/>
    <col min="7171" max="7171" width="13.7109375" style="865" customWidth="1"/>
    <col min="7172" max="7172" width="12.42578125" style="865" customWidth="1"/>
    <col min="7173" max="7173" width="12.85546875" style="865" customWidth="1"/>
    <col min="7174" max="7424" width="9.140625" style="865"/>
    <col min="7425" max="7425" width="60.28515625" style="865" customWidth="1"/>
    <col min="7426" max="7426" width="0" style="865" hidden="1" customWidth="1"/>
    <col min="7427" max="7427" width="13.7109375" style="865" customWidth="1"/>
    <col min="7428" max="7428" width="12.42578125" style="865" customWidth="1"/>
    <col min="7429" max="7429" width="12.85546875" style="865" customWidth="1"/>
    <col min="7430" max="7680" width="9.140625" style="865"/>
    <col min="7681" max="7681" width="60.28515625" style="865" customWidth="1"/>
    <col min="7682" max="7682" width="0" style="865" hidden="1" customWidth="1"/>
    <col min="7683" max="7683" width="13.7109375" style="865" customWidth="1"/>
    <col min="7684" max="7684" width="12.42578125" style="865" customWidth="1"/>
    <col min="7685" max="7685" width="12.85546875" style="865" customWidth="1"/>
    <col min="7686" max="7936" width="9.140625" style="865"/>
    <col min="7937" max="7937" width="60.28515625" style="865" customWidth="1"/>
    <col min="7938" max="7938" width="0" style="865" hidden="1" customWidth="1"/>
    <col min="7939" max="7939" width="13.7109375" style="865" customWidth="1"/>
    <col min="7940" max="7940" width="12.42578125" style="865" customWidth="1"/>
    <col min="7941" max="7941" width="12.85546875" style="865" customWidth="1"/>
    <col min="7942" max="8192" width="9.140625" style="865"/>
    <col min="8193" max="8193" width="60.28515625" style="865" customWidth="1"/>
    <col min="8194" max="8194" width="0" style="865" hidden="1" customWidth="1"/>
    <col min="8195" max="8195" width="13.7109375" style="865" customWidth="1"/>
    <col min="8196" max="8196" width="12.42578125" style="865" customWidth="1"/>
    <col min="8197" max="8197" width="12.85546875" style="865" customWidth="1"/>
    <col min="8198" max="8448" width="9.140625" style="865"/>
    <col min="8449" max="8449" width="60.28515625" style="865" customWidth="1"/>
    <col min="8450" max="8450" width="0" style="865" hidden="1" customWidth="1"/>
    <col min="8451" max="8451" width="13.7109375" style="865" customWidth="1"/>
    <col min="8452" max="8452" width="12.42578125" style="865" customWidth="1"/>
    <col min="8453" max="8453" width="12.85546875" style="865" customWidth="1"/>
    <col min="8454" max="8704" width="9.140625" style="865"/>
    <col min="8705" max="8705" width="60.28515625" style="865" customWidth="1"/>
    <col min="8706" max="8706" width="0" style="865" hidden="1" customWidth="1"/>
    <col min="8707" max="8707" width="13.7109375" style="865" customWidth="1"/>
    <col min="8708" max="8708" width="12.42578125" style="865" customWidth="1"/>
    <col min="8709" max="8709" width="12.85546875" style="865" customWidth="1"/>
    <col min="8710" max="8960" width="9.140625" style="865"/>
    <col min="8961" max="8961" width="60.28515625" style="865" customWidth="1"/>
    <col min="8962" max="8962" width="0" style="865" hidden="1" customWidth="1"/>
    <col min="8963" max="8963" width="13.7109375" style="865" customWidth="1"/>
    <col min="8964" max="8964" width="12.42578125" style="865" customWidth="1"/>
    <col min="8965" max="8965" width="12.85546875" style="865" customWidth="1"/>
    <col min="8966" max="9216" width="9.140625" style="865"/>
    <col min="9217" max="9217" width="60.28515625" style="865" customWidth="1"/>
    <col min="9218" max="9218" width="0" style="865" hidden="1" customWidth="1"/>
    <col min="9219" max="9219" width="13.7109375" style="865" customWidth="1"/>
    <col min="9220" max="9220" width="12.42578125" style="865" customWidth="1"/>
    <col min="9221" max="9221" width="12.85546875" style="865" customWidth="1"/>
    <col min="9222" max="9472" width="9.140625" style="865"/>
    <col min="9473" max="9473" width="60.28515625" style="865" customWidth="1"/>
    <col min="9474" max="9474" width="0" style="865" hidden="1" customWidth="1"/>
    <col min="9475" max="9475" width="13.7109375" style="865" customWidth="1"/>
    <col min="9476" max="9476" width="12.42578125" style="865" customWidth="1"/>
    <col min="9477" max="9477" width="12.85546875" style="865" customWidth="1"/>
    <col min="9478" max="9728" width="9.140625" style="865"/>
    <col min="9729" max="9729" width="60.28515625" style="865" customWidth="1"/>
    <col min="9730" max="9730" width="0" style="865" hidden="1" customWidth="1"/>
    <col min="9731" max="9731" width="13.7109375" style="865" customWidth="1"/>
    <col min="9732" max="9732" width="12.42578125" style="865" customWidth="1"/>
    <col min="9733" max="9733" width="12.85546875" style="865" customWidth="1"/>
    <col min="9734" max="9984" width="9.140625" style="865"/>
    <col min="9985" max="9985" width="60.28515625" style="865" customWidth="1"/>
    <col min="9986" max="9986" width="0" style="865" hidden="1" customWidth="1"/>
    <col min="9987" max="9987" width="13.7109375" style="865" customWidth="1"/>
    <col min="9988" max="9988" width="12.42578125" style="865" customWidth="1"/>
    <col min="9989" max="9989" width="12.85546875" style="865" customWidth="1"/>
    <col min="9990" max="10240" width="9.140625" style="865"/>
    <col min="10241" max="10241" width="60.28515625" style="865" customWidth="1"/>
    <col min="10242" max="10242" width="0" style="865" hidden="1" customWidth="1"/>
    <col min="10243" max="10243" width="13.7109375" style="865" customWidth="1"/>
    <col min="10244" max="10244" width="12.42578125" style="865" customWidth="1"/>
    <col min="10245" max="10245" width="12.85546875" style="865" customWidth="1"/>
    <col min="10246" max="10496" width="9.140625" style="865"/>
    <col min="10497" max="10497" width="60.28515625" style="865" customWidth="1"/>
    <col min="10498" max="10498" width="0" style="865" hidden="1" customWidth="1"/>
    <col min="10499" max="10499" width="13.7109375" style="865" customWidth="1"/>
    <col min="10500" max="10500" width="12.42578125" style="865" customWidth="1"/>
    <col min="10501" max="10501" width="12.85546875" style="865" customWidth="1"/>
    <col min="10502" max="10752" width="9.140625" style="865"/>
    <col min="10753" max="10753" width="60.28515625" style="865" customWidth="1"/>
    <col min="10754" max="10754" width="0" style="865" hidden="1" customWidth="1"/>
    <col min="10755" max="10755" width="13.7109375" style="865" customWidth="1"/>
    <col min="10756" max="10756" width="12.42578125" style="865" customWidth="1"/>
    <col min="10757" max="10757" width="12.85546875" style="865" customWidth="1"/>
    <col min="10758" max="11008" width="9.140625" style="865"/>
    <col min="11009" max="11009" width="60.28515625" style="865" customWidth="1"/>
    <col min="11010" max="11010" width="0" style="865" hidden="1" customWidth="1"/>
    <col min="11011" max="11011" width="13.7109375" style="865" customWidth="1"/>
    <col min="11012" max="11012" width="12.42578125" style="865" customWidth="1"/>
    <col min="11013" max="11013" width="12.85546875" style="865" customWidth="1"/>
    <col min="11014" max="11264" width="9.140625" style="865"/>
    <col min="11265" max="11265" width="60.28515625" style="865" customWidth="1"/>
    <col min="11266" max="11266" width="0" style="865" hidden="1" customWidth="1"/>
    <col min="11267" max="11267" width="13.7109375" style="865" customWidth="1"/>
    <col min="11268" max="11268" width="12.42578125" style="865" customWidth="1"/>
    <col min="11269" max="11269" width="12.85546875" style="865" customWidth="1"/>
    <col min="11270" max="11520" width="9.140625" style="865"/>
    <col min="11521" max="11521" width="60.28515625" style="865" customWidth="1"/>
    <col min="11522" max="11522" width="0" style="865" hidden="1" customWidth="1"/>
    <col min="11523" max="11523" width="13.7109375" style="865" customWidth="1"/>
    <col min="11524" max="11524" width="12.42578125" style="865" customWidth="1"/>
    <col min="11525" max="11525" width="12.85546875" style="865" customWidth="1"/>
    <col min="11526" max="11776" width="9.140625" style="865"/>
    <col min="11777" max="11777" width="60.28515625" style="865" customWidth="1"/>
    <col min="11778" max="11778" width="0" style="865" hidden="1" customWidth="1"/>
    <col min="11779" max="11779" width="13.7109375" style="865" customWidth="1"/>
    <col min="11780" max="11780" width="12.42578125" style="865" customWidth="1"/>
    <col min="11781" max="11781" width="12.85546875" style="865" customWidth="1"/>
    <col min="11782" max="12032" width="9.140625" style="865"/>
    <col min="12033" max="12033" width="60.28515625" style="865" customWidth="1"/>
    <col min="12034" max="12034" width="0" style="865" hidden="1" customWidth="1"/>
    <col min="12035" max="12035" width="13.7109375" style="865" customWidth="1"/>
    <col min="12036" max="12036" width="12.42578125" style="865" customWidth="1"/>
    <col min="12037" max="12037" width="12.85546875" style="865" customWidth="1"/>
    <col min="12038" max="12288" width="9.140625" style="865"/>
    <col min="12289" max="12289" width="60.28515625" style="865" customWidth="1"/>
    <col min="12290" max="12290" width="0" style="865" hidden="1" customWidth="1"/>
    <col min="12291" max="12291" width="13.7109375" style="865" customWidth="1"/>
    <col min="12292" max="12292" width="12.42578125" style="865" customWidth="1"/>
    <col min="12293" max="12293" width="12.85546875" style="865" customWidth="1"/>
    <col min="12294" max="12544" width="9.140625" style="865"/>
    <col min="12545" max="12545" width="60.28515625" style="865" customWidth="1"/>
    <col min="12546" max="12546" width="0" style="865" hidden="1" customWidth="1"/>
    <col min="12547" max="12547" width="13.7109375" style="865" customWidth="1"/>
    <col min="12548" max="12548" width="12.42578125" style="865" customWidth="1"/>
    <col min="12549" max="12549" width="12.85546875" style="865" customWidth="1"/>
    <col min="12550" max="12800" width="9.140625" style="865"/>
    <col min="12801" max="12801" width="60.28515625" style="865" customWidth="1"/>
    <col min="12802" max="12802" width="0" style="865" hidden="1" customWidth="1"/>
    <col min="12803" max="12803" width="13.7109375" style="865" customWidth="1"/>
    <col min="12804" max="12804" width="12.42578125" style="865" customWidth="1"/>
    <col min="12805" max="12805" width="12.85546875" style="865" customWidth="1"/>
    <col min="12806" max="13056" width="9.140625" style="865"/>
    <col min="13057" max="13057" width="60.28515625" style="865" customWidth="1"/>
    <col min="13058" max="13058" width="0" style="865" hidden="1" customWidth="1"/>
    <col min="13059" max="13059" width="13.7109375" style="865" customWidth="1"/>
    <col min="13060" max="13060" width="12.42578125" style="865" customWidth="1"/>
    <col min="13061" max="13061" width="12.85546875" style="865" customWidth="1"/>
    <col min="13062" max="13312" width="9.140625" style="865"/>
    <col min="13313" max="13313" width="60.28515625" style="865" customWidth="1"/>
    <col min="13314" max="13314" width="0" style="865" hidden="1" customWidth="1"/>
    <col min="13315" max="13315" width="13.7109375" style="865" customWidth="1"/>
    <col min="13316" max="13316" width="12.42578125" style="865" customWidth="1"/>
    <col min="13317" max="13317" width="12.85546875" style="865" customWidth="1"/>
    <col min="13318" max="13568" width="9.140625" style="865"/>
    <col min="13569" max="13569" width="60.28515625" style="865" customWidth="1"/>
    <col min="13570" max="13570" width="0" style="865" hidden="1" customWidth="1"/>
    <col min="13571" max="13571" width="13.7109375" style="865" customWidth="1"/>
    <col min="13572" max="13572" width="12.42578125" style="865" customWidth="1"/>
    <col min="13573" max="13573" width="12.85546875" style="865" customWidth="1"/>
    <col min="13574" max="13824" width="9.140625" style="865"/>
    <col min="13825" max="13825" width="60.28515625" style="865" customWidth="1"/>
    <col min="13826" max="13826" width="0" style="865" hidden="1" customWidth="1"/>
    <col min="13827" max="13827" width="13.7109375" style="865" customWidth="1"/>
    <col min="13828" max="13828" width="12.42578125" style="865" customWidth="1"/>
    <col min="13829" max="13829" width="12.85546875" style="865" customWidth="1"/>
    <col min="13830" max="14080" width="9.140625" style="865"/>
    <col min="14081" max="14081" width="60.28515625" style="865" customWidth="1"/>
    <col min="14082" max="14082" width="0" style="865" hidden="1" customWidth="1"/>
    <col min="14083" max="14083" width="13.7109375" style="865" customWidth="1"/>
    <col min="14084" max="14084" width="12.42578125" style="865" customWidth="1"/>
    <col min="14085" max="14085" width="12.85546875" style="865" customWidth="1"/>
    <col min="14086" max="14336" width="9.140625" style="865"/>
    <col min="14337" max="14337" width="60.28515625" style="865" customWidth="1"/>
    <col min="14338" max="14338" width="0" style="865" hidden="1" customWidth="1"/>
    <col min="14339" max="14339" width="13.7109375" style="865" customWidth="1"/>
    <col min="14340" max="14340" width="12.42578125" style="865" customWidth="1"/>
    <col min="14341" max="14341" width="12.85546875" style="865" customWidth="1"/>
    <col min="14342" max="14592" width="9.140625" style="865"/>
    <col min="14593" max="14593" width="60.28515625" style="865" customWidth="1"/>
    <col min="14594" max="14594" width="0" style="865" hidden="1" customWidth="1"/>
    <col min="14595" max="14595" width="13.7109375" style="865" customWidth="1"/>
    <col min="14596" max="14596" width="12.42578125" style="865" customWidth="1"/>
    <col min="14597" max="14597" width="12.85546875" style="865" customWidth="1"/>
    <col min="14598" max="14848" width="9.140625" style="865"/>
    <col min="14849" max="14849" width="60.28515625" style="865" customWidth="1"/>
    <col min="14850" max="14850" width="0" style="865" hidden="1" customWidth="1"/>
    <col min="14851" max="14851" width="13.7109375" style="865" customWidth="1"/>
    <col min="14852" max="14852" width="12.42578125" style="865" customWidth="1"/>
    <col min="14853" max="14853" width="12.85546875" style="865" customWidth="1"/>
    <col min="14854" max="15104" width="9.140625" style="865"/>
    <col min="15105" max="15105" width="60.28515625" style="865" customWidth="1"/>
    <col min="15106" max="15106" width="0" style="865" hidden="1" customWidth="1"/>
    <col min="15107" max="15107" width="13.7109375" style="865" customWidth="1"/>
    <col min="15108" max="15108" width="12.42578125" style="865" customWidth="1"/>
    <col min="15109" max="15109" width="12.85546875" style="865" customWidth="1"/>
    <col min="15110" max="15360" width="9.140625" style="865"/>
    <col min="15361" max="15361" width="60.28515625" style="865" customWidth="1"/>
    <col min="15362" max="15362" width="0" style="865" hidden="1" customWidth="1"/>
    <col min="15363" max="15363" width="13.7109375" style="865" customWidth="1"/>
    <col min="15364" max="15364" width="12.42578125" style="865" customWidth="1"/>
    <col min="15365" max="15365" width="12.85546875" style="865" customWidth="1"/>
    <col min="15366" max="15616" width="9.140625" style="865"/>
    <col min="15617" max="15617" width="60.28515625" style="865" customWidth="1"/>
    <col min="15618" max="15618" width="0" style="865" hidden="1" customWidth="1"/>
    <col min="15619" max="15619" width="13.7109375" style="865" customWidth="1"/>
    <col min="15620" max="15620" width="12.42578125" style="865" customWidth="1"/>
    <col min="15621" max="15621" width="12.85546875" style="865" customWidth="1"/>
    <col min="15622" max="15872" width="9.140625" style="865"/>
    <col min="15873" max="15873" width="60.28515625" style="865" customWidth="1"/>
    <col min="15874" max="15874" width="0" style="865" hidden="1" customWidth="1"/>
    <col min="15875" max="15875" width="13.7109375" style="865" customWidth="1"/>
    <col min="15876" max="15876" width="12.42578125" style="865" customWidth="1"/>
    <col min="15877" max="15877" width="12.85546875" style="865" customWidth="1"/>
    <col min="15878" max="16128" width="9.140625" style="865"/>
    <col min="16129" max="16129" width="60.28515625" style="865" customWidth="1"/>
    <col min="16130" max="16130" width="0" style="865" hidden="1" customWidth="1"/>
    <col min="16131" max="16131" width="13.7109375" style="865" customWidth="1"/>
    <col min="16132" max="16132" width="12.42578125" style="865" customWidth="1"/>
    <col min="16133" max="16133" width="12.85546875" style="865" customWidth="1"/>
    <col min="16134" max="16384" width="9.140625" style="865"/>
  </cols>
  <sheetData>
    <row r="1" spans="1:13" ht="75.75" customHeight="1">
      <c r="A1" s="1200" t="s">
        <v>1465</v>
      </c>
      <c r="B1" s="1200"/>
      <c r="C1" s="1200"/>
      <c r="D1" s="1200"/>
      <c r="E1" s="1200"/>
    </row>
    <row r="2" spans="1:13" ht="16.5" customHeight="1">
      <c r="A2" s="866"/>
      <c r="B2" s="866"/>
      <c r="C2" s="1199" t="s">
        <v>1466</v>
      </c>
      <c r="D2" s="1199"/>
      <c r="E2" s="1199"/>
    </row>
    <row r="3" spans="1:13">
      <c r="A3" s="867" t="s">
        <v>676</v>
      </c>
      <c r="B3" s="867" t="s">
        <v>215</v>
      </c>
      <c r="C3" s="868">
        <v>2018</v>
      </c>
      <c r="D3" s="868">
        <v>2019</v>
      </c>
      <c r="E3" s="868">
        <v>2020</v>
      </c>
      <c r="F3" s="868">
        <v>2021</v>
      </c>
    </row>
    <row r="4" spans="1:13">
      <c r="A4" s="869" t="s">
        <v>357</v>
      </c>
      <c r="B4" s="870" t="s">
        <v>1467</v>
      </c>
      <c r="C4" s="871">
        <v>484058305</v>
      </c>
      <c r="D4" s="871">
        <v>430000000</v>
      </c>
      <c r="E4" s="871">
        <f>D4</f>
        <v>430000000</v>
      </c>
      <c r="F4" s="871">
        <f>E4</f>
        <v>430000000</v>
      </c>
      <c r="M4" s="882"/>
    </row>
    <row r="5" spans="1:13">
      <c r="A5" s="869" t="s">
        <v>359</v>
      </c>
      <c r="B5" s="870" t="s">
        <v>38</v>
      </c>
      <c r="C5" s="871"/>
      <c r="D5" s="871">
        <v>0</v>
      </c>
      <c r="E5" s="871">
        <v>0</v>
      </c>
      <c r="F5" s="871">
        <v>0</v>
      </c>
      <c r="M5" s="882"/>
    </row>
    <row r="6" spans="1:13">
      <c r="A6" s="869" t="s">
        <v>361</v>
      </c>
      <c r="B6" s="870" t="s">
        <v>1468</v>
      </c>
      <c r="C6" s="893">
        <v>14125009</v>
      </c>
      <c r="D6" s="871">
        <v>13000000</v>
      </c>
      <c r="E6" s="871">
        <f>D6</f>
        <v>13000000</v>
      </c>
      <c r="F6" s="871">
        <f>E6</f>
        <v>13000000</v>
      </c>
      <c r="M6" s="882"/>
    </row>
    <row r="7" spans="1:13">
      <c r="A7" s="869" t="s">
        <v>363</v>
      </c>
      <c r="B7" s="870" t="s">
        <v>1469</v>
      </c>
      <c r="C7" s="893">
        <v>14620200</v>
      </c>
      <c r="D7" s="871"/>
      <c r="E7" s="871"/>
      <c r="F7" s="871"/>
      <c r="M7" s="882"/>
    </row>
    <row r="8" spans="1:13" ht="25.5">
      <c r="A8" s="869" t="s">
        <v>365</v>
      </c>
      <c r="B8" s="870" t="s">
        <v>1470</v>
      </c>
      <c r="C8" s="871"/>
      <c r="D8" s="871"/>
      <c r="E8" s="871"/>
      <c r="F8" s="871"/>
    </row>
    <row r="9" spans="1:13">
      <c r="A9" s="869" t="s">
        <v>367</v>
      </c>
      <c r="B9" s="870" t="s">
        <v>1471</v>
      </c>
      <c r="C9" s="871"/>
      <c r="D9" s="871"/>
      <c r="E9" s="871"/>
      <c r="F9" s="871"/>
    </row>
    <row r="10" spans="1:13">
      <c r="A10" s="869" t="s">
        <v>369</v>
      </c>
      <c r="B10" s="870" t="s">
        <v>1472</v>
      </c>
      <c r="C10" s="871"/>
      <c r="D10" s="871"/>
      <c r="E10" s="871"/>
      <c r="F10" s="871"/>
    </row>
    <row r="11" spans="1:13">
      <c r="A11" s="872" t="s">
        <v>371</v>
      </c>
      <c r="B11" s="873" t="s">
        <v>1473</v>
      </c>
      <c r="C11" s="874">
        <f>SUM(C4:C10)</f>
        <v>512803514</v>
      </c>
      <c r="D11" s="874">
        <f>SUM(D4:D10)</f>
        <v>443000000</v>
      </c>
      <c r="E11" s="874">
        <f>SUM(E4:E10)</f>
        <v>443000000</v>
      </c>
      <c r="F11" s="874">
        <f>SUM(F4:F10)</f>
        <v>443000000</v>
      </c>
    </row>
    <row r="12" spans="1:13">
      <c r="A12" s="875" t="s">
        <v>373</v>
      </c>
      <c r="B12" s="876" t="s">
        <v>1474</v>
      </c>
      <c r="C12" s="877">
        <f>C11*0.5</f>
        <v>256401757</v>
      </c>
      <c r="D12" s="877">
        <f>D11*0.5</f>
        <v>221500000</v>
      </c>
      <c r="E12" s="877">
        <f>E11*0.5</f>
        <v>221500000</v>
      </c>
      <c r="F12" s="877">
        <f>F11*0.5</f>
        <v>221500000</v>
      </c>
    </row>
    <row r="13" spans="1:13" ht="25.5">
      <c r="A13" s="872" t="s">
        <v>375</v>
      </c>
      <c r="B13" s="873" t="s">
        <v>1475</v>
      </c>
      <c r="C13" s="874">
        <f>SUM(C14:C20)</f>
        <v>0</v>
      </c>
      <c r="D13" s="874">
        <f>SUM(D14:D20)</f>
        <v>0</v>
      </c>
      <c r="E13" s="874">
        <f>SUM(E14:E20)</f>
        <v>0</v>
      </c>
      <c r="F13" s="874">
        <f>SUM(F14:F20)</f>
        <v>0</v>
      </c>
    </row>
    <row r="14" spans="1:13">
      <c r="A14" s="869" t="s">
        <v>377</v>
      </c>
      <c r="B14" s="870" t="s">
        <v>1476</v>
      </c>
      <c r="C14" s="871"/>
      <c r="D14" s="871"/>
      <c r="E14" s="871"/>
      <c r="F14" s="871"/>
    </row>
    <row r="15" spans="1:13">
      <c r="A15" s="869" t="s">
        <v>379</v>
      </c>
      <c r="B15" s="870" t="s">
        <v>1477</v>
      </c>
      <c r="C15" s="871"/>
      <c r="D15" s="871"/>
      <c r="E15" s="871"/>
      <c r="F15" s="871"/>
    </row>
    <row r="16" spans="1:13">
      <c r="A16" s="869" t="s">
        <v>381</v>
      </c>
      <c r="B16" s="870" t="s">
        <v>1478</v>
      </c>
      <c r="C16" s="871"/>
      <c r="D16" s="871"/>
      <c r="E16" s="871"/>
      <c r="F16" s="871"/>
    </row>
    <row r="17" spans="1:6">
      <c r="A17" s="869" t="s">
        <v>383</v>
      </c>
      <c r="B17" s="870" t="s">
        <v>1479</v>
      </c>
      <c r="C17" s="871"/>
      <c r="D17" s="871"/>
      <c r="E17" s="871"/>
      <c r="F17" s="871"/>
    </row>
    <row r="18" spans="1:6">
      <c r="A18" s="869" t="s">
        <v>385</v>
      </c>
      <c r="B18" s="870" t="s">
        <v>1480</v>
      </c>
      <c r="C18" s="871"/>
      <c r="D18" s="871"/>
      <c r="E18" s="871"/>
      <c r="F18" s="871"/>
    </row>
    <row r="19" spans="1:6">
      <c r="A19" s="869" t="s">
        <v>387</v>
      </c>
      <c r="B19" s="870" t="s">
        <v>1481</v>
      </c>
      <c r="C19" s="871"/>
      <c r="D19" s="871"/>
      <c r="E19" s="871"/>
      <c r="F19" s="871"/>
    </row>
    <row r="20" spans="1:6">
      <c r="A20" s="869" t="s">
        <v>389</v>
      </c>
      <c r="B20" s="870" t="s">
        <v>1482</v>
      </c>
      <c r="C20" s="871">
        <v>0</v>
      </c>
      <c r="D20" s="871">
        <v>0</v>
      </c>
      <c r="E20" s="871"/>
      <c r="F20" s="871"/>
    </row>
    <row r="21" spans="1:6" ht="25.5">
      <c r="A21" s="872" t="s">
        <v>391</v>
      </c>
      <c r="B21" s="873" t="s">
        <v>1483</v>
      </c>
      <c r="C21" s="874">
        <f>SUM(C22:C28)</f>
        <v>0</v>
      </c>
      <c r="D21" s="874">
        <f>SUM(D22:D28)</f>
        <v>0</v>
      </c>
      <c r="E21" s="874">
        <f>SUM(E22:E28)</f>
        <v>0</v>
      </c>
      <c r="F21" s="874">
        <f>SUM(F22:F28)</f>
        <v>0</v>
      </c>
    </row>
    <row r="22" spans="1:6">
      <c r="A22" s="869" t="s">
        <v>392</v>
      </c>
      <c r="B22" s="870" t="s">
        <v>1476</v>
      </c>
      <c r="C22" s="871"/>
      <c r="D22" s="871"/>
      <c r="E22" s="871"/>
      <c r="F22" s="871"/>
    </row>
    <row r="23" spans="1:6">
      <c r="A23" s="869" t="s">
        <v>399</v>
      </c>
      <c r="B23" s="870" t="s">
        <v>1477</v>
      </c>
      <c r="C23" s="871"/>
      <c r="D23" s="871"/>
      <c r="E23" s="871"/>
      <c r="F23" s="871"/>
    </row>
    <row r="24" spans="1:6">
      <c r="A24" s="869" t="s">
        <v>400</v>
      </c>
      <c r="B24" s="870" t="s">
        <v>1478</v>
      </c>
      <c r="C24" s="871"/>
      <c r="D24" s="871"/>
      <c r="E24" s="871"/>
      <c r="F24" s="871"/>
    </row>
    <row r="25" spans="1:6">
      <c r="A25" s="869" t="s">
        <v>401</v>
      </c>
      <c r="B25" s="870" t="s">
        <v>1479</v>
      </c>
      <c r="C25" s="871"/>
      <c r="D25" s="871"/>
      <c r="E25" s="871"/>
      <c r="F25" s="871"/>
    </row>
    <row r="26" spans="1:6">
      <c r="A26" s="869" t="s">
        <v>402</v>
      </c>
      <c r="B26" s="870" t="s">
        <v>1480</v>
      </c>
      <c r="C26" s="871"/>
      <c r="D26" s="871"/>
      <c r="E26" s="871"/>
      <c r="F26" s="871"/>
    </row>
    <row r="27" spans="1:6">
      <c r="A27" s="869" t="s">
        <v>403</v>
      </c>
      <c r="B27" s="870" t="s">
        <v>1481</v>
      </c>
      <c r="C27" s="871"/>
      <c r="D27" s="871"/>
      <c r="E27" s="871"/>
      <c r="F27" s="871"/>
    </row>
    <row r="28" spans="1:6">
      <c r="A28" s="869" t="s">
        <v>404</v>
      </c>
      <c r="B28" s="870" t="s">
        <v>1484</v>
      </c>
      <c r="C28" s="871">
        <v>0</v>
      </c>
      <c r="D28" s="871">
        <v>0</v>
      </c>
      <c r="E28" s="871"/>
      <c r="F28" s="871"/>
    </row>
    <row r="29" spans="1:6">
      <c r="A29" s="875" t="s">
        <v>405</v>
      </c>
      <c r="B29" s="876" t="s">
        <v>1485</v>
      </c>
      <c r="C29" s="877">
        <f>C13+C21</f>
        <v>0</v>
      </c>
      <c r="D29" s="877">
        <f>D13+D21</f>
        <v>0</v>
      </c>
      <c r="E29" s="877">
        <f>E13+E21</f>
        <v>0</v>
      </c>
      <c r="F29" s="877">
        <f>F13+F21</f>
        <v>0</v>
      </c>
    </row>
    <row r="30" spans="1:6">
      <c r="A30" s="878" t="s">
        <v>406</v>
      </c>
      <c r="B30" s="879" t="s">
        <v>1486</v>
      </c>
      <c r="C30" s="880">
        <f>C12-C29</f>
        <v>256401757</v>
      </c>
      <c r="D30" s="880">
        <f>D12-D29</f>
        <v>221500000</v>
      </c>
      <c r="E30" s="880">
        <f>E12-E29</f>
        <v>221500000</v>
      </c>
      <c r="F30" s="880">
        <f>F12-F29</f>
        <v>221500000</v>
      </c>
    </row>
  </sheetData>
  <mergeCells count="2">
    <mergeCell ref="C2:E2"/>
    <mergeCell ref="A1:E1"/>
  </mergeCells>
  <pageMargins left="0" right="0" top="0.98425196850393704" bottom="0.98425196850393704" header="0.51181102362204722" footer="0.51181102362204722"/>
  <pageSetup paperSize="9" scale="92" orientation="portrait" r:id="rId1"/>
  <headerFooter alignWithMargins="0">
    <oddHeader>&amp;L6 /2019. (V.30.) sz. rendelet&amp;R6.c sz. melléklet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21</vt:i4>
      </vt:variant>
    </vt:vector>
  </HeadingPairs>
  <TitlesOfParts>
    <vt:vector size="43" baseType="lpstr">
      <vt:lpstr>bevételi főtábla 1.sz.</vt:lpstr>
      <vt:lpstr>kiadási főtábla 2.sz</vt:lpstr>
      <vt:lpstr>mérleg közgazd.tag 3.a.sz. </vt:lpstr>
      <vt:lpstr>bev kiad 3.b sz </vt:lpstr>
      <vt:lpstr>bevételi tábla 4.sz.</vt:lpstr>
      <vt:lpstr>kiadási tábla 5.sz</vt:lpstr>
      <vt:lpstr>Több éves kihat.6a.sz.mell</vt:lpstr>
      <vt:lpstr>adosságállomány 6b.sz.</vt:lpstr>
      <vt:lpstr>stab. 6.c sz</vt:lpstr>
      <vt:lpstr>beruházási kiadások 7.sz.</vt:lpstr>
      <vt:lpstr>felújítási kiad 8.sz</vt:lpstr>
      <vt:lpstr>adott támogatás 9.sz</vt:lpstr>
      <vt:lpstr>közvetett tám 10.sz</vt:lpstr>
      <vt:lpstr>Maradványkimutatás 11.sz</vt:lpstr>
      <vt:lpstr>mérleg 12.sz </vt:lpstr>
      <vt:lpstr>Eredménykimut.13. sz</vt:lpstr>
      <vt:lpstr>vagyon 14.sz</vt:lpstr>
      <vt:lpstr>pénzeszközváltozás 15.sz</vt:lpstr>
      <vt:lpstr>EU-s projektek 16. sz</vt:lpstr>
      <vt:lpstr>Részesed.17.sz</vt:lpstr>
      <vt:lpstr>K1-K8</vt:lpstr>
      <vt:lpstr>projekt kiadások</vt:lpstr>
      <vt:lpstr>'bevételi főtábla 1.sz.'!Nyomtatási_cím</vt:lpstr>
      <vt:lpstr>'bevételi tábla 4.sz.'!Nyomtatási_cím</vt:lpstr>
      <vt:lpstr>'Eredménykimut.13. sz'!Nyomtatási_cím</vt:lpstr>
      <vt:lpstr>'K1-K8'!Nyomtatási_cím</vt:lpstr>
      <vt:lpstr>'kiadási főtábla 2.sz'!Nyomtatási_cím</vt:lpstr>
      <vt:lpstr>'kiadási tábla 5.sz'!Nyomtatási_cím</vt:lpstr>
      <vt:lpstr>'mérleg 12.sz '!Nyomtatási_cím</vt:lpstr>
      <vt:lpstr>'pénzeszközváltozás 15.sz'!Nyomtatási_cím</vt:lpstr>
      <vt:lpstr>'projekt kiadások'!Nyomtatási_cím</vt:lpstr>
      <vt:lpstr>'vagyon 14.sz'!Nyomtatási_cím</vt:lpstr>
      <vt:lpstr>'adott támogatás 9.sz'!Nyomtatási_terület</vt:lpstr>
      <vt:lpstr>'bev kiad 3.b sz '!Nyomtatási_terület</vt:lpstr>
      <vt:lpstr>'bevételi főtábla 1.sz.'!Nyomtatási_terület</vt:lpstr>
      <vt:lpstr>'bevételi tábla 4.sz.'!Nyomtatási_terület</vt:lpstr>
      <vt:lpstr>'felújítási kiad 8.sz'!Nyomtatási_terület</vt:lpstr>
      <vt:lpstr>'K1-K8'!Nyomtatási_terület</vt:lpstr>
      <vt:lpstr>'kiadási főtábla 2.sz'!Nyomtatási_terület</vt:lpstr>
      <vt:lpstr>'kiadási tábla 5.sz'!Nyomtatási_terület</vt:lpstr>
      <vt:lpstr>'mérleg közgazd.tag 3.a.sz. '!Nyomtatási_terület</vt:lpstr>
      <vt:lpstr>'pénzeszközváltozás 15.sz'!Nyomtatási_terület</vt:lpstr>
      <vt:lpstr>'projekt kiadások'!Nyomtatási_terület</vt:lpstr>
    </vt:vector>
  </TitlesOfParts>
  <Company>Felhasználó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Teszt PC</dc:creator>
  <cp:lastModifiedBy>Képíró Sarola</cp:lastModifiedBy>
  <cp:lastPrinted>2019-05-31T09:05:16Z</cp:lastPrinted>
  <dcterms:created xsi:type="dcterms:W3CDTF">2012-02-25T14:34:52Z</dcterms:created>
  <dcterms:modified xsi:type="dcterms:W3CDTF">2019-05-31T09:05:19Z</dcterms:modified>
</cp:coreProperties>
</file>