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9210" activeTab="0"/>
  </bookViews>
  <sheets>
    <sheet name="bevételek össz" sheetId="1" r:id="rId1"/>
    <sheet name="kiadások össz" sheetId="2" r:id="rId2"/>
    <sheet name="finansz bev kiad" sheetId="3" r:id="rId3"/>
    <sheet name="létszám" sheetId="4" r:id="rId4"/>
    <sheet name="támogatásért átvett" sheetId="5" r:id="rId5"/>
    <sheet name="átvett pe" sheetId="6" r:id="rId6"/>
    <sheet name="helyi adók" sheetId="7" r:id="rId7"/>
    <sheet name="egyéb felhalm bevétel" sheetId="8" r:id="rId8"/>
    <sheet name="állami tám" sheetId="9" r:id="rId9"/>
    <sheet name="támog érték kiad" sheetId="10" r:id="rId10"/>
    <sheet name="átadott p" sheetId="11" r:id="rId11"/>
    <sheet name="beruh felújít" sheetId="12" r:id="rId12"/>
    <sheet name="E-EU PROJEKT" sheetId="13" r:id="rId13"/>
    <sheet name="E -stabilitási" sheetId="14" r:id="rId14"/>
    <sheet name="tartalékok" sheetId="15" r:id="rId15"/>
    <sheet name="ellátottak pj." sheetId="16" r:id="rId16"/>
    <sheet name="intézmény finansz" sheetId="17" r:id="rId17"/>
    <sheet name="ÚJ RENDELET MELLÉKLET" sheetId="18" r:id="rId18"/>
    <sheet name="új mell KÖH" sheetId="19" r:id="rId19"/>
    <sheet name="pm" sheetId="20" r:id="rId20"/>
    <sheet name="eredmény " sheetId="21" r:id="rId21"/>
    <sheet name="vagyonmérleg" sheetId="22" r:id="rId22"/>
    <sheet name="MÉRLEG BEVÉTEL" sheetId="23" r:id="rId23"/>
    <sheet name="MÉRLEG KIADÁS" sheetId="24" r:id="rId24"/>
    <sheet name="TÖBB ÉVES" sheetId="25" r:id="rId25"/>
    <sheet name="KÖZVETETT" sheetId="26" r:id="rId26"/>
    <sheet name="EI ÜTEMTERV" sheetId="27" r:id="rId27"/>
    <sheet name="ei ütemterv KÖH" sheetId="28" r:id="rId28"/>
    <sheet name="gördülő" sheetId="29" r:id="rId29"/>
    <sheet name="vagyonkimut" sheetId="30" r:id="rId30"/>
    <sheet name="pénzeszk.vált hiány" sheetId="31" r:id="rId31"/>
    <sheet name="hitel" sheetId="32" r:id="rId32"/>
    <sheet name="gazd" sheetId="33" r:id="rId33"/>
    <sheet name="környvéd.alap" sheetId="34" r:id="rId34"/>
  </sheets>
  <definedNames>
    <definedName name="_xlnm.Print_Titles" localSheetId="20">'eredmény '!$4:$5</definedName>
    <definedName name="_xlnm.Print_Titles" localSheetId="28">'gördülő'!$8:$8</definedName>
    <definedName name="_xlnm.Print_Titles" localSheetId="29">'vagyonkimut'!$5:$5</definedName>
    <definedName name="_xlnm.Print_Titles" localSheetId="21">'vagyonmérleg'!$4:$5</definedName>
    <definedName name="_xlnm.Print_Area" localSheetId="8">'állami tám'!$A$1:$E$34</definedName>
    <definedName name="_xlnm.Print_Area" localSheetId="5">'átvett pe'!$A$1:$E$32</definedName>
    <definedName name="_xlnm.Print_Area" localSheetId="11">'beruh felújít'!$A$1:$K$55</definedName>
    <definedName name="_xlnm.Print_Area" localSheetId="0">'bevételek össz'!$A$13</definedName>
    <definedName name="_xlnm.Print_Area" localSheetId="13">'E -stabilitási'!$A$1:$H$17</definedName>
    <definedName name="_xlnm.Print_Area" localSheetId="12">'E-EU PROJEKT'!$A$1:$G$37</definedName>
    <definedName name="_xlnm.Print_Area" localSheetId="7">'egyéb felhalm bevétel'!$A$1:$H$17</definedName>
    <definedName name="_xlnm.Print_Area" localSheetId="26">'EI ÜTEMTERV'!$A$1:$O$49</definedName>
    <definedName name="_xlnm.Print_Area" localSheetId="15">'ellátottak pj.'!$A$1:$E$35</definedName>
    <definedName name="_xlnm.Print_Area" localSheetId="2">'finansz bev kiad'!$A$1:$E$28</definedName>
    <definedName name="_xlnm.Print_Area" localSheetId="16">'intézmény finansz'!$A$1:$E$24</definedName>
    <definedName name="_xlnm.Print_Area" localSheetId="1">'kiadások össz'!$A$1:$E$30</definedName>
    <definedName name="_xlnm.Print_Area" localSheetId="25">'KÖZVETETT'!$A$1:$D$47</definedName>
    <definedName name="_xlnm.Print_Area" localSheetId="22">'MÉRLEG BEVÉTEL'!$A$1:$A$32</definedName>
    <definedName name="_xlnm.Print_Area" localSheetId="23">'MÉRLEG KIADÁS'!$A$1:$A$37</definedName>
    <definedName name="_xlnm.Print_Area" localSheetId="9">'támog érték kiad'!$A$1:$H$29</definedName>
    <definedName name="_xlnm.Print_Area" localSheetId="4">'támogatásért átvett'!$A$1:$H$34</definedName>
    <definedName name="_xlnm.Print_Area" localSheetId="14">'tartalékok'!$A$1:$H$17</definedName>
    <definedName name="_xlnm.Print_Area" localSheetId="24">'TÖBB ÉVES'!$A$1:$I$33</definedName>
    <definedName name="_xlnm.Print_Area" localSheetId="17">'ÚJ RENDELET MELLÉKLET'!$A$2:$H$55</definedName>
  </definedNames>
  <calcPr fullCalcOnLoad="1"/>
</workbook>
</file>

<file path=xl/comments18.xml><?xml version="1.0" encoding="utf-8"?>
<comments xmlns="http://schemas.openxmlformats.org/spreadsheetml/2006/main">
  <authors>
    <author>user</author>
  </authors>
  <commentList>
    <comment ref="G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képviselők tiszt.díj
</t>
        </r>
      </text>
    </comment>
    <comment ref="G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szolg.áfa
</t>
        </r>
      </text>
    </comment>
    <comment ref="G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program közműv.+civil szerv.tám</t>
        </r>
      </text>
    </comment>
    <comment ref="G1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kölcsön őrség határok
</t>
        </r>
      </text>
    </comment>
  </commentList>
</comments>
</file>

<file path=xl/sharedStrings.xml><?xml version="1.0" encoding="utf-8"?>
<sst xmlns="http://schemas.openxmlformats.org/spreadsheetml/2006/main" count="2511" uniqueCount="1121">
  <si>
    <t>MŰKÖDÉSI KÖLTSÉGVETÉS ÖSSZESEN</t>
  </si>
  <si>
    <t>FELHALMOZÁSI KÖLTSÉGVETÉS ÖSSZESEN</t>
  </si>
  <si>
    <t>KIADÁSOK MINDÖSSZESEN:</t>
  </si>
  <si>
    <t>személyi juttatások</t>
  </si>
  <si>
    <t>Felhalmozási célú költségvetési bevételek összesen</t>
  </si>
  <si>
    <t>Működési célú hiány</t>
  </si>
  <si>
    <t>Működési célú többlet</t>
  </si>
  <si>
    <t>Felhalmozási célú hiány</t>
  </si>
  <si>
    <t>Felhalmozási célú többlet</t>
  </si>
  <si>
    <t>BEVÉTELEK MINDÖSSZESEN</t>
  </si>
  <si>
    <t>ÖSSZESEN</t>
  </si>
  <si>
    <t>Közös Önkormányzati Hivatal</t>
  </si>
  <si>
    <t>megnevezés</t>
  </si>
  <si>
    <t>Finanszírozási kiadások összesen:</t>
  </si>
  <si>
    <t>Finanszírozási bevételek összesen:</t>
  </si>
  <si>
    <t>Összesen:</t>
  </si>
  <si>
    <t>FELÚJÍTÁSOK ÖSSZESEN:</t>
  </si>
  <si>
    <t>hitel, kölcsön felvétele, átvállalása</t>
  </si>
  <si>
    <t>Összesen</t>
  </si>
  <si>
    <t>Bevételek</t>
  </si>
  <si>
    <t>Következő évek</t>
  </si>
  <si>
    <t>Kiadások</t>
  </si>
  <si>
    <t>személyi juttatások járulékai</t>
  </si>
  <si>
    <t>Céltartalékok</t>
  </si>
  <si>
    <t>felhalmozási célú</t>
  </si>
  <si>
    <t>működési célú</t>
  </si>
  <si>
    <t>Általános tartalékok</t>
  </si>
  <si>
    <t>Kiadás összesen:</t>
  </si>
  <si>
    <t>Bevétel (forrás) összesen:</t>
  </si>
  <si>
    <t>Állami támogatás (kötelező feladatra)</t>
  </si>
  <si>
    <t>Az önkormányzat adósságot keletkeztető ügyletből származó tárgyévi összes fizetési kötelezettsége az adósságot keletkeztető ügylet futamidejének végéig egyik évben sem haladja meg az önkormányzat adott évi saját bevételeinek 50%-át.</t>
  </si>
  <si>
    <t>további évek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</si>
  <si>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</si>
  <si>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</si>
  <si>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</si>
  <si>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>2017.</t>
  </si>
  <si>
    <t>2018.</t>
  </si>
  <si>
    <t xml:space="preserve">Magánszemélyek kommunális adója </t>
  </si>
  <si>
    <t>nemzeti vagyonnal kapcsolatos bevételek összesen</t>
  </si>
  <si>
    <t>felhalmozási bevételek összesen</t>
  </si>
  <si>
    <t>fizikai állomány közalkalmazott</t>
  </si>
  <si>
    <t>szakmai állomány közalkalmazott</t>
  </si>
  <si>
    <t>fizikai állomány köztisztviselő</t>
  </si>
  <si>
    <t>szakmai állomány köztisztviselő</t>
  </si>
  <si>
    <t>fizikai állomány MT</t>
  </si>
  <si>
    <t>szakmai állomány MT</t>
  </si>
  <si>
    <t>közfoglalkoztatás</t>
  </si>
  <si>
    <t>Kötelezettségek megnevezése</t>
  </si>
  <si>
    <t>Köt.vállalás éve</t>
  </si>
  <si>
    <t>Tárgyév előtti kifizetés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</si>
  <si>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</si>
  <si>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</si>
  <si>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</si>
  <si>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</si>
  <si>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</si>
  <si>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Helyi adónál, gépjárműadónál biztosított kedvezmény, mentesség összege adónemenként</t>
  </si>
  <si>
    <t>Bevétel kedvezmény nélkül</t>
  </si>
  <si>
    <t>Adott kedvezmény</t>
  </si>
  <si>
    <t>Megjegyzés/hivatkozás</t>
  </si>
  <si>
    <t>Magánszemélyek kommunális adója</t>
  </si>
  <si>
    <t>Idegenforgalmi adó tartózkodás után</t>
  </si>
  <si>
    <t>Iparűzési adó állandó</t>
  </si>
  <si>
    <t xml:space="preserve">Gépjárműadó 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</si>
  <si>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</si>
  <si>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</si>
  <si>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</si>
  <si>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</si>
  <si>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Térítési díj kedveznények összesen</t>
  </si>
  <si>
    <t>Helyiségek, eszközök hasznosításából származó bevételből nyújtott kedvezmény, mentesség összege</t>
  </si>
  <si>
    <t>Bérleti díj kedveznények összesen</t>
  </si>
  <si>
    <t>egyéb nyújtott kedvezmény vagy kölcsön elengedésének összege.</t>
  </si>
  <si>
    <t>Egyéb kölcsön elengedése</t>
  </si>
  <si>
    <t>egyéb követelések elengedése</t>
  </si>
  <si>
    <t>Egyéb kedvezmények összesen</t>
  </si>
  <si>
    <t>A Képviselő-testület 2013. évben közvetett támogatásokat nem tervez.</t>
  </si>
  <si>
    <t>KÖTELEZŐ FELADAT</t>
  </si>
  <si>
    <t>ÖNKÉNT VÁLLALT FELADAT</t>
  </si>
  <si>
    <t>KÖTELEZŐ FELADAT- ÁLLAMI TÁMOGATÁSBÓL ÉS SAJÁT BEVÉTELBŐL</t>
  </si>
  <si>
    <t>ÖNKÉNT VÁLLALT FELADAT- SAJÁT BEVÉTELBŐL</t>
  </si>
  <si>
    <t>Önkormányzat</t>
  </si>
  <si>
    <t>Mindösszesen</t>
  </si>
  <si>
    <t>·        - az európai uniós forrásból finanszírozott támogatással megvalósuló programok, projektek kiadásai, valamint a helyi önkormányzat ilyen projektekhez történő hozzájárulásai</t>
  </si>
  <si>
    <t>Költségvetési bevételek</t>
  </si>
  <si>
    <t>Költségvetési kiadások</t>
  </si>
  <si>
    <t>Beruházások, felújítások</t>
  </si>
  <si>
    <t>BERUHÁZÁSOK ÖSSZESEN</t>
  </si>
  <si>
    <t xml:space="preserve">Csörötnek Község Önkormányzata </t>
  </si>
  <si>
    <t>Európai Uniós támogatással megvalósuló programjai</t>
  </si>
  <si>
    <t>Saját forrásból (kötelező feladatra)</t>
  </si>
  <si>
    <t>Saját forrásból (önként vállalt feladatra)</t>
  </si>
  <si>
    <t xml:space="preserve">Intézmény finanszírozás </t>
  </si>
  <si>
    <t>( létszám adatok fő-ben megadva)</t>
  </si>
  <si>
    <t>Költségvetési mérleg</t>
  </si>
  <si>
    <t>Közvetett támogatások -adóelengedések, adókedvezmények-</t>
  </si>
  <si>
    <t>A többéves kihatással járó feladatok előirányzatai éves bontásban</t>
  </si>
  <si>
    <t>ÖRRAGO projekt</t>
  </si>
  <si>
    <t xml:space="preserve"> </t>
  </si>
  <si>
    <t>Támogatás megelőlegező hitel törlesztés</t>
  </si>
  <si>
    <t>Rendszeres szociális segély</t>
  </si>
  <si>
    <t>Foglalkoztatás helyettesítő támogatás</t>
  </si>
  <si>
    <t>helyi adók</t>
  </si>
  <si>
    <t>Saját bevétel:</t>
  </si>
  <si>
    <t>vagyon haszn.sz.bevétel</t>
  </si>
  <si>
    <t>illeték, bírság, díj</t>
  </si>
  <si>
    <t>egyéb sajátos bevételek</t>
  </si>
  <si>
    <t>Talajterhelési díj</t>
  </si>
  <si>
    <t>Közhatalmi bevételek:</t>
  </si>
  <si>
    <t>Gépjárműadó (állami 60%)</t>
  </si>
  <si>
    <t>Települési önk.támogatása nyilvános könyvtári ellátási és a közművelődési feladatokhoz</t>
  </si>
  <si>
    <t>Megnevezés</t>
  </si>
  <si>
    <t>ÁLLAMI FELADATOK</t>
  </si>
  <si>
    <t>11/2011.(XII.11.) 15/2010.(XII.09.) Ök.rendelet</t>
  </si>
  <si>
    <t>Csörötnek Község Önkormányzata</t>
  </si>
  <si>
    <t>Csörötneki Közös Önkormányzati Hivatal</t>
  </si>
  <si>
    <t xml:space="preserve">    - működési célú </t>
  </si>
  <si>
    <t xml:space="preserve">   - felhalmozási célú</t>
  </si>
  <si>
    <t>haszn.bevét</t>
  </si>
  <si>
    <t>Müködési kiadások összesen:</t>
  </si>
  <si>
    <t>Felhalmozási kiadások összesen:</t>
  </si>
  <si>
    <t>Működési bevételek összesen</t>
  </si>
  <si>
    <t>Ellátottak pénzbeli juttatásai</t>
  </si>
  <si>
    <t>Központi, irányítószervi működési támogatás</t>
  </si>
  <si>
    <t>Központi, irányítószervi felhalmozási támogatás</t>
  </si>
  <si>
    <t>T Önkormányzat</t>
  </si>
  <si>
    <t>T Közös Önkormányzati Hivatal</t>
  </si>
  <si>
    <t>T Mindösszesen</t>
  </si>
  <si>
    <t>Finanszírozási kiadások</t>
  </si>
  <si>
    <t xml:space="preserve">Finanszírozási bevételek </t>
  </si>
  <si>
    <t>Önkormányzati hivatal működésének támogatása beszámítás után</t>
  </si>
  <si>
    <t>Zöldterület gazdálkodással kapcs.feladatok támogatása beszám.után</t>
  </si>
  <si>
    <t>Közvilágítás fenntartásának támogatása beszámítás után</t>
  </si>
  <si>
    <t>Köztemető fenntartásának támogatása beszámítás után</t>
  </si>
  <si>
    <t>Közutak fenntartásának támogatása beszámítás után</t>
  </si>
  <si>
    <t>Egyéb kötelező önkormányzati feladatok támogatása beszámítás után</t>
  </si>
  <si>
    <t>2019.</t>
  </si>
  <si>
    <t xml:space="preserve">     - támogatás megelőlegező hitel</t>
  </si>
  <si>
    <t>működési költségvetés</t>
  </si>
  <si>
    <t>felhalmozási költségvetés</t>
  </si>
  <si>
    <t>összesen</t>
  </si>
  <si>
    <t>Személyi juttatások</t>
  </si>
  <si>
    <t>Munkaadókat terhelő járulékok és szociális hozzájárulási adó</t>
  </si>
  <si>
    <t>Dologi kiadások</t>
  </si>
  <si>
    <t>Egyéb működési célú kiadások</t>
  </si>
  <si>
    <t>·        - Egyéb működési célú támogatások államháztartáson belülre</t>
  </si>
  <si>
    <t>·        - Egyéb működési célú támogatások államháztartáson kívülre</t>
  </si>
  <si>
    <t>·        - Tartalékok</t>
  </si>
  <si>
    <t xml:space="preserve">Beruházások </t>
  </si>
  <si>
    <t>Felújítások</t>
  </si>
  <si>
    <t xml:space="preserve"> Egyéb felhalmozási célú kiadások </t>
  </si>
  <si>
    <t>·        - Egyéb felhalmozási célú támogatások államháztartáson belülre</t>
  </si>
  <si>
    <t>·        - Egyéb felhalmozási célú támogatások államháztartáson kivülre</t>
  </si>
  <si>
    <t>Működési célú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</si>
  <si>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</si>
  <si>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</si>
  <si>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</si>
  <si>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>Működési bevételek</t>
  </si>
  <si>
    <t>Felhalmozási bevételek</t>
  </si>
  <si>
    <t>Működési célú átvett pénzeszközök</t>
  </si>
  <si>
    <t>Felhalmozási célú támogatások államháztartáson belülről</t>
  </si>
  <si>
    <t>Felhalmozási célú átvett pénzeszközök</t>
  </si>
  <si>
    <t>Központi, irányítószervi támogatás (finanszírozási bevétel)</t>
  </si>
  <si>
    <t>Központi, irányítószervi támogatás folyósítása (finanszírozási kiadás)</t>
  </si>
  <si>
    <t>Előző év költségvetési maradványának igénybevétele működési célra (finanszírozási bevétel)</t>
  </si>
  <si>
    <t>Előző év költségvetési maradványának igénybevétele felhalmozási célra (finanszírozási bevétel)</t>
  </si>
  <si>
    <t>Belföldi értékpapírok kiadásai</t>
  </si>
  <si>
    <t>Belföldi finanszírozás kiadásai</t>
  </si>
  <si>
    <t>Külföldi finanszírozás kiadásai</t>
  </si>
  <si>
    <t>Adóssághoz nem kapcsolódó származékos ügyletek kiadásai</t>
  </si>
  <si>
    <t>Hitel-, kölcsönfelvétel államháztartáson kívülről</t>
  </si>
  <si>
    <t>Belföldi értékpapírok bevételei</t>
  </si>
  <si>
    <t>Maradvány igénybevétele</t>
  </si>
  <si>
    <t>Hitel-, kölcsöntörlesztés államháztartáson kívülre</t>
  </si>
  <si>
    <t>Központi, irányító szervi támogatás folyósítása</t>
  </si>
  <si>
    <t>Belföldi finanszírozás bevételei</t>
  </si>
  <si>
    <t>Külföldi finanszírozás bevételei</t>
  </si>
  <si>
    <t>Adóssághoz nem kapcsolódó származékos ügyletek bevételei</t>
  </si>
  <si>
    <t xml:space="preserve"> - ebből: fejezeti kezelésű előirányzatok</t>
  </si>
  <si>
    <t xml:space="preserve"> - ebből: központi kezelésű előirányzatok</t>
  </si>
  <si>
    <t xml:space="preserve"> - ebből: fejezeti kezelésű előirányzatok EU-s programokra és azok hazai társfinanszírozására</t>
  </si>
  <si>
    <t xml:space="preserve"> - ebből: egyéb fejezeti kezelésű előirányzatok</t>
  </si>
  <si>
    <t xml:space="preserve"> - ebből: társadalombiztosítás pénzügyi alapjai</t>
  </si>
  <si>
    <t xml:space="preserve"> - ebből: elkülönített állami pénzalapok</t>
  </si>
  <si>
    <t xml:space="preserve"> - ebből: helyi önkormányzatok és költségvetési szerveik</t>
  </si>
  <si>
    <t xml:space="preserve"> - ebből társulások és költségvetési szerveik</t>
  </si>
  <si>
    <t xml:space="preserve"> - ebből: nemzetiségi önkormányzatok és költségvetési szerveik</t>
  </si>
  <si>
    <t xml:space="preserve"> - ebből : térségi fejlesztési tanácsok és költségvetési szerveik</t>
  </si>
  <si>
    <t xml:space="preserve"> - ebből egyházi jogi személyek</t>
  </si>
  <si>
    <t xml:space="preserve"> - ebből: nonprofit gazdasági társaságok</t>
  </si>
  <si>
    <t xml:space="preserve"> - ebből: egyéb civil szervezetek</t>
  </si>
  <si>
    <t xml:space="preserve"> - ebből: háztartások</t>
  </si>
  <si>
    <t xml:space="preserve"> - ebből: pénzügyi vállalkozások</t>
  </si>
  <si>
    <t xml:space="preserve"> - ebből: állami többségi tulajdonú nem pénzügyi vállalkozások</t>
  </si>
  <si>
    <t xml:space="preserve"> - ebből: önkormányzati többségi tulajdonú nem pénzügyi vállalkozások</t>
  </si>
  <si>
    <t xml:space="preserve"> - ebből: egyéb vállalkozások</t>
  </si>
  <si>
    <t xml:space="preserve"> - ebből: Európai Unió</t>
  </si>
  <si>
    <t xml:space="preserve"> - ebből: kormányok és nemzetközi szervezetek</t>
  </si>
  <si>
    <t xml:space="preserve"> - ebből: egyéb külföldiek</t>
  </si>
  <si>
    <t xml:space="preserve">Állandó jelleggel végzett iparűzési tevékenység után fizetett helyi iparűzési adó </t>
  </si>
  <si>
    <t>Vagyoni típusú adók</t>
  </si>
  <si>
    <t>Értékesítési és forgalmi adók</t>
  </si>
  <si>
    <t>Gépjárműadók</t>
  </si>
  <si>
    <t>Gépjárműadó (önk. 40%)</t>
  </si>
  <si>
    <t>Egyéb áruhasználati és szolgáltatási adók</t>
  </si>
  <si>
    <t>Ingatlanok értékesítése</t>
  </si>
  <si>
    <t>Immateriális javak értékesítése</t>
  </si>
  <si>
    <t>Egyéb tárgyi eszköz értékesítése</t>
  </si>
  <si>
    <t>Részesedések értékesítése</t>
  </si>
  <si>
    <t>Helyi önkormányzatok működésének általános támogatásai</t>
  </si>
  <si>
    <t>Települési önkormányzatok kulturális feladatainak támogatása</t>
  </si>
  <si>
    <t>Működési célú és felhalmozási célú támogatások államháztartáson belülre</t>
  </si>
  <si>
    <t>Működési és felhalmozási célú támogatások államháztartáson belülről</t>
  </si>
  <si>
    <t xml:space="preserve">Működési célú és felhalmozási célú átvett pénzeszközök </t>
  </si>
  <si>
    <t>Önkormányzatok működési támogatásai</t>
  </si>
  <si>
    <t xml:space="preserve"> - ebből: központi költségvetési szervek</t>
  </si>
  <si>
    <t>Működési célú és felhalmozási célú támogatások államháztartáson kívülre</t>
  </si>
  <si>
    <t>Működési célú támogatások államháztartáson kívülre</t>
  </si>
  <si>
    <t>Felhalmozási célú támogatások államháztartáson kívülre</t>
  </si>
  <si>
    <t xml:space="preserve">Ingatlan felújítás </t>
  </si>
  <si>
    <t>Informatikai eszközök felújtása</t>
  </si>
  <si>
    <t>Egyéb tárgyi eszközök felújítása</t>
  </si>
  <si>
    <t>Felújítási célú előzetesen felszámított ÁFA</t>
  </si>
  <si>
    <t>Immateriális javak beszerzése, létesítése</t>
  </si>
  <si>
    <t>Ingatlanok beszerzése, létesítése</t>
  </si>
  <si>
    <t>Informatikai eszközök beszerzése,létesítése</t>
  </si>
  <si>
    <t>Egyéb tárgyi eszközök beszerzése, létesítése</t>
  </si>
  <si>
    <t>Részesedések beszerzése</t>
  </si>
  <si>
    <t>Meglévő részesedések növeléséhez kapcs.kiadások</t>
  </si>
  <si>
    <t>Tartalékok</t>
  </si>
  <si>
    <t>Lakásfenntartási támogatás</t>
  </si>
  <si>
    <t>Foglalkoztatással, munkanélküliséggel kapcsolatos ellátások</t>
  </si>
  <si>
    <t>Lakhatással kapcsolatos ellátások</t>
  </si>
  <si>
    <t>Egyéb nem intézményi ellátások</t>
  </si>
  <si>
    <t>Betegséggel kapcsolatos (nem TB) ellátások</t>
  </si>
  <si>
    <t>Központi, irányítószervi működési támogatás folyósítása (finanszírozási kiadás)</t>
  </si>
  <si>
    <t xml:space="preserve">Egyéb felhalmozási célú kiadások </t>
  </si>
  <si>
    <t>Központi, irányítószervi felhalmozási támogatás folyósítása (finanszírozási kiadás)</t>
  </si>
  <si>
    <t>·        -  egyéb működési célú támogatások államháztartáson belülre</t>
  </si>
  <si>
    <t>·        -  egyéb működési célú támogatások államháztartáson kivülre</t>
  </si>
  <si>
    <t>·        -  tartalékok</t>
  </si>
  <si>
    <t>·        -  egyéb felhalmozási célú támogatások államháztartáson belülre</t>
  </si>
  <si>
    <t>·        -  egyéb felhalmozási célú támogatások államháztartáson kivülre</t>
  </si>
  <si>
    <t>Gyermekétkeztetés támogatása (finansz.szemp.elis.dolg.bértámogatása)</t>
  </si>
  <si>
    <t>Gyermekétkeztetés üzemeltetési támogatása</t>
  </si>
  <si>
    <t>Önkormányzat Eredeti előirányzat</t>
  </si>
  <si>
    <t>Önkormányzat Módosított előirányzat</t>
  </si>
  <si>
    <t>Közös Önkormányzati Hivatal Eredeti előirányzat</t>
  </si>
  <si>
    <t>Közös Önkormányzati Hivatal Módosított előirányzat</t>
  </si>
  <si>
    <t>Közös Önkormányzati Hivatal Teljesítés</t>
  </si>
  <si>
    <t>Mindösszesen Eredeti előirányzat</t>
  </si>
  <si>
    <t>Mindösszesen Módosított előirányzat</t>
  </si>
  <si>
    <t>Mindösszesen Teljesítés</t>
  </si>
  <si>
    <t>Önkormányzat Teljesítés</t>
  </si>
  <si>
    <t>·        - Elvonások befizetések</t>
  </si>
  <si>
    <t xml:space="preserve"> - Felhalmozási célú önkormányzati támogatások</t>
  </si>
  <si>
    <t xml:space="preserve"> - Egyéb felhalmozási célú támogatások államháztartáson belülről</t>
  </si>
  <si>
    <t>Egyéb közhatalmi bevételek</t>
  </si>
  <si>
    <t>Lakossági víz- és csatornaszolgáltatás támogatása</t>
  </si>
  <si>
    <t>Családi támogatások</t>
  </si>
  <si>
    <t>Felhalmozási célú önkormányzati támogatások</t>
  </si>
  <si>
    <t>·        -  elvonások és befizetések</t>
  </si>
  <si>
    <t xml:space="preserve">Közös Önkormányzati Hivatal </t>
  </si>
  <si>
    <t xml:space="preserve">Mindösszesen </t>
  </si>
  <si>
    <t>Államháztartáson belüli megelőlegezés</t>
  </si>
  <si>
    <t>Államháztartáson belüli megelőlegezés visszafizetése</t>
  </si>
  <si>
    <t>képvis.+12+32</t>
  </si>
  <si>
    <t>civil műk</t>
  </si>
  <si>
    <t>óv+szoc.köt</t>
  </si>
  <si>
    <t>Késedelmi és önellenőrzési pótlék</t>
  </si>
  <si>
    <t>Igazgatási szolgáltatási díj</t>
  </si>
  <si>
    <t>Önk.megillető szabálysértési és helyszíni bírság</t>
  </si>
  <si>
    <t>Egyéb pénzbeli és természetbeni gyermekvédelmi ellátások</t>
  </si>
  <si>
    <t>Mindösszesen  Módosított előirányzat</t>
  </si>
  <si>
    <t>Közös Önkormányzati Hivatal  Módosított előirányzat</t>
  </si>
  <si>
    <t>Költségvetési szerveknék foglalkoztatottak létszáma</t>
  </si>
  <si>
    <t>Költségvetési engedélyezett létszámkeret</t>
  </si>
  <si>
    <t>Munkajogi zárólétszám</t>
  </si>
  <si>
    <t>Átlagos statisztikai állományi létszám</t>
  </si>
  <si>
    <t>Választott tisztségviselők</t>
  </si>
  <si>
    <t>Mindösszesen  Teljesítés</t>
  </si>
  <si>
    <t>Önkormányzat Módosított előrányzat</t>
  </si>
  <si>
    <t xml:space="preserve">Önkormányzat Módosított előirányzat </t>
  </si>
  <si>
    <t>Eredeti előirányzat</t>
  </si>
  <si>
    <t>Módosított előirányzat</t>
  </si>
  <si>
    <t>Teljesítés</t>
  </si>
  <si>
    <t xml:space="preserve"> KÖTELEZŐ FELADAT</t>
  </si>
  <si>
    <t>Finanszírozási bevételek  (támogatás megelőlegező hitel)</t>
  </si>
  <si>
    <t>A költségvetési hiány külső finanszírozására, vagy a költségvetési többlet felhasználására szolgáló finanszírozási kiadások, finanszírozási bevételek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</si>
  <si>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</si>
  <si>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</si>
  <si>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</si>
  <si>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</si>
  <si>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</si>
  <si>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</si>
  <si>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</si>
  <si>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</si>
  <si>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</si>
  <si>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</si>
  <si>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</si>
  <si>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</si>
  <si>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</si>
  <si>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</si>
  <si>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</si>
  <si>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</si>
  <si>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</si>
  <si>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</si>
  <si>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</si>
  <si>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Ebből irányító szerv által elvonásra kerül</t>
  </si>
  <si>
    <t>Módosítások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</si>
  <si>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</si>
  <si>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</si>
  <si>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</si>
  <si>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04        Saját termelésű készletek állományváltozása</t>
  </si>
  <si>
    <t>05        Saját előállítású eszközök aktivált értéke</t>
  </si>
  <si>
    <t>06        Központi működési célú támogatások eredményszemléletű bevételei</t>
  </si>
  <si>
    <t>07        Egyéb működési célú támogatások eredményszemléletű bevételei</t>
  </si>
  <si>
    <t>VI        Értékcsökkenési leírás</t>
  </si>
  <si>
    <t>VII        Egyéb ráfordítások</t>
  </si>
  <si>
    <t>ESZKÖZÖK</t>
  </si>
  <si>
    <t>A/I/1        Vagyoni értékű jogok</t>
  </si>
  <si>
    <t>A/I/2        Szellemi termékek</t>
  </si>
  <si>
    <t>A/I/3        Immateriális javak értékhelyesbítése</t>
  </si>
  <si>
    <t xml:space="preserve">A/I        Immateriális javak 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</si>
  <si>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</si>
  <si>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</si>
  <si>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</si>
  <si>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</si>
  <si>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</si>
  <si>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 xml:space="preserve">A/II        Tárgyi eszközök </t>
  </si>
  <si>
    <t xml:space="preserve">A/III/1        Tartós részesedések </t>
  </si>
  <si>
    <t xml:space="preserve">A/III/2        Tartós hitelviszonyt megtestesítő értékpapírok </t>
  </si>
  <si>
    <t>A/III/3        Befektetett pénzügyi eszközök értékhelyesbítése</t>
  </si>
  <si>
    <t xml:space="preserve">A/III        Befektetett pénzügyi eszközök </t>
  </si>
  <si>
    <t>A/IV/1        Koncesszióba, vagyonkezelésbe adott eszközök</t>
  </si>
  <si>
    <t>A/IV/2        Koncesszióba, vagyonkezelésbe adott eszközök értékhelyesbítése</t>
  </si>
  <si>
    <t>A/IV        Koncesszióba, vagyonkezelésbe adott eszközök</t>
  </si>
  <si>
    <t xml:space="preserve">A)        NEMZETI VAGYONBA TARTOZÓ BEFEKTETETT ESZKÖZÖK 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</si>
  <si>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</si>
  <si>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</si>
  <si>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</si>
  <si>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</si>
  <si>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</si>
  <si>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</t>
  </si>
  <si>
    <t>B/II/1        Nem tartós részesedések</t>
  </si>
  <si>
    <t xml:space="preserve">B/II/2        Forgatási célú hitelviszonyt megtestesítő értékpapírok 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</si>
  <si>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</si>
  <si>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</si>
  <si>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</si>
  <si>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</si>
  <si>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</si>
  <si>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 xml:space="preserve">B/II        Értékpapírok </t>
  </si>
  <si>
    <t>B)        NEMZETI VAGYONBA TARTOZÓ FORGÓESZKÖZÖK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</si>
  <si>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</si>
  <si>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</si>
  <si>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</si>
  <si>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</si>
  <si>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</si>
  <si>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 xml:space="preserve">C)        PÉNZESZKÖZÖK </t>
  </si>
  <si>
    <t xml:space="preserve">D/I/1        Költségvetési évben esedékes követelések működési célú támogatások bevételeire államháztartáson belülről </t>
  </si>
  <si>
    <t xml:space="preserve">D/I/2        Költségvetési évben esedékes követelések felhalmozási célú támogatások bevételeire államháztartáson belülről 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</si>
  <si>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</si>
  <si>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</si>
  <si>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</si>
  <si>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 xml:space="preserve">D/I/6        Költségvetési évben esedékes követelések működési célú átvett pénzeszközre </t>
  </si>
  <si>
    <t xml:space="preserve">D/I/7        Költségvetési évben esedékes követelések felhalmozási célú átvett pénzeszközre </t>
  </si>
  <si>
    <t xml:space="preserve">D/I/8        Költségvetési évben esedékes követelések finanszírozási bevételekre </t>
  </si>
  <si>
    <t xml:space="preserve">D/I        Költségvetési évben esedékes követelések </t>
  </si>
  <si>
    <t xml:space="preserve">D/II/1        Költségvetési évet követően esedékes követelések működési célú támogatások bevételeire államháztartáson belülről </t>
  </si>
  <si>
    <t xml:space="preserve">D/II/2        Költségvetési évet követően esedékes követelések felhalmozási célú támogatások bevételeire államháztartáson belülről 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</si>
  <si>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</si>
  <si>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</si>
  <si>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</si>
  <si>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 xml:space="preserve">D/II/6        Költségvetési évet követően esedékes követelések működési célú átvett pénzeszközre </t>
  </si>
  <si>
    <t xml:space="preserve">D/II/7        Költségvetési évet követően esedékes követelések felhalmozási célú átvett pénzeszközre </t>
  </si>
  <si>
    <t xml:space="preserve">D/II/8        Költségvetési évet követően esedékes követelések finanszírozási bevételekre </t>
  </si>
  <si>
    <t xml:space="preserve">D/II        Költségvetési évet követően esedékes követelések </t>
  </si>
  <si>
    <t xml:space="preserve">D/III/1        Adott előlegek 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</si>
  <si>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</si>
  <si>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</si>
  <si>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</si>
  <si>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</si>
  <si>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</si>
  <si>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</si>
  <si>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</si>
  <si>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</si>
  <si>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</si>
  <si>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</si>
  <si>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</si>
  <si>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 xml:space="preserve">D/III        Követelés jellegű sajátos elszámolások </t>
  </si>
  <si>
    <t xml:space="preserve">D)        KÖVETELÉSEK 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</si>
  <si>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</si>
  <si>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</si>
  <si>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</si>
  <si>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</si>
  <si>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F)        AKTÍV IDŐBELI ELHATÁROLÁSOK</t>
  </si>
  <si>
    <t xml:space="preserve">ESZKÖZÖK ÖSSZESEN 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</si>
  <si>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</si>
  <si>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</si>
  <si>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</si>
  <si>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</si>
  <si>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</si>
  <si>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</si>
  <si>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</si>
  <si>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 xml:space="preserve">G)        SAJÁT TŐKE 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</si>
  <si>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</si>
  <si>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</si>
  <si>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</si>
  <si>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</si>
  <si>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 xml:space="preserve">H/I/5        Költségvetési évben esedékes kötelezettségek egyéb működési célú kiadásokra </t>
  </si>
  <si>
    <t>H/I/6        Költségvetési évben esedékes kötelezettségek beruházásokra</t>
  </si>
  <si>
    <t>H/I/7        Költségvetési évben esedékes kötelezettségek felújításokra</t>
  </si>
  <si>
    <t xml:space="preserve">H/I/8        Költségvetési évben esedékes kötelezettségek egyéb felhalmozási célú kiadásokra </t>
  </si>
  <si>
    <t xml:space="preserve">H/I/9        Költségvetési évben esedékes kötelezettségek finanszírozási kiadásokra </t>
  </si>
  <si>
    <t xml:space="preserve">H/I        Költségvetési évben esedékes kötelezettségek 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</si>
  <si>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</si>
  <si>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</si>
  <si>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</si>
  <si>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</si>
  <si>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 xml:space="preserve">H/II/5        Költségvetési évet követően esedékes kötelezettségek egyéb működési célú kiadásokra </t>
  </si>
  <si>
    <t>H/II/6        Költségvetési évet követően esedékes kötelezettségek beruházásokra</t>
  </si>
  <si>
    <t>H/II/7        Költségvetési évet követően esedékes kötelezettségek felújításokra</t>
  </si>
  <si>
    <t xml:space="preserve">H/II/8        Költségvetési évet követően esedékes kötelezettségek egyéb felhalmozási célú kiadásokra </t>
  </si>
  <si>
    <t xml:space="preserve">H/II/9        Költségvetési évet követően esedékes kötelezettségek finanszírozási kiadásokra </t>
  </si>
  <si>
    <t xml:space="preserve">H/II        Költségvetési évet követően esedékes kötelezettségek 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</si>
  <si>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</si>
  <si>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</si>
  <si>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</si>
  <si>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</si>
  <si>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</si>
  <si>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</si>
  <si>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</si>
  <si>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 xml:space="preserve">H/III        Kötelezettség jellegű sajátos elszámolások </t>
  </si>
  <si>
    <t xml:space="preserve">H)        KÖTELEZETTSÉGEK 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</si>
  <si>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</si>
  <si>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</si>
  <si>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</si>
  <si>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</si>
  <si>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</si>
  <si>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 xml:space="preserve">FORRÁSOK ÖSSZESEN </t>
  </si>
  <si>
    <t>Rovat megnevezése</t>
  </si>
  <si>
    <t>Rovat-szám</t>
  </si>
  <si>
    <t>2017. évi eredeti ei.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</si>
  <si>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</si>
  <si>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</si>
  <si>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</si>
  <si>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</si>
  <si>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Dologi kiadások </t>
  </si>
  <si>
    <t>K3</t>
  </si>
  <si>
    <t xml:space="preserve">Ellátottak pénzbeli juttatásai </t>
  </si>
  <si>
    <t>K4</t>
  </si>
  <si>
    <t xml:space="preserve">Egyéb működési célú kiadások </t>
  </si>
  <si>
    <t>K5</t>
  </si>
  <si>
    <t>Működési költségvetés előirányzat csoport</t>
  </si>
  <si>
    <t>K6</t>
  </si>
  <si>
    <t xml:space="preserve">Felújítások </t>
  </si>
  <si>
    <t>K7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</si>
  <si>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</si>
  <si>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</si>
  <si>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</si>
  <si>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</si>
  <si>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Hitel-, kölcsöntörlesztés államháztartáson kívülre </t>
  </si>
  <si>
    <t>K911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</si>
  <si>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</si>
  <si>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</si>
  <si>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</si>
  <si>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</si>
  <si>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</si>
  <si>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</si>
  <si>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</si>
  <si>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</si>
  <si>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</si>
  <si>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</si>
  <si>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</si>
  <si>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</si>
  <si>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</si>
  <si>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</si>
  <si>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</si>
  <si>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</si>
  <si>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 xml:space="preserve">Külföldi finanszírozás kiadásai </t>
  </si>
  <si>
    <t>K92</t>
  </si>
  <si>
    <t>K93</t>
  </si>
  <si>
    <t xml:space="preserve">Finanszírozási kiadások </t>
  </si>
  <si>
    <t>K9</t>
  </si>
  <si>
    <t>Rovat-
szám</t>
  </si>
  <si>
    <t>B1</t>
  </si>
  <si>
    <t xml:space="preserve">Közhatalmi bevételek </t>
  </si>
  <si>
    <t>B3</t>
  </si>
  <si>
    <t xml:space="preserve">Működési bevételek </t>
  </si>
  <si>
    <t>B4</t>
  </si>
  <si>
    <t xml:space="preserve">Működési célú átvett pénzeszközök </t>
  </si>
  <si>
    <t>B6</t>
  </si>
  <si>
    <t xml:space="preserve">Felhalmozási célú támogatások államháztartáson belülről </t>
  </si>
  <si>
    <t>B2</t>
  </si>
  <si>
    <t xml:space="preserve">Felhalmozási bevételek </t>
  </si>
  <si>
    <t>B5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</si>
  <si>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</si>
  <si>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</si>
  <si>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</si>
  <si>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</si>
  <si>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</si>
  <si>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</si>
  <si>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</si>
  <si>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</si>
  <si>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</si>
  <si>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</si>
  <si>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</si>
  <si>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</si>
  <si>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</si>
  <si>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</si>
  <si>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</si>
  <si>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</si>
  <si>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</si>
  <si>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</si>
  <si>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 xml:space="preserve">Belföldi finanszírozás bevételei </t>
  </si>
  <si>
    <t>B81</t>
  </si>
  <si>
    <t xml:space="preserve">Külföldi finanszírozás bevételei </t>
  </si>
  <si>
    <t>B82</t>
  </si>
  <si>
    <t>B83</t>
  </si>
  <si>
    <t>B8</t>
  </si>
  <si>
    <t>bruttó érték</t>
  </si>
  <si>
    <t>értékcsökkenés/értékvesztés</t>
  </si>
  <si>
    <t>nettó-mérleg szerinti érték</t>
  </si>
  <si>
    <t xml:space="preserve">ESZKÖZÖK  </t>
  </si>
  <si>
    <t>ebből forgalomképtelen törzsvagyon</t>
  </si>
  <si>
    <t>ebből nemzetgazdasági szempontból kiemelt jelentőségű törzsvagyon</t>
  </si>
  <si>
    <t>ebből korlátozottan forgalomképes vagyon</t>
  </si>
  <si>
    <t xml:space="preserve">ebből üzleti vagyon </t>
  </si>
  <si>
    <t>„0”-ra leírt eszközök</t>
  </si>
  <si>
    <t>használatban lévő kisértékű immateriális javak</t>
  </si>
  <si>
    <t>használatban lévő kisértékű tárgyi eszközök</t>
  </si>
  <si>
    <t>A/III/1a        - ebből: tartós részesedések jegybankban</t>
  </si>
  <si>
    <t>A/III/1b        - ebből: tartós részesedések társulásban</t>
  </si>
  <si>
    <t>A/III/2a        - ebből: államkötvények</t>
  </si>
  <si>
    <t>A/III/2b        - ebből: helyi önkormányzatok kötvényei</t>
  </si>
  <si>
    <t xml:space="preserve">A/IV        Koncesszióba, vagyonkezelésbe adott eszközök </t>
  </si>
  <si>
    <t xml:space="preserve">B/I        Készletek </t>
  </si>
  <si>
    <t>használatban lévő kisértékű készletek</t>
  </si>
  <si>
    <t xml:space="preserve">B)        NEMZETI VAGYONBA TARTOZÓ FORGÓESZKÖZÖK </t>
  </si>
  <si>
    <t>D/I        Költségvetési évben esedékes követelések</t>
  </si>
  <si>
    <t>D)        KÖVETELÉSEK</t>
  </si>
  <si>
    <t xml:space="preserve">F)        AKTÍV IDŐBELI ELHATÁROLÁSOK </t>
  </si>
  <si>
    <t>G)        SAJÁT TŐKE</t>
  </si>
  <si>
    <t>H/III        Kötelezettség jellegű sajátos elszámolások (=H)/III/1+…+H)/III/7) (146=139+...+145)</t>
  </si>
  <si>
    <t xml:space="preserve">K)        PASSZÍV IDŐBELI ELHATÁROLÁSOK </t>
  </si>
  <si>
    <t>FORRÁSOK ÖSSZESEN</t>
  </si>
  <si>
    <t>01-02. számlacsoportban nyilvántartott eszközök</t>
  </si>
  <si>
    <t xml:space="preserve">kulturális javak </t>
  </si>
  <si>
    <t xml:space="preserve">régészeti leletek </t>
  </si>
  <si>
    <t>függő követelések</t>
  </si>
  <si>
    <t>függő kötelezettségek</t>
  </si>
  <si>
    <t>biztos (jövőbeni) követelések</t>
  </si>
  <si>
    <t>helyi önkormányzat tulajdonában álló gazdálkodó szervezetek működéséből származó kötelezettségeket</t>
  </si>
  <si>
    <t>(E Ft)</t>
  </si>
  <si>
    <t>32-33. számlák nyitó tárgyidőszaki egyenlege</t>
  </si>
  <si>
    <t>- 003. számla tárgyidőszaki egyenlege - 059163. számla tárgyidőszaki egyenlege</t>
  </si>
  <si>
    <t>+ 005. számla tárgyidőszaki egyenlege - 0981313., 0981323. és 098173. számla tárgyidőszaki egyenlege</t>
  </si>
  <si>
    <t>+/- 361., 363., 3651., 3652., 3653., 3654., 3656., 3657., 3658., 3659., 366., 3672., 3673., 3674., 3676., 3677., 3678. és 3679. számlák tárgyidőszaki forgalma</t>
  </si>
  <si>
    <t>+/- 3671. számlák tárgyidőszaki forgalma - a 36711. számlák 3513. és 3523. számlákkal szemben könyvelt tárgyidőszaki tartozik forgalma</t>
  </si>
  <si>
    <t>+ 3641. számla 42. számlacsoport számláival szemben könyvelt tárgyidőszaki követel forgalma</t>
  </si>
  <si>
    <t>+ 8434. számla 4211., 4213., 4216., 4217., 4221., 4223., 4226. és 4227. számlákkal szemben könyvelt tárgyidőszaki követel forgalma</t>
  </si>
  <si>
    <t>- 3642. számla 35. számlacsoport számláival szemben könyvelt tárgyidőszaki tartozik forgalma</t>
  </si>
  <si>
    <t>+/- 32-33. számlacsoport számláival szemben könyvelt 31., 3641., 3642., 413., 494., 8434., és 852. számlák tárgyidőszaki forgalma</t>
  </si>
  <si>
    <t>- 31. számlacsoport számláival szemben könyvelt 3514. számlák tárgyidőszaki forgalma</t>
  </si>
  <si>
    <t>32-33. számlák tárgyidőszaki záró egyenlege</t>
  </si>
  <si>
    <t>31. számlacsoport tárgyidőszaki nyitó egyenlege</t>
  </si>
  <si>
    <t>+/- 31. számlacsoport számláival szemben könyvelt 32.-33., 3514., 413., 494. és 852. számlákkal kapcsolatos tárgyidőszaki forgalma</t>
  </si>
  <si>
    <t>31. számlák tárgyidőszaki záró egyenlege</t>
  </si>
  <si>
    <t>(belföldi irányú kötelezetttségek)</t>
  </si>
  <si>
    <t>Az önkormányzat tulajdonában álló gazdálkodó szervezetek működéséből származó kötelezettségek, és részesedések alakulása</t>
  </si>
  <si>
    <t>I. Rába-Víz szennyvízcsatorna Szolgáltató Kft</t>
  </si>
  <si>
    <t>A társaság tagjainak neve:</t>
  </si>
  <si>
    <t>A tagok törzsbetétje: (Ft)</t>
  </si>
  <si>
    <t>Holló János</t>
  </si>
  <si>
    <t>Aquainvest Vagyonkezelő Kft</t>
  </si>
  <si>
    <t>Őrségi Többcélú Kistérségi Társulás</t>
  </si>
  <si>
    <t>40 db önkormányzat tulajdonos</t>
  </si>
  <si>
    <t>ÖNKORMÁNYZAT ÉS KÖZÖS ÖNKORMÁNYZATI HIVATAL ELŐIRÁNYZATA MINDÖSSZESEN</t>
  </si>
  <si>
    <t xml:space="preserve">KIADÁSOK ÖSSZESEN </t>
  </si>
  <si>
    <t>BEVÉTELEK ÖSSZESEN</t>
  </si>
  <si>
    <t xml:space="preserve">           Tartós részesedés: Rába Víz Kft.</t>
  </si>
  <si>
    <t xml:space="preserve">           Tartós részesedés: Naturpark Kht</t>
  </si>
  <si>
    <t xml:space="preserve">           Tartós részesedés: Vasivíz Zrt</t>
  </si>
  <si>
    <t>ÖNKORMÁNYZAT ÉS CSÖRÖTNEKI KÖZÖS ÖNKORMÁNYZATI HIVATAL ÖSSZESEN</t>
  </si>
  <si>
    <t xml:space="preserve">Belföldi részesedések értékvesztése: </t>
  </si>
  <si>
    <t xml:space="preserve">Belföldi részesedések: </t>
  </si>
  <si>
    <t>Az önkormányzat tulajdonában álló gazdálkodó szervezetek működéséből származó kötelezettség nincs.</t>
  </si>
  <si>
    <t xml:space="preserve">   -34103 pm</t>
  </si>
  <si>
    <t>Önkormányzatok működési és felhalmozási  támogatásai</t>
  </si>
  <si>
    <t>·        - Műk.célú vissztér.támogatások,kölcsönök nyújtási áh-n kívülre</t>
  </si>
  <si>
    <t>Egyéb működési célú támogatások bevételei államháztartáson belülről</t>
  </si>
  <si>
    <t>Kiegészítés</t>
  </si>
  <si>
    <t>Települési önkormányzatok szociális, gyermekjóléti és gyermekétkeztetési feladatainak támogatása</t>
  </si>
  <si>
    <t>Működési célú költségvetési támogatások és kiegészítő támogatások</t>
  </si>
  <si>
    <t>Rendkívüli önkormányzati támogatás</t>
  </si>
  <si>
    <t>Egyéb működési célú támogatások államháztartáson belülre</t>
  </si>
  <si>
    <t>Egyéb felhalmozási  célú támogatások államháztartáson belülre</t>
  </si>
  <si>
    <t>Beruházási célú előzetesen felszámított ÁFA</t>
  </si>
  <si>
    <t>Szennyvízcsatornahálózat felújítások</t>
  </si>
  <si>
    <t>Ivóvízhálózat felújítása</t>
  </si>
  <si>
    <t xml:space="preserve">Működési célú támogatások </t>
  </si>
  <si>
    <t>Felhalmozási célú támogatások</t>
  </si>
  <si>
    <t>A helyi önkormányzat projekthez történő hozzájárulása</t>
  </si>
  <si>
    <t>Munkaadókat terhelő járulékok</t>
  </si>
  <si>
    <t>Beruházási kiadások</t>
  </si>
  <si>
    <t>Egyéb felhalmozási célú kiadások</t>
  </si>
  <si>
    <t>2020.</t>
  </si>
  <si>
    <t>Önkormányzati segély</t>
  </si>
  <si>
    <t>Egyéb önkormányzat rendeletében megállapított juttatások</t>
  </si>
  <si>
    <t>Települési támogatás</t>
  </si>
  <si>
    <t>·        -  műk.c.visszatér.tám.,kölcsönök nyújtása áh-n kívülre</t>
  </si>
  <si>
    <t xml:space="preserve">Előző időszak </t>
  </si>
  <si>
    <t xml:space="preserve">Tárgyi időszak </t>
  </si>
  <si>
    <t>Előző időszak</t>
  </si>
  <si>
    <t>Tárgyi időszak</t>
  </si>
  <si>
    <t>·        - Műk.célú vissztér.támogatások, kölcsönök nyújtása áh-n kívülre</t>
  </si>
  <si>
    <t>2018. évi kifizetés</t>
  </si>
  <si>
    <t xml:space="preserve"> A költségvetés előterjesztésekor a képviselő-testület részére tájékoztatásul  kell - szöveges indokolással együtt - bemutatni:</t>
  </si>
  <si>
    <t>ÖNKORMÁNYZATI ELŐIRÁNYZATOK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</si>
  <si>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</si>
  <si>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</si>
  <si>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</si>
  <si>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</si>
  <si>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</si>
  <si>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</si>
  <si>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</si>
  <si>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</si>
  <si>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</si>
  <si>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</si>
  <si>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</si>
  <si>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</si>
  <si>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</si>
  <si>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Ell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</si>
  <si>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</si>
  <si>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</si>
  <si>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</si>
  <si>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</si>
  <si>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</si>
  <si>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</si>
  <si>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</si>
  <si>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</si>
  <si>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</si>
  <si>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</si>
  <si>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</si>
  <si>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</si>
  <si>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</si>
  <si>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</si>
  <si>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</si>
  <si>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</si>
  <si>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</si>
  <si>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</si>
  <si>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</si>
  <si>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</si>
  <si>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</si>
  <si>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</si>
  <si>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</si>
  <si>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</si>
  <si>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</si>
  <si>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</si>
  <si>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</si>
  <si>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</si>
  <si>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</si>
  <si>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</si>
  <si>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</si>
  <si>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</si>
  <si>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</si>
  <si>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</si>
  <si>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</si>
  <si>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</si>
  <si>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</si>
  <si>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</si>
  <si>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</si>
  <si>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</si>
  <si>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</si>
  <si>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</si>
  <si>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</si>
  <si>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</si>
  <si>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</si>
  <si>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</si>
  <si>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</si>
  <si>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</si>
  <si>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</si>
  <si>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</si>
  <si>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</si>
  <si>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</si>
  <si>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</si>
  <si>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</si>
  <si>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</si>
  <si>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</si>
  <si>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</si>
  <si>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</si>
  <si>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</si>
  <si>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</si>
  <si>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</si>
  <si>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</si>
  <si>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</si>
  <si>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</si>
  <si>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</si>
  <si>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</si>
  <si>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</si>
  <si>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</si>
  <si>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</si>
  <si>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</si>
  <si>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</si>
  <si>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</si>
  <si>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</si>
  <si>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</si>
  <si>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</si>
  <si>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</si>
  <si>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</si>
  <si>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</si>
  <si>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</si>
  <si>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</si>
  <si>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</si>
  <si>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</si>
  <si>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</si>
  <si>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</si>
  <si>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>Társadalombiztosítási ellátások</t>
  </si>
  <si>
    <t>K41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</si>
  <si>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</si>
  <si>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</si>
  <si>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</si>
  <si>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</si>
  <si>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</si>
  <si>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K45</t>
  </si>
  <si>
    <t>K46</t>
  </si>
  <si>
    <t>Intézményi ellátottak pénzbeli juttatásai</t>
  </si>
  <si>
    <t>K47</t>
  </si>
  <si>
    <t>K48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</si>
  <si>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</si>
  <si>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</si>
  <si>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</si>
  <si>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</si>
  <si>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</si>
  <si>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</si>
  <si>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</si>
  <si>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</si>
  <si>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</si>
  <si>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</si>
  <si>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</si>
  <si>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</si>
  <si>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</si>
  <si>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</si>
  <si>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</si>
  <si>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</si>
  <si>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</si>
  <si>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</si>
  <si>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</si>
  <si>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</si>
  <si>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</si>
  <si>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</si>
  <si>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</si>
  <si>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</si>
  <si>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>Működési kiadások összesen</t>
  </si>
  <si>
    <t>K61</t>
  </si>
  <si>
    <t>K62</t>
  </si>
  <si>
    <t>Informatikai eszközök beszerzése, létesítése</t>
  </si>
  <si>
    <t>K63</t>
  </si>
  <si>
    <t>K64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</si>
  <si>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</si>
  <si>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</si>
  <si>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</si>
  <si>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</si>
  <si>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</si>
  <si>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</si>
  <si>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</si>
  <si>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</si>
  <si>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</si>
  <si>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</si>
  <si>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</si>
  <si>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</si>
  <si>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</si>
  <si>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</si>
  <si>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</si>
  <si>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</si>
  <si>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</si>
  <si>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</si>
  <si>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</si>
  <si>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</si>
  <si>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</si>
  <si>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</si>
  <si>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</si>
  <si>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</si>
  <si>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</si>
  <si>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</si>
  <si>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</si>
  <si>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</si>
  <si>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</si>
  <si>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Felhalmozási kiadások összesen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</si>
  <si>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</si>
  <si>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</si>
  <si>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</si>
  <si>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</si>
  <si>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</si>
  <si>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</si>
  <si>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</si>
  <si>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</si>
  <si>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</si>
  <si>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</si>
  <si>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</si>
  <si>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</si>
  <si>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</si>
  <si>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</si>
  <si>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</si>
  <si>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</si>
  <si>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</si>
  <si>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</si>
  <si>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</si>
  <si>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</si>
  <si>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</si>
  <si>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</si>
  <si>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KIADÁSOK ÖSSZESEN (K1-9)</t>
  </si>
  <si>
    <t>Rovat
száma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</si>
  <si>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</si>
  <si>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</si>
  <si>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</si>
  <si>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</si>
  <si>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</si>
  <si>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</si>
  <si>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</si>
  <si>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</si>
  <si>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</si>
  <si>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</si>
  <si>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</si>
  <si>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</si>
  <si>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</si>
  <si>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</si>
  <si>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</si>
  <si>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</si>
  <si>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</si>
  <si>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</si>
  <si>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</si>
  <si>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</si>
  <si>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</si>
  <si>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B16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</si>
  <si>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</si>
  <si>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</si>
  <si>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</si>
  <si>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</si>
  <si>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</si>
  <si>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</si>
  <si>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</si>
  <si>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</si>
  <si>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</si>
  <si>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</si>
  <si>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</si>
  <si>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</si>
  <si>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</si>
  <si>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</si>
  <si>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</si>
  <si>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</si>
  <si>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</si>
  <si>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</si>
  <si>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</si>
  <si>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</si>
  <si>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</si>
  <si>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</si>
  <si>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</si>
  <si>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</si>
  <si>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</si>
  <si>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</si>
  <si>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</si>
  <si>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</si>
  <si>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</si>
  <si>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</si>
  <si>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</si>
  <si>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</si>
  <si>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</si>
  <si>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</si>
  <si>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</si>
  <si>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</si>
  <si>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</si>
  <si>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</si>
  <si>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</si>
  <si>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</si>
  <si>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</si>
  <si>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</si>
  <si>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</si>
  <si>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</si>
  <si>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</si>
  <si>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</si>
  <si>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</si>
  <si>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</si>
  <si>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</si>
  <si>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</si>
  <si>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</si>
  <si>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</si>
  <si>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</si>
  <si>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</si>
  <si>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</si>
  <si>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</si>
  <si>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</si>
  <si>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</si>
  <si>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</si>
  <si>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</si>
  <si>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</si>
  <si>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</si>
  <si>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</si>
  <si>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</si>
  <si>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</si>
  <si>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</si>
  <si>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</si>
  <si>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</si>
  <si>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</si>
  <si>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</si>
  <si>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</si>
  <si>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</si>
  <si>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</si>
  <si>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</si>
  <si>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</si>
  <si>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</si>
  <si>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</si>
  <si>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</si>
  <si>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</si>
  <si>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</si>
  <si>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</si>
  <si>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</si>
  <si>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</si>
  <si>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</si>
  <si>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</si>
  <si>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</si>
  <si>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</si>
  <si>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</si>
  <si>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</si>
  <si>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</si>
  <si>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</si>
  <si>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</si>
  <si>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</si>
  <si>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</si>
  <si>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</si>
  <si>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</si>
  <si>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</si>
  <si>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</si>
  <si>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</si>
  <si>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</si>
  <si>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</si>
  <si>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</si>
  <si>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</si>
  <si>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</si>
  <si>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</si>
  <si>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</si>
  <si>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</si>
  <si>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</si>
  <si>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BEVÉTELEK ÖSSZESEN (B1-8)</t>
  </si>
  <si>
    <t>KÖLTSÉGVETÉSI SZERV ELŐIRÁNYZATAI</t>
  </si>
  <si>
    <t>2018. évi eredeti ei.</t>
  </si>
  <si>
    <t>Költségvetési bevételek, költségvetési kiadások kötelező feladatok, önként vállalt feladatok és államigazgatási feladatok szerint bontásban</t>
  </si>
  <si>
    <t>Bevételek:</t>
  </si>
  <si>
    <t>Az önkormányzat Környezetvédelmi Alap számla bevételei és kiadásai</t>
  </si>
  <si>
    <t>Jogcím</t>
  </si>
  <si>
    <t>Összeg</t>
  </si>
  <si>
    <t>Talajterhelési díj átvezetése</t>
  </si>
  <si>
    <t>(adatok forintban)</t>
  </si>
  <si>
    <t>Kiadások:</t>
  </si>
  <si>
    <t>Jogcím:</t>
  </si>
  <si>
    <t>Finanszírozási bevételek</t>
  </si>
  <si>
    <t>(adatok Ft-ban)</t>
  </si>
  <si>
    <t>Zárólétszám</t>
  </si>
  <si>
    <t>(adatok  Ft-ban)</t>
  </si>
  <si>
    <t>A helyi önkormányzat maradvány kimutatása ( adatok  Ft-ban)</t>
  </si>
  <si>
    <t>Eredménykimutatás (Ft)</t>
  </si>
  <si>
    <t>A helyi önkormányzat mérlege (Ft)</t>
  </si>
  <si>
    <t>Előirányzat felhasználási terv ( Ft)</t>
  </si>
  <si>
    <t>Előirányzat felhasználási terv (Ft)</t>
  </si>
  <si>
    <t>A költségvetési évet követő három év tervezett bevételi előirányzatainak és kiadási előirányzatainak keretszámai ( Ft)</t>
  </si>
  <si>
    <t>A helyi önkormányzat vagyonkimutatása ( Ft)</t>
  </si>
  <si>
    <t>A pénzeszközök változása ( Ft)</t>
  </si>
  <si>
    <t>Települési önkormányzatok szociális feladatainak egyéb támogatása</t>
  </si>
  <si>
    <t>Rászoruló gyerm.int.kiv. Szünidei étkeztetésének támogatása</t>
  </si>
  <si>
    <t xml:space="preserve"> - ASP csatlakozás</t>
  </si>
  <si>
    <t>EU Projekt megnevezése: " ASP rendszer csatlakozás"</t>
  </si>
  <si>
    <t>KÖFOP-1.2.1-VEKOP-16 azonosító jelű "Csatlakozási konstrukció az önkormányzati ASP rendszer országos kiterjesztéséhez"</t>
  </si>
  <si>
    <t>08        Felhalmozási célú támogatások ereményszemlétű bevételei</t>
  </si>
  <si>
    <t>09        Különféle egyéb eredményszemléletű bevételek</t>
  </si>
  <si>
    <t>10        Anyagköltség</t>
  </si>
  <si>
    <t>11        Igénybe vett szolgáltatások értéke</t>
  </si>
  <si>
    <t>12        Eladott áruk beszerzési értéke</t>
  </si>
  <si>
    <t>13        Eladott (közvetített) szolgáltatások értéke</t>
  </si>
  <si>
    <t>14        Bérköltség</t>
  </si>
  <si>
    <t>15        Személyi jellegű egyéb kifizetések</t>
  </si>
  <si>
    <t>16        Bérjárulékok</t>
  </si>
  <si>
    <t xml:space="preserve">II        Aktivált saját teljesítmények értéke (=±04+05) </t>
  </si>
  <si>
    <t>I        Tevékenység nettó eredményszemléletű bevétele (=01+02+03)</t>
  </si>
  <si>
    <t>III        Egyéb eredményszemléletű bevételek (=06+07+08)</t>
  </si>
  <si>
    <t>IV        Anyagjellegű ráfordítások (=09+10+11+12+13)</t>
  </si>
  <si>
    <t>V        Személyi jellegű ráfordítások (=14+15+16)</t>
  </si>
  <si>
    <t xml:space="preserve">A) TEVÉKENYSÉGEK EREDMÉNYE (=I±II+III-IV-V-VI-VII) </t>
  </si>
  <si>
    <t>17        Kapott (járó) osztalék és részesedés</t>
  </si>
  <si>
    <t>18        Részesedésekből származó eredményszemléletű bevételek, árfolyamnyereségek</t>
  </si>
  <si>
    <t>19       Befektetett pénzügyi eszközökből származó eredményszemléletű bevételek, árfolyamnyereségek</t>
  </si>
  <si>
    <t>20       Egyéb kapott (járó) kamatok és kamatjellegű eredményszemléletű bevételek</t>
  </si>
  <si>
    <t xml:space="preserve">21        Pénzügyi műveletek egyéb eredményszemléletű bevételei </t>
  </si>
  <si>
    <t>21 a - ebből: lekötött bankbetétek mérlegfordulónapi értékelése során megállapított (nem realizált) árfolyamnyeresége</t>
  </si>
  <si>
    <t>21 b - ebből: egyéb pénzeszközök mérlegfordulónapi értékelése során megállapított (nem realizált) árfolyamnyeresége</t>
  </si>
  <si>
    <t>VIII        Pénzügyi műveletek eredményszemléletű bevételei (=17+18+19+20+21)</t>
  </si>
  <si>
    <t>22       Részesedésekből származó ráfordítások, árfolyamveszteségek</t>
  </si>
  <si>
    <t>23       Befektetett pénzügyi eszközökből (értékpapírokból, kölcsönökból) származó ráfordítások, árfolyamveszteségek</t>
  </si>
  <si>
    <t>24        Fizetendő kamatok és kamatjellegű ráfordítások</t>
  </si>
  <si>
    <t>25        Részesedések, értékpapírok, pénzeszközök értékvesztése</t>
  </si>
  <si>
    <t>25 a - ebből: lekötött bankbetétek értékvesztése</t>
  </si>
  <si>
    <t>25 b - ebből: Kincstáron kívüli forint és devizaszámlák értékvesztése</t>
  </si>
  <si>
    <t>26        Pénzügyi műveletek egyéb ráfordításai (&gt;=26a+ 26b)</t>
  </si>
  <si>
    <t>26 a -ebből: lekötött bankbetétek mérlegfordulónapi értékelése során megállapított (nem realizált) árfolyamnyeresége</t>
  </si>
  <si>
    <t>26 b- ebből: egyéb pénzeszközök mérlegfordulónapi értékelése során megállapított (nem realizált) árfolyamvesztesége</t>
  </si>
  <si>
    <t>IX        Pénzügyi műveletek ráfordításai (=22+23+24+25+26)</t>
  </si>
  <si>
    <t xml:space="preserve">B)        PÉNZÜGYI MŰVELETEK EREDMÉNYE (=VIII-IX) </t>
  </si>
  <si>
    <t>C)        MÉRLEG SZERINTI EREDMÉNY (=+-A+-B)</t>
  </si>
  <si>
    <t>A/III/1a - ebből: tartós részesedések jegybankban</t>
  </si>
  <si>
    <t>A/III/1b - ebből: tartós részesedések nem pénzügyi vállalkozásban</t>
  </si>
  <si>
    <t>A/III/1c - ebből: tartós részesedések pénzügyi vállalkozásban</t>
  </si>
  <si>
    <t>A/III/1d - ebből: tartós részesedések társulásban</t>
  </si>
  <si>
    <t>A/III/1e - ebből: egyéb tartós részesedések</t>
  </si>
  <si>
    <t>A/III/2a - ebből: államkötvények</t>
  </si>
  <si>
    <t>A/III/2b - ebből: helyi önkormányzatok kötvényei</t>
  </si>
  <si>
    <t>A/IV/1a - ebből: immateriális javak</t>
  </si>
  <si>
    <t>A/IV/1b - ebből: tárgyi eszközök</t>
  </si>
  <si>
    <t>A/IV/1c - ebből: tartós részesedések, tartós hitelviszonyt megtestesítő értékpapírok</t>
  </si>
  <si>
    <t>C/I/1      Éven túli lejáratú forint lekötött bankbetétek</t>
  </si>
  <si>
    <t>C/I/2      Éven túli lejáratú deviza lekötött bankbetétek</t>
  </si>
  <si>
    <t>C/I        Lekötött bankbetétek</t>
  </si>
  <si>
    <t>C/II/2    Valutapénztár</t>
  </si>
  <si>
    <t>C/II/1    Forintpénztár</t>
  </si>
  <si>
    <t>C/II/3    Betétkönyvek, csekkek pénzeszközök</t>
  </si>
  <si>
    <t>C/III/1     Kincstáron kívüli forintszámlák</t>
  </si>
  <si>
    <t>C/III/2     Kincstárban vezetett forintszámlák</t>
  </si>
  <si>
    <t>D/I/2a- ebből: költségvetési évben esedékes követelések felhalmozási célú visszatérítendő támogatások, kölcsönök visszatérülésére áh-n belülről</t>
  </si>
  <si>
    <t>D/I/3a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</si>
  <si>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</si>
  <si>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</si>
  <si>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</si>
  <si>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</si>
  <si>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</si>
  <si>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D/III/8     Részesedésszerzés esetén átadott eszközök</t>
  </si>
  <si>
    <t>D/III/9      Letétre, megőrzésre, fedezetkezelésre átadott pénzeszközök, biztosítékok</t>
  </si>
  <si>
    <t>E/I       Előzetesen felszámított általános forgalmi adó elszámolása</t>
  </si>
  <si>
    <t>E/II     Fizetendő általános forgalmi adó elszámolása</t>
  </si>
  <si>
    <t>E/III    Egyéb sajátos eszközoldali elszámolások</t>
  </si>
  <si>
    <t>G/III/1    Megszűnés miatt átvett lekötött betétek könyv szerinti értéke és változása</t>
  </si>
  <si>
    <t>G/III/2   Megszűnés miatt átvett egyéb pénzeszközök könyv szerinti értéke és változása</t>
  </si>
  <si>
    <t>G/III/3   Pénzeszközökön kívüli egyéb eszközök induláskori értéke és változásai</t>
  </si>
  <si>
    <t>H/II/9 a ebből: költségvetési évet követően esedések kötelezettségek hosszú lejáratú hitelek, kölcsönök törlesztésére pénzügyi vállalkozásnak</t>
  </si>
  <si>
    <t>H/II/9 b ebből: költségvetési évet követően esedések kötelezettségek kincstárjegyek beváltására</t>
  </si>
  <si>
    <t>H/II/9 c ebből: költségvetési évet követően esedések kötelezettségek belföldi kötvények beváltására</t>
  </si>
  <si>
    <t>H/II/9 d ebből: költségvetési évet követően esedések kötelezettségek éven túli lejáratú belföldi értékpapírok beváltására</t>
  </si>
  <si>
    <t>H/II/9 e ebből: költségvetési évet követően esedések kötelezettségek államháztartáson belüli megelőlegezések visszafizetésére</t>
  </si>
  <si>
    <t>H/II/9 f ebből: költségvetési évet követően esedések kötelezettségek  pénzügyi lízing kiadásaira</t>
  </si>
  <si>
    <t>H/II/9g ebből: költségvetési évet követően esedések kötelezettségek értékpapírok beváltására</t>
  </si>
  <si>
    <t>H/II/9h ebből: költségvetési évet követően esedések kötelezettségek hitelek, kölcsönök törlesztésére külföldi kormányoknak és nemzetközi szervezeteknek</t>
  </si>
  <si>
    <t>H/II/9i ebből: költségvetési évet követően esedések kötelezettségek küldöldi hitelek, kölcsönök törlesztésére külföldi pénzintézeteknek</t>
  </si>
  <si>
    <t>H/II/9 j ebből: költségvetési évet követően esedések kötelezettségek váltókiadásokra</t>
  </si>
  <si>
    <t>H/III/5        Nemzeti vagyonba tartozó befektetett eszközökkel kapcsolatos egyes kötelezettségjellegű sajátos elszámolások</t>
  </si>
  <si>
    <t>H/III/8       Letétre, megőrzésre, fedezetkezelésre átvett pénzeszközök, biztosítékok</t>
  </si>
  <si>
    <t>H/III/9      Nemzetközi támogatási programok pénzeszközei</t>
  </si>
  <si>
    <t>H/III/10    Államadósság Kezelő Központ Zrt-nél elhelyezett fedezeti betétek</t>
  </si>
  <si>
    <t>I)        KINCSTÁRI SZÁMLAVEZETÉSSEL KAPCSOLATOS ELSZÁMOLÁSOK</t>
  </si>
  <si>
    <t>J/1        Eredményszemléletű bevételek passzív időbeli elhatárolása</t>
  </si>
  <si>
    <t>J/2        Költségek, ráfordítások passzív időbeli elhatárolása</t>
  </si>
  <si>
    <t>J/3        Halasztott eredményszemléletű bevételek</t>
  </si>
  <si>
    <t>J)        PASSZÍV IDŐBELI ELHATÁROLÁSOK</t>
  </si>
  <si>
    <t>KÖH 2016. évi teljesítés</t>
  </si>
  <si>
    <t>2019. évi kifizetés</t>
  </si>
  <si>
    <t>2019. évi eredeti ei.</t>
  </si>
  <si>
    <t>( Ft)</t>
  </si>
  <si>
    <t xml:space="preserve">I. Hosszú lejáratú hitelek, kölcsönök </t>
  </si>
  <si>
    <t xml:space="preserve">II. Rövid lejáratú hitelek, kölcsönök  </t>
  </si>
  <si>
    <t>(Folyószámlahitel)</t>
  </si>
  <si>
    <t>IV. Visszahang Európa Szocilális Szövetkezet</t>
  </si>
  <si>
    <t>Bérkompenzáció 2016. évről áthúzódó</t>
  </si>
  <si>
    <t>Minimálbér és garantált bérminium támogatása</t>
  </si>
  <si>
    <t>Bérkompenzáció 2017. évi</t>
  </si>
  <si>
    <t>Polgármesteri béremelés támogatása</t>
  </si>
  <si>
    <t>Közművelődési érdekeltségnövelő támogatás</t>
  </si>
  <si>
    <t>Kistelepülések alacsony összegű fejlesztéseinek támogatása</t>
  </si>
  <si>
    <t>Település arculati kézikönyv</t>
  </si>
  <si>
    <t xml:space="preserve"> - Tanyafejlesztési Program </t>
  </si>
  <si>
    <t xml:space="preserve"> - Színpad borítás</t>
  </si>
  <si>
    <t xml:space="preserve"> - Fogászat (mikromotor, turbina,polimerziációs lámpa)</t>
  </si>
  <si>
    <t xml:space="preserve"> - Vonalzókocsi</t>
  </si>
  <si>
    <t xml:space="preserve"> - Egyéb kisértékű tárgyi eszközök</t>
  </si>
  <si>
    <t>Iskola felújtás energetikai korsz.TOP</t>
  </si>
  <si>
    <t xml:space="preserve"> - TOP csapadékvíz elvez.projekt</t>
  </si>
  <si>
    <t xml:space="preserve">  - Csörötnek 344 hrsz.vételár</t>
  </si>
  <si>
    <t xml:space="preserve"> - Ivóvíz, szennyvízcsatornahálózat építési munkák</t>
  </si>
  <si>
    <t>Immateriális javak beszerzése, létesítése (Rendezési terv)</t>
  </si>
  <si>
    <t>A fenti előirányzatokból 2017. költségvetési év azon fejlesztési céljai, amelyek megvalósításához a Stabilitási tv. 3. § (1) bekezdése szerinti adósságot keletkeztető ügylet megkötése válik vagy válhat szükségessé (forrás feltüntetése forintban)</t>
  </si>
  <si>
    <t>EU Projekt megnevezése: " Szentgotthárd és Térsége Iskola Magyarlak-Csörötnek Általános Iskolája energetikai korszerűsítése"</t>
  </si>
  <si>
    <t>Előző évi kifizetések</t>
  </si>
  <si>
    <t>Projekt azonosító: TOP-3.2.1-VS1-2016-00009</t>
  </si>
  <si>
    <t>EU Projekt megnevezése: "Települési környezetvédelmi infrastruktúra-fejlesztések a Rába-völgyében, Csörötnek, Magyarlak és Rábagyarmat községek területén</t>
  </si>
  <si>
    <t>Projektazonosító: TOP-2.1.3-15-VS1-2016/00010</t>
  </si>
  <si>
    <t>2021.</t>
  </si>
  <si>
    <t>Önkormányzat 2016. évi tény</t>
  </si>
  <si>
    <t>KÖH 2016. évi tény</t>
  </si>
  <si>
    <t>Összesen 2016. évi tény</t>
  </si>
  <si>
    <t>Önkormányzat 2017. évi eredeti előirányzat</t>
  </si>
  <si>
    <t>Önkormányzat 2017. évi módosított előirányzat</t>
  </si>
  <si>
    <t>Önkormányzat 2017. évi teljesítés</t>
  </si>
  <si>
    <t>KÖH 2017. évi eredeti előirányzat</t>
  </si>
  <si>
    <t>KÖH 2017. évi módosított előirányzat</t>
  </si>
  <si>
    <t>Összesen 2017. évi eredeti előirányzat</t>
  </si>
  <si>
    <t>Összesen  2017. évi módosított előirányzat</t>
  </si>
  <si>
    <t>Összesen 2017. évi teljesítés</t>
  </si>
  <si>
    <t>KÖH 2017. évi teljesítés</t>
  </si>
  <si>
    <t>Összesen 2017. évi módosított előirányzat</t>
  </si>
  <si>
    <t>Tárgyévi kifizetés (2017. évi ei.)</t>
  </si>
  <si>
    <t>2020 évi kifizetés</t>
  </si>
  <si>
    <t>2021. év utáni kifizetések</t>
  </si>
  <si>
    <t>2016. évi tény  (teljesítés)</t>
  </si>
  <si>
    <t>2017. évi módosított ei.</t>
  </si>
  <si>
    <t>2017. évi tény (teljesítés)</t>
  </si>
  <si>
    <t>2020. évi eredeti ei.</t>
  </si>
  <si>
    <t xml:space="preserve">           Tartós részesedés: Visszhang Szoc.Szövetkezet</t>
  </si>
  <si>
    <t>Az önkormányzat adósságának állományának az alakulása 2017. év</t>
  </si>
  <si>
    <t>Nyitó állomány 2017.01.01.</t>
  </si>
  <si>
    <t>2017. évi felvétel:</t>
  </si>
  <si>
    <t>2017. évi törlesztés:</t>
  </si>
  <si>
    <t>2017. december 31-én fennálló állománya:</t>
  </si>
  <si>
    <t>2017. december 31-én fennálló hitelek összesen:</t>
  </si>
  <si>
    <t>I. Naturpark Közhasznú Nonprofit Kft</t>
  </si>
  <si>
    <t>II. Vasivíz Zrt</t>
  </si>
  <si>
    <t>Nyitóegyenleg (2017.01.01.)</t>
  </si>
  <si>
    <t>Záróegyenleg (2017.12.31.)</t>
  </si>
  <si>
    <t>Talajterhelési díj átvezetése (2017.12.29.)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</si>
</sst>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\ ##########"/>
    <numFmt numFmtId="169" formatCode="[$-40E]yyyy/\ mmmm;@"/>
  </numFmts>
  <fonts count="93">
    <font>
      <sz val="10"/>
      <name val="Arial"/>
      <family val="0"/>
    </font>
    <font>
      <sz val="10"/>
      <name val="Times New Roman CE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i/>
      <u val="single"/>
      <sz val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Times New Roman"/>
      <family val="1"/>
    </font>
    <font>
      <sz val="11"/>
      <name val="Arial"/>
      <family val="2"/>
    </font>
    <font>
      <b/>
      <sz val="10"/>
      <color indexed="10"/>
      <name val="Tahoma"/>
      <family val="2"/>
    </font>
    <font>
      <b/>
      <sz val="10"/>
      <color indexed="8"/>
      <name val="Bookman Old Style"/>
      <family val="1"/>
    </font>
    <font>
      <b/>
      <sz val="12"/>
      <name val="Bookman Old Style"/>
      <family val="1"/>
    </font>
    <font>
      <b/>
      <sz val="10"/>
      <color indexed="10"/>
      <name val="Times New Roman"/>
      <family val="1"/>
    </font>
    <font>
      <b/>
      <i/>
      <sz val="14"/>
      <color indexed="63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i/>
      <sz val="11"/>
      <color indexed="8"/>
      <name val="Bookman Old Style"/>
      <family val="1"/>
    </font>
    <font>
      <b/>
      <sz val="11"/>
      <color indexed="63"/>
      <name val="Bookman Old Style"/>
      <family val="1"/>
    </font>
    <font>
      <b/>
      <i/>
      <sz val="11"/>
      <color indexed="8"/>
      <name val="Bookman Old Style"/>
      <family val="1"/>
    </font>
    <font>
      <b/>
      <sz val="11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u val="single"/>
      <sz val="11"/>
      <color indexed="8"/>
      <name val="Times New Roman"/>
      <family val="1"/>
    </font>
    <font>
      <sz val="10"/>
      <color indexed="8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6" fillId="26" borderId="1" applyNumberFormat="0" applyAlignment="0" applyProtection="0"/>
    <xf numFmtId="0" fontId="77" fillId="0" borderId="0" applyNumberFormat="0" applyFill="0" applyBorder="0" applyAlignment="0" applyProtection="0"/>
    <xf numFmtId="0" fontId="78" fillId="0" borderId="2" applyNumberFormat="0" applyFill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8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0" fillId="28" borderId="7" applyNumberFormat="0" applyFont="0" applyAlignment="0" applyProtection="0"/>
    <xf numFmtId="0" fontId="84" fillId="29" borderId="0" applyNumberFormat="0" applyBorder="0" applyAlignment="0" applyProtection="0"/>
    <xf numFmtId="0" fontId="85" fillId="30" borderId="8" applyNumberFormat="0" applyAlignment="0" applyProtection="0"/>
    <xf numFmtId="0" fontId="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8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31" borderId="0" applyNumberFormat="0" applyBorder="0" applyAlignment="0" applyProtection="0"/>
    <xf numFmtId="0" fontId="89" fillId="32" borderId="0" applyNumberFormat="0" applyBorder="0" applyAlignment="0" applyProtection="0"/>
    <xf numFmtId="0" fontId="90" fillId="30" borderId="1" applyNumberFormat="0" applyAlignment="0" applyProtection="0"/>
    <xf numFmtId="9" fontId="0" fillId="0" borderId="0" applyFont="0" applyFill="0" applyBorder="0" applyAlignment="0" applyProtection="0"/>
  </cellStyleXfs>
  <cellXfs count="45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3" fontId="7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justify"/>
    </xf>
    <xf numFmtId="164" fontId="10" fillId="0" borderId="10" xfId="56" applyNumberFormat="1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justify"/>
    </xf>
    <xf numFmtId="0" fontId="6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justify"/>
    </xf>
    <xf numFmtId="164" fontId="16" fillId="0" borderId="10" xfId="56" applyNumberFormat="1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wrapText="1"/>
    </xf>
    <xf numFmtId="0" fontId="8" fillId="0" borderId="0" xfId="0" applyFont="1" applyBorder="1" applyAlignment="1">
      <alignment horizontal="right" wrapText="1"/>
    </xf>
    <xf numFmtId="0" fontId="14" fillId="0" borderId="10" xfId="0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6" fillId="0" borderId="10" xfId="0" applyFont="1" applyBorder="1" applyAlignment="1">
      <alignment horizontal="right"/>
    </xf>
    <xf numFmtId="164" fontId="10" fillId="0" borderId="10" xfId="56" applyNumberFormat="1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/>
    </xf>
    <xf numFmtId="0" fontId="7" fillId="0" borderId="0" xfId="0" applyFont="1" applyFill="1" applyBorder="1" applyAlignment="1">
      <alignment horizontal="justify"/>
    </xf>
    <xf numFmtId="0" fontId="8" fillId="0" borderId="10" xfId="0" applyFont="1" applyFill="1" applyBorder="1" applyAlignment="1">
      <alignment horizontal="justify"/>
    </xf>
    <xf numFmtId="0" fontId="19" fillId="0" borderId="10" xfId="0" applyFont="1" applyFill="1" applyBorder="1" applyAlignment="1">
      <alignment wrapText="1"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right" wrapText="1"/>
    </xf>
    <xf numFmtId="0" fontId="20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17" fillId="33" borderId="16" xfId="0" applyFont="1" applyFill="1" applyBorder="1" applyAlignment="1">
      <alignment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10" fillId="0" borderId="14" xfId="57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7" fillId="0" borderId="19" xfId="0" applyFont="1" applyBorder="1" applyAlignment="1">
      <alignment/>
    </xf>
    <xf numFmtId="0" fontId="8" fillId="0" borderId="20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17" fillId="0" borderId="14" xfId="0" applyFont="1" applyBorder="1" applyAlignment="1">
      <alignment wrapText="1"/>
    </xf>
    <xf numFmtId="0" fontId="8" fillId="0" borderId="10" xfId="0" applyFont="1" applyFill="1" applyBorder="1" applyAlignment="1">
      <alignment horizontal="right" wrapText="1"/>
    </xf>
    <xf numFmtId="0" fontId="8" fillId="0" borderId="15" xfId="0" applyFont="1" applyFill="1" applyBorder="1" applyAlignment="1">
      <alignment horizontal="right" wrapText="1"/>
    </xf>
    <xf numFmtId="0" fontId="7" fillId="0" borderId="14" xfId="0" applyFont="1" applyFill="1" applyBorder="1" applyAlignment="1">
      <alignment/>
    </xf>
    <xf numFmtId="0" fontId="17" fillId="0" borderId="14" xfId="0" applyFont="1" applyFill="1" applyBorder="1" applyAlignment="1">
      <alignment wrapText="1"/>
    </xf>
    <xf numFmtId="0" fontId="17" fillId="33" borderId="21" xfId="0" applyFont="1" applyFill="1" applyBorder="1" applyAlignment="1">
      <alignment wrapText="1"/>
    </xf>
    <xf numFmtId="0" fontId="21" fillId="0" borderId="22" xfId="0" applyFont="1" applyFill="1" applyBorder="1" applyAlignment="1">
      <alignment wrapText="1"/>
    </xf>
    <xf numFmtId="0" fontId="8" fillId="0" borderId="22" xfId="0" applyFont="1" applyFill="1" applyBorder="1" applyAlignment="1">
      <alignment/>
    </xf>
    <xf numFmtId="0" fontId="7" fillId="0" borderId="0" xfId="0" applyFont="1" applyAlignment="1">
      <alignment horizontal="justify"/>
    </xf>
    <xf numFmtId="3" fontId="6" fillId="0" borderId="10" xfId="0" applyNumberFormat="1" applyFont="1" applyFill="1" applyBorder="1" applyAlignment="1">
      <alignment horizontal="center" wrapText="1"/>
    </xf>
    <xf numFmtId="3" fontId="13" fillId="0" borderId="0" xfId="0" applyNumberFormat="1" applyFont="1" applyAlignment="1">
      <alignment/>
    </xf>
    <xf numFmtId="3" fontId="9" fillId="0" borderId="10" xfId="0" applyNumberFormat="1" applyFont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 wrapText="1"/>
    </xf>
    <xf numFmtId="3" fontId="13" fillId="0" borderId="1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23" fillId="0" borderId="10" xfId="0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14" fillId="0" borderId="23" xfId="0" applyNumberFormat="1" applyFont="1" applyFill="1" applyBorder="1" applyAlignment="1">
      <alignment/>
    </xf>
    <xf numFmtId="3" fontId="18" fillId="0" borderId="0" xfId="0" applyNumberFormat="1" applyFont="1" applyBorder="1" applyAlignment="1">
      <alignment horizontal="right" wrapText="1"/>
    </xf>
    <xf numFmtId="3" fontId="18" fillId="0" borderId="10" xfId="0" applyNumberFormat="1" applyFont="1" applyFill="1" applyBorder="1" applyAlignment="1">
      <alignment horizontal="right"/>
    </xf>
    <xf numFmtId="3" fontId="14" fillId="0" borderId="10" xfId="0" applyNumberFormat="1" applyFont="1" applyFill="1" applyBorder="1" applyAlignment="1">
      <alignment horizontal="right"/>
    </xf>
    <xf numFmtId="3" fontId="14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horizontal="center" wrapText="1"/>
    </xf>
    <xf numFmtId="0" fontId="14" fillId="0" borderId="24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15" xfId="0" applyFont="1" applyFill="1" applyBorder="1" applyAlignment="1">
      <alignment wrapText="1"/>
    </xf>
    <xf numFmtId="0" fontId="6" fillId="0" borderId="0" xfId="0" applyFont="1" applyFill="1" applyAlignment="1">
      <alignment/>
    </xf>
    <xf numFmtId="3" fontId="6" fillId="0" borderId="10" xfId="0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164" fontId="16" fillId="0" borderId="10" xfId="56" applyNumberFormat="1" applyFont="1" applyFill="1" applyBorder="1" applyAlignment="1">
      <alignment horizontal="left" vertical="center" wrapText="1"/>
      <protection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7" fillId="0" borderId="0" xfId="0" applyNumberFormat="1" applyFont="1" applyFill="1" applyAlignment="1">
      <alignment/>
    </xf>
    <xf numFmtId="0" fontId="6" fillId="34" borderId="10" xfId="0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18" fillId="0" borderId="10" xfId="0" applyFont="1" applyBorder="1" applyAlignment="1">
      <alignment/>
    </xf>
    <xf numFmtId="3" fontId="14" fillId="0" borderId="10" xfId="0" applyNumberFormat="1" applyFont="1" applyBorder="1" applyAlignment="1">
      <alignment wrapText="1"/>
    </xf>
    <xf numFmtId="3" fontId="14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3" fontId="6" fillId="0" borderId="10" xfId="0" applyNumberFormat="1" applyFont="1" applyBorder="1" applyAlignment="1">
      <alignment horizontal="right" wrapText="1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9" fillId="0" borderId="10" xfId="0" applyFont="1" applyBorder="1" applyAlignment="1">
      <alignment horizontal="justify"/>
    </xf>
    <xf numFmtId="164" fontId="16" fillId="0" borderId="10" xfId="56" applyNumberFormat="1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164" fontId="10" fillId="0" borderId="0" xfId="56" applyNumberFormat="1" applyFont="1" applyFill="1" applyBorder="1" applyAlignment="1">
      <alignment horizontal="left" vertical="center" wrapText="1"/>
      <protection/>
    </xf>
    <xf numFmtId="0" fontId="8" fillId="0" borderId="0" xfId="0" applyFont="1" applyBorder="1" applyAlignment="1">
      <alignment/>
    </xf>
    <xf numFmtId="3" fontId="8" fillId="0" borderId="10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3" fontId="7" fillId="0" borderId="0" xfId="0" applyNumberFormat="1" applyFont="1" applyBorder="1" applyAlignment="1">
      <alignment wrapText="1"/>
    </xf>
    <xf numFmtId="3" fontId="8" fillId="0" borderId="10" xfId="0" applyNumberFormat="1" applyFont="1" applyFill="1" applyBorder="1" applyAlignment="1">
      <alignment horizontal="right" wrapText="1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3" fontId="24" fillId="0" borderId="0" xfId="0" applyNumberFormat="1" applyFont="1" applyAlignment="1">
      <alignment/>
    </xf>
    <xf numFmtId="3" fontId="13" fillId="0" borderId="10" xfId="0" applyNumberFormat="1" applyFont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distributed" wrapText="1"/>
    </xf>
    <xf numFmtId="3" fontId="7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Fill="1" applyBorder="1" applyAlignment="1">
      <alignment horizontal="right" wrapText="1"/>
    </xf>
    <xf numFmtId="0" fontId="6" fillId="35" borderId="10" xfId="0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0" fontId="7" fillId="35" borderId="0" xfId="0" applyFont="1" applyFill="1" applyAlignment="1">
      <alignment/>
    </xf>
    <xf numFmtId="0" fontId="8" fillId="35" borderId="10" xfId="0" applyFont="1" applyFill="1" applyBorder="1" applyAlignment="1">
      <alignment/>
    </xf>
    <xf numFmtId="3" fontId="8" fillId="35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/>
    </xf>
    <xf numFmtId="3" fontId="6" fillId="36" borderId="1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3" fontId="7" fillId="0" borderId="10" xfId="0" applyNumberFormat="1" applyFont="1" applyBorder="1" applyAlignment="1">
      <alignment wrapText="1"/>
    </xf>
    <xf numFmtId="3" fontId="18" fillId="0" borderId="10" xfId="0" applyNumberFormat="1" applyFont="1" applyFill="1" applyBorder="1" applyAlignment="1">
      <alignment horizontal="center" wrapText="1"/>
    </xf>
    <xf numFmtId="3" fontId="18" fillId="0" borderId="10" xfId="0" applyNumberFormat="1" applyFont="1" applyFill="1" applyBorder="1" applyAlignment="1">
      <alignment horizontal="center"/>
    </xf>
    <xf numFmtId="3" fontId="25" fillId="0" borderId="10" xfId="0" applyNumberFormat="1" applyFont="1" applyFill="1" applyBorder="1" applyAlignment="1">
      <alignment horizontal="right" wrapText="1"/>
    </xf>
    <xf numFmtId="0" fontId="6" fillId="37" borderId="10" xfId="0" applyFont="1" applyFill="1" applyBorder="1" applyAlignment="1">
      <alignment/>
    </xf>
    <xf numFmtId="3" fontId="6" fillId="37" borderId="10" xfId="0" applyNumberFormat="1" applyFont="1" applyFill="1" applyBorder="1" applyAlignment="1">
      <alignment/>
    </xf>
    <xf numFmtId="0" fontId="6" fillId="37" borderId="10" xfId="0" applyFont="1" applyFill="1" applyBorder="1" applyAlignment="1">
      <alignment wrapText="1"/>
    </xf>
    <xf numFmtId="3" fontId="7" fillId="37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/>
    </xf>
    <xf numFmtId="3" fontId="7" fillId="0" borderId="10" xfId="0" applyNumberFormat="1" applyFont="1" applyBorder="1" applyAlignment="1">
      <alignment horizontal="center" wrapText="1"/>
    </xf>
    <xf numFmtId="0" fontId="7" fillId="37" borderId="0" xfId="0" applyFont="1" applyFill="1" applyAlignment="1">
      <alignment/>
    </xf>
    <xf numFmtId="0" fontId="27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28" fillId="0" borderId="10" xfId="0" applyFont="1" applyBorder="1" applyAlignment="1">
      <alignment horizontal="left" vertical="top" wrapText="1"/>
    </xf>
    <xf numFmtId="3" fontId="28" fillId="0" borderId="10" xfId="0" applyNumberFormat="1" applyFont="1" applyBorder="1" applyAlignment="1">
      <alignment horizontal="right" vertical="top" wrapText="1"/>
    </xf>
    <xf numFmtId="0" fontId="29" fillId="0" borderId="10" xfId="0" applyFont="1" applyBorder="1" applyAlignment="1">
      <alignment horizontal="left" vertical="top" wrapText="1"/>
    </xf>
    <xf numFmtId="3" fontId="29" fillId="0" borderId="10" xfId="0" applyNumberFormat="1" applyFont="1" applyBorder="1" applyAlignment="1">
      <alignment horizontal="right" vertical="top" wrapText="1"/>
    </xf>
    <xf numFmtId="0" fontId="30" fillId="0" borderId="0" xfId="0" applyFont="1" applyAlignment="1">
      <alignment/>
    </xf>
    <xf numFmtId="0" fontId="9" fillId="38" borderId="10" xfId="0" applyFont="1" applyFill="1" applyBorder="1" applyAlignment="1">
      <alignment horizontal="left" vertical="top" wrapText="1"/>
    </xf>
    <xf numFmtId="0" fontId="31" fillId="0" borderId="0" xfId="0" applyFont="1" applyAlignment="1">
      <alignment horizontal="center" wrapText="1"/>
    </xf>
    <xf numFmtId="0" fontId="32" fillId="0" borderId="10" xfId="0" applyFont="1" applyBorder="1" applyAlignment="1">
      <alignment/>
    </xf>
    <xf numFmtId="0" fontId="14" fillId="0" borderId="10" xfId="0" applyFont="1" applyBorder="1" applyAlignment="1">
      <alignment horizontal="left" vertical="top" wrapText="1"/>
    </xf>
    <xf numFmtId="3" fontId="14" fillId="0" borderId="10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left" vertical="top" wrapText="1"/>
    </xf>
    <xf numFmtId="3" fontId="9" fillId="0" borderId="10" xfId="0" applyNumberFormat="1" applyFont="1" applyBorder="1" applyAlignment="1">
      <alignment horizontal="right" vertical="top" wrapText="1"/>
    </xf>
    <xf numFmtId="3" fontId="9" fillId="38" borderId="10" xfId="0" applyNumberFormat="1" applyFont="1" applyFill="1" applyBorder="1" applyAlignment="1">
      <alignment horizontal="right" vertical="top" wrapText="1"/>
    </xf>
    <xf numFmtId="0" fontId="9" fillId="34" borderId="10" xfId="0" applyFont="1" applyFill="1" applyBorder="1" applyAlignment="1">
      <alignment horizontal="left" vertical="top" wrapText="1"/>
    </xf>
    <xf numFmtId="3" fontId="9" fillId="34" borderId="10" xfId="0" applyNumberFormat="1" applyFont="1" applyFill="1" applyBorder="1" applyAlignment="1">
      <alignment horizontal="right" vertical="top" wrapText="1"/>
    </xf>
    <xf numFmtId="3" fontId="30" fillId="0" borderId="10" xfId="0" applyNumberFormat="1" applyFont="1" applyBorder="1" applyAlignment="1">
      <alignment/>
    </xf>
    <xf numFmtId="3" fontId="32" fillId="0" borderId="10" xfId="0" applyNumberFormat="1" applyFont="1" applyBorder="1" applyAlignment="1">
      <alignment horizontal="center" wrapText="1"/>
    </xf>
    <xf numFmtId="3" fontId="30" fillId="38" borderId="10" xfId="0" applyNumberFormat="1" applyFont="1" applyFill="1" applyBorder="1" applyAlignment="1">
      <alignment/>
    </xf>
    <xf numFmtId="3" fontId="30" fillId="34" borderId="10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3" fontId="32" fillId="38" borderId="10" xfId="0" applyNumberFormat="1" applyFont="1" applyFill="1" applyBorder="1" applyAlignment="1">
      <alignment/>
    </xf>
    <xf numFmtId="0" fontId="33" fillId="0" borderId="10" xfId="0" applyFont="1" applyBorder="1" applyAlignment="1">
      <alignment/>
    </xf>
    <xf numFmtId="0" fontId="10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26" fillId="0" borderId="10" xfId="0" applyFont="1" applyBorder="1" applyAlignment="1">
      <alignment/>
    </xf>
    <xf numFmtId="0" fontId="30" fillId="0" borderId="10" xfId="0" applyFont="1" applyBorder="1" applyAlignment="1">
      <alignment/>
    </xf>
    <xf numFmtId="3" fontId="10" fillId="0" borderId="0" xfId="0" applyNumberFormat="1" applyFont="1" applyAlignment="1">
      <alignment/>
    </xf>
    <xf numFmtId="0" fontId="14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3" fontId="35" fillId="0" borderId="0" xfId="0" applyNumberFormat="1" applyFont="1" applyAlignment="1">
      <alignment horizontal="center" wrapText="1"/>
    </xf>
    <xf numFmtId="0" fontId="9" fillId="0" borderId="10" xfId="0" applyFont="1" applyFill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4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vertical="center"/>
    </xf>
    <xf numFmtId="0" fontId="32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3" fillId="39" borderId="10" xfId="0" applyFont="1" applyFill="1" applyBorder="1" applyAlignment="1">
      <alignment/>
    </xf>
    <xf numFmtId="168" fontId="32" fillId="39" borderId="10" xfId="0" applyNumberFormat="1" applyFont="1" applyFill="1" applyBorder="1" applyAlignment="1">
      <alignment vertical="center"/>
    </xf>
    <xf numFmtId="0" fontId="32" fillId="0" borderId="1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left" vertical="center"/>
    </xf>
    <xf numFmtId="168" fontId="16" fillId="34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left" vertical="center" wrapText="1"/>
    </xf>
    <xf numFmtId="0" fontId="16" fillId="40" borderId="10" xfId="0" applyFont="1" applyFill="1" applyBorder="1" applyAlignment="1">
      <alignment/>
    </xf>
    <xf numFmtId="0" fontId="10" fillId="40" borderId="10" xfId="0" applyFont="1" applyFill="1" applyBorder="1" applyAlignment="1">
      <alignment/>
    </xf>
    <xf numFmtId="0" fontId="32" fillId="39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/>
    </xf>
    <xf numFmtId="0" fontId="16" fillId="33" borderId="1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0" fontId="33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42" fontId="14" fillId="0" borderId="0" xfId="0" applyNumberFormat="1" applyFont="1" applyAlignment="1">
      <alignment/>
    </xf>
    <xf numFmtId="0" fontId="14" fillId="0" borderId="0" xfId="0" applyFont="1" applyAlignment="1">
      <alignment wrapText="1"/>
    </xf>
    <xf numFmtId="10" fontId="14" fillId="0" borderId="0" xfId="0" applyNumberFormat="1" applyFont="1" applyAlignment="1">
      <alignment/>
    </xf>
    <xf numFmtId="10" fontId="9" fillId="0" borderId="0" xfId="0" applyNumberFormat="1" applyFont="1" applyAlignment="1">
      <alignment/>
    </xf>
    <xf numFmtId="0" fontId="14" fillId="0" borderId="23" xfId="0" applyFont="1" applyBorder="1" applyAlignment="1">
      <alignment/>
    </xf>
    <xf numFmtId="3" fontId="14" fillId="0" borderId="23" xfId="0" applyNumberFormat="1" applyFont="1" applyBorder="1" applyAlignment="1">
      <alignment/>
    </xf>
    <xf numFmtId="10" fontId="14" fillId="0" borderId="23" xfId="0" applyNumberFormat="1" applyFont="1" applyBorder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 horizontal="center" wrapText="1"/>
    </xf>
    <xf numFmtId="3" fontId="6" fillId="41" borderId="10" xfId="0" applyNumberFormat="1" applyFont="1" applyFill="1" applyBorder="1" applyAlignment="1">
      <alignment/>
    </xf>
    <xf numFmtId="0" fontId="6" fillId="41" borderId="10" xfId="0" applyFont="1" applyFill="1" applyBorder="1" applyAlignment="1">
      <alignment horizontal="justify" wrapText="1"/>
    </xf>
    <xf numFmtId="3" fontId="34" fillId="0" borderId="0" xfId="0" applyNumberFormat="1" applyFont="1" applyAlignment="1">
      <alignment horizontal="center"/>
    </xf>
    <xf numFmtId="3" fontId="13" fillId="0" borderId="0" xfId="0" applyNumberFormat="1" applyFont="1" applyFill="1" applyAlignment="1">
      <alignment/>
    </xf>
    <xf numFmtId="3" fontId="42" fillId="0" borderId="10" xfId="0" applyNumberFormat="1" applyFont="1" applyBorder="1" applyAlignment="1">
      <alignment horizontal="center" wrapText="1"/>
    </xf>
    <xf numFmtId="3" fontId="30" fillId="39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left" vertical="center"/>
    </xf>
    <xf numFmtId="3" fontId="13" fillId="0" borderId="10" xfId="0" applyNumberFormat="1" applyFont="1" applyFill="1" applyBorder="1" applyAlignment="1">
      <alignment horizontal="left" vertical="center"/>
    </xf>
    <xf numFmtId="3" fontId="13" fillId="0" borderId="10" xfId="0" applyNumberFormat="1" applyFont="1" applyFill="1" applyBorder="1" applyAlignment="1">
      <alignment horizontal="left" vertical="center" wrapText="1"/>
    </xf>
    <xf numFmtId="3" fontId="30" fillId="40" borderId="10" xfId="0" applyNumberFormat="1" applyFont="1" applyFill="1" applyBorder="1" applyAlignment="1">
      <alignment/>
    </xf>
    <xf numFmtId="3" fontId="13" fillId="39" borderId="10" xfId="0" applyNumberFormat="1" applyFont="1" applyFill="1" applyBorder="1" applyAlignment="1">
      <alignment/>
    </xf>
    <xf numFmtId="3" fontId="13" fillId="34" borderId="10" xfId="0" applyNumberFormat="1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3" fontId="13" fillId="40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vertical="center"/>
    </xf>
    <xf numFmtId="3" fontId="13" fillId="34" borderId="10" xfId="0" applyNumberFormat="1" applyFont="1" applyFill="1" applyBorder="1" applyAlignment="1">
      <alignment horizontal="right" vertical="center"/>
    </xf>
    <xf numFmtId="3" fontId="28" fillId="0" borderId="10" xfId="0" applyNumberFormat="1" applyFont="1" applyFill="1" applyBorder="1" applyAlignment="1">
      <alignment horizontal="right" vertical="top" wrapText="1"/>
    </xf>
    <xf numFmtId="3" fontId="29" fillId="0" borderId="10" xfId="0" applyNumberFormat="1" applyFont="1" applyFill="1" applyBorder="1" applyAlignment="1">
      <alignment horizontal="right" vertical="top" wrapText="1"/>
    </xf>
    <xf numFmtId="0" fontId="26" fillId="42" borderId="10" xfId="0" applyFont="1" applyFill="1" applyBorder="1" applyAlignment="1">
      <alignment/>
    </xf>
    <xf numFmtId="3" fontId="28" fillId="42" borderId="10" xfId="0" applyNumberFormat="1" applyFont="1" applyFill="1" applyBorder="1" applyAlignment="1">
      <alignment horizontal="right" vertical="top" wrapText="1"/>
    </xf>
    <xf numFmtId="0" fontId="38" fillId="42" borderId="10" xfId="0" applyFont="1" applyFill="1" applyBorder="1" applyAlignment="1">
      <alignment horizontal="left" vertical="top" wrapText="1"/>
    </xf>
    <xf numFmtId="3" fontId="29" fillId="42" borderId="10" xfId="0" applyNumberFormat="1" applyFont="1" applyFill="1" applyBorder="1" applyAlignment="1">
      <alignment horizontal="right" vertical="top" wrapText="1"/>
    </xf>
    <xf numFmtId="0" fontId="33" fillId="42" borderId="10" xfId="0" applyFont="1" applyFill="1" applyBorder="1" applyAlignment="1">
      <alignment/>
    </xf>
    <xf numFmtId="0" fontId="37" fillId="42" borderId="10" xfId="0" applyFont="1" applyFill="1" applyBorder="1" applyAlignment="1">
      <alignment wrapText="1"/>
    </xf>
    <xf numFmtId="0" fontId="38" fillId="0" borderId="10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42" fontId="14" fillId="0" borderId="23" xfId="0" applyNumberFormat="1" applyFont="1" applyBorder="1" applyAlignment="1">
      <alignment/>
    </xf>
    <xf numFmtId="0" fontId="31" fillId="0" borderId="10" xfId="0" applyFont="1" applyBorder="1" applyAlignment="1">
      <alignment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wrapText="1"/>
    </xf>
    <xf numFmtId="0" fontId="47" fillId="0" borderId="0" xfId="0" applyFont="1" applyAlignment="1">
      <alignment/>
    </xf>
    <xf numFmtId="0" fontId="9" fillId="0" borderId="0" xfId="0" applyFont="1" applyAlignment="1">
      <alignment/>
    </xf>
    <xf numFmtId="0" fontId="32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wrapText="1"/>
    </xf>
    <xf numFmtId="3" fontId="14" fillId="0" borderId="0" xfId="0" applyNumberFormat="1" applyFont="1" applyAlignment="1">
      <alignment/>
    </xf>
    <xf numFmtId="3" fontId="9" fillId="0" borderId="10" xfId="0" applyNumberFormat="1" applyFont="1" applyBorder="1" applyAlignment="1">
      <alignment/>
    </xf>
    <xf numFmtId="3" fontId="31" fillId="0" borderId="10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/>
    </xf>
    <xf numFmtId="3" fontId="32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6" fillId="0" borderId="0" xfId="0" applyFont="1" applyAlignment="1">
      <alignment horizontal="justify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10" xfId="0" applyFont="1" applyFill="1" applyBorder="1" applyAlignment="1">
      <alignment wrapText="1"/>
    </xf>
    <xf numFmtId="3" fontId="6" fillId="0" borderId="0" xfId="0" applyNumberFormat="1" applyFont="1" applyFill="1" applyAlignment="1">
      <alignment/>
    </xf>
    <xf numFmtId="3" fontId="13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 wrapText="1"/>
    </xf>
    <xf numFmtId="0" fontId="32" fillId="43" borderId="0" xfId="0" applyFont="1" applyFill="1" applyAlignment="1">
      <alignment/>
    </xf>
    <xf numFmtId="0" fontId="91" fillId="0" borderId="0" xfId="0" applyFont="1" applyAlignment="1">
      <alignment/>
    </xf>
    <xf numFmtId="169" fontId="30" fillId="0" borderId="10" xfId="0" applyNumberFormat="1" applyFont="1" applyBorder="1" applyAlignment="1">
      <alignment/>
    </xf>
    <xf numFmtId="169" fontId="32" fillId="0" borderId="10" xfId="0" applyNumberFormat="1" applyFont="1" applyBorder="1" applyAlignment="1">
      <alignment/>
    </xf>
    <xf numFmtId="0" fontId="32" fillId="44" borderId="10" xfId="0" applyFont="1" applyFill="1" applyBorder="1" applyAlignment="1">
      <alignment horizontal="left" vertical="center"/>
    </xf>
    <xf numFmtId="0" fontId="32" fillId="0" borderId="0" xfId="0" applyFont="1" applyAlignment="1">
      <alignment/>
    </xf>
    <xf numFmtId="0" fontId="14" fillId="43" borderId="0" xfId="0" applyFont="1" applyFill="1" applyAlignment="1">
      <alignment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/>
    </xf>
    <xf numFmtId="0" fontId="30" fillId="0" borderId="10" xfId="0" applyNumberFormat="1" applyFont="1" applyFill="1" applyBorder="1" applyAlignment="1">
      <alignment vertical="center"/>
    </xf>
    <xf numFmtId="168" fontId="30" fillId="0" borderId="10" xfId="0" applyNumberFormat="1" applyFont="1" applyFill="1" applyBorder="1" applyAlignment="1">
      <alignment vertical="center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/>
    </xf>
    <xf numFmtId="0" fontId="30" fillId="45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45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/>
    </xf>
    <xf numFmtId="0" fontId="50" fillId="44" borderId="10" xfId="0" applyFont="1" applyFill="1" applyBorder="1" applyAlignment="1">
      <alignment/>
    </xf>
    <xf numFmtId="164" fontId="30" fillId="0" borderId="10" xfId="0" applyNumberFormat="1" applyFont="1" applyFill="1" applyBorder="1" applyAlignment="1">
      <alignment horizontal="left" vertical="center"/>
    </xf>
    <xf numFmtId="0" fontId="32" fillId="46" borderId="10" xfId="0" applyFont="1" applyFill="1" applyBorder="1" applyAlignment="1">
      <alignment horizontal="left" vertical="center"/>
    </xf>
    <xf numFmtId="168" fontId="32" fillId="46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/>
    </xf>
    <xf numFmtId="0" fontId="9" fillId="46" borderId="10" xfId="0" applyFont="1" applyFill="1" applyBorder="1" applyAlignment="1">
      <alignment horizontal="left" vertical="center"/>
    </xf>
    <xf numFmtId="0" fontId="32" fillId="46" borderId="10" xfId="0" applyFont="1" applyFill="1" applyBorder="1" applyAlignment="1">
      <alignment horizontal="left" vertical="center" wrapText="1"/>
    </xf>
    <xf numFmtId="0" fontId="32" fillId="47" borderId="10" xfId="0" applyFont="1" applyFill="1" applyBorder="1" applyAlignment="1">
      <alignment/>
    </xf>
    <xf numFmtId="0" fontId="30" fillId="47" borderId="10" xfId="0" applyFont="1" applyFill="1" applyBorder="1" applyAlignment="1">
      <alignment/>
    </xf>
    <xf numFmtId="0" fontId="9" fillId="46" borderId="10" xfId="0" applyFont="1" applyFill="1" applyBorder="1" applyAlignment="1">
      <alignment horizontal="left" vertical="center" wrapText="1"/>
    </xf>
    <xf numFmtId="0" fontId="32" fillId="35" borderId="10" xfId="0" applyFont="1" applyFill="1" applyBorder="1" applyAlignment="1">
      <alignment/>
    </xf>
    <xf numFmtId="0" fontId="32" fillId="48" borderId="10" xfId="0" applyFont="1" applyFill="1" applyBorder="1" applyAlignment="1">
      <alignment horizontal="left" vertical="center"/>
    </xf>
    <xf numFmtId="0" fontId="33" fillId="43" borderId="0" xfId="0" applyFont="1" applyFill="1" applyAlignment="1">
      <alignment/>
    </xf>
    <xf numFmtId="0" fontId="0" fillId="43" borderId="0" xfId="0" applyFill="1" applyAlignment="1">
      <alignment/>
    </xf>
    <xf numFmtId="0" fontId="87" fillId="0" borderId="0" xfId="0" applyFont="1" applyAlignment="1">
      <alignment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169" fontId="26" fillId="0" borderId="10" xfId="0" applyNumberFormat="1" applyFont="1" applyBorder="1" applyAlignment="1">
      <alignment/>
    </xf>
    <xf numFmtId="169" fontId="33" fillId="0" borderId="10" xfId="0" applyNumberFormat="1" applyFont="1" applyBorder="1" applyAlignment="1">
      <alignment/>
    </xf>
    <xf numFmtId="0" fontId="51" fillId="0" borderId="10" xfId="0" applyFont="1" applyFill="1" applyBorder="1" applyAlignment="1">
      <alignment vertical="center"/>
    </xf>
    <xf numFmtId="0" fontId="51" fillId="0" borderId="10" xfId="0" applyNumberFormat="1" applyFont="1" applyFill="1" applyBorder="1" applyAlignment="1">
      <alignment vertical="center"/>
    </xf>
    <xf numFmtId="168" fontId="51" fillId="0" borderId="10" xfId="0" applyNumberFormat="1" applyFont="1" applyFill="1" applyBorder="1" applyAlignment="1">
      <alignment vertical="center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vertical="center" wrapText="1"/>
    </xf>
    <xf numFmtId="168" fontId="37" fillId="0" borderId="10" xfId="0" applyNumberFormat="1" applyFont="1" applyFill="1" applyBorder="1" applyAlignment="1">
      <alignment vertical="center"/>
    </xf>
    <xf numFmtId="0" fontId="51" fillId="0" borderId="10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/>
    </xf>
    <xf numFmtId="0" fontId="33" fillId="0" borderId="10" xfId="0" applyFont="1" applyFill="1" applyBorder="1" applyAlignment="1">
      <alignment horizontal="left" vertical="center" wrapText="1"/>
    </xf>
    <xf numFmtId="0" fontId="51" fillId="45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45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/>
    </xf>
    <xf numFmtId="0" fontId="53" fillId="44" borderId="10" xfId="0" applyFont="1" applyFill="1" applyBorder="1" applyAlignment="1">
      <alignment/>
    </xf>
    <xf numFmtId="164" fontId="51" fillId="0" borderId="10" xfId="0" applyNumberFormat="1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/>
    </xf>
    <xf numFmtId="0" fontId="54" fillId="46" borderId="10" xfId="0" applyFont="1" applyFill="1" applyBorder="1" applyAlignment="1">
      <alignment horizontal="left" vertical="center"/>
    </xf>
    <xf numFmtId="168" fontId="54" fillId="46" borderId="10" xfId="0" applyNumberFormat="1" applyFont="1" applyFill="1" applyBorder="1" applyAlignment="1">
      <alignment vertical="center"/>
    </xf>
    <xf numFmtId="0" fontId="29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left" vertical="center"/>
    </xf>
    <xf numFmtId="0" fontId="38" fillId="46" borderId="10" xfId="0" applyFont="1" applyFill="1" applyBorder="1" applyAlignment="1">
      <alignment horizontal="left" vertical="center"/>
    </xf>
    <xf numFmtId="0" fontId="54" fillId="46" borderId="10" xfId="0" applyFont="1" applyFill="1" applyBorder="1" applyAlignment="1">
      <alignment horizontal="left" vertical="center" wrapText="1"/>
    </xf>
    <xf numFmtId="0" fontId="54" fillId="47" borderId="10" xfId="0" applyFont="1" applyFill="1" applyBorder="1" applyAlignment="1">
      <alignment/>
    </xf>
    <xf numFmtId="0" fontId="55" fillId="47" borderId="10" xfId="0" applyFont="1" applyFill="1" applyBorder="1" applyAlignment="1">
      <alignment/>
    </xf>
    <xf numFmtId="0" fontId="37" fillId="0" borderId="10" xfId="0" applyFont="1" applyFill="1" applyBorder="1" applyAlignment="1">
      <alignment horizontal="left" vertical="center"/>
    </xf>
    <xf numFmtId="0" fontId="33" fillId="44" borderId="10" xfId="0" applyFont="1" applyFill="1" applyBorder="1" applyAlignment="1">
      <alignment horizontal="left" vertical="center"/>
    </xf>
    <xf numFmtId="0" fontId="38" fillId="46" borderId="10" xfId="0" applyFont="1" applyFill="1" applyBorder="1" applyAlignment="1">
      <alignment horizontal="left" vertical="center" wrapText="1"/>
    </xf>
    <xf numFmtId="0" fontId="54" fillId="35" borderId="10" xfId="0" applyFont="1" applyFill="1" applyBorder="1" applyAlignment="1">
      <alignment/>
    </xf>
    <xf numFmtId="0" fontId="54" fillId="48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42" fontId="9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1" fontId="33" fillId="0" borderId="10" xfId="0" applyNumberFormat="1" applyFont="1" applyBorder="1" applyAlignment="1">
      <alignment/>
    </xf>
    <xf numFmtId="0" fontId="56" fillId="0" borderId="0" xfId="0" applyFont="1" applyAlignment="1">
      <alignment/>
    </xf>
    <xf numFmtId="3" fontId="13" fillId="0" borderId="0" xfId="0" applyNumberFormat="1" applyFont="1" applyAlignment="1">
      <alignment horizontal="center"/>
    </xf>
    <xf numFmtId="3" fontId="18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7" fillId="37" borderId="10" xfId="0" applyFont="1" applyFill="1" applyBorder="1" applyAlignment="1">
      <alignment/>
    </xf>
    <xf numFmtId="0" fontId="9" fillId="0" borderId="0" xfId="0" applyFont="1" applyAlignment="1">
      <alignment wrapText="1"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18" fillId="0" borderId="0" xfId="0" applyFont="1" applyFill="1" applyAlignment="1">
      <alignment wrapText="1"/>
    </xf>
    <xf numFmtId="0" fontId="14" fillId="0" borderId="25" xfId="0" applyFont="1" applyFill="1" applyBorder="1" applyAlignment="1">
      <alignment/>
    </xf>
    <xf numFmtId="0" fontId="9" fillId="0" borderId="0" xfId="0" applyFont="1" applyFill="1" applyAlignment="1">
      <alignment horizontal="center" wrapText="1"/>
    </xf>
    <xf numFmtId="0" fontId="8" fillId="0" borderId="26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6" fillId="0" borderId="0" xfId="0" applyFont="1" applyAlignment="1">
      <alignment horizontal="justify" wrapText="1"/>
    </xf>
    <xf numFmtId="0" fontId="31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6" fillId="0" borderId="10" xfId="0" applyFont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3" fontId="32" fillId="0" borderId="10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1" fillId="0" borderId="27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27" fillId="0" borderId="0" xfId="0" applyFont="1" applyAlignment="1">
      <alignment horizontal="center" wrapText="1"/>
    </xf>
    <xf numFmtId="3" fontId="40" fillId="0" borderId="0" xfId="0" applyNumberFormat="1" applyFont="1" applyAlignment="1">
      <alignment horizontal="center"/>
    </xf>
    <xf numFmtId="3" fontId="34" fillId="0" borderId="0" xfId="0" applyNumberFormat="1" applyFont="1" applyAlignment="1">
      <alignment horizontal="center"/>
    </xf>
    <xf numFmtId="0" fontId="32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wrapText="1"/>
    </xf>
    <xf numFmtId="10" fontId="14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3" fontId="14" fillId="0" borderId="0" xfId="0" applyNumberFormat="1" applyFont="1" applyAlignment="1">
      <alignment horizontal="center" wrapText="1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97ûrlap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0"/>
  <sheetViews>
    <sheetView tabSelected="1" view="pageLayout" workbookViewId="0" topLeftCell="A1">
      <selection activeCell="K32" sqref="A1:K32"/>
    </sheetView>
  </sheetViews>
  <sheetFormatPr defaultColWidth="9.140625" defaultRowHeight="12.75"/>
  <cols>
    <col min="1" max="1" width="86.140625" style="135" customWidth="1"/>
    <col min="2" max="4" width="15.28125" style="126" customWidth="1"/>
    <col min="5" max="7" width="16.7109375" style="126" customWidth="1"/>
    <col min="8" max="9" width="14.57421875" style="126" customWidth="1"/>
    <col min="10" max="10" width="14.57421875" style="126" hidden="1" customWidth="1"/>
    <col min="11" max="11" width="14.57421875" style="126" customWidth="1"/>
    <col min="12" max="16384" width="9.140625" style="135" customWidth="1"/>
  </cols>
  <sheetData>
    <row r="2" spans="1:11" s="118" customFormat="1" ht="15.75">
      <c r="A2" s="403" t="s">
        <v>82</v>
      </c>
      <c r="B2" s="404"/>
      <c r="C2" s="404"/>
      <c r="D2" s="404"/>
      <c r="E2" s="404"/>
      <c r="F2" s="404"/>
      <c r="G2" s="404"/>
      <c r="H2" s="405"/>
      <c r="I2" s="406"/>
      <c r="J2" s="406"/>
      <c r="K2" s="406"/>
    </row>
    <row r="3" spans="1:11" s="118" customFormat="1" ht="15.75">
      <c r="A3" s="403" t="s">
        <v>954</v>
      </c>
      <c r="B3" s="404"/>
      <c r="C3" s="404"/>
      <c r="D3" s="404"/>
      <c r="E3" s="404"/>
      <c r="F3" s="404"/>
      <c r="G3" s="404"/>
      <c r="H3" s="405"/>
      <c r="I3" s="406"/>
      <c r="J3" s="406"/>
      <c r="K3" s="406"/>
    </row>
    <row r="5" spans="1:11" ht="78.75">
      <c r="A5" s="30" t="s">
        <v>12</v>
      </c>
      <c r="B5" s="151" t="s">
        <v>243</v>
      </c>
      <c r="C5" s="151" t="s">
        <v>244</v>
      </c>
      <c r="D5" s="151" t="s">
        <v>251</v>
      </c>
      <c r="E5" s="78" t="s">
        <v>245</v>
      </c>
      <c r="F5" s="78" t="s">
        <v>246</v>
      </c>
      <c r="G5" s="78" t="s">
        <v>247</v>
      </c>
      <c r="H5" s="78" t="s">
        <v>248</v>
      </c>
      <c r="I5" s="78" t="s">
        <v>271</v>
      </c>
      <c r="J5" s="78" t="s">
        <v>250</v>
      </c>
      <c r="K5" s="78" t="s">
        <v>250</v>
      </c>
    </row>
    <row r="6" spans="1:11" s="118" customFormat="1" ht="15.75">
      <c r="A6" s="43" t="s">
        <v>151</v>
      </c>
      <c r="B6" s="119">
        <f aca="true" t="shared" si="0" ref="B6:G6">SUM(B7:B8)</f>
        <v>97386197</v>
      </c>
      <c r="C6" s="119">
        <f t="shared" si="0"/>
        <v>110508649</v>
      </c>
      <c r="D6" s="119">
        <f t="shared" si="0"/>
        <v>107447365</v>
      </c>
      <c r="E6" s="119">
        <f t="shared" si="0"/>
        <v>0</v>
      </c>
      <c r="F6" s="119">
        <f t="shared" si="0"/>
        <v>0</v>
      </c>
      <c r="G6" s="119">
        <f t="shared" si="0"/>
        <v>0</v>
      </c>
      <c r="H6" s="119">
        <f aca="true" t="shared" si="1" ref="H6:J12">B6+E6</f>
        <v>97386197</v>
      </c>
      <c r="I6" s="119">
        <f t="shared" si="1"/>
        <v>110508649</v>
      </c>
      <c r="J6" s="119">
        <f t="shared" si="1"/>
        <v>107447365</v>
      </c>
      <c r="K6" s="119">
        <f aca="true" t="shared" si="2" ref="K6:K12">D6+G6</f>
        <v>107447365</v>
      </c>
    </row>
    <row r="7" spans="1:11" ht="15.75">
      <c r="A7" s="63" t="s">
        <v>152</v>
      </c>
      <c r="B7" s="152">
        <v>72349289</v>
      </c>
      <c r="C7" s="152">
        <v>87021251</v>
      </c>
      <c r="D7" s="152">
        <v>87021251</v>
      </c>
      <c r="E7" s="152">
        <v>0</v>
      </c>
      <c r="F7" s="152">
        <v>0</v>
      </c>
      <c r="G7" s="152">
        <v>0</v>
      </c>
      <c r="H7" s="110">
        <f t="shared" si="1"/>
        <v>72349289</v>
      </c>
      <c r="I7" s="110">
        <f t="shared" si="1"/>
        <v>87021251</v>
      </c>
      <c r="J7" s="110">
        <f t="shared" si="1"/>
        <v>87021251</v>
      </c>
      <c r="K7" s="110">
        <f t="shared" si="2"/>
        <v>87021251</v>
      </c>
    </row>
    <row r="8" spans="1:11" ht="15.75">
      <c r="A8" s="63" t="s">
        <v>153</v>
      </c>
      <c r="B8" s="152">
        <v>25036908</v>
      </c>
      <c r="C8" s="152">
        <v>23487398</v>
      </c>
      <c r="D8" s="152">
        <v>20426114</v>
      </c>
      <c r="E8" s="152">
        <v>0</v>
      </c>
      <c r="F8" s="152">
        <v>0</v>
      </c>
      <c r="G8" s="152">
        <v>0</v>
      </c>
      <c r="H8" s="110">
        <f t="shared" si="1"/>
        <v>25036908</v>
      </c>
      <c r="I8" s="110">
        <f t="shared" si="1"/>
        <v>23487398</v>
      </c>
      <c r="J8" s="110">
        <f t="shared" si="1"/>
        <v>20426114</v>
      </c>
      <c r="K8" s="110">
        <f t="shared" si="2"/>
        <v>20426114</v>
      </c>
    </row>
    <row r="9" spans="1:11" s="118" customFormat="1" ht="15.75">
      <c r="A9" s="148" t="s">
        <v>157</v>
      </c>
      <c r="B9" s="153">
        <v>0</v>
      </c>
      <c r="C9" s="153">
        <v>0</v>
      </c>
      <c r="D9" s="153">
        <v>0</v>
      </c>
      <c r="E9" s="153">
        <v>0</v>
      </c>
      <c r="F9" s="153">
        <v>0</v>
      </c>
      <c r="G9" s="153">
        <v>0</v>
      </c>
      <c r="H9" s="119">
        <f t="shared" si="1"/>
        <v>0</v>
      </c>
      <c r="I9" s="119">
        <f t="shared" si="1"/>
        <v>0</v>
      </c>
      <c r="J9" s="119">
        <f t="shared" si="1"/>
        <v>0</v>
      </c>
      <c r="K9" s="119">
        <f t="shared" si="2"/>
        <v>0</v>
      </c>
    </row>
    <row r="10" spans="1:11" s="118" customFormat="1" ht="15.75">
      <c r="A10" s="148" t="s">
        <v>154</v>
      </c>
      <c r="B10" s="153">
        <v>9000000</v>
      </c>
      <c r="C10" s="153">
        <v>13681523</v>
      </c>
      <c r="D10" s="153">
        <v>8472779</v>
      </c>
      <c r="E10" s="153">
        <v>0</v>
      </c>
      <c r="F10" s="153">
        <v>0</v>
      </c>
      <c r="G10" s="153">
        <v>0</v>
      </c>
      <c r="H10" s="119">
        <f t="shared" si="1"/>
        <v>9000000</v>
      </c>
      <c r="I10" s="119">
        <f t="shared" si="1"/>
        <v>13681523</v>
      </c>
      <c r="J10" s="119">
        <f t="shared" si="1"/>
        <v>8472779</v>
      </c>
      <c r="K10" s="119">
        <f t="shared" si="2"/>
        <v>8472779</v>
      </c>
    </row>
    <row r="11" spans="1:11" ht="15.75">
      <c r="A11" s="148" t="s">
        <v>155</v>
      </c>
      <c r="B11" s="153">
        <v>16558910</v>
      </c>
      <c r="C11" s="153">
        <v>18277311</v>
      </c>
      <c r="D11" s="153">
        <v>16482346</v>
      </c>
      <c r="E11" s="153">
        <v>0</v>
      </c>
      <c r="F11" s="153">
        <v>119987</v>
      </c>
      <c r="G11" s="153">
        <v>119987</v>
      </c>
      <c r="H11" s="119">
        <f t="shared" si="1"/>
        <v>16558910</v>
      </c>
      <c r="I11" s="119">
        <f t="shared" si="1"/>
        <v>18397298</v>
      </c>
      <c r="J11" s="119">
        <f t="shared" si="1"/>
        <v>16602333</v>
      </c>
      <c r="K11" s="119">
        <f t="shared" si="2"/>
        <v>16602333</v>
      </c>
    </row>
    <row r="12" spans="1:11" ht="15.75">
      <c r="A12" s="129" t="s">
        <v>119</v>
      </c>
      <c r="B12" s="119">
        <f aca="true" t="shared" si="3" ref="B12:G12">B6+B10+B11+B9</f>
        <v>122945107</v>
      </c>
      <c r="C12" s="119">
        <f t="shared" si="3"/>
        <v>142467483</v>
      </c>
      <c r="D12" s="119">
        <f t="shared" si="3"/>
        <v>132402490</v>
      </c>
      <c r="E12" s="119">
        <f t="shared" si="3"/>
        <v>0</v>
      </c>
      <c r="F12" s="119">
        <f t="shared" si="3"/>
        <v>119987</v>
      </c>
      <c r="G12" s="119">
        <f t="shared" si="3"/>
        <v>119987</v>
      </c>
      <c r="H12" s="119">
        <f t="shared" si="1"/>
        <v>122945107</v>
      </c>
      <c r="I12" s="119">
        <f t="shared" si="1"/>
        <v>142587470</v>
      </c>
      <c r="J12" s="119">
        <f t="shared" si="1"/>
        <v>132522477</v>
      </c>
      <c r="K12" s="119">
        <f t="shared" si="2"/>
        <v>132522477</v>
      </c>
    </row>
    <row r="13" spans="1:11" ht="15.75">
      <c r="A13" s="129" t="s">
        <v>5</v>
      </c>
      <c r="B13" s="110"/>
      <c r="C13" s="110"/>
      <c r="D13" s="110"/>
      <c r="E13" s="110">
        <f>'kiadások össz'!E14-'bevételek össz'!E12</f>
        <v>39072064</v>
      </c>
      <c r="F13" s="110">
        <f>'kiadások össz'!F14-'bevételek össz'!F12</f>
        <v>40226792</v>
      </c>
      <c r="G13" s="110">
        <f>'kiadások össz'!G14-'bevételek össz'!G12</f>
        <v>38661730</v>
      </c>
      <c r="H13" s="119"/>
      <c r="I13" s="119"/>
      <c r="J13" s="119">
        <f>'kiadások össz'!I14-'bevételek össz'!J12</f>
        <v>14052641</v>
      </c>
      <c r="K13" s="119"/>
    </row>
    <row r="14" spans="1:11" ht="15.75">
      <c r="A14" s="129" t="s">
        <v>6</v>
      </c>
      <c r="B14" s="110">
        <f>B12-'kiadások össz'!B14</f>
        <v>32783132</v>
      </c>
      <c r="C14" s="110">
        <f>C12-'kiadások össz'!C14</f>
        <v>36239144</v>
      </c>
      <c r="D14" s="110">
        <f>D12-'kiadások össz'!D14</f>
        <v>46002423</v>
      </c>
      <c r="E14" s="110"/>
      <c r="F14" s="110"/>
      <c r="G14" s="110"/>
      <c r="H14" s="119">
        <f>H12-'kiadások össz'!H14</f>
        <v>-6288932</v>
      </c>
      <c r="I14" s="119">
        <f>I12-'kiadások össz'!I14</f>
        <v>-3987648</v>
      </c>
      <c r="J14" s="119" t="s">
        <v>96</v>
      </c>
      <c r="K14" s="119">
        <f>K12-'kiadások össz'!K14</f>
        <v>7340693</v>
      </c>
    </row>
    <row r="15" spans="1:11" s="118" customFormat="1" ht="19.5" customHeight="1">
      <c r="A15" s="136" t="s">
        <v>162</v>
      </c>
      <c r="B15" s="119">
        <f>21958499-8200166</f>
        <v>13758333</v>
      </c>
      <c r="C15" s="119">
        <f>21958499-8200166</f>
        <v>13758333</v>
      </c>
      <c r="D15" s="119">
        <f>21958499-8200166</f>
        <v>13758333</v>
      </c>
      <c r="E15" s="119">
        <v>0</v>
      </c>
      <c r="F15" s="119">
        <v>791716</v>
      </c>
      <c r="G15" s="119">
        <v>791716</v>
      </c>
      <c r="H15" s="119">
        <f>B15+E15</f>
        <v>13758333</v>
      </c>
      <c r="I15" s="119">
        <f>C15+F15</f>
        <v>14550049</v>
      </c>
      <c r="J15" s="119">
        <f>D15+G15</f>
        <v>14550049</v>
      </c>
      <c r="K15" s="119">
        <f>D15+G15</f>
        <v>14550049</v>
      </c>
    </row>
    <row r="16" spans="1:11" ht="19.5" customHeight="1">
      <c r="A16" s="36" t="s">
        <v>160</v>
      </c>
      <c r="B16" s="110"/>
      <c r="C16" s="110"/>
      <c r="D16" s="110"/>
      <c r="E16" s="110">
        <v>39187064</v>
      </c>
      <c r="F16" s="110">
        <v>39550076</v>
      </c>
      <c r="G16" s="110">
        <v>39550076</v>
      </c>
      <c r="H16" s="119">
        <v>0</v>
      </c>
      <c r="I16" s="119">
        <v>0</v>
      </c>
      <c r="J16" s="119">
        <v>0</v>
      </c>
      <c r="K16" s="119">
        <v>0</v>
      </c>
    </row>
    <row r="17" spans="1:11" s="118" customFormat="1" ht="19.5" customHeight="1">
      <c r="A17" s="36" t="s">
        <v>127</v>
      </c>
      <c r="B17" s="119">
        <v>0</v>
      </c>
      <c r="C17" s="119">
        <v>3113651</v>
      </c>
      <c r="D17" s="119">
        <v>3113651</v>
      </c>
      <c r="E17" s="119"/>
      <c r="F17" s="119"/>
      <c r="G17" s="119"/>
      <c r="H17" s="119">
        <f>B17+E17</f>
        <v>0</v>
      </c>
      <c r="I17" s="119">
        <f>C17+F17</f>
        <v>3113651</v>
      </c>
      <c r="J17" s="119">
        <f>D17+G17</f>
        <v>3113651</v>
      </c>
      <c r="K17" s="119">
        <f>D17+G17</f>
        <v>3113651</v>
      </c>
    </row>
    <row r="18" spans="1:11" s="156" customFormat="1" ht="27.75" customHeight="1">
      <c r="A18" s="154" t="s">
        <v>0</v>
      </c>
      <c r="B18" s="155">
        <f aca="true" t="shared" si="4" ref="B18:J18">B12+B15+B16+B17</f>
        <v>136703440</v>
      </c>
      <c r="C18" s="155">
        <f t="shared" si="4"/>
        <v>159339467</v>
      </c>
      <c r="D18" s="155">
        <f t="shared" si="4"/>
        <v>149274474</v>
      </c>
      <c r="E18" s="155">
        <f>E12+E15+E16+E17</f>
        <v>39187064</v>
      </c>
      <c r="F18" s="155">
        <f>F12+F15+F16+F17</f>
        <v>40461779</v>
      </c>
      <c r="G18" s="163">
        <f t="shared" si="4"/>
        <v>40461779</v>
      </c>
      <c r="H18" s="163">
        <f t="shared" si="4"/>
        <v>136703440</v>
      </c>
      <c r="I18" s="163">
        <f t="shared" si="4"/>
        <v>160251170</v>
      </c>
      <c r="J18" s="163">
        <f t="shared" si="4"/>
        <v>150186177</v>
      </c>
      <c r="K18" s="163">
        <f>K12+K15+K16+K17</f>
        <v>150186177</v>
      </c>
    </row>
    <row r="19" spans="1:11" s="118" customFormat="1" ht="15.75">
      <c r="A19" s="43" t="s">
        <v>158</v>
      </c>
      <c r="B19" s="119">
        <f aca="true" t="shared" si="5" ref="B19:G19">SUM(B20:B21)</f>
        <v>8647500</v>
      </c>
      <c r="C19" s="119">
        <f t="shared" si="5"/>
        <v>151827630</v>
      </c>
      <c r="D19" s="119">
        <f t="shared" si="5"/>
        <v>144909944</v>
      </c>
      <c r="E19" s="119">
        <f t="shared" si="5"/>
        <v>0</v>
      </c>
      <c r="F19" s="119">
        <f t="shared" si="5"/>
        <v>0</v>
      </c>
      <c r="G19" s="119">
        <f t="shared" si="5"/>
        <v>0</v>
      </c>
      <c r="H19" s="119">
        <f aca="true" t="shared" si="6" ref="H19:J24">B19+E19</f>
        <v>8647500</v>
      </c>
      <c r="I19" s="119">
        <f t="shared" si="6"/>
        <v>151827630</v>
      </c>
      <c r="J19" s="119">
        <f t="shared" si="6"/>
        <v>144909944</v>
      </c>
      <c r="K19" s="119">
        <f aca="true" t="shared" si="7" ref="K19:K24">D19+G19</f>
        <v>144909944</v>
      </c>
    </row>
    <row r="20" spans="1:11" ht="15.75">
      <c r="A20" s="63" t="s">
        <v>253</v>
      </c>
      <c r="B20" s="110"/>
      <c r="C20" s="110">
        <v>1382000</v>
      </c>
      <c r="D20" s="110">
        <v>1382000</v>
      </c>
      <c r="E20" s="110"/>
      <c r="F20" s="110"/>
      <c r="G20" s="110"/>
      <c r="H20" s="110"/>
      <c r="I20" s="110">
        <f>C20+F20</f>
        <v>1382000</v>
      </c>
      <c r="J20" s="110"/>
      <c r="K20" s="110">
        <f t="shared" si="7"/>
        <v>1382000</v>
      </c>
    </row>
    <row r="21" spans="1:11" ht="15.75">
      <c r="A21" s="63" t="s">
        <v>254</v>
      </c>
      <c r="B21" s="110">
        <v>8647500</v>
      </c>
      <c r="C21" s="110">
        <v>150445630</v>
      </c>
      <c r="D21" s="110">
        <v>143527944</v>
      </c>
      <c r="E21" s="110">
        <v>0</v>
      </c>
      <c r="F21" s="110">
        <v>0</v>
      </c>
      <c r="G21" s="110">
        <v>0</v>
      </c>
      <c r="H21" s="110">
        <f>B21+E21</f>
        <v>8647500</v>
      </c>
      <c r="I21" s="110">
        <f>C21+F21</f>
        <v>150445630</v>
      </c>
      <c r="J21" s="110"/>
      <c r="K21" s="110">
        <f t="shared" si="7"/>
        <v>143527944</v>
      </c>
    </row>
    <row r="22" spans="1:11" s="118" customFormat="1" ht="15.75">
      <c r="A22" s="43" t="s">
        <v>156</v>
      </c>
      <c r="B22" s="119">
        <v>0</v>
      </c>
      <c r="C22" s="119">
        <v>0</v>
      </c>
      <c r="D22" s="119">
        <v>0</v>
      </c>
      <c r="E22" s="119"/>
      <c r="F22" s="119"/>
      <c r="G22" s="119"/>
      <c r="H22" s="119">
        <f t="shared" si="6"/>
        <v>0</v>
      </c>
      <c r="I22" s="119">
        <f t="shared" si="6"/>
        <v>0</v>
      </c>
      <c r="J22" s="119">
        <f t="shared" si="6"/>
        <v>0</v>
      </c>
      <c r="K22" s="119">
        <f t="shared" si="7"/>
        <v>0</v>
      </c>
    </row>
    <row r="23" spans="1:11" s="118" customFormat="1" ht="15.75">
      <c r="A23" s="43" t="s">
        <v>159</v>
      </c>
      <c r="B23" s="119">
        <v>0</v>
      </c>
      <c r="C23" s="119">
        <v>280000</v>
      </c>
      <c r="D23" s="119">
        <v>280000</v>
      </c>
      <c r="E23" s="119"/>
      <c r="F23" s="119"/>
      <c r="G23" s="119"/>
      <c r="H23" s="119">
        <f t="shared" si="6"/>
        <v>0</v>
      </c>
      <c r="I23" s="119">
        <f t="shared" si="6"/>
        <v>280000</v>
      </c>
      <c r="J23" s="119">
        <f t="shared" si="6"/>
        <v>280000</v>
      </c>
      <c r="K23" s="119">
        <f t="shared" si="7"/>
        <v>280000</v>
      </c>
    </row>
    <row r="24" spans="1:11" ht="15.75">
      <c r="A24" s="36" t="s">
        <v>127</v>
      </c>
      <c r="B24" s="119">
        <v>0</v>
      </c>
      <c r="C24" s="119">
        <v>0</v>
      </c>
      <c r="D24" s="119">
        <v>0</v>
      </c>
      <c r="E24" s="119"/>
      <c r="F24" s="119"/>
      <c r="G24" s="119"/>
      <c r="H24" s="119">
        <f t="shared" si="6"/>
        <v>0</v>
      </c>
      <c r="I24" s="119">
        <f t="shared" si="6"/>
        <v>0</v>
      </c>
      <c r="J24" s="119">
        <f t="shared" si="6"/>
        <v>0</v>
      </c>
      <c r="K24" s="119">
        <f t="shared" si="7"/>
        <v>0</v>
      </c>
    </row>
    <row r="25" spans="1:11" ht="15.75">
      <c r="A25" s="129" t="s">
        <v>4</v>
      </c>
      <c r="B25" s="119">
        <f aca="true" t="shared" si="8" ref="B25:J25">B19+B22+B23+B24</f>
        <v>8647500</v>
      </c>
      <c r="C25" s="119">
        <f t="shared" si="8"/>
        <v>152107630</v>
      </c>
      <c r="D25" s="119">
        <f t="shared" si="8"/>
        <v>145189944</v>
      </c>
      <c r="E25" s="119">
        <f>E19+E22+E23</f>
        <v>0</v>
      </c>
      <c r="F25" s="119">
        <f t="shared" si="8"/>
        <v>0</v>
      </c>
      <c r="G25" s="119">
        <f t="shared" si="8"/>
        <v>0</v>
      </c>
      <c r="H25" s="119">
        <f t="shared" si="8"/>
        <v>8647500</v>
      </c>
      <c r="I25" s="119">
        <f t="shared" si="8"/>
        <v>152107630</v>
      </c>
      <c r="J25" s="119">
        <f t="shared" si="8"/>
        <v>145189944</v>
      </c>
      <c r="K25" s="119">
        <f>K19+K22+K23+K24</f>
        <v>145189944</v>
      </c>
    </row>
    <row r="26" spans="1:11" ht="15.75">
      <c r="A26" s="129" t="s">
        <v>7</v>
      </c>
      <c r="B26" s="119">
        <f>'kiadások össz'!B25-'bevételek össz'!B25</f>
        <v>12663156</v>
      </c>
      <c r="C26" s="119">
        <f>'kiadások össz'!C25-'bevételek össz'!C25</f>
        <v>15756156</v>
      </c>
      <c r="D26" s="119">
        <f>'kiadások össz'!D25-'bevételek össz'!D25</f>
        <v>-93942857</v>
      </c>
      <c r="E26" s="110">
        <v>0</v>
      </c>
      <c r="F26" s="110">
        <f>F25-'kiadások össz'!F25</f>
        <v>-115000</v>
      </c>
      <c r="G26" s="110">
        <f>G25-'kiadások össz'!G25</f>
        <v>-114287</v>
      </c>
      <c r="H26" s="119">
        <f aca="true" t="shared" si="9" ref="H26:J29">B26+E26</f>
        <v>12663156</v>
      </c>
      <c r="I26" s="119">
        <f>C26+F26</f>
        <v>15641156</v>
      </c>
      <c r="J26" s="119">
        <f>D26+G26</f>
        <v>-94057144</v>
      </c>
      <c r="K26" s="119">
        <f>D26+G26</f>
        <v>-94057144</v>
      </c>
    </row>
    <row r="27" spans="1:11" ht="15.75">
      <c r="A27" s="129" t="s">
        <v>8</v>
      </c>
      <c r="B27" s="110"/>
      <c r="C27" s="110"/>
      <c r="D27" s="110"/>
      <c r="E27" s="110"/>
      <c r="F27" s="110"/>
      <c r="G27" s="110"/>
      <c r="H27" s="119">
        <f t="shared" si="9"/>
        <v>0</v>
      </c>
      <c r="I27" s="119">
        <f>C27+F27</f>
        <v>0</v>
      </c>
      <c r="J27" s="119">
        <f>D27+G27</f>
        <v>0</v>
      </c>
      <c r="K27" s="119">
        <f>D27+G27</f>
        <v>0</v>
      </c>
    </row>
    <row r="28" spans="1:11" s="118" customFormat="1" ht="20.25" customHeight="1">
      <c r="A28" s="136" t="s">
        <v>163</v>
      </c>
      <c r="B28" s="119">
        <v>8200166</v>
      </c>
      <c r="C28" s="119">
        <v>8200166</v>
      </c>
      <c r="D28" s="119">
        <v>8200166</v>
      </c>
      <c r="E28" s="119"/>
      <c r="F28" s="119"/>
      <c r="G28" s="119"/>
      <c r="H28" s="119">
        <f t="shared" si="9"/>
        <v>8200166</v>
      </c>
      <c r="I28" s="119">
        <f t="shared" si="9"/>
        <v>8200166</v>
      </c>
      <c r="J28" s="119">
        <f t="shared" si="9"/>
        <v>8200166</v>
      </c>
      <c r="K28" s="119">
        <f>D28+G28</f>
        <v>8200166</v>
      </c>
    </row>
    <row r="29" spans="1:11" ht="15.75">
      <c r="A29" s="36" t="s">
        <v>160</v>
      </c>
      <c r="B29" s="119">
        <v>0</v>
      </c>
      <c r="C29" s="119">
        <v>0</v>
      </c>
      <c r="D29" s="119">
        <v>0</v>
      </c>
      <c r="E29" s="119"/>
      <c r="F29" s="119"/>
      <c r="G29" s="119"/>
      <c r="H29" s="119">
        <f t="shared" si="9"/>
        <v>0</v>
      </c>
      <c r="I29" s="119">
        <f t="shared" si="9"/>
        <v>0</v>
      </c>
      <c r="J29" s="119">
        <f t="shared" si="9"/>
        <v>0</v>
      </c>
      <c r="K29" s="119">
        <f>D29+G29</f>
        <v>0</v>
      </c>
    </row>
    <row r="30" spans="1:11" ht="15.75">
      <c r="A30" s="36" t="s">
        <v>953</v>
      </c>
      <c r="B30" s="119"/>
      <c r="C30" s="119">
        <v>0</v>
      </c>
      <c r="D30" s="119">
        <v>0</v>
      </c>
      <c r="E30" s="119"/>
      <c r="F30" s="119"/>
      <c r="G30" s="119"/>
      <c r="H30" s="119">
        <f>B30+E30</f>
        <v>0</v>
      </c>
      <c r="I30" s="119">
        <f>C30+F30</f>
        <v>0</v>
      </c>
      <c r="J30" s="119">
        <f>D30+G30</f>
        <v>0</v>
      </c>
      <c r="K30" s="119">
        <f>D30+G30</f>
        <v>0</v>
      </c>
    </row>
    <row r="31" spans="1:11" s="156" customFormat="1" ht="30" customHeight="1">
      <c r="A31" s="154" t="s">
        <v>1</v>
      </c>
      <c r="B31" s="155">
        <f aca="true" t="shared" si="10" ref="B31:J31">B25+B28+B29+B30</f>
        <v>16847666</v>
      </c>
      <c r="C31" s="155">
        <f t="shared" si="10"/>
        <v>160307796</v>
      </c>
      <c r="D31" s="155">
        <f t="shared" si="10"/>
        <v>153390110</v>
      </c>
      <c r="E31" s="155">
        <f t="shared" si="10"/>
        <v>0</v>
      </c>
      <c r="F31" s="155">
        <f t="shared" si="10"/>
        <v>0</v>
      </c>
      <c r="G31" s="155">
        <f t="shared" si="10"/>
        <v>0</v>
      </c>
      <c r="H31" s="155">
        <f t="shared" si="10"/>
        <v>16847666</v>
      </c>
      <c r="I31" s="155">
        <f t="shared" si="10"/>
        <v>160307796</v>
      </c>
      <c r="J31" s="155">
        <f t="shared" si="10"/>
        <v>153390110</v>
      </c>
      <c r="K31" s="155">
        <f>K25+K28+K29+K30</f>
        <v>153390110</v>
      </c>
    </row>
    <row r="32" spans="1:11" s="156" customFormat="1" ht="30.75" customHeight="1">
      <c r="A32" s="157" t="s">
        <v>9</v>
      </c>
      <c r="B32" s="158">
        <f aca="true" t="shared" si="11" ref="B32:G32">SUM(B18,B31)</f>
        <v>153551106</v>
      </c>
      <c r="C32" s="158">
        <f t="shared" si="11"/>
        <v>319647263</v>
      </c>
      <c r="D32" s="158">
        <f t="shared" si="11"/>
        <v>302664584</v>
      </c>
      <c r="E32" s="158">
        <f t="shared" si="11"/>
        <v>39187064</v>
      </c>
      <c r="F32" s="158">
        <f t="shared" si="11"/>
        <v>40461779</v>
      </c>
      <c r="G32" s="158">
        <f t="shared" si="11"/>
        <v>40461779</v>
      </c>
      <c r="H32" s="155">
        <f>B32+E32-E16+E25</f>
        <v>153551106</v>
      </c>
      <c r="I32" s="155">
        <f>C32+F32-F16</f>
        <v>320558966</v>
      </c>
      <c r="J32" s="155">
        <f>D32+G32-G32+G12</f>
        <v>302784571</v>
      </c>
      <c r="K32" s="155">
        <f>D32+G32-G16</f>
        <v>303576287</v>
      </c>
    </row>
    <row r="33" spans="2:7" ht="15.75" hidden="1">
      <c r="B33" s="126">
        <v>102113</v>
      </c>
      <c r="C33" s="126">
        <v>110235</v>
      </c>
      <c r="D33" s="126">
        <v>58922</v>
      </c>
      <c r="F33" s="126">
        <v>1628</v>
      </c>
      <c r="G33" s="126">
        <v>1618</v>
      </c>
    </row>
    <row r="34" spans="2:7" ht="15.75" hidden="1">
      <c r="B34" s="126">
        <v>4238</v>
      </c>
      <c r="C34" s="126">
        <v>12238</v>
      </c>
      <c r="D34" s="126">
        <v>8000</v>
      </c>
      <c r="E34" s="126">
        <v>32976</v>
      </c>
      <c r="F34" s="126">
        <v>32976</v>
      </c>
      <c r="G34" s="126">
        <v>17833</v>
      </c>
    </row>
    <row r="36" spans="8:11" ht="15.75" hidden="1">
      <c r="H36" s="126">
        <v>102113</v>
      </c>
      <c r="I36" s="126">
        <v>123988</v>
      </c>
      <c r="K36" s="126">
        <v>116253</v>
      </c>
    </row>
    <row r="37" spans="8:11" ht="15.75" hidden="1">
      <c r="H37" s="126">
        <v>37214</v>
      </c>
      <c r="I37" s="126">
        <v>47078</v>
      </c>
      <c r="K37" s="126">
        <v>47078</v>
      </c>
    </row>
    <row r="38" spans="8:11" ht="15.75" hidden="1">
      <c r="H38" s="126">
        <f>SUM(H36:H37)</f>
        <v>139327</v>
      </c>
      <c r="I38" s="126">
        <f>SUM(I36:I37)</f>
        <v>171066</v>
      </c>
      <c r="J38" s="126">
        <f>SUM(J36:J37)</f>
        <v>0</v>
      </c>
      <c r="K38" s="126">
        <f>SUM(K36:K37)</f>
        <v>163331</v>
      </c>
    </row>
    <row r="39" spans="8:11" ht="15.75" hidden="1">
      <c r="H39" s="126">
        <v>-32976</v>
      </c>
      <c r="I39" s="126">
        <v>-33699</v>
      </c>
      <c r="K39" s="126">
        <v>-33699</v>
      </c>
    </row>
    <row r="40" spans="8:11" ht="15.75" hidden="1">
      <c r="H40" s="126">
        <f>SUM(H38:H39)</f>
        <v>106351</v>
      </c>
      <c r="I40" s="126">
        <f>SUM(I38:I39)</f>
        <v>137367</v>
      </c>
      <c r="J40" s="126">
        <f>SUM(J38:J39)</f>
        <v>0</v>
      </c>
      <c r="K40" s="126">
        <f>SUM(K38:K39)</f>
        <v>129632</v>
      </c>
    </row>
  </sheetData>
  <sheetProtection/>
  <mergeCells count="2">
    <mergeCell ref="A3:K3"/>
    <mergeCell ref="A2:K2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63" r:id="rId1"/>
  <headerFooter alignWithMargins="0">
    <oddHeader>&amp;C1. melléklet a 6/2018. (V.29.) önkormányzati rendelethez&amp;X 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view="pageLayout" workbookViewId="0" topLeftCell="A1">
      <selection activeCell="K30" sqref="A1:K30"/>
    </sheetView>
  </sheetViews>
  <sheetFormatPr defaultColWidth="9.140625" defaultRowHeight="12.75"/>
  <cols>
    <col min="1" max="1" width="50.421875" style="2" customWidth="1"/>
    <col min="2" max="4" width="18.7109375" style="3" customWidth="1"/>
    <col min="5" max="7" width="16.57421875" style="3" customWidth="1"/>
    <col min="8" max="9" width="17.57421875" style="3" customWidth="1"/>
    <col min="10" max="10" width="17.57421875" style="3" hidden="1" customWidth="1"/>
    <col min="11" max="11" width="17.57421875" style="3" customWidth="1"/>
    <col min="12" max="16384" width="9.140625" style="2" customWidth="1"/>
  </cols>
  <sheetData>
    <row r="1" spans="1:11" s="1" customFormat="1" ht="15.75">
      <c r="A1" s="407" t="s">
        <v>209</v>
      </c>
      <c r="B1" s="408"/>
      <c r="C1" s="408"/>
      <c r="D1" s="408"/>
      <c r="E1" s="408"/>
      <c r="F1" s="408"/>
      <c r="G1" s="408"/>
      <c r="H1" s="408"/>
      <c r="I1" s="406"/>
      <c r="J1" s="406"/>
      <c r="K1" s="406"/>
    </row>
    <row r="2" spans="1:11" ht="15.75">
      <c r="A2" s="407" t="s">
        <v>956</v>
      </c>
      <c r="B2" s="408"/>
      <c r="C2" s="408"/>
      <c r="D2" s="408"/>
      <c r="E2" s="408"/>
      <c r="F2" s="408"/>
      <c r="G2" s="408"/>
      <c r="H2" s="408"/>
      <c r="I2" s="406"/>
      <c r="J2" s="406"/>
      <c r="K2" s="406"/>
    </row>
    <row r="3" spans="1:11" ht="15.75">
      <c r="A3" s="121"/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5" spans="1:11" ht="78.75">
      <c r="A5" s="4" t="s">
        <v>12</v>
      </c>
      <c r="B5" s="12" t="s">
        <v>243</v>
      </c>
      <c r="C5" s="12" t="s">
        <v>244</v>
      </c>
      <c r="D5" s="12" t="s">
        <v>251</v>
      </c>
      <c r="E5" s="12" t="s">
        <v>245</v>
      </c>
      <c r="F5" s="12" t="s">
        <v>246</v>
      </c>
      <c r="G5" s="12" t="s">
        <v>247</v>
      </c>
      <c r="H5" s="78" t="s">
        <v>248</v>
      </c>
      <c r="I5" s="78" t="s">
        <v>249</v>
      </c>
      <c r="J5" s="78" t="s">
        <v>250</v>
      </c>
      <c r="K5" s="78" t="s">
        <v>278</v>
      </c>
    </row>
    <row r="6" spans="1:11" s="1" customFormat="1" ht="31.5">
      <c r="A6" s="122" t="s">
        <v>593</v>
      </c>
      <c r="B6" s="10">
        <f aca="true" t="shared" si="0" ref="B6:J6">SUM(B7:B16)</f>
        <v>10843358</v>
      </c>
      <c r="C6" s="10">
        <f t="shared" si="0"/>
        <v>10843358</v>
      </c>
      <c r="D6" s="10">
        <f t="shared" si="0"/>
        <v>10756358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10843358</v>
      </c>
      <c r="I6" s="10">
        <f t="shared" si="0"/>
        <v>10843358</v>
      </c>
      <c r="J6" s="10">
        <f t="shared" si="0"/>
        <v>10756358</v>
      </c>
      <c r="K6" s="10">
        <f>SUM(K7:K16)</f>
        <v>10756358</v>
      </c>
    </row>
    <row r="7" spans="1:11" ht="15.75">
      <c r="A7" s="8" t="s">
        <v>213</v>
      </c>
      <c r="B7" s="6"/>
      <c r="C7" s="6"/>
      <c r="D7" s="6"/>
      <c r="E7" s="6"/>
      <c r="F7" s="6"/>
      <c r="G7" s="6"/>
      <c r="H7" s="6">
        <f aca="true" t="shared" si="1" ref="H7:H16">B7+E7</f>
        <v>0</v>
      </c>
      <c r="I7" s="6">
        <f aca="true" t="shared" si="2" ref="I7:I16">C7+F7</f>
        <v>0</v>
      </c>
      <c r="J7" s="6">
        <f aca="true" t="shared" si="3" ref="J7:J16">D7+G7</f>
        <v>0</v>
      </c>
      <c r="K7" s="6">
        <f>D7+G7</f>
        <v>0</v>
      </c>
    </row>
    <row r="8" spans="1:11" ht="15.75">
      <c r="A8" s="8" t="s">
        <v>177</v>
      </c>
      <c r="B8" s="6"/>
      <c r="C8" s="6"/>
      <c r="D8" s="6"/>
      <c r="E8" s="6"/>
      <c r="F8" s="6"/>
      <c r="G8" s="6"/>
      <c r="H8" s="6">
        <f t="shared" si="1"/>
        <v>0</v>
      </c>
      <c r="I8" s="6">
        <f t="shared" si="2"/>
        <v>0</v>
      </c>
      <c r="J8" s="6">
        <f t="shared" si="3"/>
        <v>0</v>
      </c>
      <c r="K8" s="6">
        <f aca="true" t="shared" si="4" ref="K8:K16">D8+G8</f>
        <v>0</v>
      </c>
    </row>
    <row r="9" spans="1:11" ht="31.5">
      <c r="A9" s="8" t="s">
        <v>178</v>
      </c>
      <c r="B9" s="6"/>
      <c r="C9" s="6"/>
      <c r="D9" s="6"/>
      <c r="E9" s="6"/>
      <c r="F9" s="6"/>
      <c r="G9" s="6"/>
      <c r="H9" s="6">
        <f t="shared" si="1"/>
        <v>0</v>
      </c>
      <c r="I9" s="6">
        <f t="shared" si="2"/>
        <v>0</v>
      </c>
      <c r="J9" s="6">
        <f t="shared" si="3"/>
        <v>0</v>
      </c>
      <c r="K9" s="6">
        <f t="shared" si="4"/>
        <v>0</v>
      </c>
    </row>
    <row r="10" spans="1:11" ht="15.75">
      <c r="A10" s="8" t="s">
        <v>179</v>
      </c>
      <c r="B10" s="6"/>
      <c r="C10" s="6"/>
      <c r="D10" s="6"/>
      <c r="E10" s="6"/>
      <c r="F10" s="6"/>
      <c r="G10" s="6"/>
      <c r="H10" s="6">
        <f t="shared" si="1"/>
        <v>0</v>
      </c>
      <c r="I10" s="6">
        <f t="shared" si="2"/>
        <v>0</v>
      </c>
      <c r="J10" s="6">
        <f t="shared" si="3"/>
        <v>0</v>
      </c>
      <c r="K10" s="6">
        <f t="shared" si="4"/>
        <v>0</v>
      </c>
    </row>
    <row r="11" spans="1:11" ht="15.75">
      <c r="A11" s="8" t="s">
        <v>180</v>
      </c>
      <c r="B11" s="6"/>
      <c r="C11" s="6"/>
      <c r="D11" s="6"/>
      <c r="E11" s="6"/>
      <c r="F11" s="6"/>
      <c r="G11" s="6"/>
      <c r="H11" s="6">
        <f t="shared" si="1"/>
        <v>0</v>
      </c>
      <c r="I11" s="6">
        <f t="shared" si="2"/>
        <v>0</v>
      </c>
      <c r="J11" s="6">
        <f t="shared" si="3"/>
        <v>0</v>
      </c>
      <c r="K11" s="6">
        <f t="shared" si="4"/>
        <v>0</v>
      </c>
    </row>
    <row r="12" spans="1:11" ht="15.75">
      <c r="A12" s="8" t="s">
        <v>181</v>
      </c>
      <c r="B12" s="6"/>
      <c r="C12" s="6"/>
      <c r="D12" s="6"/>
      <c r="E12" s="6"/>
      <c r="F12" s="6"/>
      <c r="G12" s="6"/>
      <c r="H12" s="6">
        <f t="shared" si="1"/>
        <v>0</v>
      </c>
      <c r="I12" s="6">
        <f t="shared" si="2"/>
        <v>0</v>
      </c>
      <c r="J12" s="6">
        <f t="shared" si="3"/>
        <v>0</v>
      </c>
      <c r="K12" s="6">
        <f t="shared" si="4"/>
        <v>0</v>
      </c>
    </row>
    <row r="13" spans="1:11" ht="31.5">
      <c r="A13" s="8" t="s">
        <v>182</v>
      </c>
      <c r="B13" s="6"/>
      <c r="C13" s="6"/>
      <c r="D13" s="6"/>
      <c r="E13" s="6"/>
      <c r="F13" s="6"/>
      <c r="G13" s="6"/>
      <c r="H13" s="6">
        <f t="shared" si="1"/>
        <v>0</v>
      </c>
      <c r="I13" s="6">
        <f t="shared" si="2"/>
        <v>0</v>
      </c>
      <c r="J13" s="6">
        <f t="shared" si="3"/>
        <v>0</v>
      </c>
      <c r="K13" s="6">
        <f t="shared" si="4"/>
        <v>0</v>
      </c>
    </row>
    <row r="14" spans="1:11" ht="15.75">
      <c r="A14" s="8" t="s">
        <v>183</v>
      </c>
      <c r="B14" s="6">
        <v>10843358</v>
      </c>
      <c r="C14" s="6">
        <v>10843358</v>
      </c>
      <c r="D14" s="6">
        <v>10756358</v>
      </c>
      <c r="E14" s="6"/>
      <c r="F14" s="6"/>
      <c r="G14" s="6"/>
      <c r="H14" s="6">
        <f t="shared" si="1"/>
        <v>10843358</v>
      </c>
      <c r="I14" s="6">
        <f t="shared" si="2"/>
        <v>10843358</v>
      </c>
      <c r="J14" s="6">
        <f t="shared" si="3"/>
        <v>10756358</v>
      </c>
      <c r="K14" s="6">
        <f t="shared" si="4"/>
        <v>10756358</v>
      </c>
    </row>
    <row r="15" spans="1:11" ht="31.5">
      <c r="A15" s="8" t="s">
        <v>184</v>
      </c>
      <c r="B15" s="6"/>
      <c r="C15" s="6"/>
      <c r="D15" s="6"/>
      <c r="E15" s="6"/>
      <c r="F15" s="6"/>
      <c r="G15" s="6"/>
      <c r="H15" s="6">
        <f t="shared" si="1"/>
        <v>0</v>
      </c>
      <c r="I15" s="6">
        <f t="shared" si="2"/>
        <v>0</v>
      </c>
      <c r="J15" s="6">
        <f t="shared" si="3"/>
        <v>0</v>
      </c>
      <c r="K15" s="6">
        <f t="shared" si="4"/>
        <v>0</v>
      </c>
    </row>
    <row r="16" spans="1:11" ht="30" customHeight="1">
      <c r="A16" s="8" t="s">
        <v>185</v>
      </c>
      <c r="B16" s="6"/>
      <c r="C16" s="6"/>
      <c r="D16" s="6"/>
      <c r="E16" s="6"/>
      <c r="F16" s="6"/>
      <c r="G16" s="6"/>
      <c r="H16" s="6">
        <f t="shared" si="1"/>
        <v>0</v>
      </c>
      <c r="I16" s="6">
        <f t="shared" si="2"/>
        <v>0</v>
      </c>
      <c r="J16" s="6">
        <f t="shared" si="3"/>
        <v>0</v>
      </c>
      <c r="K16" s="6">
        <f t="shared" si="4"/>
        <v>0</v>
      </c>
    </row>
    <row r="17" spans="1:11" ht="30" customHeight="1">
      <c r="A17" s="140"/>
      <c r="B17" s="83"/>
      <c r="C17" s="83"/>
      <c r="D17" s="83"/>
      <c r="E17" s="83"/>
      <c r="F17" s="83"/>
      <c r="G17" s="83"/>
      <c r="H17" s="83"/>
      <c r="I17" s="83"/>
      <c r="J17" s="83"/>
      <c r="K17" s="83"/>
    </row>
    <row r="18" spans="1:11" ht="30" customHeight="1">
      <c r="A18" s="140"/>
      <c r="B18" s="83"/>
      <c r="C18" s="83"/>
      <c r="D18" s="83"/>
      <c r="E18" s="83"/>
      <c r="F18" s="83"/>
      <c r="G18" s="83"/>
      <c r="H18" s="83"/>
      <c r="I18" s="83"/>
      <c r="J18" s="83"/>
      <c r="K18" s="83"/>
    </row>
    <row r="19" spans="1:11" ht="78.75">
      <c r="A19" s="4" t="s">
        <v>12</v>
      </c>
      <c r="B19" s="12" t="s">
        <v>243</v>
      </c>
      <c r="C19" s="12" t="s">
        <v>244</v>
      </c>
      <c r="D19" s="12" t="s">
        <v>251</v>
      </c>
      <c r="E19" s="12" t="s">
        <v>245</v>
      </c>
      <c r="F19" s="12" t="s">
        <v>246</v>
      </c>
      <c r="G19" s="12" t="s">
        <v>247</v>
      </c>
      <c r="H19" s="78" t="s">
        <v>248</v>
      </c>
      <c r="I19" s="78" t="s">
        <v>249</v>
      </c>
      <c r="J19" s="78" t="s">
        <v>250</v>
      </c>
      <c r="K19" s="78" t="s">
        <v>278</v>
      </c>
    </row>
    <row r="20" spans="1:11" s="1" customFormat="1" ht="31.5">
      <c r="A20" s="122" t="s">
        <v>594</v>
      </c>
      <c r="B20" s="10">
        <f aca="true" t="shared" si="5" ref="B20:J20">SUM(B21:B30)</f>
        <v>436000</v>
      </c>
      <c r="C20" s="10">
        <f t="shared" si="5"/>
        <v>436000</v>
      </c>
      <c r="D20" s="10">
        <f t="shared" si="5"/>
        <v>0</v>
      </c>
      <c r="E20" s="10">
        <f t="shared" si="5"/>
        <v>0</v>
      </c>
      <c r="F20" s="10">
        <f t="shared" si="5"/>
        <v>0</v>
      </c>
      <c r="G20" s="10">
        <f t="shared" si="5"/>
        <v>0</v>
      </c>
      <c r="H20" s="10">
        <f t="shared" si="5"/>
        <v>436000</v>
      </c>
      <c r="I20" s="10">
        <f t="shared" si="5"/>
        <v>436000</v>
      </c>
      <c r="J20" s="10">
        <f t="shared" si="5"/>
        <v>0</v>
      </c>
      <c r="K20" s="10">
        <f>SUM(K21:K30)</f>
        <v>0</v>
      </c>
    </row>
    <row r="21" spans="1:11" ht="15.75">
      <c r="A21" s="8" t="s">
        <v>213</v>
      </c>
      <c r="B21" s="6"/>
      <c r="C21" s="6"/>
      <c r="D21" s="6"/>
      <c r="E21" s="6"/>
      <c r="F21" s="6"/>
      <c r="G21" s="6"/>
      <c r="H21" s="6">
        <f>B21+E21</f>
        <v>0</v>
      </c>
      <c r="I21" s="6">
        <f>C21+F21</f>
        <v>0</v>
      </c>
      <c r="J21" s="6">
        <f>D21+G21</f>
        <v>0</v>
      </c>
      <c r="K21" s="6">
        <f>D21+G21</f>
        <v>0</v>
      </c>
    </row>
    <row r="22" spans="1:11" ht="15.75">
      <c r="A22" s="8" t="s">
        <v>177</v>
      </c>
      <c r="B22" s="6"/>
      <c r="C22" s="6"/>
      <c r="D22" s="6"/>
      <c r="E22" s="6"/>
      <c r="F22" s="6"/>
      <c r="G22" s="6"/>
      <c r="H22" s="6"/>
      <c r="I22" s="6"/>
      <c r="J22" s="6"/>
      <c r="K22" s="6">
        <f aca="true" t="shared" si="6" ref="K22:K30">D22+G22</f>
        <v>0</v>
      </c>
    </row>
    <row r="23" spans="1:11" ht="31.5">
      <c r="A23" s="8" t="s">
        <v>178</v>
      </c>
      <c r="B23" s="6"/>
      <c r="C23" s="6"/>
      <c r="D23" s="6"/>
      <c r="E23" s="6"/>
      <c r="F23" s="6"/>
      <c r="G23" s="6"/>
      <c r="H23" s="6">
        <f aca="true" t="shared" si="7" ref="H23:H30">B23+E23</f>
        <v>0</v>
      </c>
      <c r="I23" s="6">
        <f aca="true" t="shared" si="8" ref="I23:I30">C23+F23</f>
        <v>0</v>
      </c>
      <c r="J23" s="6">
        <f aca="true" t="shared" si="9" ref="J23:J30">D23+G23</f>
        <v>0</v>
      </c>
      <c r="K23" s="6">
        <f t="shared" si="6"/>
        <v>0</v>
      </c>
    </row>
    <row r="24" spans="1:11" ht="15.75">
      <c r="A24" s="8" t="s">
        <v>179</v>
      </c>
      <c r="B24" s="6"/>
      <c r="C24" s="6"/>
      <c r="D24" s="6"/>
      <c r="E24" s="6"/>
      <c r="F24" s="6"/>
      <c r="G24" s="6"/>
      <c r="H24" s="6">
        <f t="shared" si="7"/>
        <v>0</v>
      </c>
      <c r="I24" s="6">
        <f t="shared" si="8"/>
        <v>0</v>
      </c>
      <c r="J24" s="6">
        <f t="shared" si="9"/>
        <v>0</v>
      </c>
      <c r="K24" s="6">
        <f t="shared" si="6"/>
        <v>0</v>
      </c>
    </row>
    <row r="25" spans="1:11" ht="15.75">
      <c r="A25" s="8" t="s">
        <v>180</v>
      </c>
      <c r="B25" s="6"/>
      <c r="C25" s="6"/>
      <c r="D25" s="6"/>
      <c r="E25" s="6"/>
      <c r="F25" s="6"/>
      <c r="G25" s="6"/>
      <c r="H25" s="6">
        <f t="shared" si="7"/>
        <v>0</v>
      </c>
      <c r="I25" s="6">
        <f t="shared" si="8"/>
        <v>0</v>
      </c>
      <c r="J25" s="6">
        <f t="shared" si="9"/>
        <v>0</v>
      </c>
      <c r="K25" s="6">
        <f t="shared" si="6"/>
        <v>0</v>
      </c>
    </row>
    <row r="26" spans="1:11" ht="15.75">
      <c r="A26" s="8" t="s">
        <v>181</v>
      </c>
      <c r="B26" s="6"/>
      <c r="C26" s="6"/>
      <c r="D26" s="6"/>
      <c r="E26" s="6"/>
      <c r="F26" s="6"/>
      <c r="G26" s="6"/>
      <c r="H26" s="6">
        <f t="shared" si="7"/>
        <v>0</v>
      </c>
      <c r="I26" s="6">
        <f t="shared" si="8"/>
        <v>0</v>
      </c>
      <c r="J26" s="6">
        <f t="shared" si="9"/>
        <v>0</v>
      </c>
      <c r="K26" s="6">
        <f t="shared" si="6"/>
        <v>0</v>
      </c>
    </row>
    <row r="27" spans="1:11" s="1" customFormat="1" ht="31.5">
      <c r="A27" s="8" t="s">
        <v>182</v>
      </c>
      <c r="B27" s="6"/>
      <c r="C27" s="6"/>
      <c r="D27" s="6"/>
      <c r="E27" s="10"/>
      <c r="F27" s="10"/>
      <c r="G27" s="10"/>
      <c r="H27" s="6">
        <f t="shared" si="7"/>
        <v>0</v>
      </c>
      <c r="I27" s="6">
        <f t="shared" si="8"/>
        <v>0</v>
      </c>
      <c r="J27" s="6">
        <f t="shared" si="9"/>
        <v>0</v>
      </c>
      <c r="K27" s="6">
        <f t="shared" si="6"/>
        <v>0</v>
      </c>
    </row>
    <row r="28" spans="1:11" ht="15.75">
      <c r="A28" s="8" t="s">
        <v>183</v>
      </c>
      <c r="B28" s="6">
        <v>436000</v>
      </c>
      <c r="C28" s="6">
        <v>436000</v>
      </c>
      <c r="D28" s="6"/>
      <c r="E28" s="6"/>
      <c r="F28" s="6"/>
      <c r="G28" s="6"/>
      <c r="H28" s="6">
        <f t="shared" si="7"/>
        <v>436000</v>
      </c>
      <c r="I28" s="6">
        <f t="shared" si="8"/>
        <v>436000</v>
      </c>
      <c r="J28" s="6">
        <f t="shared" si="9"/>
        <v>0</v>
      </c>
      <c r="K28" s="6">
        <f t="shared" si="6"/>
        <v>0</v>
      </c>
    </row>
    <row r="29" spans="1:11" ht="31.5">
      <c r="A29" s="8" t="s">
        <v>184</v>
      </c>
      <c r="B29" s="6"/>
      <c r="C29" s="6"/>
      <c r="D29" s="6"/>
      <c r="E29" s="6"/>
      <c r="F29" s="6"/>
      <c r="G29" s="6"/>
      <c r="H29" s="6">
        <f t="shared" si="7"/>
        <v>0</v>
      </c>
      <c r="I29" s="6">
        <f t="shared" si="8"/>
        <v>0</v>
      </c>
      <c r="J29" s="6">
        <f t="shared" si="9"/>
        <v>0</v>
      </c>
      <c r="K29" s="6">
        <f t="shared" si="6"/>
        <v>0</v>
      </c>
    </row>
    <row r="30" spans="1:11" ht="31.5">
      <c r="A30" s="8" t="s">
        <v>185</v>
      </c>
      <c r="B30" s="6"/>
      <c r="C30" s="6"/>
      <c r="D30" s="6"/>
      <c r="E30" s="6"/>
      <c r="F30" s="6"/>
      <c r="G30" s="6"/>
      <c r="H30" s="6">
        <f t="shared" si="7"/>
        <v>0</v>
      </c>
      <c r="I30" s="6">
        <f t="shared" si="8"/>
        <v>0</v>
      </c>
      <c r="J30" s="6">
        <f t="shared" si="9"/>
        <v>0</v>
      </c>
      <c r="K30" s="6">
        <f t="shared" si="6"/>
        <v>0</v>
      </c>
    </row>
  </sheetData>
  <sheetProtection/>
  <mergeCells count="2">
    <mergeCell ref="A2:K2"/>
    <mergeCell ref="A1:K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59" r:id="rId1"/>
  <headerFooter alignWithMargins="0">
    <oddHeader>&amp;C10. melléklet a 6/2018. (V.29.)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view="pageLayout" workbookViewId="0" topLeftCell="A1">
      <selection activeCell="J30" sqref="A1:K30"/>
    </sheetView>
  </sheetViews>
  <sheetFormatPr defaultColWidth="9.140625" defaultRowHeight="12.75"/>
  <cols>
    <col min="1" max="1" width="46.28125" style="2" customWidth="1"/>
    <col min="2" max="4" width="18.8515625" style="3" customWidth="1"/>
    <col min="5" max="7" width="19.421875" style="3" customWidth="1"/>
    <col min="8" max="10" width="18.57421875" style="3" customWidth="1"/>
    <col min="11" max="11" width="18.57421875" style="3" hidden="1" customWidth="1"/>
    <col min="12" max="16384" width="9.140625" style="2" customWidth="1"/>
  </cols>
  <sheetData>
    <row r="1" spans="1:11" s="1" customFormat="1" ht="15.75">
      <c r="A1" s="407" t="s">
        <v>214</v>
      </c>
      <c r="B1" s="408"/>
      <c r="C1" s="408"/>
      <c r="D1" s="408"/>
      <c r="E1" s="408"/>
      <c r="F1" s="408"/>
      <c r="G1" s="408"/>
      <c r="H1" s="408"/>
      <c r="I1" s="408"/>
      <c r="J1" s="406"/>
      <c r="K1" s="406"/>
    </row>
    <row r="2" spans="1:11" ht="15.75">
      <c r="A2" s="407" t="s">
        <v>956</v>
      </c>
      <c r="B2" s="408"/>
      <c r="C2" s="408"/>
      <c r="D2" s="408"/>
      <c r="E2" s="408"/>
      <c r="F2" s="408"/>
      <c r="G2" s="408"/>
      <c r="H2" s="408"/>
      <c r="I2" s="408"/>
      <c r="J2" s="406"/>
      <c r="K2" s="406"/>
    </row>
    <row r="3" spans="1:11" ht="15.75">
      <c r="A3" s="121"/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5" spans="1:11" ht="63">
      <c r="A5" s="4" t="s">
        <v>12</v>
      </c>
      <c r="B5" s="12" t="s">
        <v>243</v>
      </c>
      <c r="C5" s="12" t="s">
        <v>244</v>
      </c>
      <c r="D5" s="12" t="s">
        <v>251</v>
      </c>
      <c r="E5" s="12" t="s">
        <v>245</v>
      </c>
      <c r="F5" s="12" t="s">
        <v>246</v>
      </c>
      <c r="G5" s="12" t="s">
        <v>247</v>
      </c>
      <c r="H5" s="78" t="s">
        <v>248</v>
      </c>
      <c r="I5" s="78" t="s">
        <v>249</v>
      </c>
      <c r="J5" s="78" t="s">
        <v>250</v>
      </c>
      <c r="K5" s="78" t="s">
        <v>250</v>
      </c>
    </row>
    <row r="6" spans="1:11" s="1" customFormat="1" ht="31.5">
      <c r="A6" s="14" t="s">
        <v>215</v>
      </c>
      <c r="B6" s="134">
        <f>SUM(B7:B16)</f>
        <v>2922000</v>
      </c>
      <c r="C6" s="134">
        <f aca="true" t="shared" si="0" ref="C6:K6">SUM(C7:C16)</f>
        <v>10090700</v>
      </c>
      <c r="D6" s="134">
        <f t="shared" si="0"/>
        <v>9367898</v>
      </c>
      <c r="E6" s="134">
        <f t="shared" si="0"/>
        <v>0</v>
      </c>
      <c r="F6" s="134">
        <f t="shared" si="0"/>
        <v>0</v>
      </c>
      <c r="G6" s="134">
        <f t="shared" si="0"/>
        <v>0</v>
      </c>
      <c r="H6" s="134">
        <f t="shared" si="0"/>
        <v>2922000</v>
      </c>
      <c r="I6" s="134">
        <f>C6+F6</f>
        <v>10090700</v>
      </c>
      <c r="J6" s="134">
        <f t="shared" si="0"/>
        <v>9367898</v>
      </c>
      <c r="K6" s="134">
        <f t="shared" si="0"/>
        <v>9367898</v>
      </c>
    </row>
    <row r="7" spans="1:11" ht="15.75">
      <c r="A7" s="8" t="s">
        <v>186</v>
      </c>
      <c r="B7" s="6"/>
      <c r="C7" s="6"/>
      <c r="D7" s="6"/>
      <c r="E7" s="6"/>
      <c r="F7" s="6"/>
      <c r="G7" s="6"/>
      <c r="H7" s="6"/>
      <c r="I7" s="6"/>
      <c r="J7" s="6">
        <f>D7+G7</f>
        <v>0</v>
      </c>
      <c r="K7" s="6">
        <f aca="true" t="shared" si="1" ref="K7:K16">D7+G7</f>
        <v>0</v>
      </c>
    </row>
    <row r="8" spans="1:11" ht="15.75">
      <c r="A8" s="8" t="s">
        <v>187</v>
      </c>
      <c r="B8" s="6">
        <v>140000</v>
      </c>
      <c r="C8" s="6">
        <v>140000</v>
      </c>
      <c r="D8" s="6">
        <v>135818</v>
      </c>
      <c r="E8" s="6"/>
      <c r="F8" s="6"/>
      <c r="G8" s="6"/>
      <c r="H8" s="6">
        <f aca="true" t="shared" si="2" ref="H8:H16">B8+E8</f>
        <v>140000</v>
      </c>
      <c r="I8" s="6">
        <f>C8+F8</f>
        <v>140000</v>
      </c>
      <c r="J8" s="6">
        <f aca="true" t="shared" si="3" ref="J8:J16">D8+G8</f>
        <v>135818</v>
      </c>
      <c r="K8" s="6">
        <f t="shared" si="1"/>
        <v>135818</v>
      </c>
    </row>
    <row r="9" spans="1:11" ht="15.75">
      <c r="A9" s="8" t="s">
        <v>188</v>
      </c>
      <c r="B9" s="6">
        <v>2782000</v>
      </c>
      <c r="C9" s="6">
        <v>2782000</v>
      </c>
      <c r="D9" s="6">
        <v>2063380</v>
      </c>
      <c r="E9" s="6"/>
      <c r="F9" s="6"/>
      <c r="G9" s="6"/>
      <c r="H9" s="6">
        <f t="shared" si="2"/>
        <v>2782000</v>
      </c>
      <c r="I9" s="6">
        <f aca="true" t="shared" si="4" ref="I9:I16">C9+F9</f>
        <v>2782000</v>
      </c>
      <c r="J9" s="6">
        <f t="shared" si="3"/>
        <v>2063380</v>
      </c>
      <c r="K9" s="6">
        <f t="shared" si="1"/>
        <v>2063380</v>
      </c>
    </row>
    <row r="10" spans="1:11" ht="15.75">
      <c r="A10" s="8" t="s">
        <v>189</v>
      </c>
      <c r="B10" s="6"/>
      <c r="C10" s="6"/>
      <c r="D10" s="6"/>
      <c r="E10" s="6"/>
      <c r="F10" s="6"/>
      <c r="G10" s="6"/>
      <c r="H10" s="6">
        <f t="shared" si="2"/>
        <v>0</v>
      </c>
      <c r="I10" s="6">
        <f t="shared" si="4"/>
        <v>0</v>
      </c>
      <c r="J10" s="6">
        <f t="shared" si="3"/>
        <v>0</v>
      </c>
      <c r="K10" s="6">
        <f t="shared" si="1"/>
        <v>0</v>
      </c>
    </row>
    <row r="11" spans="1:11" ht="15.75">
      <c r="A11" s="8" t="s">
        <v>190</v>
      </c>
      <c r="B11" s="6"/>
      <c r="C11" s="6"/>
      <c r="D11" s="6"/>
      <c r="E11" s="6"/>
      <c r="F11" s="6"/>
      <c r="G11" s="6"/>
      <c r="H11" s="6">
        <f t="shared" si="2"/>
        <v>0</v>
      </c>
      <c r="I11" s="6">
        <f t="shared" si="4"/>
        <v>0</v>
      </c>
      <c r="J11" s="6">
        <f t="shared" si="3"/>
        <v>0</v>
      </c>
      <c r="K11" s="6">
        <f t="shared" si="1"/>
        <v>0</v>
      </c>
    </row>
    <row r="12" spans="1:11" ht="31.5">
      <c r="A12" s="8" t="s">
        <v>191</v>
      </c>
      <c r="B12" s="6"/>
      <c r="C12" s="6"/>
      <c r="D12" s="6"/>
      <c r="E12" s="6"/>
      <c r="F12" s="6"/>
      <c r="G12" s="6"/>
      <c r="H12" s="6">
        <f t="shared" si="2"/>
        <v>0</v>
      </c>
      <c r="I12" s="6">
        <f t="shared" si="4"/>
        <v>0</v>
      </c>
      <c r="J12" s="6">
        <f t="shared" si="3"/>
        <v>0</v>
      </c>
      <c r="K12" s="6">
        <f t="shared" si="1"/>
        <v>0</v>
      </c>
    </row>
    <row r="13" spans="1:11" ht="31.5">
      <c r="A13" s="8" t="s">
        <v>192</v>
      </c>
      <c r="B13" s="6"/>
      <c r="C13" s="6">
        <v>7168700</v>
      </c>
      <c r="D13" s="6">
        <v>7168700</v>
      </c>
      <c r="E13" s="6"/>
      <c r="F13" s="6"/>
      <c r="G13" s="6"/>
      <c r="H13" s="6">
        <f t="shared" si="2"/>
        <v>0</v>
      </c>
      <c r="I13" s="6">
        <f t="shared" si="4"/>
        <v>7168700</v>
      </c>
      <c r="J13" s="6">
        <f t="shared" si="3"/>
        <v>7168700</v>
      </c>
      <c r="K13" s="6">
        <f t="shared" si="1"/>
        <v>7168700</v>
      </c>
    </row>
    <row r="14" spans="1:11" s="1" customFormat="1" ht="15.75">
      <c r="A14" s="8" t="s">
        <v>193</v>
      </c>
      <c r="B14" s="10"/>
      <c r="C14" s="6"/>
      <c r="D14" s="6"/>
      <c r="E14" s="10"/>
      <c r="F14" s="10"/>
      <c r="G14" s="10"/>
      <c r="H14" s="6">
        <f t="shared" si="2"/>
        <v>0</v>
      </c>
      <c r="I14" s="6">
        <f t="shared" si="4"/>
        <v>0</v>
      </c>
      <c r="J14" s="6">
        <f t="shared" si="3"/>
        <v>0</v>
      </c>
      <c r="K14" s="6">
        <f t="shared" si="1"/>
        <v>0</v>
      </c>
    </row>
    <row r="15" spans="1:11" ht="15.75">
      <c r="A15" s="8" t="s">
        <v>195</v>
      </c>
      <c r="B15" s="6"/>
      <c r="C15" s="6"/>
      <c r="D15" s="6"/>
      <c r="E15" s="6"/>
      <c r="F15" s="6"/>
      <c r="G15" s="6"/>
      <c r="H15" s="6">
        <f t="shared" si="2"/>
        <v>0</v>
      </c>
      <c r="I15" s="6">
        <f t="shared" si="4"/>
        <v>0</v>
      </c>
      <c r="J15" s="6">
        <f t="shared" si="3"/>
        <v>0</v>
      </c>
      <c r="K15" s="6">
        <f t="shared" si="1"/>
        <v>0</v>
      </c>
    </row>
    <row r="16" spans="1:11" ht="15.75">
      <c r="A16" s="8" t="s">
        <v>196</v>
      </c>
      <c r="B16" s="12"/>
      <c r="C16" s="12"/>
      <c r="D16" s="12"/>
      <c r="E16" s="12"/>
      <c r="F16" s="12"/>
      <c r="G16" s="12"/>
      <c r="H16" s="6">
        <f t="shared" si="2"/>
        <v>0</v>
      </c>
      <c r="I16" s="6">
        <f t="shared" si="4"/>
        <v>0</v>
      </c>
      <c r="J16" s="6">
        <f t="shared" si="3"/>
        <v>0</v>
      </c>
      <c r="K16" s="6">
        <f t="shared" si="1"/>
        <v>0</v>
      </c>
    </row>
    <row r="19" spans="1:11" ht="63">
      <c r="A19" s="4" t="s">
        <v>12</v>
      </c>
      <c r="B19" s="12" t="s">
        <v>243</v>
      </c>
      <c r="C19" s="12" t="s">
        <v>244</v>
      </c>
      <c r="D19" s="12" t="s">
        <v>251</v>
      </c>
      <c r="E19" s="12" t="s">
        <v>245</v>
      </c>
      <c r="F19" s="12" t="s">
        <v>246</v>
      </c>
      <c r="G19" s="12" t="s">
        <v>247</v>
      </c>
      <c r="H19" s="78" t="s">
        <v>248</v>
      </c>
      <c r="I19" s="78" t="s">
        <v>249</v>
      </c>
      <c r="J19" s="78" t="s">
        <v>250</v>
      </c>
      <c r="K19" s="78" t="s">
        <v>250</v>
      </c>
    </row>
    <row r="20" spans="1:11" ht="31.5">
      <c r="A20" s="14" t="s">
        <v>216</v>
      </c>
      <c r="B20" s="134">
        <f aca="true" t="shared" si="5" ref="B20:K20">SUM(B21:B30)</f>
        <v>0</v>
      </c>
      <c r="C20" s="134">
        <f t="shared" si="5"/>
        <v>0</v>
      </c>
      <c r="D20" s="134">
        <f t="shared" si="5"/>
        <v>0</v>
      </c>
      <c r="E20" s="134">
        <f t="shared" si="5"/>
        <v>0</v>
      </c>
      <c r="F20" s="134">
        <f t="shared" si="5"/>
        <v>0</v>
      </c>
      <c r="G20" s="134">
        <f t="shared" si="5"/>
        <v>0</v>
      </c>
      <c r="H20" s="134">
        <f t="shared" si="5"/>
        <v>0</v>
      </c>
      <c r="I20" s="134"/>
      <c r="J20" s="134">
        <f t="shared" si="5"/>
        <v>0</v>
      </c>
      <c r="K20" s="134">
        <f t="shared" si="5"/>
        <v>0</v>
      </c>
    </row>
    <row r="21" spans="1:11" ht="15.75">
      <c r="A21" s="8" t="s">
        <v>186</v>
      </c>
      <c r="B21" s="6"/>
      <c r="C21" s="6"/>
      <c r="D21" s="6"/>
      <c r="E21" s="6"/>
      <c r="F21" s="6"/>
      <c r="G21" s="6"/>
      <c r="H21" s="6">
        <f>B21+E21</f>
        <v>0</v>
      </c>
      <c r="I21" s="6"/>
      <c r="J21" s="6">
        <f>D21+G21</f>
        <v>0</v>
      </c>
      <c r="K21" s="6">
        <f aca="true" t="shared" si="6" ref="K21:K30">D21+G21</f>
        <v>0</v>
      </c>
    </row>
    <row r="22" spans="1:11" ht="15.75">
      <c r="A22" s="8" t="s">
        <v>187</v>
      </c>
      <c r="B22" s="6"/>
      <c r="C22" s="6"/>
      <c r="D22" s="6"/>
      <c r="E22" s="6"/>
      <c r="F22" s="6"/>
      <c r="G22" s="6"/>
      <c r="H22" s="6">
        <f aca="true" t="shared" si="7" ref="H22:H30">B22+E22</f>
        <v>0</v>
      </c>
      <c r="I22" s="6"/>
      <c r="J22" s="6">
        <f aca="true" t="shared" si="8" ref="J22:J30">D22+G22</f>
        <v>0</v>
      </c>
      <c r="K22" s="6">
        <f t="shared" si="6"/>
        <v>0</v>
      </c>
    </row>
    <row r="23" spans="1:11" ht="15.75">
      <c r="A23" s="8" t="s">
        <v>188</v>
      </c>
      <c r="B23" s="6"/>
      <c r="C23" s="6"/>
      <c r="D23" s="6"/>
      <c r="E23" s="6"/>
      <c r="F23" s="6"/>
      <c r="G23" s="6"/>
      <c r="H23" s="6">
        <f t="shared" si="7"/>
        <v>0</v>
      </c>
      <c r="I23" s="6"/>
      <c r="J23" s="6">
        <f t="shared" si="8"/>
        <v>0</v>
      </c>
      <c r="K23" s="6">
        <f t="shared" si="6"/>
        <v>0</v>
      </c>
    </row>
    <row r="24" spans="1:11" ht="15.75">
      <c r="A24" s="8" t="s">
        <v>189</v>
      </c>
      <c r="B24" s="6"/>
      <c r="C24" s="6"/>
      <c r="D24" s="6"/>
      <c r="E24" s="6"/>
      <c r="F24" s="6"/>
      <c r="G24" s="6"/>
      <c r="H24" s="6">
        <f t="shared" si="7"/>
        <v>0</v>
      </c>
      <c r="I24" s="6"/>
      <c r="J24" s="6">
        <f t="shared" si="8"/>
        <v>0</v>
      </c>
      <c r="K24" s="6">
        <f t="shared" si="6"/>
        <v>0</v>
      </c>
    </row>
    <row r="25" spans="1:11" ht="15.75">
      <c r="A25" s="8" t="s">
        <v>190</v>
      </c>
      <c r="B25" s="6"/>
      <c r="C25" s="6"/>
      <c r="D25" s="6"/>
      <c r="E25" s="6"/>
      <c r="F25" s="6"/>
      <c r="G25" s="6"/>
      <c r="H25" s="6">
        <f t="shared" si="7"/>
        <v>0</v>
      </c>
      <c r="I25" s="6"/>
      <c r="J25" s="6">
        <f t="shared" si="8"/>
        <v>0</v>
      </c>
      <c r="K25" s="6">
        <f t="shared" si="6"/>
        <v>0</v>
      </c>
    </row>
    <row r="26" spans="1:11" ht="31.5">
      <c r="A26" s="8" t="s">
        <v>191</v>
      </c>
      <c r="B26" s="6"/>
      <c r="C26" s="6"/>
      <c r="D26" s="6"/>
      <c r="E26" s="6"/>
      <c r="F26" s="6"/>
      <c r="G26" s="6"/>
      <c r="H26" s="6">
        <f t="shared" si="7"/>
        <v>0</v>
      </c>
      <c r="I26" s="6"/>
      <c r="J26" s="6">
        <f t="shared" si="8"/>
        <v>0</v>
      </c>
      <c r="K26" s="6">
        <f t="shared" si="6"/>
        <v>0</v>
      </c>
    </row>
    <row r="27" spans="1:11" ht="31.5">
      <c r="A27" s="8" t="s">
        <v>192</v>
      </c>
      <c r="B27" s="6"/>
      <c r="C27" s="6"/>
      <c r="D27" s="6"/>
      <c r="E27" s="6"/>
      <c r="F27" s="6"/>
      <c r="G27" s="6"/>
      <c r="H27" s="6">
        <f t="shared" si="7"/>
        <v>0</v>
      </c>
      <c r="I27" s="6"/>
      <c r="J27" s="6">
        <f t="shared" si="8"/>
        <v>0</v>
      </c>
      <c r="K27" s="6">
        <f t="shared" si="6"/>
        <v>0</v>
      </c>
    </row>
    <row r="28" spans="1:11" ht="15.75">
      <c r="A28" s="8" t="s">
        <v>193</v>
      </c>
      <c r="B28" s="10"/>
      <c r="C28" s="10"/>
      <c r="D28" s="10"/>
      <c r="E28" s="10"/>
      <c r="F28" s="10"/>
      <c r="G28" s="10"/>
      <c r="H28" s="6">
        <f t="shared" si="7"/>
        <v>0</v>
      </c>
      <c r="I28" s="6"/>
      <c r="J28" s="6">
        <f t="shared" si="8"/>
        <v>0</v>
      </c>
      <c r="K28" s="6">
        <f t="shared" si="6"/>
        <v>0</v>
      </c>
    </row>
    <row r="29" spans="1:11" ht="15.75">
      <c r="A29" s="8" t="s">
        <v>195</v>
      </c>
      <c r="B29" s="6"/>
      <c r="C29" s="6"/>
      <c r="D29" s="6"/>
      <c r="E29" s="6"/>
      <c r="F29" s="6"/>
      <c r="G29" s="6"/>
      <c r="H29" s="6">
        <f t="shared" si="7"/>
        <v>0</v>
      </c>
      <c r="I29" s="6"/>
      <c r="J29" s="6">
        <f t="shared" si="8"/>
        <v>0</v>
      </c>
      <c r="K29" s="6">
        <f t="shared" si="6"/>
        <v>0</v>
      </c>
    </row>
    <row r="30" spans="1:11" ht="15.75">
      <c r="A30" s="8" t="s">
        <v>196</v>
      </c>
      <c r="B30" s="12"/>
      <c r="C30" s="12"/>
      <c r="D30" s="12"/>
      <c r="E30" s="12"/>
      <c r="F30" s="12"/>
      <c r="G30" s="12"/>
      <c r="H30" s="6">
        <f t="shared" si="7"/>
        <v>0</v>
      </c>
      <c r="I30" s="6"/>
      <c r="J30" s="6">
        <f t="shared" si="8"/>
        <v>0</v>
      </c>
      <c r="K30" s="6">
        <f t="shared" si="6"/>
        <v>0</v>
      </c>
    </row>
  </sheetData>
  <sheetProtection/>
  <mergeCells count="2">
    <mergeCell ref="A2:K2"/>
    <mergeCell ref="A1:K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65" r:id="rId1"/>
  <headerFooter alignWithMargins="0">
    <oddHeader xml:space="preserve">&amp;C11. melléklet a 6/2018. (V.29.) önkormányzati rendelethez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view="pageLayout" workbookViewId="0" topLeftCell="A1">
      <selection activeCell="J52" sqref="A1:J52"/>
    </sheetView>
  </sheetViews>
  <sheetFormatPr defaultColWidth="9.140625" defaultRowHeight="12.75"/>
  <cols>
    <col min="1" max="1" width="46.28125" style="2" customWidth="1"/>
    <col min="2" max="4" width="18.00390625" style="3" customWidth="1"/>
    <col min="5" max="7" width="18.140625" style="3" customWidth="1"/>
    <col min="8" max="10" width="17.57421875" style="3" customWidth="1"/>
    <col min="11" max="11" width="18.28125" style="2" customWidth="1"/>
    <col min="12" max="12" width="20.7109375" style="2" customWidth="1"/>
    <col min="13" max="13" width="12.7109375" style="2" customWidth="1"/>
    <col min="14" max="16384" width="9.140625" style="2" customWidth="1"/>
  </cols>
  <sheetData>
    <row r="1" spans="1:10" ht="15.75">
      <c r="A1" s="407" t="s">
        <v>84</v>
      </c>
      <c r="B1" s="408"/>
      <c r="C1" s="408"/>
      <c r="D1" s="408"/>
      <c r="E1" s="408"/>
      <c r="F1" s="408"/>
      <c r="G1" s="408"/>
      <c r="H1" s="408"/>
      <c r="I1" s="406"/>
      <c r="J1" s="406"/>
    </row>
    <row r="2" spans="1:10" ht="15.75">
      <c r="A2" s="407" t="s">
        <v>956</v>
      </c>
      <c r="B2" s="408"/>
      <c r="C2" s="408"/>
      <c r="D2" s="408"/>
      <c r="E2" s="408"/>
      <c r="F2" s="408"/>
      <c r="G2" s="408"/>
      <c r="H2" s="408"/>
      <c r="I2" s="406"/>
      <c r="J2" s="406"/>
    </row>
    <row r="3" spans="1:10" ht="15.75">
      <c r="A3" s="121"/>
      <c r="B3" s="120"/>
      <c r="C3" s="120"/>
      <c r="D3" s="120"/>
      <c r="E3" s="120"/>
      <c r="F3" s="120"/>
      <c r="G3" s="120"/>
      <c r="H3" s="120"/>
      <c r="I3" s="120"/>
      <c r="J3" s="120"/>
    </row>
    <row r="5" spans="1:11" ht="78.75">
      <c r="A5" s="4" t="s">
        <v>12</v>
      </c>
      <c r="B5" s="12" t="s">
        <v>243</v>
      </c>
      <c r="C5" s="12" t="s">
        <v>280</v>
      </c>
      <c r="D5" s="12" t="s">
        <v>251</v>
      </c>
      <c r="E5" s="12" t="s">
        <v>245</v>
      </c>
      <c r="F5" s="12" t="s">
        <v>246</v>
      </c>
      <c r="G5" s="12" t="s">
        <v>247</v>
      </c>
      <c r="H5" s="78" t="s">
        <v>248</v>
      </c>
      <c r="I5" s="78" t="s">
        <v>249</v>
      </c>
      <c r="J5" s="78" t="s">
        <v>250</v>
      </c>
      <c r="K5" s="25"/>
    </row>
    <row r="6" spans="1:11" s="47" customFormat="1" ht="15.75">
      <c r="A6" s="30" t="s">
        <v>1081</v>
      </c>
      <c r="B6" s="11">
        <v>0</v>
      </c>
      <c r="C6" s="11">
        <v>4300000</v>
      </c>
      <c r="D6" s="11">
        <v>0</v>
      </c>
      <c r="E6" s="11"/>
      <c r="F6" s="11"/>
      <c r="G6" s="11"/>
      <c r="H6" s="11">
        <f>B6+E6</f>
        <v>0</v>
      </c>
      <c r="I6" s="11">
        <f>C6+F6</f>
        <v>4300000</v>
      </c>
      <c r="J6" s="11">
        <f>D6+G6</f>
        <v>0</v>
      </c>
      <c r="K6" s="141"/>
    </row>
    <row r="7" spans="1:11" s="47" customFormat="1" ht="15.75">
      <c r="A7" s="30" t="s">
        <v>222</v>
      </c>
      <c r="B7" s="11">
        <f aca="true" t="shared" si="0" ref="B7:J7">SUM(B8:B13)</f>
        <v>11168028</v>
      </c>
      <c r="C7" s="11">
        <f t="shared" si="0"/>
        <v>90338926</v>
      </c>
      <c r="D7" s="11">
        <f t="shared" si="0"/>
        <v>5253000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11168028</v>
      </c>
      <c r="I7" s="11">
        <f t="shared" si="0"/>
        <v>90338926</v>
      </c>
      <c r="J7" s="11">
        <f t="shared" si="0"/>
        <v>5253000</v>
      </c>
      <c r="K7" s="141"/>
    </row>
    <row r="8" spans="1:11" ht="15.75">
      <c r="A8" s="9" t="s">
        <v>1072</v>
      </c>
      <c r="B8" s="6">
        <v>2375000</v>
      </c>
      <c r="C8" s="6">
        <v>2375000</v>
      </c>
      <c r="D8" s="6">
        <v>1680000</v>
      </c>
      <c r="E8" s="6"/>
      <c r="F8" s="6"/>
      <c r="G8" s="6"/>
      <c r="H8" s="11">
        <f aca="true" t="shared" si="1" ref="H8:H33">B8+E8</f>
        <v>2375000</v>
      </c>
      <c r="I8" s="11">
        <f aca="true" t="shared" si="2" ref="I8:I13">C8+F8</f>
        <v>2375000</v>
      </c>
      <c r="J8" s="11">
        <f aca="true" t="shared" si="3" ref="J8:J33">D8+G8</f>
        <v>1680000</v>
      </c>
      <c r="K8" s="25"/>
    </row>
    <row r="9" spans="1:11" ht="15.75" hidden="1">
      <c r="A9" s="9"/>
      <c r="B9" s="6"/>
      <c r="C9" s="6"/>
      <c r="D9" s="6"/>
      <c r="E9" s="6"/>
      <c r="F9" s="6"/>
      <c r="G9" s="6"/>
      <c r="H9" s="11">
        <f t="shared" si="1"/>
        <v>0</v>
      </c>
      <c r="I9" s="11">
        <f t="shared" si="2"/>
        <v>0</v>
      </c>
      <c r="J9" s="11">
        <f t="shared" si="3"/>
        <v>0</v>
      </c>
      <c r="K9" s="25"/>
    </row>
    <row r="10" spans="1:11" ht="15.75">
      <c r="A10" s="9" t="s">
        <v>1079</v>
      </c>
      <c r="B10" s="6"/>
      <c r="C10" s="6">
        <v>1140000</v>
      </c>
      <c r="D10" s="6">
        <v>1140000</v>
      </c>
      <c r="E10" s="6"/>
      <c r="F10" s="6"/>
      <c r="G10" s="6"/>
      <c r="H10" s="11">
        <f t="shared" si="1"/>
        <v>0</v>
      </c>
      <c r="I10" s="11">
        <f t="shared" si="2"/>
        <v>1140000</v>
      </c>
      <c r="J10" s="11">
        <f t="shared" si="3"/>
        <v>1140000</v>
      </c>
      <c r="K10" s="25"/>
    </row>
    <row r="11" spans="1:11" ht="15.75">
      <c r="A11" s="9" t="s">
        <v>1078</v>
      </c>
      <c r="B11" s="6"/>
      <c r="C11" s="6">
        <v>85293665</v>
      </c>
      <c r="D11" s="6">
        <f>300000+320000+1813000</f>
        <v>2433000</v>
      </c>
      <c r="E11" s="6"/>
      <c r="F11" s="6"/>
      <c r="G11" s="6"/>
      <c r="H11" s="11">
        <f t="shared" si="1"/>
        <v>0</v>
      </c>
      <c r="I11" s="11">
        <f t="shared" si="2"/>
        <v>85293665</v>
      </c>
      <c r="J11" s="11">
        <f t="shared" si="3"/>
        <v>2433000</v>
      </c>
      <c r="K11" s="25"/>
    </row>
    <row r="12" spans="1:11" ht="15.75" hidden="1">
      <c r="A12" s="9"/>
      <c r="B12" s="6"/>
      <c r="C12" s="6"/>
      <c r="D12" s="6"/>
      <c r="E12" s="6"/>
      <c r="F12" s="6"/>
      <c r="G12" s="6"/>
      <c r="H12" s="11">
        <f t="shared" si="1"/>
        <v>0</v>
      </c>
      <c r="I12" s="11">
        <f t="shared" si="2"/>
        <v>0</v>
      </c>
      <c r="J12" s="11">
        <f t="shared" si="3"/>
        <v>0</v>
      </c>
      <c r="K12" s="25"/>
    </row>
    <row r="13" spans="1:11" ht="15.75">
      <c r="A13" s="63" t="s">
        <v>1080</v>
      </c>
      <c r="B13" s="6">
        <v>8793028</v>
      </c>
      <c r="C13" s="6">
        <f>2670261-1140000</f>
        <v>1530261</v>
      </c>
      <c r="D13" s="6"/>
      <c r="E13" s="6"/>
      <c r="F13" s="6"/>
      <c r="G13" s="6"/>
      <c r="H13" s="11">
        <f t="shared" si="1"/>
        <v>8793028</v>
      </c>
      <c r="I13" s="11">
        <f t="shared" si="2"/>
        <v>1530261</v>
      </c>
      <c r="J13" s="11">
        <f t="shared" si="3"/>
        <v>0</v>
      </c>
      <c r="K13" s="25"/>
    </row>
    <row r="14" spans="1:11" ht="15.75" hidden="1">
      <c r="A14" s="63"/>
      <c r="B14" s="6"/>
      <c r="C14" s="6"/>
      <c r="D14" s="6"/>
      <c r="E14" s="6"/>
      <c r="F14" s="6"/>
      <c r="G14" s="6"/>
      <c r="H14" s="11">
        <f t="shared" si="1"/>
        <v>0</v>
      </c>
      <c r="I14" s="11">
        <f aca="true" t="shared" si="4" ref="I14:I33">C14+F14</f>
        <v>0</v>
      </c>
      <c r="J14" s="11">
        <f t="shared" si="3"/>
        <v>0</v>
      </c>
      <c r="K14" s="25"/>
    </row>
    <row r="15" spans="1:11" ht="15.75" hidden="1">
      <c r="A15" s="63"/>
      <c r="B15" s="6"/>
      <c r="C15" s="6"/>
      <c r="D15" s="6"/>
      <c r="E15" s="6"/>
      <c r="F15" s="6"/>
      <c r="G15" s="6"/>
      <c r="H15" s="11">
        <f t="shared" si="1"/>
        <v>0</v>
      </c>
      <c r="I15" s="11">
        <f t="shared" si="4"/>
        <v>0</v>
      </c>
      <c r="J15" s="11">
        <f t="shared" si="3"/>
        <v>0</v>
      </c>
      <c r="K15" s="25"/>
    </row>
    <row r="16" spans="1:11" ht="15.75" hidden="1">
      <c r="A16" s="63"/>
      <c r="B16" s="6"/>
      <c r="C16" s="6"/>
      <c r="D16" s="6"/>
      <c r="E16" s="6"/>
      <c r="F16" s="6"/>
      <c r="G16" s="6"/>
      <c r="H16" s="11">
        <f t="shared" si="1"/>
        <v>0</v>
      </c>
      <c r="I16" s="11">
        <f t="shared" si="4"/>
        <v>0</v>
      </c>
      <c r="J16" s="11">
        <f t="shared" si="3"/>
        <v>0</v>
      </c>
      <c r="K16" s="25"/>
    </row>
    <row r="17" spans="1:11" ht="15.75" hidden="1">
      <c r="A17" s="63"/>
      <c r="B17" s="6"/>
      <c r="C17" s="6"/>
      <c r="D17" s="6"/>
      <c r="E17" s="6"/>
      <c r="F17" s="6"/>
      <c r="G17" s="6"/>
      <c r="H17" s="11">
        <f t="shared" si="1"/>
        <v>0</v>
      </c>
      <c r="I17" s="11">
        <f t="shared" si="4"/>
        <v>0</v>
      </c>
      <c r="J17" s="11">
        <f t="shared" si="3"/>
        <v>0</v>
      </c>
      <c r="K17" s="25"/>
    </row>
    <row r="18" spans="1:11" ht="15.75" hidden="1">
      <c r="A18" s="63"/>
      <c r="B18" s="6"/>
      <c r="C18" s="6"/>
      <c r="D18" s="6"/>
      <c r="E18" s="6"/>
      <c r="F18" s="6"/>
      <c r="G18" s="6"/>
      <c r="H18" s="11">
        <f t="shared" si="1"/>
        <v>0</v>
      </c>
      <c r="I18" s="11">
        <f t="shared" si="4"/>
        <v>0</v>
      </c>
      <c r="J18" s="11">
        <f t="shared" si="3"/>
        <v>0</v>
      </c>
      <c r="K18" s="25"/>
    </row>
    <row r="19" spans="1:11" s="47" customFormat="1" ht="15.75">
      <c r="A19" s="30" t="s">
        <v>223</v>
      </c>
      <c r="B19" s="11">
        <f>B20+B21</f>
        <v>519696</v>
      </c>
      <c r="C19" s="11">
        <f>C20+C21</f>
        <v>519696</v>
      </c>
      <c r="D19" s="11">
        <f>D20+D21</f>
        <v>519683</v>
      </c>
      <c r="E19" s="11"/>
      <c r="F19" s="11"/>
      <c r="G19" s="11">
        <f>G20+G21</f>
        <v>0</v>
      </c>
      <c r="H19" s="11">
        <f t="shared" si="1"/>
        <v>519696</v>
      </c>
      <c r="I19" s="11">
        <f t="shared" si="4"/>
        <v>519696</v>
      </c>
      <c r="J19" s="11">
        <f t="shared" si="3"/>
        <v>519683</v>
      </c>
      <c r="K19" s="141"/>
    </row>
    <row r="20" spans="1:11" ht="15.75">
      <c r="A20" s="63" t="s">
        <v>967</v>
      </c>
      <c r="B20" s="6">
        <v>519696</v>
      </c>
      <c r="C20" s="6">
        <v>519696</v>
      </c>
      <c r="D20" s="6">
        <v>519683</v>
      </c>
      <c r="E20" s="6"/>
      <c r="F20" s="6"/>
      <c r="G20" s="6"/>
      <c r="H20" s="11">
        <f t="shared" si="1"/>
        <v>519696</v>
      </c>
      <c r="I20" s="11">
        <f t="shared" si="4"/>
        <v>519696</v>
      </c>
      <c r="J20" s="11">
        <f t="shared" si="3"/>
        <v>519683</v>
      </c>
      <c r="K20" s="25"/>
    </row>
    <row r="21" spans="1:11" ht="15.75">
      <c r="A21" s="63"/>
      <c r="B21" s="6"/>
      <c r="C21" s="6"/>
      <c r="D21" s="6"/>
      <c r="E21" s="6"/>
      <c r="F21" s="6"/>
      <c r="G21" s="6"/>
      <c r="H21" s="11">
        <f t="shared" si="1"/>
        <v>0</v>
      </c>
      <c r="I21" s="11">
        <f t="shared" si="4"/>
        <v>0</v>
      </c>
      <c r="J21" s="11">
        <f t="shared" si="3"/>
        <v>0</v>
      </c>
      <c r="K21" s="25"/>
    </row>
    <row r="22" spans="1:11" s="47" customFormat="1" ht="15.75">
      <c r="A22" s="30" t="s">
        <v>224</v>
      </c>
      <c r="B22" s="11">
        <f>B23+B24+B25+B26+B27+B28</f>
        <v>4749055</v>
      </c>
      <c r="C22" s="11">
        <f>C23+C24+C25+C26+C27+C28</f>
        <v>5573055</v>
      </c>
      <c r="D22" s="11">
        <f>D23+D24+D25+D26+D27+D28</f>
        <v>5523795</v>
      </c>
      <c r="E22" s="11">
        <f>E23+E24+E25+E28</f>
        <v>0</v>
      </c>
      <c r="F22" s="11">
        <f>F23+F24+F25+F28</f>
        <v>0</v>
      </c>
      <c r="G22" s="11">
        <f>G23+G24+G25+G28</f>
        <v>0</v>
      </c>
      <c r="H22" s="11">
        <f t="shared" si="1"/>
        <v>4749055</v>
      </c>
      <c r="I22" s="11">
        <f t="shared" si="4"/>
        <v>5573055</v>
      </c>
      <c r="J22" s="11">
        <f t="shared" si="3"/>
        <v>5523795</v>
      </c>
      <c r="K22" s="141"/>
    </row>
    <row r="23" spans="1:11" ht="15.75">
      <c r="A23" s="9" t="s">
        <v>1072</v>
      </c>
      <c r="B23" s="6">
        <v>4434055</v>
      </c>
      <c r="C23" s="6">
        <v>4434055</v>
      </c>
      <c r="D23" s="6">
        <v>4433566</v>
      </c>
      <c r="E23" s="6"/>
      <c r="F23" s="6"/>
      <c r="G23" s="6"/>
      <c r="H23" s="11">
        <f t="shared" si="1"/>
        <v>4434055</v>
      </c>
      <c r="I23" s="11">
        <f t="shared" si="4"/>
        <v>4434055</v>
      </c>
      <c r="J23" s="11">
        <f t="shared" si="3"/>
        <v>4433566</v>
      </c>
      <c r="K23" s="25"/>
    </row>
    <row r="24" spans="1:11" ht="15.75">
      <c r="A24" s="63" t="s">
        <v>1073</v>
      </c>
      <c r="B24" s="6"/>
      <c r="C24" s="6">
        <v>495745</v>
      </c>
      <c r="D24" s="6">
        <v>495745</v>
      </c>
      <c r="E24" s="6"/>
      <c r="F24" s="6"/>
      <c r="G24" s="6"/>
      <c r="H24" s="11">
        <f t="shared" si="1"/>
        <v>0</v>
      </c>
      <c r="I24" s="11">
        <f t="shared" si="4"/>
        <v>495745</v>
      </c>
      <c r="J24" s="11">
        <f t="shared" si="3"/>
        <v>495745</v>
      </c>
      <c r="K24" s="25"/>
    </row>
    <row r="25" spans="1:11" ht="15.75">
      <c r="A25" s="63" t="s">
        <v>1074</v>
      </c>
      <c r="B25" s="6">
        <v>315000</v>
      </c>
      <c r="C25" s="6">
        <v>377806</v>
      </c>
      <c r="D25" s="6">
        <f>258111+48900+70795</f>
        <v>377806</v>
      </c>
      <c r="E25" s="6"/>
      <c r="F25" s="6"/>
      <c r="G25" s="6"/>
      <c r="H25" s="11">
        <f t="shared" si="1"/>
        <v>315000</v>
      </c>
      <c r="I25" s="11">
        <f t="shared" si="4"/>
        <v>377806</v>
      </c>
      <c r="J25" s="11">
        <f t="shared" si="3"/>
        <v>377806</v>
      </c>
      <c r="K25" s="25"/>
    </row>
    <row r="26" spans="1:11" ht="15.75">
      <c r="A26" s="63" t="s">
        <v>1075</v>
      </c>
      <c r="B26" s="6"/>
      <c r="C26" s="6">
        <v>129862</v>
      </c>
      <c r="D26" s="6">
        <v>129862</v>
      </c>
      <c r="E26" s="6"/>
      <c r="F26" s="6"/>
      <c r="G26" s="6"/>
      <c r="H26" s="11"/>
      <c r="I26" s="11">
        <f t="shared" si="4"/>
        <v>129862</v>
      </c>
      <c r="J26" s="11">
        <f t="shared" si="3"/>
        <v>129862</v>
      </c>
      <c r="K26" s="25"/>
    </row>
    <row r="27" spans="1:11" ht="15.75" hidden="1">
      <c r="A27" s="63"/>
      <c r="B27" s="6"/>
      <c r="C27" s="6"/>
      <c r="D27" s="6"/>
      <c r="E27" s="6"/>
      <c r="F27" s="6"/>
      <c r="G27" s="6"/>
      <c r="H27" s="11"/>
      <c r="I27" s="11"/>
      <c r="J27" s="11"/>
      <c r="K27" s="25"/>
    </row>
    <row r="28" spans="1:11" ht="15.75">
      <c r="A28" s="63" t="s">
        <v>1076</v>
      </c>
      <c r="B28" s="6"/>
      <c r="C28" s="6">
        <f>86816+48771</f>
        <v>135587</v>
      </c>
      <c r="D28" s="6">
        <f>71540+15276</f>
        <v>86816</v>
      </c>
      <c r="E28" s="6"/>
      <c r="F28" s="6"/>
      <c r="G28" s="6"/>
      <c r="H28" s="11">
        <f t="shared" si="1"/>
        <v>0</v>
      </c>
      <c r="I28" s="11">
        <f t="shared" si="4"/>
        <v>135587</v>
      </c>
      <c r="J28" s="11">
        <f t="shared" si="3"/>
        <v>86816</v>
      </c>
      <c r="K28" s="25"/>
    </row>
    <row r="29" spans="1:11" ht="15.75" hidden="1">
      <c r="A29" s="63"/>
      <c r="B29" s="6"/>
      <c r="C29" s="6"/>
      <c r="D29" s="6"/>
      <c r="E29" s="6"/>
      <c r="F29" s="6"/>
      <c r="G29" s="6"/>
      <c r="H29" s="11">
        <f t="shared" si="1"/>
        <v>0</v>
      </c>
      <c r="I29" s="11">
        <f t="shared" si="4"/>
        <v>0</v>
      </c>
      <c r="J29" s="11">
        <f t="shared" si="3"/>
        <v>0</v>
      </c>
      <c r="K29" s="25"/>
    </row>
    <row r="30" spans="1:11" s="47" customFormat="1" ht="15.75">
      <c r="A30" s="30" t="s">
        <v>225</v>
      </c>
      <c r="B30" s="11">
        <v>0</v>
      </c>
      <c r="C30" s="11"/>
      <c r="D30" s="11"/>
      <c r="E30" s="11"/>
      <c r="F30" s="11"/>
      <c r="G30" s="11"/>
      <c r="H30" s="11">
        <f t="shared" si="1"/>
        <v>0</v>
      </c>
      <c r="I30" s="11">
        <f t="shared" si="4"/>
        <v>0</v>
      </c>
      <c r="J30" s="11">
        <f t="shared" si="3"/>
        <v>0</v>
      </c>
      <c r="K30" s="141"/>
    </row>
    <row r="31" spans="1:11" s="47" customFormat="1" ht="15.75">
      <c r="A31" s="30" t="s">
        <v>226</v>
      </c>
      <c r="B31" s="11">
        <v>0</v>
      </c>
      <c r="C31" s="11">
        <v>0</v>
      </c>
      <c r="D31" s="11">
        <v>0</v>
      </c>
      <c r="E31" s="11"/>
      <c r="F31" s="11"/>
      <c r="G31" s="11"/>
      <c r="H31" s="11">
        <f t="shared" si="1"/>
        <v>0</v>
      </c>
      <c r="I31" s="11">
        <f t="shared" si="4"/>
        <v>0</v>
      </c>
      <c r="J31" s="11">
        <f t="shared" si="3"/>
        <v>0</v>
      </c>
      <c r="K31" s="141"/>
    </row>
    <row r="32" spans="1:11" s="47" customFormat="1" ht="15.75">
      <c r="A32" s="30" t="s">
        <v>595</v>
      </c>
      <c r="B32" s="11">
        <v>4437877</v>
      </c>
      <c r="C32" s="11">
        <v>25026706</v>
      </c>
      <c r="D32" s="11">
        <f>1197062+133851+82893+35063+19115+19316+4124+81000+86400+489510+140314</f>
        <v>2288648</v>
      </c>
      <c r="E32" s="11"/>
      <c r="F32" s="11"/>
      <c r="G32" s="11">
        <v>0</v>
      </c>
      <c r="H32" s="11">
        <f t="shared" si="1"/>
        <v>4437877</v>
      </c>
      <c r="I32" s="11">
        <f t="shared" si="4"/>
        <v>25026706</v>
      </c>
      <c r="J32" s="11">
        <f t="shared" si="3"/>
        <v>2288648</v>
      </c>
      <c r="K32" s="141"/>
    </row>
    <row r="33" spans="1:11" s="1" customFormat="1" ht="15.75">
      <c r="A33" s="37" t="s">
        <v>85</v>
      </c>
      <c r="B33" s="10">
        <f aca="true" t="shared" si="5" ref="B33:G33">B6+B7+B19+B22+B30+B31+B32</f>
        <v>20874656</v>
      </c>
      <c r="C33" s="10">
        <f t="shared" si="5"/>
        <v>125758383</v>
      </c>
      <c r="D33" s="10">
        <f t="shared" si="5"/>
        <v>13585126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1">
        <f t="shared" si="1"/>
        <v>20874656</v>
      </c>
      <c r="I33" s="11">
        <f t="shared" si="4"/>
        <v>125758383</v>
      </c>
      <c r="J33" s="11">
        <f t="shared" si="3"/>
        <v>13585126</v>
      </c>
      <c r="K33" s="123"/>
    </row>
    <row r="35" ht="15.75" hidden="1"/>
    <row r="36" ht="15.75" hidden="1"/>
    <row r="37" spans="1:11" ht="78.75">
      <c r="A37" s="4" t="s">
        <v>12</v>
      </c>
      <c r="B37" s="12" t="s">
        <v>243</v>
      </c>
      <c r="C37" s="12" t="s">
        <v>280</v>
      </c>
      <c r="D37" s="12" t="s">
        <v>251</v>
      </c>
      <c r="E37" s="12" t="s">
        <v>245</v>
      </c>
      <c r="F37" s="12" t="s">
        <v>246</v>
      </c>
      <c r="G37" s="12" t="s">
        <v>247</v>
      </c>
      <c r="H37" s="78" t="s">
        <v>248</v>
      </c>
      <c r="I37" s="78" t="s">
        <v>249</v>
      </c>
      <c r="J37" s="78" t="s">
        <v>250</v>
      </c>
      <c r="K37" s="25"/>
    </row>
    <row r="38" spans="1:11" s="47" customFormat="1" ht="15.75">
      <c r="A38" s="4" t="s">
        <v>217</v>
      </c>
      <c r="B38" s="142">
        <f>B39+B40+B41</f>
        <v>0</v>
      </c>
      <c r="C38" s="142">
        <f>C39+C40+C41</f>
        <v>32098836</v>
      </c>
      <c r="D38" s="142">
        <f>D39+D40+D41</f>
        <v>29050411</v>
      </c>
      <c r="E38" s="142">
        <f>SUM(E39)</f>
        <v>0</v>
      </c>
      <c r="F38" s="142">
        <f>SUM(F39)</f>
        <v>0</v>
      </c>
      <c r="G38" s="142">
        <f>SUM(G39)</f>
        <v>0</v>
      </c>
      <c r="H38" s="11">
        <f aca="true" t="shared" si="6" ref="H38:J45">B38+E38</f>
        <v>0</v>
      </c>
      <c r="I38" s="11">
        <f t="shared" si="6"/>
        <v>32098836</v>
      </c>
      <c r="J38" s="11">
        <f t="shared" si="6"/>
        <v>29050411</v>
      </c>
      <c r="K38" s="143"/>
    </row>
    <row r="39" spans="1:11" ht="15.75">
      <c r="A39" s="26" t="s">
        <v>596</v>
      </c>
      <c r="B39" s="6"/>
      <c r="C39" s="6">
        <f>1008080+2371820</f>
        <v>3379900</v>
      </c>
      <c r="D39" s="6">
        <f>1008080</f>
        <v>1008080</v>
      </c>
      <c r="E39" s="6"/>
      <c r="F39" s="6"/>
      <c r="G39" s="6"/>
      <c r="H39" s="11">
        <f t="shared" si="6"/>
        <v>0</v>
      </c>
      <c r="I39" s="11">
        <f t="shared" si="6"/>
        <v>3379900</v>
      </c>
      <c r="J39" s="11">
        <f t="shared" si="6"/>
        <v>1008080</v>
      </c>
      <c r="K39" s="25"/>
    </row>
    <row r="40" spans="1:11" ht="15.75">
      <c r="A40" s="26" t="s">
        <v>597</v>
      </c>
      <c r="B40" s="6"/>
      <c r="C40" s="6">
        <v>1036150</v>
      </c>
      <c r="D40" s="6">
        <v>1036150</v>
      </c>
      <c r="E40" s="6"/>
      <c r="F40" s="6"/>
      <c r="G40" s="6"/>
      <c r="H40" s="11">
        <f t="shared" si="6"/>
        <v>0</v>
      </c>
      <c r="I40" s="11">
        <f t="shared" si="6"/>
        <v>1036150</v>
      </c>
      <c r="J40" s="11">
        <f t="shared" si="6"/>
        <v>1036150</v>
      </c>
      <c r="K40" s="25"/>
    </row>
    <row r="41" spans="1:11" ht="15.75">
      <c r="A41" s="26" t="s">
        <v>1077</v>
      </c>
      <c r="B41" s="6"/>
      <c r="C41" s="6">
        <v>27682786</v>
      </c>
      <c r="D41" s="6">
        <v>27006181</v>
      </c>
      <c r="E41" s="6"/>
      <c r="F41" s="6"/>
      <c r="G41" s="6"/>
      <c r="H41" s="11">
        <f t="shared" si="6"/>
        <v>0</v>
      </c>
      <c r="I41" s="11">
        <f t="shared" si="6"/>
        <v>27682786</v>
      </c>
      <c r="J41" s="11">
        <f t="shared" si="6"/>
        <v>27006181</v>
      </c>
      <c r="K41" s="25"/>
    </row>
    <row r="42" spans="1:11" s="47" customFormat="1" ht="15.75">
      <c r="A42" s="22" t="s">
        <v>218</v>
      </c>
      <c r="B42" s="11"/>
      <c r="C42" s="11">
        <v>711717</v>
      </c>
      <c r="D42" s="11">
        <v>711717</v>
      </c>
      <c r="E42" s="11"/>
      <c r="F42" s="11"/>
      <c r="G42" s="11"/>
      <c r="H42" s="11">
        <f t="shared" si="6"/>
        <v>0</v>
      </c>
      <c r="I42" s="11">
        <f t="shared" si="6"/>
        <v>711717</v>
      </c>
      <c r="J42" s="11">
        <f t="shared" si="6"/>
        <v>711717</v>
      </c>
      <c r="K42" s="141"/>
    </row>
    <row r="43" spans="1:11" s="47" customFormat="1" ht="15.75">
      <c r="A43" s="4" t="s">
        <v>219</v>
      </c>
      <c r="B43" s="11"/>
      <c r="C43" s="11"/>
      <c r="D43" s="11"/>
      <c r="E43" s="11"/>
      <c r="F43" s="11"/>
      <c r="G43" s="11"/>
      <c r="H43" s="11">
        <f t="shared" si="6"/>
        <v>0</v>
      </c>
      <c r="I43" s="11">
        <f t="shared" si="6"/>
        <v>0</v>
      </c>
      <c r="J43" s="11">
        <f t="shared" si="6"/>
        <v>0</v>
      </c>
      <c r="K43" s="141"/>
    </row>
    <row r="44" spans="1:11" s="47" customFormat="1" ht="15.75">
      <c r="A44" s="4" t="s">
        <v>220</v>
      </c>
      <c r="B44" s="11"/>
      <c r="C44" s="11">
        <v>8858850</v>
      </c>
      <c r="D44" s="11">
        <f>7291669+192164+143816+272182</f>
        <v>7899831</v>
      </c>
      <c r="E44" s="11"/>
      <c r="F44" s="11"/>
      <c r="G44" s="11"/>
      <c r="H44" s="11">
        <f t="shared" si="6"/>
        <v>0</v>
      </c>
      <c r="I44" s="11">
        <f t="shared" si="6"/>
        <v>8858850</v>
      </c>
      <c r="J44" s="11">
        <f t="shared" si="6"/>
        <v>7899831</v>
      </c>
      <c r="K44" s="141"/>
    </row>
    <row r="45" spans="1:11" s="1" customFormat="1" ht="15.75">
      <c r="A45" s="37" t="s">
        <v>16</v>
      </c>
      <c r="B45" s="10">
        <f>B38+B42+B44+B43</f>
        <v>0</v>
      </c>
      <c r="C45" s="10">
        <f>C38+C42+C44+C43</f>
        <v>41669403</v>
      </c>
      <c r="D45" s="10">
        <f>D38+D42+D44+D43</f>
        <v>37661959</v>
      </c>
      <c r="E45" s="10">
        <f>SUM(E39:E44)</f>
        <v>0</v>
      </c>
      <c r="F45" s="10">
        <f>SUM(F39:F44)</f>
        <v>0</v>
      </c>
      <c r="G45" s="10">
        <f>SUM(G39:G44)</f>
        <v>0</v>
      </c>
      <c r="H45" s="11">
        <f t="shared" si="6"/>
        <v>0</v>
      </c>
      <c r="I45" s="11">
        <f t="shared" si="6"/>
        <v>41669403</v>
      </c>
      <c r="J45" s="11">
        <f t="shared" si="6"/>
        <v>37661959</v>
      </c>
      <c r="K45" s="123"/>
    </row>
    <row r="48" spans="1:11" ht="86.25" customHeight="1">
      <c r="A48" s="412" t="s">
        <v>1082</v>
      </c>
      <c r="B48" s="412"/>
      <c r="C48" s="412"/>
      <c r="D48" s="412"/>
      <c r="E48" s="412"/>
      <c r="F48" s="412"/>
      <c r="G48" s="412"/>
      <c r="H48" s="412"/>
      <c r="I48" s="412"/>
      <c r="J48" s="310"/>
      <c r="K48" s="310"/>
    </row>
    <row r="50" spans="1:13" s="85" customFormat="1" ht="93.75" customHeight="1">
      <c r="A50" s="130" t="s">
        <v>12</v>
      </c>
      <c r="B50" s="131" t="s">
        <v>17</v>
      </c>
      <c r="C50" s="131"/>
      <c r="D50" s="132"/>
      <c r="E50" s="160"/>
      <c r="F50" s="160"/>
      <c r="G50" s="160"/>
      <c r="H50" s="132"/>
      <c r="I50" s="132"/>
      <c r="J50" s="132"/>
      <c r="K50" s="160"/>
      <c r="L50" s="160"/>
      <c r="M50" s="161"/>
    </row>
    <row r="51" spans="1:13" ht="15.75">
      <c r="A51" s="107" t="s">
        <v>135</v>
      </c>
      <c r="B51" s="6">
        <v>0</v>
      </c>
      <c r="C51" s="6">
        <v>0</v>
      </c>
      <c r="D51" s="83"/>
      <c r="E51" s="83"/>
      <c r="F51" s="83"/>
      <c r="G51" s="83"/>
      <c r="H51" s="83"/>
      <c r="I51" s="83"/>
      <c r="J51" s="83"/>
      <c r="K51" s="83"/>
      <c r="L51" s="25"/>
      <c r="M51" s="83"/>
    </row>
    <row r="52" spans="1:13" s="1" customFormat="1" ht="15.75">
      <c r="A52" s="22" t="s">
        <v>18</v>
      </c>
      <c r="B52" s="10">
        <f>SUM(B51)</f>
        <v>0</v>
      </c>
      <c r="C52" s="10"/>
      <c r="D52" s="162"/>
      <c r="E52" s="162"/>
      <c r="F52" s="162"/>
      <c r="G52" s="162"/>
      <c r="H52" s="162"/>
      <c r="I52" s="162"/>
      <c r="J52" s="162"/>
      <c r="K52" s="162"/>
      <c r="L52" s="162"/>
      <c r="M52" s="162"/>
    </row>
    <row r="55" spans="2:7" ht="15.75">
      <c r="B55" s="2"/>
      <c r="C55" s="2"/>
      <c r="D55" s="2"/>
      <c r="E55" s="2"/>
      <c r="F55" s="2"/>
      <c r="G55" s="2"/>
    </row>
    <row r="56" spans="2:7" ht="15.75">
      <c r="B56" s="2"/>
      <c r="C56" s="2"/>
      <c r="D56" s="2"/>
      <c r="E56" s="2"/>
      <c r="F56" s="2"/>
      <c r="G56" s="2"/>
    </row>
    <row r="63" spans="1:7" ht="15.75">
      <c r="A63" s="144"/>
      <c r="B63" s="144"/>
      <c r="C63" s="144"/>
      <c r="D63" s="144"/>
      <c r="E63" s="23"/>
      <c r="F63" s="23"/>
      <c r="G63" s="23"/>
    </row>
    <row r="64" spans="1:7" ht="15.75">
      <c r="A64" s="25"/>
      <c r="B64" s="83"/>
      <c r="C64" s="83"/>
      <c r="D64" s="83"/>
      <c r="E64" s="83"/>
      <c r="F64" s="83"/>
      <c r="G64" s="83"/>
    </row>
  </sheetData>
  <sheetProtection/>
  <mergeCells count="3">
    <mergeCell ref="A2:J2"/>
    <mergeCell ref="A1:J1"/>
    <mergeCell ref="A48:I48"/>
  </mergeCells>
  <printOptions/>
  <pageMargins left="0.35433070866141736" right="0.35433070866141736" top="0.984251968503937" bottom="0.984251968503937" header="0.5118110236220472" footer="0.5118110236220472"/>
  <pageSetup fitToHeight="2" fitToWidth="1" horizontalDpi="600" verticalDpi="600" orientation="landscape" paperSize="9" scale="68" r:id="rId1"/>
  <headerFooter alignWithMargins="0">
    <oddHeader>&amp;C12. melléklet a 6/2018. (V.29.)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view="pageLayout" workbookViewId="0" topLeftCell="A1">
      <selection activeCell="E95" sqref="A1:F95"/>
    </sheetView>
  </sheetViews>
  <sheetFormatPr defaultColWidth="9.140625" defaultRowHeight="12.75"/>
  <cols>
    <col min="1" max="1" width="40.28125" style="85" customWidth="1"/>
    <col min="2" max="2" width="17.7109375" style="103" customWidth="1"/>
    <col min="3" max="3" width="14.00390625" style="103" customWidth="1"/>
    <col min="4" max="4" width="16.7109375" style="103" customWidth="1"/>
    <col min="5" max="5" width="17.8515625" style="103" customWidth="1"/>
    <col min="6" max="6" width="12.8515625" style="104" hidden="1" customWidth="1"/>
    <col min="7" max="7" width="13.57421875" style="85" customWidth="1"/>
    <col min="8" max="8" width="20.7109375" style="85" customWidth="1"/>
    <col min="9" max="9" width="18.00390625" style="85" customWidth="1"/>
    <col min="10" max="16384" width="9.140625" style="85" customWidth="1"/>
  </cols>
  <sheetData>
    <row r="1" spans="1:7" s="33" customFormat="1" ht="14.25">
      <c r="A1" s="415" t="s">
        <v>86</v>
      </c>
      <c r="B1" s="408"/>
      <c r="C1" s="408"/>
      <c r="D1" s="408"/>
      <c r="E1" s="408"/>
      <c r="F1" s="408"/>
      <c r="G1" s="124"/>
    </row>
    <row r="2" spans="1:7" s="33" customFormat="1" ht="14.25">
      <c r="A2" s="415" t="s">
        <v>87</v>
      </c>
      <c r="B2" s="408"/>
      <c r="C2" s="408"/>
      <c r="D2" s="408"/>
      <c r="E2" s="408"/>
      <c r="F2" s="408"/>
      <c r="G2" s="124"/>
    </row>
    <row r="3" spans="1:7" s="33" customFormat="1" ht="14.25">
      <c r="A3" s="415" t="s">
        <v>956</v>
      </c>
      <c r="B3" s="415"/>
      <c r="C3" s="415"/>
      <c r="D3" s="415"/>
      <c r="E3" s="415"/>
      <c r="F3" s="415"/>
      <c r="G3" s="124"/>
    </row>
    <row r="4" spans="1:6" ht="15">
      <c r="A4" s="84"/>
      <c r="B4" s="95"/>
      <c r="C4" s="95"/>
      <c r="D4" s="95"/>
      <c r="E4" s="95"/>
      <c r="F4" s="96"/>
    </row>
    <row r="5" spans="1:6" s="87" customFormat="1" ht="15">
      <c r="A5" s="86"/>
      <c r="B5" s="97"/>
      <c r="C5" s="97"/>
      <c r="D5" s="97"/>
      <c r="E5" s="97"/>
      <c r="F5" s="98"/>
    </row>
    <row r="6" spans="1:7" s="84" customFormat="1" ht="15">
      <c r="A6" s="413" t="s">
        <v>968</v>
      </c>
      <c r="B6" s="406"/>
      <c r="C6" s="406"/>
      <c r="D6" s="406"/>
      <c r="E6" s="406"/>
      <c r="F6" s="406"/>
      <c r="G6" s="125"/>
    </row>
    <row r="7" spans="1:8" s="84" customFormat="1" ht="15">
      <c r="A7" s="413" t="s">
        <v>969</v>
      </c>
      <c r="B7" s="406"/>
      <c r="C7" s="406"/>
      <c r="D7" s="406"/>
      <c r="E7" s="406"/>
      <c r="F7" s="406"/>
      <c r="G7" s="125"/>
      <c r="H7" s="125"/>
    </row>
    <row r="8" spans="1:8" s="84" customFormat="1" ht="15">
      <c r="A8" s="406"/>
      <c r="B8" s="406"/>
      <c r="C8" s="406"/>
      <c r="D8" s="406"/>
      <c r="E8" s="406"/>
      <c r="F8" s="406"/>
      <c r="G8" s="125"/>
      <c r="H8" s="125"/>
    </row>
    <row r="9" spans="1:8" s="84" customFormat="1" ht="15">
      <c r="A9" s="406"/>
      <c r="B9" s="406"/>
      <c r="C9" s="406"/>
      <c r="D9" s="406"/>
      <c r="E9" s="406"/>
      <c r="F9" s="406"/>
      <c r="G9" s="125"/>
      <c r="H9" s="125"/>
    </row>
    <row r="10" spans="1:8" s="84" customFormat="1" ht="15">
      <c r="A10" s="133"/>
      <c r="B10" s="133"/>
      <c r="C10" s="133"/>
      <c r="D10" s="133"/>
      <c r="E10" s="133"/>
      <c r="F10" s="133"/>
      <c r="G10" s="125"/>
      <c r="H10" s="125"/>
    </row>
    <row r="11" spans="1:6" ht="30">
      <c r="A11" s="89" t="s">
        <v>19</v>
      </c>
      <c r="B11" s="167" t="s">
        <v>281</v>
      </c>
      <c r="C11" s="167" t="s">
        <v>282</v>
      </c>
      <c r="D11" s="168" t="s">
        <v>283</v>
      </c>
      <c r="E11" s="101" t="s">
        <v>20</v>
      </c>
      <c r="F11" s="101" t="s">
        <v>18</v>
      </c>
    </row>
    <row r="12" spans="1:6" ht="15">
      <c r="A12" s="28" t="s">
        <v>598</v>
      </c>
      <c r="B12" s="90"/>
      <c r="C12" s="90"/>
      <c r="D12" s="90"/>
      <c r="E12" s="90"/>
      <c r="F12" s="91">
        <f>SUM(B12:E12)</f>
        <v>0</v>
      </c>
    </row>
    <row r="13" spans="1:6" ht="15">
      <c r="A13" s="28" t="s">
        <v>599</v>
      </c>
      <c r="B13" s="90"/>
      <c r="C13" s="90"/>
      <c r="D13" s="90"/>
      <c r="E13" s="90"/>
      <c r="F13" s="91">
        <f>SUM(B13:E13)</f>
        <v>0</v>
      </c>
    </row>
    <row r="14" spans="1:6" ht="15">
      <c r="A14" s="28" t="s">
        <v>157</v>
      </c>
      <c r="B14" s="90"/>
      <c r="C14" s="90"/>
      <c r="D14" s="90"/>
      <c r="E14" s="90"/>
      <c r="F14" s="91"/>
    </row>
    <row r="15" spans="1:6" ht="15">
      <c r="A15" s="28" t="s">
        <v>159</v>
      </c>
      <c r="B15" s="90"/>
      <c r="C15" s="90"/>
      <c r="D15" s="90"/>
      <c r="E15" s="90"/>
      <c r="F15" s="91"/>
    </row>
    <row r="16" spans="1:6" ht="30">
      <c r="A16" s="311" t="s">
        <v>600</v>
      </c>
      <c r="B16" s="90"/>
      <c r="C16" s="90"/>
      <c r="D16" s="90"/>
      <c r="E16" s="90"/>
      <c r="F16" s="91">
        <f>SUM(B16:E16)</f>
        <v>0</v>
      </c>
    </row>
    <row r="17" spans="1:6" ht="15">
      <c r="A17" s="92" t="s">
        <v>18</v>
      </c>
      <c r="B17" s="93">
        <f>SUM(B12:B16)</f>
        <v>0</v>
      </c>
      <c r="C17" s="93">
        <f>SUM(C12:C16)</f>
        <v>0</v>
      </c>
      <c r="D17" s="93">
        <f>SUM(D12:D16)</f>
        <v>0</v>
      </c>
      <c r="E17" s="93">
        <f>SUM(E12:E16)</f>
        <v>0</v>
      </c>
      <c r="F17" s="91">
        <f>SUM(B17:E17)</f>
        <v>0</v>
      </c>
    </row>
    <row r="18" spans="1:6" ht="15">
      <c r="A18" s="414"/>
      <c r="B18" s="414"/>
      <c r="C18" s="414"/>
      <c r="D18" s="414"/>
      <c r="E18" s="414"/>
      <c r="F18" s="414"/>
    </row>
    <row r="19" spans="1:6" ht="30">
      <c r="A19" s="89" t="s">
        <v>21</v>
      </c>
      <c r="B19" s="167" t="s">
        <v>281</v>
      </c>
      <c r="C19" s="167" t="s">
        <v>282</v>
      </c>
      <c r="D19" s="168" t="s">
        <v>283</v>
      </c>
      <c r="E19" s="101" t="s">
        <v>20</v>
      </c>
      <c r="F19" s="101" t="s">
        <v>18</v>
      </c>
    </row>
    <row r="20" spans="1:6" ht="15" hidden="1">
      <c r="A20" s="28" t="s">
        <v>97</v>
      </c>
      <c r="B20" s="102">
        <v>0</v>
      </c>
      <c r="C20" s="102"/>
      <c r="D20" s="102"/>
      <c r="E20" s="102"/>
      <c r="F20" s="105">
        <f aca="true" t="shared" si="0" ref="F20:F31">SUM(B20:E20)</f>
        <v>0</v>
      </c>
    </row>
    <row r="21" spans="1:6" ht="15" hidden="1">
      <c r="A21" s="28" t="s">
        <v>3</v>
      </c>
      <c r="B21" s="90"/>
      <c r="C21" s="90"/>
      <c r="D21" s="90"/>
      <c r="E21" s="90"/>
      <c r="F21" s="91">
        <f t="shared" si="0"/>
        <v>0</v>
      </c>
    </row>
    <row r="22" spans="1:6" ht="15" hidden="1">
      <c r="A22" s="28" t="s">
        <v>22</v>
      </c>
      <c r="B22" s="90"/>
      <c r="C22" s="90"/>
      <c r="D22" s="90"/>
      <c r="E22" s="90"/>
      <c r="F22" s="91">
        <f t="shared" si="0"/>
        <v>0</v>
      </c>
    </row>
    <row r="23" spans="1:6" ht="15">
      <c r="A23" s="28" t="s">
        <v>139</v>
      </c>
      <c r="B23" s="90"/>
      <c r="C23" s="90"/>
      <c r="D23" s="90"/>
      <c r="E23" s="90"/>
      <c r="F23" s="91">
        <f t="shared" si="0"/>
        <v>0</v>
      </c>
    </row>
    <row r="24" spans="1:6" ht="15">
      <c r="A24" s="28" t="s">
        <v>601</v>
      </c>
      <c r="B24" s="90"/>
      <c r="C24" s="90"/>
      <c r="D24" s="90"/>
      <c r="E24" s="90"/>
      <c r="F24" s="91"/>
    </row>
    <row r="25" spans="1:6" ht="15">
      <c r="A25" s="28" t="s">
        <v>141</v>
      </c>
      <c r="B25" s="90"/>
      <c r="C25" s="90"/>
      <c r="D25" s="90"/>
      <c r="E25" s="90">
        <v>1250000</v>
      </c>
      <c r="F25" s="91">
        <f t="shared" si="0"/>
        <v>1250000</v>
      </c>
    </row>
    <row r="26" spans="1:6" ht="15">
      <c r="A26" s="28" t="s">
        <v>120</v>
      </c>
      <c r="B26" s="90"/>
      <c r="C26" s="90"/>
      <c r="D26" s="90"/>
      <c r="E26" s="90"/>
      <c r="F26" s="91"/>
    </row>
    <row r="27" spans="1:6" ht="15">
      <c r="A27" s="28" t="s">
        <v>142</v>
      </c>
      <c r="B27" s="90"/>
      <c r="C27" s="90"/>
      <c r="D27" s="90"/>
      <c r="E27" s="90"/>
      <c r="F27" s="91"/>
    </row>
    <row r="28" spans="1:6" ht="15">
      <c r="A28" s="28" t="s">
        <v>602</v>
      </c>
      <c r="B28" s="90"/>
      <c r="C28" s="90"/>
      <c r="D28" s="90">
        <v>659997</v>
      </c>
      <c r="E28" s="90"/>
      <c r="F28" s="91"/>
    </row>
    <row r="29" spans="1:6" ht="15">
      <c r="A29" s="28" t="s">
        <v>147</v>
      </c>
      <c r="B29" s="90"/>
      <c r="C29" s="90"/>
      <c r="D29" s="90"/>
      <c r="E29" s="90"/>
      <c r="F29" s="91"/>
    </row>
    <row r="30" spans="1:6" ht="15">
      <c r="A30" s="28" t="s">
        <v>603</v>
      </c>
      <c r="B30" s="90"/>
      <c r="C30" s="90"/>
      <c r="D30" s="90"/>
      <c r="E30" s="90"/>
      <c r="F30" s="91"/>
    </row>
    <row r="31" spans="1:6" ht="15">
      <c r="A31" s="93" t="s">
        <v>18</v>
      </c>
      <c r="B31" s="93">
        <f>SUM(B23:B30)</f>
        <v>0</v>
      </c>
      <c r="C31" s="93">
        <f>SUM(C23:C30)</f>
        <v>0</v>
      </c>
      <c r="D31" s="93">
        <f>SUM(D23:D30)</f>
        <v>659997</v>
      </c>
      <c r="E31" s="93">
        <f>SUM(E23:E30)</f>
        <v>1250000</v>
      </c>
      <c r="F31" s="91">
        <f t="shared" si="0"/>
        <v>1909997</v>
      </c>
    </row>
    <row r="32" spans="1:6" ht="15">
      <c r="A32" s="399"/>
      <c r="B32" s="399"/>
      <c r="C32" s="399"/>
      <c r="D32" s="399"/>
      <c r="E32" s="399"/>
      <c r="F32" s="400"/>
    </row>
    <row r="33" spans="1:6" ht="15">
      <c r="A33" s="399"/>
      <c r="B33" s="399"/>
      <c r="C33" s="399"/>
      <c r="D33" s="399"/>
      <c r="E33" s="399"/>
      <c r="F33" s="400"/>
    </row>
    <row r="34" spans="1:6" ht="15">
      <c r="A34" s="399"/>
      <c r="B34" s="399"/>
      <c r="C34" s="399"/>
      <c r="D34" s="399"/>
      <c r="E34" s="399"/>
      <c r="F34" s="400"/>
    </row>
    <row r="35" spans="1:6" ht="15">
      <c r="A35" s="413" t="s">
        <v>1083</v>
      </c>
      <c r="B35" s="406"/>
      <c r="C35" s="406"/>
      <c r="D35" s="406"/>
      <c r="E35" s="406"/>
      <c r="F35" s="406"/>
    </row>
    <row r="36" spans="1:6" ht="15">
      <c r="A36" s="406"/>
      <c r="B36" s="406"/>
      <c r="C36" s="406"/>
      <c r="D36" s="406"/>
      <c r="E36" s="406"/>
      <c r="F36" s="406"/>
    </row>
    <row r="37" spans="1:6" ht="15">
      <c r="A37" s="413" t="s">
        <v>1085</v>
      </c>
      <c r="B37" s="406"/>
      <c r="C37" s="406"/>
      <c r="D37" s="406"/>
      <c r="E37" s="406"/>
      <c r="F37" s="406"/>
    </row>
    <row r="38" spans="1:6" ht="15">
      <c r="A38" s="406"/>
      <c r="B38" s="406"/>
      <c r="C38" s="406"/>
      <c r="D38" s="406"/>
      <c r="E38" s="406"/>
      <c r="F38" s="406"/>
    </row>
    <row r="39" spans="1:6" ht="15">
      <c r="A39" s="406"/>
      <c r="B39" s="406"/>
      <c r="C39" s="406"/>
      <c r="D39" s="406"/>
      <c r="E39" s="406"/>
      <c r="F39" s="406"/>
    </row>
    <row r="40" spans="1:6" ht="15">
      <c r="A40" s="88"/>
      <c r="B40" s="99"/>
      <c r="C40" s="99"/>
      <c r="D40" s="99"/>
      <c r="E40" s="99"/>
      <c r="F40" s="100"/>
    </row>
    <row r="41" spans="1:6" ht="30">
      <c r="A41" s="89" t="s">
        <v>19</v>
      </c>
      <c r="B41" s="167" t="s">
        <v>281</v>
      </c>
      <c r="C41" s="167" t="s">
        <v>282</v>
      </c>
      <c r="D41" s="168" t="s">
        <v>283</v>
      </c>
      <c r="E41" s="101" t="s">
        <v>20</v>
      </c>
      <c r="F41" s="101" t="s">
        <v>18</v>
      </c>
    </row>
    <row r="42" spans="1:6" ht="15">
      <c r="A42" s="28" t="s">
        <v>598</v>
      </c>
      <c r="B42" s="90"/>
      <c r="C42" s="90"/>
      <c r="D42" s="90"/>
      <c r="E42" s="90"/>
      <c r="F42" s="91">
        <f>SUM(B42:E42)</f>
        <v>0</v>
      </c>
    </row>
    <row r="43" spans="1:6" ht="15">
      <c r="A43" s="28" t="s">
        <v>599</v>
      </c>
      <c r="B43" s="90"/>
      <c r="C43" s="90">
        <v>35157138</v>
      </c>
      <c r="D43" s="90">
        <v>35157138</v>
      </c>
      <c r="E43" s="90"/>
      <c r="F43" s="91">
        <f>SUM(B43:E43)</f>
        <v>70314276</v>
      </c>
    </row>
    <row r="44" spans="1:6" ht="15">
      <c r="A44" s="28" t="s">
        <v>157</v>
      </c>
      <c r="B44" s="90"/>
      <c r="C44" s="90"/>
      <c r="D44" s="90"/>
      <c r="E44" s="90"/>
      <c r="F44" s="91"/>
    </row>
    <row r="45" spans="1:6" ht="15">
      <c r="A45" s="28" t="s">
        <v>159</v>
      </c>
      <c r="B45" s="90"/>
      <c r="C45" s="90"/>
      <c r="D45" s="90"/>
      <c r="E45" s="90"/>
      <c r="F45" s="91"/>
    </row>
    <row r="46" spans="1:6" ht="30">
      <c r="A46" s="311" t="s">
        <v>600</v>
      </c>
      <c r="B46" s="90"/>
      <c r="C46" s="90"/>
      <c r="D46" s="90"/>
      <c r="E46" s="90"/>
      <c r="F46" s="91">
        <f>SUM(B46:E46)</f>
        <v>0</v>
      </c>
    </row>
    <row r="47" spans="1:6" ht="15">
      <c r="A47" s="92" t="s">
        <v>18</v>
      </c>
      <c r="B47" s="93">
        <f>SUM(B42:B46)</f>
        <v>0</v>
      </c>
      <c r="C47" s="93">
        <f>SUM(C42:C46)</f>
        <v>35157138</v>
      </c>
      <c r="D47" s="93">
        <f>SUM(D42:D46)</f>
        <v>35157138</v>
      </c>
      <c r="E47" s="93">
        <f>SUM(E42:E46)</f>
        <v>0</v>
      </c>
      <c r="F47" s="91">
        <f>SUM(B47:E47)</f>
        <v>70314276</v>
      </c>
    </row>
    <row r="48" spans="1:6" ht="15">
      <c r="A48" s="414"/>
      <c r="B48" s="414"/>
      <c r="C48" s="414"/>
      <c r="D48" s="414"/>
      <c r="E48" s="414"/>
      <c r="F48" s="414"/>
    </row>
    <row r="49" spans="1:6" ht="30">
      <c r="A49" s="89" t="s">
        <v>21</v>
      </c>
      <c r="B49" s="167" t="s">
        <v>281</v>
      </c>
      <c r="C49" s="167" t="s">
        <v>282</v>
      </c>
      <c r="D49" s="168" t="s">
        <v>283</v>
      </c>
      <c r="E49" s="101" t="s">
        <v>20</v>
      </c>
      <c r="F49" s="101" t="s">
        <v>18</v>
      </c>
    </row>
    <row r="50" spans="1:6" ht="15">
      <c r="A50" s="28" t="s">
        <v>97</v>
      </c>
      <c r="B50" s="102">
        <v>0</v>
      </c>
      <c r="C50" s="102"/>
      <c r="D50" s="102"/>
      <c r="E50" s="102"/>
      <c r="F50" s="105">
        <f>SUM(B50:E50)</f>
        <v>0</v>
      </c>
    </row>
    <row r="51" spans="1:6" ht="15">
      <c r="A51" s="28" t="s">
        <v>3</v>
      </c>
      <c r="B51" s="90"/>
      <c r="C51" s="90"/>
      <c r="D51" s="90"/>
      <c r="E51" s="90"/>
      <c r="F51" s="91">
        <f>SUM(B51:E51)</f>
        <v>0</v>
      </c>
    </row>
    <row r="52" spans="1:6" ht="15">
      <c r="A52" s="28" t="s">
        <v>22</v>
      </c>
      <c r="B52" s="90"/>
      <c r="C52" s="90"/>
      <c r="D52" s="90"/>
      <c r="E52" s="90"/>
      <c r="F52" s="91">
        <f>SUM(B52:E52)</f>
        <v>0</v>
      </c>
    </row>
    <row r="53" spans="1:6" ht="15">
      <c r="A53" s="28" t="s">
        <v>139</v>
      </c>
      <c r="B53" s="90"/>
      <c r="C53" s="90"/>
      <c r="D53" s="90"/>
      <c r="E53" s="90"/>
      <c r="F53" s="91">
        <f>SUM(B53:E53)</f>
        <v>0</v>
      </c>
    </row>
    <row r="54" spans="1:6" ht="15">
      <c r="A54" s="28" t="s">
        <v>601</v>
      </c>
      <c r="B54" s="90"/>
      <c r="C54" s="90"/>
      <c r="D54" s="90"/>
      <c r="E54" s="90"/>
      <c r="F54" s="91"/>
    </row>
    <row r="55" spans="1:6" ht="15">
      <c r="A55" s="28" t="s">
        <v>141</v>
      </c>
      <c r="B55" s="90"/>
      <c r="C55" s="90"/>
      <c r="D55" s="90"/>
      <c r="E55" s="90"/>
      <c r="F55" s="91">
        <f>SUM(B55:E55)</f>
        <v>0</v>
      </c>
    </row>
    <row r="56" spans="1:6" ht="15">
      <c r="A56" s="28" t="s">
        <v>120</v>
      </c>
      <c r="B56" s="90"/>
      <c r="C56" s="90"/>
      <c r="D56" s="90"/>
      <c r="E56" s="90"/>
      <c r="F56" s="91"/>
    </row>
    <row r="57" spans="1:6" ht="15">
      <c r="A57" s="28" t="s">
        <v>142</v>
      </c>
      <c r="B57" s="90"/>
      <c r="C57" s="90"/>
      <c r="D57" s="90"/>
      <c r="E57" s="90"/>
      <c r="F57" s="91"/>
    </row>
    <row r="58" spans="1:6" ht="15">
      <c r="A58" s="28" t="s">
        <v>602</v>
      </c>
      <c r="B58" s="90"/>
      <c r="C58" s="90"/>
      <c r="D58" s="90"/>
      <c r="E58" s="90"/>
      <c r="F58" s="91"/>
    </row>
    <row r="59" spans="1:6" ht="15">
      <c r="A59" s="28" t="s">
        <v>1084</v>
      </c>
      <c r="B59" s="90"/>
      <c r="C59" s="90"/>
      <c r="D59" s="90">
        <v>774700</v>
      </c>
      <c r="E59" s="90"/>
      <c r="F59" s="91"/>
    </row>
    <row r="60" spans="1:6" ht="15">
      <c r="A60" s="28" t="s">
        <v>147</v>
      </c>
      <c r="B60" s="90"/>
      <c r="C60" s="90">
        <v>27682786</v>
      </c>
      <c r="D60" s="90">
        <v>27006181</v>
      </c>
      <c r="E60" s="90"/>
      <c r="F60" s="91"/>
    </row>
    <row r="61" spans="1:6" ht="15">
      <c r="A61" s="28" t="s">
        <v>220</v>
      </c>
      <c r="B61" s="90"/>
      <c r="C61" s="90">
        <v>7474352</v>
      </c>
      <c r="D61" s="90">
        <v>7291669</v>
      </c>
      <c r="E61" s="90"/>
      <c r="F61" s="91"/>
    </row>
    <row r="62" spans="1:6" ht="15">
      <c r="A62" s="28" t="s">
        <v>603</v>
      </c>
      <c r="B62" s="90"/>
      <c r="C62" s="90"/>
      <c r="D62" s="90"/>
      <c r="E62" s="90"/>
      <c r="F62" s="91"/>
    </row>
    <row r="63" spans="1:6" ht="15">
      <c r="A63" s="93" t="s">
        <v>18</v>
      </c>
      <c r="B63" s="93">
        <f>SUM(B53:B62)</f>
        <v>0</v>
      </c>
      <c r="C63" s="93">
        <f>SUM(C53:C62)</f>
        <v>35157138</v>
      </c>
      <c r="D63" s="93">
        <f>SUM(D53:D62)</f>
        <v>35072550</v>
      </c>
      <c r="E63" s="93">
        <f>SUM(E53:E62)</f>
        <v>0</v>
      </c>
      <c r="F63" s="91">
        <f>SUM(B63:E63)</f>
        <v>70229688</v>
      </c>
    </row>
    <row r="64" spans="1:6" ht="15">
      <c r="A64" s="399"/>
      <c r="B64" s="399"/>
      <c r="C64" s="399"/>
      <c r="D64" s="399"/>
      <c r="E64" s="399"/>
      <c r="F64" s="400"/>
    </row>
    <row r="65" spans="1:6" ht="15">
      <c r="A65" s="399"/>
      <c r="B65" s="399"/>
      <c r="C65" s="399"/>
      <c r="D65" s="399"/>
      <c r="E65" s="399"/>
      <c r="F65" s="400"/>
    </row>
    <row r="67" spans="1:6" ht="15">
      <c r="A67" s="413" t="s">
        <v>1086</v>
      </c>
      <c r="B67" s="406"/>
      <c r="C67" s="406"/>
      <c r="D67" s="406"/>
      <c r="E67" s="406"/>
      <c r="F67" s="406"/>
    </row>
    <row r="68" spans="1:6" ht="15">
      <c r="A68" s="406"/>
      <c r="B68" s="406"/>
      <c r="C68" s="406"/>
      <c r="D68" s="406"/>
      <c r="E68" s="406"/>
      <c r="F68" s="406"/>
    </row>
    <row r="69" spans="1:6" ht="15">
      <c r="A69" s="413" t="s">
        <v>1087</v>
      </c>
      <c r="B69" s="406"/>
      <c r="C69" s="406"/>
      <c r="D69" s="406"/>
      <c r="E69" s="406"/>
      <c r="F69" s="406"/>
    </row>
    <row r="70" spans="1:6" ht="15">
      <c r="A70" s="406"/>
      <c r="B70" s="406"/>
      <c r="C70" s="406"/>
      <c r="D70" s="406"/>
      <c r="E70" s="406"/>
      <c r="F70" s="406"/>
    </row>
    <row r="71" spans="1:6" ht="15">
      <c r="A71" s="406"/>
      <c r="B71" s="406"/>
      <c r="C71" s="406"/>
      <c r="D71" s="406"/>
      <c r="E71" s="406"/>
      <c r="F71" s="406"/>
    </row>
    <row r="72" spans="1:6" ht="15">
      <c r="A72" s="88"/>
      <c r="B72" s="99"/>
      <c r="C72" s="99"/>
      <c r="D72" s="99"/>
      <c r="E72" s="99"/>
      <c r="F72" s="100"/>
    </row>
    <row r="73" spans="1:6" ht="30">
      <c r="A73" s="89" t="s">
        <v>19</v>
      </c>
      <c r="B73" s="167" t="s">
        <v>281</v>
      </c>
      <c r="C73" s="167" t="s">
        <v>282</v>
      </c>
      <c r="D73" s="168" t="s">
        <v>283</v>
      </c>
      <c r="E73" s="101" t="s">
        <v>20</v>
      </c>
      <c r="F73" s="101" t="s">
        <v>18</v>
      </c>
    </row>
    <row r="74" spans="1:6" ht="15">
      <c r="A74" s="28" t="s">
        <v>598</v>
      </c>
      <c r="B74" s="90"/>
      <c r="C74" s="90"/>
      <c r="D74" s="90"/>
      <c r="E74" s="90"/>
      <c r="F74" s="91">
        <f>SUM(B74:E74)</f>
        <v>0</v>
      </c>
    </row>
    <row r="75" spans="1:6" ht="15">
      <c r="A75" s="28" t="s">
        <v>599</v>
      </c>
      <c r="B75" s="90"/>
      <c r="C75" s="90">
        <v>103570806</v>
      </c>
      <c r="D75" s="90">
        <v>103570806</v>
      </c>
      <c r="E75" s="90"/>
      <c r="F75" s="91">
        <f>SUM(B75:E75)</f>
        <v>207141612</v>
      </c>
    </row>
    <row r="76" spans="1:6" ht="15">
      <c r="A76" s="28" t="s">
        <v>157</v>
      </c>
      <c r="B76" s="90"/>
      <c r="C76" s="90"/>
      <c r="D76" s="90"/>
      <c r="E76" s="90"/>
      <c r="F76" s="91"/>
    </row>
    <row r="77" spans="1:6" ht="15">
      <c r="A77" s="28" t="s">
        <v>159</v>
      </c>
      <c r="B77" s="90"/>
      <c r="C77" s="90"/>
      <c r="D77" s="90"/>
      <c r="E77" s="90"/>
      <c r="F77" s="91"/>
    </row>
    <row r="78" spans="1:6" ht="30">
      <c r="A78" s="311" t="s">
        <v>600</v>
      </c>
      <c r="B78" s="90"/>
      <c r="C78" s="90"/>
      <c r="D78" s="90"/>
      <c r="E78" s="90"/>
      <c r="F78" s="91">
        <f>SUM(B78:E78)</f>
        <v>0</v>
      </c>
    </row>
    <row r="79" spans="1:6" ht="15">
      <c r="A79" s="92" t="s">
        <v>18</v>
      </c>
      <c r="B79" s="93">
        <f>SUM(B74:B78)</f>
        <v>0</v>
      </c>
      <c r="C79" s="93">
        <f>SUM(C74:C78)</f>
        <v>103570806</v>
      </c>
      <c r="D79" s="93">
        <f>SUM(D74:D78)</f>
        <v>103570806</v>
      </c>
      <c r="E79" s="93">
        <f>SUM(E74:E78)</f>
        <v>0</v>
      </c>
      <c r="F79" s="91">
        <f>SUM(B79:E79)</f>
        <v>207141612</v>
      </c>
    </row>
    <row r="80" spans="1:6" ht="15">
      <c r="A80" s="414"/>
      <c r="B80" s="414"/>
      <c r="C80" s="414"/>
      <c r="D80" s="414"/>
      <c r="E80" s="414"/>
      <c r="F80" s="414"/>
    </row>
    <row r="81" spans="1:6" ht="30">
      <c r="A81" s="89" t="s">
        <v>21</v>
      </c>
      <c r="B81" s="167" t="s">
        <v>281</v>
      </c>
      <c r="C81" s="167" t="s">
        <v>282</v>
      </c>
      <c r="D81" s="168" t="s">
        <v>283</v>
      </c>
      <c r="E81" s="101" t="s">
        <v>20</v>
      </c>
      <c r="F81" s="101" t="s">
        <v>18</v>
      </c>
    </row>
    <row r="82" spans="1:6" ht="15">
      <c r="A82" s="28" t="s">
        <v>97</v>
      </c>
      <c r="B82" s="102">
        <v>0</v>
      </c>
      <c r="C82" s="102"/>
      <c r="D82" s="102"/>
      <c r="E82" s="102"/>
      <c r="F82" s="105">
        <f>SUM(B82:E82)</f>
        <v>0</v>
      </c>
    </row>
    <row r="83" spans="1:6" ht="15">
      <c r="A83" s="28" t="s">
        <v>3</v>
      </c>
      <c r="B83" s="90"/>
      <c r="C83" s="90"/>
      <c r="D83" s="90"/>
      <c r="E83" s="90"/>
      <c r="F83" s="91">
        <f>SUM(B83:E83)</f>
        <v>0</v>
      </c>
    </row>
    <row r="84" spans="1:6" ht="15">
      <c r="A84" s="28" t="s">
        <v>22</v>
      </c>
      <c r="B84" s="90"/>
      <c r="C84" s="90"/>
      <c r="D84" s="90"/>
      <c r="E84" s="90"/>
      <c r="F84" s="91">
        <f>SUM(B84:E84)</f>
        <v>0</v>
      </c>
    </row>
    <row r="85" spans="1:6" ht="15">
      <c r="A85" s="28" t="s">
        <v>139</v>
      </c>
      <c r="B85" s="90"/>
      <c r="C85" s="90"/>
      <c r="D85" s="90"/>
      <c r="E85" s="90"/>
      <c r="F85" s="91">
        <f>SUM(B85:E85)</f>
        <v>0</v>
      </c>
    </row>
    <row r="86" spans="1:6" ht="15">
      <c r="A86" s="28" t="s">
        <v>601</v>
      </c>
      <c r="B86" s="90"/>
      <c r="C86" s="90"/>
      <c r="D86" s="90"/>
      <c r="E86" s="90"/>
      <c r="F86" s="91"/>
    </row>
    <row r="87" spans="1:6" ht="15">
      <c r="A87" s="28" t="s">
        <v>141</v>
      </c>
      <c r="B87" s="90"/>
      <c r="C87" s="90"/>
      <c r="D87" s="90"/>
      <c r="E87" s="90"/>
      <c r="F87" s="91">
        <f>SUM(B87:E87)</f>
        <v>0</v>
      </c>
    </row>
    <row r="88" spans="1:6" ht="15">
      <c r="A88" s="28" t="s">
        <v>120</v>
      </c>
      <c r="B88" s="90"/>
      <c r="C88" s="90"/>
      <c r="D88" s="90"/>
      <c r="E88" s="90"/>
      <c r="F88" s="91"/>
    </row>
    <row r="89" spans="1:6" ht="15">
      <c r="A89" s="28" t="s">
        <v>142</v>
      </c>
      <c r="B89" s="90"/>
      <c r="C89" s="90"/>
      <c r="D89" s="90"/>
      <c r="E89" s="90"/>
      <c r="F89" s="91"/>
    </row>
    <row r="90" spans="1:6" ht="15">
      <c r="A90" s="28" t="s">
        <v>602</v>
      </c>
      <c r="B90" s="90"/>
      <c r="C90" s="90">
        <v>103570806</v>
      </c>
      <c r="D90" s="90">
        <v>3470910</v>
      </c>
      <c r="E90" s="90">
        <v>100099896</v>
      </c>
      <c r="F90" s="91"/>
    </row>
    <row r="91" spans="1:6" ht="15">
      <c r="A91" s="28" t="s">
        <v>1084</v>
      </c>
      <c r="B91" s="90"/>
      <c r="C91" s="90"/>
      <c r="D91" s="90"/>
      <c r="E91" s="90"/>
      <c r="F91" s="91"/>
    </row>
    <row r="92" spans="1:6" ht="15">
      <c r="A92" s="28" t="s">
        <v>147</v>
      </c>
      <c r="B92" s="90"/>
      <c r="C92" s="90"/>
      <c r="D92" s="90"/>
      <c r="E92" s="90"/>
      <c r="F92" s="91"/>
    </row>
    <row r="93" spans="1:6" ht="15" hidden="1">
      <c r="A93" s="28" t="s">
        <v>220</v>
      </c>
      <c r="B93" s="90"/>
      <c r="C93" s="90"/>
      <c r="D93" s="90"/>
      <c r="E93" s="90"/>
      <c r="F93" s="91"/>
    </row>
    <row r="94" spans="1:6" ht="15">
      <c r="A94" s="28" t="s">
        <v>603</v>
      </c>
      <c r="B94" s="90"/>
      <c r="C94" s="90"/>
      <c r="D94" s="90"/>
      <c r="E94" s="90"/>
      <c r="F94" s="91"/>
    </row>
    <row r="95" spans="1:6" ht="15">
      <c r="A95" s="93" t="s">
        <v>18</v>
      </c>
      <c r="B95" s="93">
        <f>SUM(B85:B94)</f>
        <v>0</v>
      </c>
      <c r="C95" s="93">
        <f>SUM(C85:C94)</f>
        <v>103570806</v>
      </c>
      <c r="D95" s="93">
        <f>SUM(D85:D94)</f>
        <v>3470910</v>
      </c>
      <c r="E95" s="93">
        <f>SUM(E85:E94)</f>
        <v>100099896</v>
      </c>
      <c r="F95" s="91">
        <f>SUM(B95:E95)</f>
        <v>207141612</v>
      </c>
    </row>
  </sheetData>
  <sheetProtection/>
  <mergeCells count="12">
    <mergeCell ref="A18:F18"/>
    <mergeCell ref="A1:F1"/>
    <mergeCell ref="A2:F2"/>
    <mergeCell ref="A3:F3"/>
    <mergeCell ref="A6:F6"/>
    <mergeCell ref="A7:F9"/>
    <mergeCell ref="A37:F39"/>
    <mergeCell ref="A48:F48"/>
    <mergeCell ref="A35:F36"/>
    <mergeCell ref="A67:F68"/>
    <mergeCell ref="A69:F71"/>
    <mergeCell ref="A80:F80"/>
  </mergeCells>
  <printOptions/>
  <pageMargins left="0.35433070866141736" right="0.35433070866141736" top="0.984251968503937" bottom="0.984251968503937" header="0.5118110236220472" footer="0.5118110236220472"/>
  <pageSetup fitToHeight="0" fitToWidth="1" horizontalDpi="600" verticalDpi="600" orientation="portrait" paperSize="9" scale="92" r:id="rId1"/>
  <headerFooter alignWithMargins="0">
    <oddHeader>&amp;C13. melléklet a 6/2018. (V.29.)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view="pageLayout" workbookViewId="0" topLeftCell="A1">
      <selection activeCell="H14" sqref="A1:H14"/>
    </sheetView>
  </sheetViews>
  <sheetFormatPr defaultColWidth="9.140625" defaultRowHeight="12.75"/>
  <cols>
    <col min="1" max="1" width="51.00390625" style="2" customWidth="1"/>
    <col min="2" max="2" width="16.57421875" style="2" customWidth="1"/>
    <col min="3" max="3" width="13.00390625" style="2" customWidth="1"/>
    <col min="4" max="4" width="18.140625" style="2" customWidth="1"/>
    <col min="5" max="5" width="16.28125" style="2" customWidth="1"/>
    <col min="6" max="6" width="17.421875" style="2" customWidth="1"/>
    <col min="7" max="7" width="22.28125" style="2" customWidth="1"/>
    <col min="8" max="8" width="22.140625" style="2" customWidth="1"/>
    <col min="9" max="16384" width="9.140625" style="2" customWidth="1"/>
  </cols>
  <sheetData>
    <row r="1" spans="1:8" ht="127.5" customHeight="1">
      <c r="A1" s="419" t="s">
        <v>30</v>
      </c>
      <c r="B1" s="406"/>
      <c r="C1" s="406"/>
      <c r="D1" s="406"/>
      <c r="E1" s="406"/>
      <c r="F1" s="406"/>
      <c r="G1" s="406"/>
      <c r="H1" s="309"/>
    </row>
    <row r="2" spans="1:8" ht="15.75">
      <c r="A2" s="125"/>
      <c r="B2" s="125"/>
      <c r="C2" s="125"/>
      <c r="D2" s="125"/>
      <c r="E2" s="125"/>
      <c r="F2" s="125"/>
      <c r="G2" s="125"/>
      <c r="H2" s="125"/>
    </row>
    <row r="3" spans="1:8" ht="15.75">
      <c r="A3" s="125"/>
      <c r="B3" s="125"/>
      <c r="C3" s="125"/>
      <c r="D3" s="125"/>
      <c r="E3" s="125"/>
      <c r="F3" s="125"/>
      <c r="G3" s="125"/>
      <c r="H3" s="125"/>
    </row>
    <row r="4" spans="1:8" ht="15.75">
      <c r="A4" s="307"/>
      <c r="B4" s="308"/>
      <c r="C4" s="308"/>
      <c r="D4" s="308"/>
      <c r="E4" s="308"/>
      <c r="F4" s="308"/>
      <c r="G4" s="308"/>
      <c r="H4" s="308"/>
    </row>
    <row r="5" spans="1:8" ht="15.75">
      <c r="A5" s="407" t="s">
        <v>956</v>
      </c>
      <c r="B5" s="408"/>
      <c r="C5" s="408"/>
      <c r="D5" s="408"/>
      <c r="E5" s="408"/>
      <c r="F5" s="408"/>
      <c r="G5" s="408"/>
      <c r="H5" s="408"/>
    </row>
    <row r="6" spans="1:8" ht="15.75">
      <c r="A6" s="1"/>
      <c r="B6" s="39"/>
      <c r="C6" s="39"/>
      <c r="D6" s="39"/>
      <c r="E6" s="39"/>
      <c r="F6" s="39"/>
      <c r="G6" s="39"/>
      <c r="H6" s="39"/>
    </row>
    <row r="8" spans="1:8" ht="15.75">
      <c r="A8" s="416" t="s">
        <v>12</v>
      </c>
      <c r="B8" s="417"/>
      <c r="C8" s="40" t="s">
        <v>35</v>
      </c>
      <c r="D8" s="40" t="s">
        <v>36</v>
      </c>
      <c r="E8" s="40" t="s">
        <v>134</v>
      </c>
      <c r="F8" s="40" t="s">
        <v>604</v>
      </c>
      <c r="G8" s="40" t="s">
        <v>1088</v>
      </c>
      <c r="H8" s="40" t="s">
        <v>31</v>
      </c>
    </row>
    <row r="9" spans="1:8" ht="15.75">
      <c r="A9" s="418" t="s">
        <v>32</v>
      </c>
      <c r="B9" s="418"/>
      <c r="C9" s="9">
        <f>(8472779+6363325)/2</f>
        <v>7418052</v>
      </c>
      <c r="D9" s="9">
        <v>9763000</v>
      </c>
      <c r="E9" s="9">
        <v>9600000</v>
      </c>
      <c r="F9" s="9">
        <v>9600000</v>
      </c>
      <c r="G9" s="9">
        <v>9600000</v>
      </c>
      <c r="H9" s="9"/>
    </row>
    <row r="10" spans="1:8" ht="15.75">
      <c r="A10" s="38"/>
      <c r="B10" s="38"/>
      <c r="C10" s="25"/>
      <c r="D10" s="25"/>
      <c r="E10" s="25"/>
      <c r="F10" s="25"/>
      <c r="G10" s="25"/>
      <c r="H10" s="25"/>
    </row>
    <row r="12" spans="1:8" ht="31.5">
      <c r="A12" s="14" t="s">
        <v>33</v>
      </c>
      <c r="B12" s="21" t="s">
        <v>34</v>
      </c>
      <c r="C12" s="40" t="s">
        <v>35</v>
      </c>
      <c r="D12" s="40" t="s">
        <v>36</v>
      </c>
      <c r="E12" s="40" t="s">
        <v>134</v>
      </c>
      <c r="F12" s="40" t="s">
        <v>604</v>
      </c>
      <c r="G12" s="40" t="s">
        <v>1088</v>
      </c>
      <c r="H12" s="40" t="s">
        <v>31</v>
      </c>
    </row>
    <row r="13" spans="1:8" ht="15.75">
      <c r="A13" s="107"/>
      <c r="B13" s="108"/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5.75">
      <c r="A14" s="4" t="s">
        <v>15</v>
      </c>
      <c r="B14" s="9"/>
      <c r="C14" s="9"/>
      <c r="D14" s="9"/>
      <c r="E14" s="9"/>
      <c r="F14" s="9"/>
      <c r="G14" s="9"/>
      <c r="H14" s="9"/>
    </row>
    <row r="19" ht="15.75" hidden="1">
      <c r="A19" s="2" t="s">
        <v>101</v>
      </c>
    </row>
    <row r="20" spans="1:5" ht="15.75" hidden="1">
      <c r="A20" s="2" t="s">
        <v>100</v>
      </c>
      <c r="B20" s="2">
        <v>8965</v>
      </c>
      <c r="C20" s="2">
        <v>9000</v>
      </c>
      <c r="D20" s="2">
        <v>9000</v>
      </c>
      <c r="E20" s="2">
        <v>9000</v>
      </c>
    </row>
    <row r="21" spans="1:4" ht="15.75" hidden="1">
      <c r="A21" s="2" t="s">
        <v>102</v>
      </c>
      <c r="B21" s="2">
        <v>21317</v>
      </c>
      <c r="C21" s="2">
        <v>10000</v>
      </c>
      <c r="D21" s="2">
        <v>0</v>
      </c>
    </row>
    <row r="22" spans="1:5" ht="15.75" hidden="1">
      <c r="A22" s="2" t="s">
        <v>116</v>
      </c>
      <c r="B22" s="2">
        <v>4862</v>
      </c>
      <c r="C22" s="2">
        <v>5000</v>
      </c>
      <c r="D22" s="2">
        <v>6000</v>
      </c>
      <c r="E22" s="2">
        <v>6000</v>
      </c>
    </row>
    <row r="23" spans="1:2" ht="15.75" hidden="1">
      <c r="A23" s="2" t="s">
        <v>103</v>
      </c>
      <c r="B23" s="2">
        <v>0</v>
      </c>
    </row>
    <row r="24" spans="1:2" ht="15.75" hidden="1">
      <c r="A24" s="2" t="s">
        <v>104</v>
      </c>
      <c r="B24" s="2">
        <v>0</v>
      </c>
    </row>
    <row r="25" ht="15.75" hidden="1">
      <c r="B25" s="2">
        <f>SUM(B20:B24)</f>
        <v>35144</v>
      </c>
    </row>
    <row r="26" spans="2:5" ht="15.75" hidden="1">
      <c r="B26" s="2">
        <f>B25/2</f>
        <v>17572</v>
      </c>
      <c r="C26" s="2">
        <f>SUM(C20:C25)</f>
        <v>24000</v>
      </c>
      <c r="D26" s="2">
        <f>SUM(D20:D25)</f>
        <v>15000</v>
      </c>
      <c r="E26" s="2">
        <f>SUM(E20:E25)</f>
        <v>15000</v>
      </c>
    </row>
  </sheetData>
  <sheetProtection/>
  <mergeCells count="4">
    <mergeCell ref="A8:B8"/>
    <mergeCell ref="A9:B9"/>
    <mergeCell ref="A5:H5"/>
    <mergeCell ref="A1:G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80" r:id="rId1"/>
  <headerFooter alignWithMargins="0">
    <oddHeader>&amp;C14. melléklet a  6/2018. (V.29.)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view="pageLayout" workbookViewId="0" topLeftCell="A1">
      <selection activeCell="I14" sqref="A1:I14"/>
    </sheetView>
  </sheetViews>
  <sheetFormatPr defaultColWidth="9.140625" defaultRowHeight="12.75"/>
  <cols>
    <col min="1" max="1" width="46.28125" style="2" customWidth="1"/>
    <col min="2" max="2" width="18.57421875" style="3" hidden="1" customWidth="1"/>
    <col min="3" max="3" width="18.57421875" style="3" customWidth="1"/>
    <col min="4" max="4" width="18.57421875" style="3" hidden="1" customWidth="1"/>
    <col min="5" max="5" width="18.7109375" style="3" hidden="1" customWidth="1"/>
    <col min="6" max="6" width="18.7109375" style="3" customWidth="1"/>
    <col min="7" max="7" width="18.7109375" style="3" hidden="1" customWidth="1"/>
    <col min="8" max="8" width="16.140625" style="3" hidden="1" customWidth="1"/>
    <col min="9" max="9" width="16.140625" style="3" customWidth="1"/>
    <col min="10" max="10" width="16.140625" style="3" hidden="1" customWidth="1"/>
    <col min="11" max="16384" width="9.140625" style="2" customWidth="1"/>
  </cols>
  <sheetData>
    <row r="1" spans="1:10" ht="15.75">
      <c r="A1" s="407" t="s">
        <v>227</v>
      </c>
      <c r="B1" s="408"/>
      <c r="C1" s="408"/>
      <c r="D1" s="408"/>
      <c r="E1" s="408"/>
      <c r="F1" s="408"/>
      <c r="G1" s="408"/>
      <c r="H1" s="408"/>
      <c r="I1" s="406"/>
      <c r="J1" s="2"/>
    </row>
    <row r="2" spans="1:10" ht="15.75">
      <c r="A2" s="407" t="s">
        <v>956</v>
      </c>
      <c r="B2" s="408"/>
      <c r="C2" s="408"/>
      <c r="D2" s="408"/>
      <c r="E2" s="408"/>
      <c r="F2" s="408"/>
      <c r="G2" s="408"/>
      <c r="H2" s="408"/>
      <c r="I2" s="406"/>
      <c r="J2" s="2"/>
    </row>
    <row r="3" spans="1:10" ht="15.75">
      <c r="A3" s="121"/>
      <c r="B3" s="120"/>
      <c r="C3" s="120"/>
      <c r="D3" s="120"/>
      <c r="E3" s="120"/>
      <c r="F3" s="120"/>
      <c r="G3" s="120"/>
      <c r="H3" s="120"/>
      <c r="I3" s="120"/>
      <c r="J3" s="120"/>
    </row>
    <row r="5" spans="1:10" ht="47.25">
      <c r="A5" s="4" t="s">
        <v>12</v>
      </c>
      <c r="B5" s="12" t="s">
        <v>79</v>
      </c>
      <c r="C5" s="12" t="s">
        <v>79</v>
      </c>
      <c r="D5" s="12" t="s">
        <v>123</v>
      </c>
      <c r="E5" s="12" t="s">
        <v>11</v>
      </c>
      <c r="F5" s="12" t="s">
        <v>11</v>
      </c>
      <c r="G5" s="12" t="s">
        <v>124</v>
      </c>
      <c r="H5" s="78" t="s">
        <v>80</v>
      </c>
      <c r="I5" s="78" t="s">
        <v>80</v>
      </c>
      <c r="J5" s="78" t="s">
        <v>125</v>
      </c>
    </row>
    <row r="6" spans="1:10" s="1" customFormat="1" ht="15.75">
      <c r="A6" s="34" t="s">
        <v>23</v>
      </c>
      <c r="B6" s="10"/>
      <c r="C6" s="10">
        <f>SUM(C7:C8)</f>
        <v>0</v>
      </c>
      <c r="D6" s="10"/>
      <c r="E6" s="10"/>
      <c r="F6" s="10">
        <f>SUM(F7:F8)</f>
        <v>0</v>
      </c>
      <c r="G6" s="10">
        <f>SUM(G7:G8)</f>
        <v>0</v>
      </c>
      <c r="H6" s="10">
        <f>SUM(H7:H8)</f>
        <v>0</v>
      </c>
      <c r="I6" s="10">
        <f>SUM(I7:I8)</f>
        <v>0</v>
      </c>
      <c r="J6" s="10"/>
    </row>
    <row r="7" spans="1:10" ht="15.75">
      <c r="A7" s="26" t="s">
        <v>24</v>
      </c>
      <c r="B7" s="6"/>
      <c r="C7" s="6">
        <v>0</v>
      </c>
      <c r="D7" s="6"/>
      <c r="E7" s="6"/>
      <c r="F7" s="6"/>
      <c r="G7" s="6"/>
      <c r="H7" s="6"/>
      <c r="I7" s="6">
        <f>C7+F7</f>
        <v>0</v>
      </c>
      <c r="J7" s="6"/>
    </row>
    <row r="8" spans="1:10" ht="15.75">
      <c r="A8" s="26" t="s">
        <v>25</v>
      </c>
      <c r="B8" s="6"/>
      <c r="C8" s="6">
        <v>0</v>
      </c>
      <c r="D8" s="6"/>
      <c r="E8" s="6"/>
      <c r="F8" s="6"/>
      <c r="G8" s="6"/>
      <c r="H8" s="6"/>
      <c r="I8" s="6">
        <f>C8+F8</f>
        <v>0</v>
      </c>
      <c r="J8" s="6"/>
    </row>
    <row r="9" ht="15.75">
      <c r="A9" s="23"/>
    </row>
    <row r="10" ht="15.75">
      <c r="A10" s="23"/>
    </row>
    <row r="11" spans="1:10" ht="47.25">
      <c r="A11" s="4" t="s">
        <v>12</v>
      </c>
      <c r="B11" s="12" t="s">
        <v>79</v>
      </c>
      <c r="C11" s="12" t="s">
        <v>79</v>
      </c>
      <c r="D11" s="12" t="s">
        <v>79</v>
      </c>
      <c r="E11" s="12" t="s">
        <v>11</v>
      </c>
      <c r="F11" s="12" t="s">
        <v>11</v>
      </c>
      <c r="G11" s="12" t="s">
        <v>11</v>
      </c>
      <c r="H11" s="78" t="s">
        <v>80</v>
      </c>
      <c r="I11" s="78" t="s">
        <v>80</v>
      </c>
      <c r="J11" s="78" t="s">
        <v>80</v>
      </c>
    </row>
    <row r="12" spans="1:10" s="1" customFormat="1" ht="15.75">
      <c r="A12" s="34" t="s">
        <v>26</v>
      </c>
      <c r="B12" s="10"/>
      <c r="C12" s="10">
        <f>SUM(C13:C14)</f>
        <v>0</v>
      </c>
      <c r="D12" s="10"/>
      <c r="E12" s="10"/>
      <c r="F12" s="10">
        <f>SUM(F13:F14)</f>
        <v>0</v>
      </c>
      <c r="G12" s="10"/>
      <c r="H12" s="10"/>
      <c r="I12" s="10">
        <f>C12+F12</f>
        <v>0</v>
      </c>
      <c r="J12" s="10"/>
    </row>
    <row r="13" spans="1:10" ht="15.75">
      <c r="A13" s="26" t="s">
        <v>24</v>
      </c>
      <c r="B13" s="6"/>
      <c r="C13" s="6">
        <v>0</v>
      </c>
      <c r="D13" s="6"/>
      <c r="E13" s="6"/>
      <c r="F13" s="6"/>
      <c r="G13" s="6"/>
      <c r="H13" s="6"/>
      <c r="I13" s="6">
        <f>C13+F13</f>
        <v>0</v>
      </c>
      <c r="J13" s="6"/>
    </row>
    <row r="14" spans="1:10" ht="15.75">
      <c r="A14" s="26" t="s">
        <v>25</v>
      </c>
      <c r="B14" s="6"/>
      <c r="C14" s="6">
        <v>0</v>
      </c>
      <c r="D14" s="6"/>
      <c r="E14" s="6"/>
      <c r="F14" s="6"/>
      <c r="G14" s="6"/>
      <c r="H14" s="6"/>
      <c r="I14" s="6">
        <f>C14+F14</f>
        <v>0</v>
      </c>
      <c r="J14" s="6"/>
    </row>
  </sheetData>
  <sheetProtection/>
  <mergeCells count="2">
    <mergeCell ref="A2:I2"/>
    <mergeCell ref="A1:I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 xml:space="preserve">&amp;C15. melléklet a 6/2018.(V.29.) önkormányzati rendelethez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view="pageLayout" workbookViewId="0" topLeftCell="A1">
      <selection activeCell="K21" sqref="A1:K21"/>
    </sheetView>
  </sheetViews>
  <sheetFormatPr defaultColWidth="9.140625" defaultRowHeight="12.75"/>
  <cols>
    <col min="1" max="1" width="46.28125" style="2" customWidth="1"/>
    <col min="2" max="4" width="19.57421875" style="3" customWidth="1"/>
    <col min="5" max="7" width="15.8515625" style="3" customWidth="1"/>
    <col min="8" max="9" width="18.421875" style="3" customWidth="1"/>
    <col min="10" max="10" width="18.421875" style="3" hidden="1" customWidth="1"/>
    <col min="11" max="11" width="18.421875" style="3" customWidth="1"/>
    <col min="12" max="16384" width="9.140625" style="2" customWidth="1"/>
  </cols>
  <sheetData>
    <row r="1" spans="1:11" ht="15.75">
      <c r="A1" s="407" t="s">
        <v>120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</row>
    <row r="2" spans="1:11" ht="15.75">
      <c r="A2" s="407" t="s">
        <v>956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</row>
    <row r="3" ht="15.75">
      <c r="A3" s="1"/>
    </row>
    <row r="5" spans="1:11" ht="78.75">
      <c r="A5" s="4" t="s">
        <v>12</v>
      </c>
      <c r="B5" s="78" t="s">
        <v>243</v>
      </c>
      <c r="C5" s="78" t="s">
        <v>244</v>
      </c>
      <c r="D5" s="78" t="s">
        <v>251</v>
      </c>
      <c r="E5" s="12" t="s">
        <v>245</v>
      </c>
      <c r="F5" s="12" t="s">
        <v>272</v>
      </c>
      <c r="G5" s="12" t="s">
        <v>247</v>
      </c>
      <c r="H5" s="78" t="s">
        <v>248</v>
      </c>
      <c r="I5" s="78" t="s">
        <v>249</v>
      </c>
      <c r="J5" s="78" t="s">
        <v>250</v>
      </c>
      <c r="K5" s="78" t="s">
        <v>250</v>
      </c>
    </row>
    <row r="6" spans="1:11" ht="31.5">
      <c r="A6" s="22" t="s">
        <v>229</v>
      </c>
      <c r="B6" s="145">
        <f aca="true" t="shared" si="0" ref="B6:J6">SUM(B7:B7)</f>
        <v>0</v>
      </c>
      <c r="C6" s="145">
        <f t="shared" si="0"/>
        <v>0</v>
      </c>
      <c r="D6" s="145">
        <f t="shared" si="0"/>
        <v>0</v>
      </c>
      <c r="E6" s="145">
        <f t="shared" si="0"/>
        <v>0</v>
      </c>
      <c r="F6" s="145">
        <f t="shared" si="0"/>
        <v>0</v>
      </c>
      <c r="G6" s="145">
        <f t="shared" si="0"/>
        <v>0</v>
      </c>
      <c r="H6" s="145">
        <f t="shared" si="0"/>
        <v>0</v>
      </c>
      <c r="I6" s="145">
        <f t="shared" si="0"/>
        <v>0</v>
      </c>
      <c r="J6" s="145">
        <f t="shared" si="0"/>
        <v>0</v>
      </c>
      <c r="K6" s="145">
        <f>D6+G6</f>
        <v>0</v>
      </c>
    </row>
    <row r="7" spans="1:11" ht="15.75">
      <c r="A7" s="9" t="s">
        <v>99</v>
      </c>
      <c r="B7" s="6"/>
      <c r="C7" s="6"/>
      <c r="D7" s="6"/>
      <c r="E7" s="6"/>
      <c r="F7" s="6"/>
      <c r="G7" s="6"/>
      <c r="H7" s="6">
        <f>B7+E7</f>
        <v>0</v>
      </c>
      <c r="I7" s="6">
        <f>C7+F7</f>
        <v>0</v>
      </c>
      <c r="J7" s="6">
        <f>D7+G7</f>
        <v>0</v>
      </c>
      <c r="K7" s="169">
        <f aca="true" t="shared" si="1" ref="K7:K21">D7+G7</f>
        <v>0</v>
      </c>
    </row>
    <row r="8" spans="1:11" s="47" customFormat="1" ht="15.75">
      <c r="A8" s="4" t="s">
        <v>230</v>
      </c>
      <c r="B8" s="11">
        <f aca="true" t="shared" si="2" ref="B8:J8">SUM(B9)</f>
        <v>0</v>
      </c>
      <c r="C8" s="11">
        <f t="shared" si="2"/>
        <v>0</v>
      </c>
      <c r="D8" s="11">
        <f t="shared" si="2"/>
        <v>0</v>
      </c>
      <c r="E8" s="11">
        <f t="shared" si="2"/>
        <v>0</v>
      </c>
      <c r="F8" s="11">
        <f t="shared" si="2"/>
        <v>0</v>
      </c>
      <c r="G8" s="11">
        <f t="shared" si="2"/>
        <v>0</v>
      </c>
      <c r="H8" s="11">
        <f t="shared" si="2"/>
        <v>0</v>
      </c>
      <c r="I8" s="11">
        <f t="shared" si="2"/>
        <v>0</v>
      </c>
      <c r="J8" s="11">
        <f t="shared" si="2"/>
        <v>0</v>
      </c>
      <c r="K8" s="145">
        <f t="shared" si="1"/>
        <v>0</v>
      </c>
    </row>
    <row r="9" spans="1:11" ht="15.75">
      <c r="A9" s="9" t="s">
        <v>228</v>
      </c>
      <c r="B9" s="6"/>
      <c r="C9" s="6"/>
      <c r="D9" s="6"/>
      <c r="E9" s="6"/>
      <c r="F9" s="6"/>
      <c r="G9" s="6"/>
      <c r="H9" s="6">
        <f>B9+E9</f>
        <v>0</v>
      </c>
      <c r="I9" s="6">
        <f>C9+F9</f>
        <v>0</v>
      </c>
      <c r="J9" s="6">
        <f>D9+G9</f>
        <v>0</v>
      </c>
      <c r="K9" s="169">
        <f t="shared" si="1"/>
        <v>0</v>
      </c>
    </row>
    <row r="10" spans="1:11" s="47" customFormat="1" ht="15.75">
      <c r="A10" s="4" t="s">
        <v>231</v>
      </c>
      <c r="B10" s="11">
        <f>SUM(B11:B14)</f>
        <v>1500000</v>
      </c>
      <c r="C10" s="11">
        <f aca="true" t="shared" si="3" ref="C10:J10">SUM(C11:C14)</f>
        <v>1500000</v>
      </c>
      <c r="D10" s="11">
        <f t="shared" si="3"/>
        <v>538000</v>
      </c>
      <c r="E10" s="11">
        <f t="shared" si="3"/>
        <v>0</v>
      </c>
      <c r="F10" s="11">
        <f t="shared" si="3"/>
        <v>0</v>
      </c>
      <c r="G10" s="11">
        <f t="shared" si="3"/>
        <v>0</v>
      </c>
      <c r="H10" s="11">
        <f t="shared" si="3"/>
        <v>1500000</v>
      </c>
      <c r="I10" s="11">
        <f t="shared" si="3"/>
        <v>1500000</v>
      </c>
      <c r="J10" s="11">
        <f t="shared" si="3"/>
        <v>538000</v>
      </c>
      <c r="K10" s="145">
        <f t="shared" si="1"/>
        <v>538000</v>
      </c>
    </row>
    <row r="11" spans="1:11" ht="15.75">
      <c r="A11" s="9" t="s">
        <v>98</v>
      </c>
      <c r="B11" s="6"/>
      <c r="C11" s="6"/>
      <c r="D11" s="6"/>
      <c r="E11" s="6"/>
      <c r="F11" s="6"/>
      <c r="G11" s="6"/>
      <c r="H11" s="6">
        <f aca="true" t="shared" si="4" ref="H11:J14">B11+E11</f>
        <v>0</v>
      </c>
      <c r="I11" s="6">
        <f t="shared" si="4"/>
        <v>0</v>
      </c>
      <c r="J11" s="6">
        <f t="shared" si="4"/>
        <v>0</v>
      </c>
      <c r="K11" s="169">
        <f t="shared" si="1"/>
        <v>0</v>
      </c>
    </row>
    <row r="12" spans="1:11" ht="15.75">
      <c r="A12" s="9" t="s">
        <v>605</v>
      </c>
      <c r="B12" s="6"/>
      <c r="C12" s="6"/>
      <c r="D12" s="6"/>
      <c r="E12" s="6"/>
      <c r="F12" s="6"/>
      <c r="G12" s="6"/>
      <c r="H12" s="6">
        <f t="shared" si="4"/>
        <v>0</v>
      </c>
      <c r="I12" s="6">
        <f t="shared" si="4"/>
        <v>0</v>
      </c>
      <c r="J12" s="6">
        <f t="shared" si="4"/>
        <v>0</v>
      </c>
      <c r="K12" s="169">
        <f t="shared" si="1"/>
        <v>0</v>
      </c>
    </row>
    <row r="13" spans="1:11" ht="15.75">
      <c r="A13" s="9" t="s">
        <v>607</v>
      </c>
      <c r="B13" s="6">
        <v>1500000</v>
      </c>
      <c r="C13" s="6">
        <v>1500000</v>
      </c>
      <c r="D13" s="6">
        <v>538000</v>
      </c>
      <c r="E13" s="6"/>
      <c r="F13" s="6"/>
      <c r="G13" s="6"/>
      <c r="H13" s="6">
        <f t="shared" si="4"/>
        <v>1500000</v>
      </c>
      <c r="I13" s="6">
        <f t="shared" si="4"/>
        <v>1500000</v>
      </c>
      <c r="J13" s="6">
        <f t="shared" si="4"/>
        <v>538000</v>
      </c>
      <c r="K13" s="169">
        <f t="shared" si="1"/>
        <v>538000</v>
      </c>
    </row>
    <row r="14" spans="1:11" ht="31.5">
      <c r="A14" s="26" t="s">
        <v>606</v>
      </c>
      <c r="B14" s="6"/>
      <c r="C14" s="6"/>
      <c r="D14" s="6"/>
      <c r="E14" s="6"/>
      <c r="F14" s="6"/>
      <c r="G14" s="6"/>
      <c r="H14" s="6">
        <f t="shared" si="4"/>
        <v>0</v>
      </c>
      <c r="I14" s="6">
        <f t="shared" si="4"/>
        <v>0</v>
      </c>
      <c r="J14" s="6">
        <f t="shared" si="4"/>
        <v>0</v>
      </c>
      <c r="K14" s="169">
        <f t="shared" si="1"/>
        <v>0</v>
      </c>
    </row>
    <row r="15" spans="1:11" s="1" customFormat="1" ht="15.75" hidden="1">
      <c r="A15" s="37" t="s">
        <v>232</v>
      </c>
      <c r="B15" s="10">
        <f aca="true" t="shared" si="5" ref="B15:J15">SUM(B16)</f>
        <v>0</v>
      </c>
      <c r="C15" s="10">
        <f t="shared" si="5"/>
        <v>0</v>
      </c>
      <c r="D15" s="10">
        <f t="shared" si="5"/>
        <v>0</v>
      </c>
      <c r="E15" s="10">
        <f t="shared" si="5"/>
        <v>0</v>
      </c>
      <c r="F15" s="10">
        <f t="shared" si="5"/>
        <v>0</v>
      </c>
      <c r="G15" s="10">
        <f t="shared" si="5"/>
        <v>0</v>
      </c>
      <c r="H15" s="10">
        <f t="shared" si="5"/>
        <v>0</v>
      </c>
      <c r="I15" s="10">
        <f t="shared" si="5"/>
        <v>0</v>
      </c>
      <c r="J15" s="10">
        <f t="shared" si="5"/>
        <v>0</v>
      </c>
      <c r="K15" s="145">
        <f t="shared" si="1"/>
        <v>0</v>
      </c>
    </row>
    <row r="16" spans="1:11" ht="15.75" hidden="1">
      <c r="A16" s="9"/>
      <c r="B16" s="6"/>
      <c r="C16" s="6"/>
      <c r="D16" s="6"/>
      <c r="E16" s="6"/>
      <c r="F16" s="6"/>
      <c r="G16" s="6"/>
      <c r="H16" s="6">
        <f>B16+E16</f>
        <v>0</v>
      </c>
      <c r="I16" s="6">
        <f>C16+F16</f>
        <v>0</v>
      </c>
      <c r="J16" s="6">
        <f>D16+G16</f>
        <v>0</v>
      </c>
      <c r="K16" s="169">
        <f t="shared" si="1"/>
        <v>0</v>
      </c>
    </row>
    <row r="17" spans="1:11" s="1" customFormat="1" ht="15.75">
      <c r="A17" s="37" t="s">
        <v>257</v>
      </c>
      <c r="B17" s="10">
        <f>SUM(B18)</f>
        <v>0</v>
      </c>
      <c r="C17" s="10">
        <f>SUM(C18:C19)</f>
        <v>628000</v>
      </c>
      <c r="D17" s="10">
        <f>SUM(D18:D19)</f>
        <v>628000</v>
      </c>
      <c r="E17" s="10">
        <f>SUM(E18)</f>
        <v>0</v>
      </c>
      <c r="F17" s="10">
        <f>SUM(F18:F19)</f>
        <v>0</v>
      </c>
      <c r="G17" s="10">
        <f>SUM(G18:G19)</f>
        <v>0</v>
      </c>
      <c r="H17" s="10">
        <f>SUM(H18:H19)</f>
        <v>0</v>
      </c>
      <c r="I17" s="10">
        <f>SUM(I18:I19)</f>
        <v>628000</v>
      </c>
      <c r="J17" s="10">
        <f>SUM(J18)</f>
        <v>0</v>
      </c>
      <c r="K17" s="145">
        <f t="shared" si="1"/>
        <v>628000</v>
      </c>
    </row>
    <row r="18" spans="1:11" ht="15.75" hidden="1">
      <c r="A18" s="9"/>
      <c r="B18" s="6"/>
      <c r="C18" s="6"/>
      <c r="D18" s="6"/>
      <c r="E18" s="6"/>
      <c r="F18" s="6"/>
      <c r="G18" s="6"/>
      <c r="H18" s="6">
        <f>B18+E18</f>
        <v>0</v>
      </c>
      <c r="I18" s="6">
        <f>C18+F18</f>
        <v>0</v>
      </c>
      <c r="J18" s="6">
        <f>D18+G18</f>
        <v>0</v>
      </c>
      <c r="K18" s="169">
        <f t="shared" si="1"/>
        <v>0</v>
      </c>
    </row>
    <row r="19" spans="1:11" ht="31.5">
      <c r="A19" s="26" t="s">
        <v>270</v>
      </c>
      <c r="B19" s="6"/>
      <c r="C19" s="6">
        <v>628000</v>
      </c>
      <c r="D19" s="6">
        <v>628000</v>
      </c>
      <c r="E19" s="6"/>
      <c r="F19" s="6"/>
      <c r="G19" s="6"/>
      <c r="H19" s="6"/>
      <c r="I19" s="6">
        <f>C19+F19</f>
        <v>628000</v>
      </c>
      <c r="J19" s="6"/>
      <c r="K19" s="169">
        <f t="shared" si="1"/>
        <v>628000</v>
      </c>
    </row>
    <row r="20" spans="1:11" ht="15.75">
      <c r="A20" s="9"/>
      <c r="B20" s="6"/>
      <c r="C20" s="6"/>
      <c r="D20" s="6"/>
      <c r="E20" s="6"/>
      <c r="F20" s="6"/>
      <c r="G20" s="6"/>
      <c r="H20" s="6"/>
      <c r="I20" s="6"/>
      <c r="J20" s="6"/>
      <c r="K20" s="145">
        <f t="shared" si="1"/>
        <v>0</v>
      </c>
    </row>
    <row r="21" spans="1:11" s="47" customFormat="1" ht="15.75">
      <c r="A21" s="4" t="s">
        <v>15</v>
      </c>
      <c r="B21" s="11">
        <f aca="true" t="shared" si="6" ref="B21:J21">B6+B8+B10+B15+B17</f>
        <v>1500000</v>
      </c>
      <c r="C21" s="11">
        <f t="shared" si="6"/>
        <v>2128000</v>
      </c>
      <c r="D21" s="11">
        <f t="shared" si="6"/>
        <v>1166000</v>
      </c>
      <c r="E21" s="11">
        <f t="shared" si="6"/>
        <v>0</v>
      </c>
      <c r="F21" s="11">
        <f t="shared" si="6"/>
        <v>0</v>
      </c>
      <c r="G21" s="11">
        <f t="shared" si="6"/>
        <v>0</v>
      </c>
      <c r="H21" s="11">
        <f t="shared" si="6"/>
        <v>1500000</v>
      </c>
      <c r="I21" s="11">
        <f t="shared" si="6"/>
        <v>2128000</v>
      </c>
      <c r="J21" s="11">
        <f t="shared" si="6"/>
        <v>538000</v>
      </c>
      <c r="K21" s="145">
        <f t="shared" si="1"/>
        <v>1166000</v>
      </c>
    </row>
  </sheetData>
  <sheetProtection/>
  <mergeCells count="2">
    <mergeCell ref="A2:K2"/>
    <mergeCell ref="A1:K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68" r:id="rId1"/>
  <headerFooter alignWithMargins="0">
    <oddHeader xml:space="preserve">&amp;C16. melléklet a 6/2018. (V.29.) önkormányzati rendelethez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view="pageLayout" workbookViewId="0" topLeftCell="A1">
      <selection activeCell="K20" sqref="A1:K20"/>
    </sheetView>
  </sheetViews>
  <sheetFormatPr defaultColWidth="9.140625" defaultRowHeight="12.75"/>
  <cols>
    <col min="1" max="1" width="63.57421875" style="2" customWidth="1"/>
    <col min="2" max="4" width="19.28125" style="3" customWidth="1"/>
    <col min="5" max="7" width="16.28125" style="3" customWidth="1"/>
    <col min="8" max="8" width="17.140625" style="3" customWidth="1"/>
    <col min="9" max="9" width="14.7109375" style="3" customWidth="1"/>
    <col min="10" max="10" width="15.421875" style="3" hidden="1" customWidth="1"/>
    <col min="11" max="11" width="14.7109375" style="3" customWidth="1"/>
    <col min="12" max="16384" width="9.140625" style="2" customWidth="1"/>
  </cols>
  <sheetData>
    <row r="1" spans="1:11" ht="15.75">
      <c r="A1" s="407" t="s">
        <v>90</v>
      </c>
      <c r="B1" s="408"/>
      <c r="C1" s="408"/>
      <c r="D1" s="408"/>
      <c r="E1" s="408"/>
      <c r="F1" s="408"/>
      <c r="G1" s="408"/>
      <c r="H1" s="406"/>
      <c r="I1" s="406"/>
      <c r="J1" s="406"/>
      <c r="K1" s="2"/>
    </row>
    <row r="2" spans="1:11" ht="15.75">
      <c r="A2" s="407" t="s">
        <v>956</v>
      </c>
      <c r="B2" s="408"/>
      <c r="C2" s="408"/>
      <c r="D2" s="408"/>
      <c r="E2" s="408"/>
      <c r="F2" s="408"/>
      <c r="G2" s="408"/>
      <c r="H2" s="406"/>
      <c r="I2" s="406"/>
      <c r="J2" s="406"/>
      <c r="K2" s="2"/>
    </row>
    <row r="4" spans="1:11" ht="78.75">
      <c r="A4" s="4" t="s">
        <v>12</v>
      </c>
      <c r="B4" s="12" t="s">
        <v>243</v>
      </c>
      <c r="C4" s="12" t="s">
        <v>244</v>
      </c>
      <c r="D4" s="12" t="s">
        <v>251</v>
      </c>
      <c r="E4" s="12" t="s">
        <v>245</v>
      </c>
      <c r="F4" s="12" t="s">
        <v>246</v>
      </c>
      <c r="G4" s="12" t="s">
        <v>247</v>
      </c>
      <c r="H4" s="12" t="s">
        <v>248</v>
      </c>
      <c r="I4" s="12" t="s">
        <v>249</v>
      </c>
      <c r="J4" s="12" t="s">
        <v>250</v>
      </c>
      <c r="K4" s="12" t="s">
        <v>250</v>
      </c>
    </row>
    <row r="5" spans="1:11" ht="15.75">
      <c r="A5" s="35" t="s">
        <v>121</v>
      </c>
      <c r="B5" s="6">
        <v>39187064</v>
      </c>
      <c r="C5" s="6">
        <v>39550076</v>
      </c>
      <c r="D5" s="6">
        <v>39550076</v>
      </c>
      <c r="E5" s="6"/>
      <c r="F5" s="6"/>
      <c r="G5" s="6"/>
      <c r="H5" s="6">
        <f aca="true" t="shared" si="0" ref="H5:J6">B5+E5</f>
        <v>39187064</v>
      </c>
      <c r="I5" s="6">
        <f t="shared" si="0"/>
        <v>39550076</v>
      </c>
      <c r="J5" s="6">
        <f t="shared" si="0"/>
        <v>39550076</v>
      </c>
      <c r="K5" s="6">
        <f>D5+G5</f>
        <v>39550076</v>
      </c>
    </row>
    <row r="6" spans="1:11" ht="15.75">
      <c r="A6" s="35" t="s">
        <v>122</v>
      </c>
      <c r="B6" s="6"/>
      <c r="C6" s="6"/>
      <c r="D6" s="6"/>
      <c r="E6" s="6"/>
      <c r="F6" s="6"/>
      <c r="G6" s="6"/>
      <c r="H6" s="6">
        <f t="shared" si="0"/>
        <v>0</v>
      </c>
      <c r="I6" s="6">
        <f t="shared" si="0"/>
        <v>0</v>
      </c>
      <c r="J6" s="6">
        <f t="shared" si="0"/>
        <v>0</v>
      </c>
      <c r="K6" s="6">
        <f>D6+G6</f>
        <v>0</v>
      </c>
    </row>
    <row r="7" spans="1:11" ht="33" customHeight="1">
      <c r="A7" s="37" t="s">
        <v>27</v>
      </c>
      <c r="B7" s="11">
        <f aca="true" t="shared" si="1" ref="B7:J7">SUM(B5:B6)</f>
        <v>39187064</v>
      </c>
      <c r="C7" s="11">
        <f t="shared" si="1"/>
        <v>39550076</v>
      </c>
      <c r="D7" s="11">
        <f t="shared" si="1"/>
        <v>39550076</v>
      </c>
      <c r="E7" s="11">
        <f t="shared" si="1"/>
        <v>0</v>
      </c>
      <c r="F7" s="11">
        <f t="shared" si="1"/>
        <v>0</v>
      </c>
      <c r="G7" s="11">
        <f t="shared" si="1"/>
        <v>0</v>
      </c>
      <c r="H7" s="11">
        <f t="shared" si="1"/>
        <v>39187064</v>
      </c>
      <c r="I7" s="11">
        <f t="shared" si="1"/>
        <v>39550076</v>
      </c>
      <c r="J7" s="11">
        <f t="shared" si="1"/>
        <v>39550076</v>
      </c>
      <c r="K7" s="10">
        <f>D7+G7</f>
        <v>39550076</v>
      </c>
    </row>
    <row r="11" spans="1:11" ht="78.75">
      <c r="A11" s="4" t="s">
        <v>12</v>
      </c>
      <c r="B11" s="12" t="s">
        <v>243</v>
      </c>
      <c r="C11" s="12" t="s">
        <v>244</v>
      </c>
      <c r="D11" s="12" t="s">
        <v>251</v>
      </c>
      <c r="E11" s="12" t="s">
        <v>245</v>
      </c>
      <c r="F11" s="12" t="s">
        <v>246</v>
      </c>
      <c r="G11" s="12" t="s">
        <v>247</v>
      </c>
      <c r="H11" s="12" t="s">
        <v>248</v>
      </c>
      <c r="I11" s="12" t="s">
        <v>249</v>
      </c>
      <c r="J11" s="12" t="s">
        <v>250</v>
      </c>
      <c r="K11" s="12" t="s">
        <v>250</v>
      </c>
    </row>
    <row r="12" spans="1:11" ht="15.75">
      <c r="A12" s="35" t="s">
        <v>121</v>
      </c>
      <c r="B12" s="10">
        <f aca="true" t="shared" si="2" ref="B12:G12">SUM(B13:B15)</f>
        <v>39550076</v>
      </c>
      <c r="C12" s="10">
        <f t="shared" si="2"/>
        <v>39550076</v>
      </c>
      <c r="D12" s="10">
        <f t="shared" si="2"/>
        <v>39550076</v>
      </c>
      <c r="E12" s="10">
        <f t="shared" si="2"/>
        <v>0</v>
      </c>
      <c r="F12" s="10">
        <f t="shared" si="2"/>
        <v>0</v>
      </c>
      <c r="G12" s="10">
        <f t="shared" si="2"/>
        <v>0</v>
      </c>
      <c r="H12" s="10">
        <f aca="true" t="shared" si="3" ref="H12:H20">B12+E12</f>
        <v>39550076</v>
      </c>
      <c r="I12" s="10">
        <f aca="true" t="shared" si="4" ref="I12:I20">C12+F12</f>
        <v>39550076</v>
      </c>
      <c r="J12" s="10">
        <f aca="true" t="shared" si="5" ref="J12:J20">D12+G12</f>
        <v>39550076</v>
      </c>
      <c r="K12" s="10">
        <f aca="true" t="shared" si="6" ref="K12:K20">D12+G12</f>
        <v>39550076</v>
      </c>
    </row>
    <row r="13" spans="1:11" ht="15.75">
      <c r="A13" s="35" t="s">
        <v>29</v>
      </c>
      <c r="B13" s="6">
        <v>39550076</v>
      </c>
      <c r="C13" s="6">
        <v>39550076</v>
      </c>
      <c r="D13" s="6">
        <v>39550076</v>
      </c>
      <c r="E13" s="6"/>
      <c r="F13" s="6"/>
      <c r="G13" s="6"/>
      <c r="H13" s="10">
        <f t="shared" si="3"/>
        <v>39550076</v>
      </c>
      <c r="I13" s="10">
        <f t="shared" si="4"/>
        <v>39550076</v>
      </c>
      <c r="J13" s="10">
        <f t="shared" si="5"/>
        <v>39550076</v>
      </c>
      <c r="K13" s="10">
        <f t="shared" si="6"/>
        <v>39550076</v>
      </c>
    </row>
    <row r="14" spans="1:11" ht="15.75">
      <c r="A14" s="35" t="s">
        <v>88</v>
      </c>
      <c r="B14" s="6"/>
      <c r="C14" s="6"/>
      <c r="D14" s="6"/>
      <c r="E14" s="6"/>
      <c r="F14" s="6"/>
      <c r="G14" s="6"/>
      <c r="H14" s="10">
        <f t="shared" si="3"/>
        <v>0</v>
      </c>
      <c r="I14" s="10">
        <f t="shared" si="4"/>
        <v>0</v>
      </c>
      <c r="J14" s="10">
        <f t="shared" si="5"/>
        <v>0</v>
      </c>
      <c r="K14" s="10">
        <f t="shared" si="6"/>
        <v>0</v>
      </c>
    </row>
    <row r="15" spans="1:11" ht="15.75">
      <c r="A15" s="35" t="s">
        <v>89</v>
      </c>
      <c r="B15" s="6"/>
      <c r="C15" s="6"/>
      <c r="D15" s="6"/>
      <c r="E15" s="6"/>
      <c r="F15" s="6"/>
      <c r="G15" s="6"/>
      <c r="H15" s="10">
        <f t="shared" si="3"/>
        <v>0</v>
      </c>
      <c r="I15" s="10">
        <f t="shared" si="4"/>
        <v>0</v>
      </c>
      <c r="J15" s="10">
        <f t="shared" si="5"/>
        <v>0</v>
      </c>
      <c r="K15" s="10">
        <f t="shared" si="6"/>
        <v>0</v>
      </c>
    </row>
    <row r="16" spans="1:11" ht="15.75">
      <c r="A16" s="35" t="s">
        <v>122</v>
      </c>
      <c r="B16" s="10">
        <f aca="true" t="shared" si="7" ref="B16:G16">SUM(B17:B19)</f>
        <v>0</v>
      </c>
      <c r="C16" s="10">
        <f t="shared" si="7"/>
        <v>0</v>
      </c>
      <c r="D16" s="10">
        <f t="shared" si="7"/>
        <v>0</v>
      </c>
      <c r="E16" s="10">
        <f t="shared" si="7"/>
        <v>0</v>
      </c>
      <c r="F16" s="10">
        <f t="shared" si="7"/>
        <v>0</v>
      </c>
      <c r="G16" s="10">
        <f t="shared" si="7"/>
        <v>0</v>
      </c>
      <c r="H16" s="10">
        <f t="shared" si="3"/>
        <v>0</v>
      </c>
      <c r="I16" s="10">
        <f t="shared" si="4"/>
        <v>0</v>
      </c>
      <c r="J16" s="10">
        <f t="shared" si="5"/>
        <v>0</v>
      </c>
      <c r="K16" s="10">
        <f t="shared" si="6"/>
        <v>0</v>
      </c>
    </row>
    <row r="17" spans="1:11" ht="15.75">
      <c r="A17" s="35" t="s">
        <v>29</v>
      </c>
      <c r="B17" s="6"/>
      <c r="C17" s="6"/>
      <c r="D17" s="6"/>
      <c r="E17" s="6"/>
      <c r="F17" s="6"/>
      <c r="G17" s="6"/>
      <c r="H17" s="10">
        <f t="shared" si="3"/>
        <v>0</v>
      </c>
      <c r="I17" s="10">
        <f t="shared" si="4"/>
        <v>0</v>
      </c>
      <c r="J17" s="10">
        <f t="shared" si="5"/>
        <v>0</v>
      </c>
      <c r="K17" s="10">
        <f t="shared" si="6"/>
        <v>0</v>
      </c>
    </row>
    <row r="18" spans="1:11" ht="15.75">
      <c r="A18" s="35" t="s">
        <v>88</v>
      </c>
      <c r="B18" s="6"/>
      <c r="C18" s="6"/>
      <c r="D18" s="6"/>
      <c r="E18" s="6"/>
      <c r="F18" s="6"/>
      <c r="G18" s="6"/>
      <c r="H18" s="10">
        <f t="shared" si="3"/>
        <v>0</v>
      </c>
      <c r="I18" s="10">
        <f t="shared" si="4"/>
        <v>0</v>
      </c>
      <c r="J18" s="10">
        <f t="shared" si="5"/>
        <v>0</v>
      </c>
      <c r="K18" s="10">
        <f t="shared" si="6"/>
        <v>0</v>
      </c>
    </row>
    <row r="19" spans="1:11" ht="15.75">
      <c r="A19" s="35" t="s">
        <v>89</v>
      </c>
      <c r="B19" s="6"/>
      <c r="C19" s="6"/>
      <c r="D19" s="6"/>
      <c r="E19" s="6"/>
      <c r="F19" s="6"/>
      <c r="G19" s="6"/>
      <c r="H19" s="10">
        <f t="shared" si="3"/>
        <v>0</v>
      </c>
      <c r="I19" s="10">
        <f t="shared" si="4"/>
        <v>0</v>
      </c>
      <c r="J19" s="10">
        <f t="shared" si="5"/>
        <v>0</v>
      </c>
      <c r="K19" s="10">
        <f t="shared" si="6"/>
        <v>0</v>
      </c>
    </row>
    <row r="20" spans="1:11" ht="31.5" customHeight="1">
      <c r="A20" s="37" t="s">
        <v>28</v>
      </c>
      <c r="B20" s="11">
        <f aca="true" t="shared" si="8" ref="B20:G20">SUM(B12,B16)</f>
        <v>39550076</v>
      </c>
      <c r="C20" s="11">
        <f t="shared" si="8"/>
        <v>39550076</v>
      </c>
      <c r="D20" s="11">
        <f t="shared" si="8"/>
        <v>39550076</v>
      </c>
      <c r="E20" s="11">
        <f t="shared" si="8"/>
        <v>0</v>
      </c>
      <c r="F20" s="11">
        <f t="shared" si="8"/>
        <v>0</v>
      </c>
      <c r="G20" s="11">
        <f t="shared" si="8"/>
        <v>0</v>
      </c>
      <c r="H20" s="10">
        <f t="shared" si="3"/>
        <v>39550076</v>
      </c>
      <c r="I20" s="10">
        <f t="shared" si="4"/>
        <v>39550076</v>
      </c>
      <c r="J20" s="10">
        <f t="shared" si="5"/>
        <v>39550076</v>
      </c>
      <c r="K20" s="10">
        <f t="shared" si="6"/>
        <v>39550076</v>
      </c>
    </row>
  </sheetData>
  <sheetProtection/>
  <mergeCells count="2">
    <mergeCell ref="A2:J2"/>
    <mergeCell ref="A1:J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65" r:id="rId1"/>
  <headerFooter alignWithMargins="0">
    <oddHeader>&amp;C17. melléklet a 6/2018. (V.29.)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view="pageLayout" workbookViewId="0" topLeftCell="A1">
      <selection activeCell="L55" sqref="A1:L55"/>
    </sheetView>
  </sheetViews>
  <sheetFormatPr defaultColWidth="9.140625" defaultRowHeight="12.75"/>
  <cols>
    <col min="1" max="1" width="73.421875" style="135" customWidth="1"/>
    <col min="2" max="2" width="20.57421875" style="126" customWidth="1"/>
    <col min="3" max="3" width="17.421875" style="126" customWidth="1"/>
    <col min="4" max="4" width="17.8515625" style="126" customWidth="1"/>
    <col min="5" max="5" width="18.421875" style="126" customWidth="1"/>
    <col min="6" max="6" width="14.00390625" style="126" customWidth="1"/>
    <col min="7" max="7" width="18.421875" style="126" customWidth="1"/>
    <col min="8" max="8" width="12.421875" style="126" customWidth="1"/>
    <col min="9" max="9" width="18.140625" style="126" customWidth="1"/>
    <col min="10" max="10" width="15.8515625" style="126" customWidth="1"/>
    <col min="11" max="11" width="18.140625" style="135" hidden="1" customWidth="1"/>
    <col min="12" max="12" width="15.8515625" style="126" customWidth="1"/>
    <col min="13" max="15" width="0" style="135" hidden="1" customWidth="1"/>
    <col min="16" max="16384" width="9.140625" style="135" customWidth="1"/>
  </cols>
  <sheetData>
    <row r="1" spans="1:12" s="118" customFormat="1" ht="15.75">
      <c r="A1" s="403" t="s">
        <v>944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</row>
    <row r="2" spans="1:10" ht="15.75">
      <c r="A2" s="407" t="s">
        <v>956</v>
      </c>
      <c r="B2" s="408"/>
      <c r="C2" s="408"/>
      <c r="D2" s="408"/>
      <c r="E2" s="408"/>
      <c r="F2" s="408"/>
      <c r="G2" s="408"/>
      <c r="H2" s="406"/>
      <c r="I2" s="406"/>
      <c r="J2" s="406"/>
    </row>
    <row r="3" spans="1:4" ht="15.75">
      <c r="A3" s="314" t="s">
        <v>112</v>
      </c>
      <c r="B3" s="312"/>
      <c r="C3" s="312"/>
      <c r="D3" s="312"/>
    </row>
    <row r="4" spans="1:12" s="118" customFormat="1" ht="47.25">
      <c r="A4" s="148"/>
      <c r="B4" s="78" t="s">
        <v>281</v>
      </c>
      <c r="C4" s="78" t="s">
        <v>282</v>
      </c>
      <c r="D4" s="174" t="s">
        <v>283</v>
      </c>
      <c r="E4" s="165" t="s">
        <v>281</v>
      </c>
      <c r="F4" s="78" t="s">
        <v>282</v>
      </c>
      <c r="G4" s="174" t="s">
        <v>283</v>
      </c>
      <c r="H4" s="119"/>
      <c r="I4" s="165" t="s">
        <v>281</v>
      </c>
      <c r="J4" s="78" t="s">
        <v>282</v>
      </c>
      <c r="K4" s="148"/>
      <c r="L4" s="78" t="s">
        <v>283</v>
      </c>
    </row>
    <row r="5" spans="1:12" ht="38.25">
      <c r="A5" s="315" t="s">
        <v>109</v>
      </c>
      <c r="B5" s="317" t="s">
        <v>75</v>
      </c>
      <c r="C5" s="313" t="s">
        <v>75</v>
      </c>
      <c r="D5" s="313" t="s">
        <v>284</v>
      </c>
      <c r="E5" s="313" t="s">
        <v>76</v>
      </c>
      <c r="F5" s="313" t="s">
        <v>76</v>
      </c>
      <c r="G5" s="313" t="s">
        <v>76</v>
      </c>
      <c r="H5" s="313" t="s">
        <v>110</v>
      </c>
      <c r="I5" s="316" t="s">
        <v>10</v>
      </c>
      <c r="J5" s="316" t="s">
        <v>10</v>
      </c>
      <c r="K5" s="165" t="s">
        <v>10</v>
      </c>
      <c r="L5" s="316" t="s">
        <v>10</v>
      </c>
    </row>
    <row r="6" spans="1:14" ht="15.75">
      <c r="A6" s="43" t="s">
        <v>139</v>
      </c>
      <c r="B6" s="110">
        <v>25513452</v>
      </c>
      <c r="C6" s="110">
        <v>27462238</v>
      </c>
      <c r="D6" s="110">
        <v>22985707</v>
      </c>
      <c r="E6" s="110"/>
      <c r="F6" s="110"/>
      <c r="G6" s="110"/>
      <c r="H6" s="110"/>
      <c r="I6" s="119">
        <f>B6+E6</f>
        <v>25513452</v>
      </c>
      <c r="J6" s="119">
        <f aca="true" t="shared" si="0" ref="J6:K16">C6+F6</f>
        <v>27462238</v>
      </c>
      <c r="K6" s="148">
        <f t="shared" si="0"/>
        <v>22985707</v>
      </c>
      <c r="L6" s="119">
        <f>D6+G6</f>
        <v>22985707</v>
      </c>
      <c r="N6" s="135" t="s">
        <v>264</v>
      </c>
    </row>
    <row r="7" spans="1:12" ht="31.5">
      <c r="A7" s="43" t="s">
        <v>140</v>
      </c>
      <c r="B7" s="110">
        <v>4719556</v>
      </c>
      <c r="C7" s="110">
        <v>4907770</v>
      </c>
      <c r="D7" s="110">
        <v>4322289</v>
      </c>
      <c r="E7" s="110"/>
      <c r="F7" s="110"/>
      <c r="G7" s="110"/>
      <c r="H7" s="110"/>
      <c r="I7" s="119">
        <f aca="true" t="shared" si="1" ref="I7:I25">B7+E7</f>
        <v>4719556</v>
      </c>
      <c r="J7" s="119">
        <f t="shared" si="0"/>
        <v>4907770</v>
      </c>
      <c r="K7" s="148">
        <f t="shared" si="0"/>
        <v>4322289</v>
      </c>
      <c r="L7" s="119">
        <f aca="true" t="shared" si="2" ref="L7:L25">D7+G7</f>
        <v>4322289</v>
      </c>
    </row>
    <row r="8" spans="1:12" ht="15.75">
      <c r="A8" s="43" t="s">
        <v>141</v>
      </c>
      <c r="B8" s="110">
        <v>44107609</v>
      </c>
      <c r="C8" s="110">
        <v>48558595</v>
      </c>
      <c r="D8" s="110">
        <v>35564137</v>
      </c>
      <c r="E8" s="110">
        <v>556000</v>
      </c>
      <c r="F8" s="110"/>
      <c r="G8" s="110"/>
      <c r="H8" s="110"/>
      <c r="I8" s="119">
        <f t="shared" si="1"/>
        <v>44663609</v>
      </c>
      <c r="J8" s="119">
        <f t="shared" si="0"/>
        <v>48558595</v>
      </c>
      <c r="K8" s="148">
        <f t="shared" si="0"/>
        <v>35564137</v>
      </c>
      <c r="L8" s="119">
        <f t="shared" si="2"/>
        <v>35564137</v>
      </c>
    </row>
    <row r="9" spans="1:12" ht="15.75">
      <c r="A9" s="43" t="s">
        <v>120</v>
      </c>
      <c r="B9" s="110">
        <v>1500000</v>
      </c>
      <c r="C9" s="110">
        <v>2128000</v>
      </c>
      <c r="D9" s="110">
        <v>1166000</v>
      </c>
      <c r="E9" s="110"/>
      <c r="F9" s="110"/>
      <c r="G9" s="110"/>
      <c r="H9" s="110"/>
      <c r="I9" s="119">
        <f>B9+E9</f>
        <v>1500000</v>
      </c>
      <c r="J9" s="119">
        <f>C9+F9</f>
        <v>2128000</v>
      </c>
      <c r="K9" s="148">
        <f>D9+G9</f>
        <v>1166000</v>
      </c>
      <c r="L9" s="119">
        <f t="shared" si="2"/>
        <v>1166000</v>
      </c>
    </row>
    <row r="10" spans="1:14" ht="15.75">
      <c r="A10" s="43" t="s">
        <v>142</v>
      </c>
      <c r="B10" s="110">
        <f>SUM(B11:B12)</f>
        <v>13613358</v>
      </c>
      <c r="C10" s="110">
        <f>SUM(C11:C14)</f>
        <v>23171736</v>
      </c>
      <c r="D10" s="110">
        <f aca="true" t="shared" si="3" ref="D10:L10">SUM(D11:D14)</f>
        <v>22361934</v>
      </c>
      <c r="E10" s="110">
        <f t="shared" si="3"/>
        <v>152000</v>
      </c>
      <c r="F10" s="110">
        <f t="shared" si="3"/>
        <v>0</v>
      </c>
      <c r="G10" s="110">
        <f t="shared" si="3"/>
        <v>0</v>
      </c>
      <c r="H10" s="110">
        <f t="shared" si="3"/>
        <v>0</v>
      </c>
      <c r="I10" s="119">
        <f t="shared" si="3"/>
        <v>13765358</v>
      </c>
      <c r="J10" s="119">
        <f t="shared" si="3"/>
        <v>23171736</v>
      </c>
      <c r="K10" s="119">
        <f t="shared" si="3"/>
        <v>22361934</v>
      </c>
      <c r="L10" s="119">
        <f t="shared" si="3"/>
        <v>22361934</v>
      </c>
      <c r="N10" s="135" t="s">
        <v>265</v>
      </c>
    </row>
    <row r="11" spans="1:12" ht="31.5">
      <c r="A11" s="7" t="s">
        <v>236</v>
      </c>
      <c r="B11" s="110">
        <v>10843358</v>
      </c>
      <c r="C11" s="110">
        <v>10843358</v>
      </c>
      <c r="D11" s="110">
        <v>10756358</v>
      </c>
      <c r="E11" s="110"/>
      <c r="F11" s="110"/>
      <c r="G11" s="110"/>
      <c r="H11" s="110"/>
      <c r="I11" s="119">
        <f t="shared" si="1"/>
        <v>10843358</v>
      </c>
      <c r="J11" s="119">
        <f t="shared" si="0"/>
        <v>10843358</v>
      </c>
      <c r="K11" s="148">
        <f t="shared" si="0"/>
        <v>10756358</v>
      </c>
      <c r="L11" s="119">
        <f t="shared" si="2"/>
        <v>10756358</v>
      </c>
    </row>
    <row r="12" spans="1:12" ht="31.5">
      <c r="A12" s="7" t="s">
        <v>237</v>
      </c>
      <c r="B12" s="110">
        <v>2770000</v>
      </c>
      <c r="C12" s="110">
        <v>10090700</v>
      </c>
      <c r="D12" s="110">
        <v>9367898</v>
      </c>
      <c r="E12" s="110">
        <v>152000</v>
      </c>
      <c r="F12" s="110"/>
      <c r="G12" s="110"/>
      <c r="H12" s="110"/>
      <c r="I12" s="119">
        <f t="shared" si="1"/>
        <v>2922000</v>
      </c>
      <c r="J12" s="119">
        <f t="shared" si="0"/>
        <v>10090700</v>
      </c>
      <c r="K12" s="148">
        <f t="shared" si="0"/>
        <v>9367898</v>
      </c>
      <c r="L12" s="119">
        <f t="shared" si="2"/>
        <v>9367898</v>
      </c>
    </row>
    <row r="13" spans="1:12" ht="15.75" hidden="1">
      <c r="A13" s="7" t="s">
        <v>608</v>
      </c>
      <c r="B13" s="110"/>
      <c r="C13" s="110"/>
      <c r="D13" s="110"/>
      <c r="E13" s="110"/>
      <c r="F13" s="110"/>
      <c r="G13" s="110"/>
      <c r="H13" s="110"/>
      <c r="I13" s="110">
        <f t="shared" si="1"/>
        <v>0</v>
      </c>
      <c r="J13" s="119">
        <f t="shared" si="0"/>
        <v>0</v>
      </c>
      <c r="K13" s="148">
        <f t="shared" si="0"/>
        <v>0</v>
      </c>
      <c r="L13" s="119">
        <f t="shared" si="2"/>
        <v>0</v>
      </c>
    </row>
    <row r="14" spans="1:12" ht="15.75">
      <c r="A14" s="7" t="s">
        <v>259</v>
      </c>
      <c r="B14" s="110">
        <v>0</v>
      </c>
      <c r="C14" s="110">
        <v>2237678</v>
      </c>
      <c r="D14" s="110">
        <v>2237678</v>
      </c>
      <c r="E14" s="110"/>
      <c r="F14" s="110"/>
      <c r="G14" s="110"/>
      <c r="H14" s="110"/>
      <c r="I14" s="110">
        <f t="shared" si="1"/>
        <v>0</v>
      </c>
      <c r="J14" s="119">
        <f t="shared" si="0"/>
        <v>2237678</v>
      </c>
      <c r="K14" s="148">
        <f t="shared" si="0"/>
        <v>2237678</v>
      </c>
      <c r="L14" s="119">
        <f t="shared" si="2"/>
        <v>2237678</v>
      </c>
    </row>
    <row r="15" spans="1:12" ht="31.5">
      <c r="A15" s="36" t="s">
        <v>233</v>
      </c>
      <c r="B15" s="110">
        <v>0</v>
      </c>
      <c r="C15" s="110">
        <v>0</v>
      </c>
      <c r="D15" s="110">
        <v>0</v>
      </c>
      <c r="E15" s="110"/>
      <c r="F15" s="110"/>
      <c r="G15" s="110"/>
      <c r="H15" s="110">
        <v>0</v>
      </c>
      <c r="I15" s="119">
        <f t="shared" si="1"/>
        <v>0</v>
      </c>
      <c r="J15" s="119">
        <f t="shared" si="0"/>
        <v>0</v>
      </c>
      <c r="K15" s="148">
        <f t="shared" si="0"/>
        <v>0</v>
      </c>
      <c r="L15" s="119">
        <f t="shared" si="2"/>
        <v>0</v>
      </c>
    </row>
    <row r="16" spans="1:12" ht="15.75">
      <c r="A16" s="36" t="s">
        <v>126</v>
      </c>
      <c r="B16" s="110">
        <v>2891411</v>
      </c>
      <c r="C16" s="110">
        <v>6005062</v>
      </c>
      <c r="D16" s="110">
        <v>2891411</v>
      </c>
      <c r="E16" s="110"/>
      <c r="F16" s="110"/>
      <c r="G16" s="110"/>
      <c r="H16" s="110"/>
      <c r="I16" s="119">
        <f t="shared" si="1"/>
        <v>2891411</v>
      </c>
      <c r="J16" s="119">
        <f t="shared" si="0"/>
        <v>6005062</v>
      </c>
      <c r="K16" s="148">
        <f t="shared" si="0"/>
        <v>2891411</v>
      </c>
      <c r="L16" s="119">
        <f t="shared" si="2"/>
        <v>2891411</v>
      </c>
    </row>
    <row r="17" spans="1:12" ht="15.75">
      <c r="A17" s="148" t="s">
        <v>0</v>
      </c>
      <c r="B17" s="119">
        <f>B6+B7+B8+B10+B9+B15+B16</f>
        <v>92345386</v>
      </c>
      <c r="C17" s="119">
        <f>C6+C7+C8+C9+C10+C15+C16</f>
        <v>112233401</v>
      </c>
      <c r="D17" s="119">
        <f aca="true" t="shared" si="4" ref="D17:L17">D6+D7+D8+D9+D10+D15+D16</f>
        <v>89291478</v>
      </c>
      <c r="E17" s="119">
        <f t="shared" si="4"/>
        <v>708000</v>
      </c>
      <c r="F17" s="119">
        <f t="shared" si="4"/>
        <v>0</v>
      </c>
      <c r="G17" s="119">
        <f t="shared" si="4"/>
        <v>0</v>
      </c>
      <c r="H17" s="119">
        <f t="shared" si="4"/>
        <v>0</v>
      </c>
      <c r="I17" s="119">
        <f t="shared" si="4"/>
        <v>93053386</v>
      </c>
      <c r="J17" s="119">
        <f t="shared" si="4"/>
        <v>112233401</v>
      </c>
      <c r="K17" s="119">
        <f t="shared" si="4"/>
        <v>89291478</v>
      </c>
      <c r="L17" s="119">
        <f t="shared" si="4"/>
        <v>89291478</v>
      </c>
    </row>
    <row r="18" spans="1:12" ht="15.75">
      <c r="A18" s="43" t="s">
        <v>146</v>
      </c>
      <c r="B18" s="110">
        <v>20874656</v>
      </c>
      <c r="C18" s="110">
        <v>125758383</v>
      </c>
      <c r="D18" s="110">
        <v>13585128</v>
      </c>
      <c r="E18" s="110">
        <v>0</v>
      </c>
      <c r="F18" s="110"/>
      <c r="G18" s="110"/>
      <c r="H18" s="110"/>
      <c r="I18" s="119">
        <f t="shared" si="1"/>
        <v>20874656</v>
      </c>
      <c r="J18" s="119">
        <f aca="true" t="shared" si="5" ref="J18:J25">C18+F18</f>
        <v>125758383</v>
      </c>
      <c r="K18" s="148">
        <f aca="true" t="shared" si="6" ref="K18:K25">D18+G18</f>
        <v>13585128</v>
      </c>
      <c r="L18" s="119">
        <f t="shared" si="2"/>
        <v>13585128</v>
      </c>
    </row>
    <row r="19" spans="1:12" ht="15.75">
      <c r="A19" s="43" t="s">
        <v>147</v>
      </c>
      <c r="B19" s="110">
        <v>0</v>
      </c>
      <c r="C19" s="110">
        <v>41669403</v>
      </c>
      <c r="D19" s="110">
        <v>37661959</v>
      </c>
      <c r="E19" s="110">
        <v>0</v>
      </c>
      <c r="F19" s="110"/>
      <c r="G19" s="110"/>
      <c r="H19" s="110"/>
      <c r="I19" s="119">
        <f t="shared" si="1"/>
        <v>0</v>
      </c>
      <c r="J19" s="119">
        <f t="shared" si="5"/>
        <v>41669403</v>
      </c>
      <c r="K19" s="148">
        <f t="shared" si="6"/>
        <v>37661959</v>
      </c>
      <c r="L19" s="119">
        <f t="shared" si="2"/>
        <v>37661959</v>
      </c>
    </row>
    <row r="20" spans="1:12" ht="15.75">
      <c r="A20" s="43" t="s">
        <v>234</v>
      </c>
      <c r="B20" s="119">
        <f>SUM(B21:B23)</f>
        <v>436000</v>
      </c>
      <c r="C20" s="119">
        <f>SUM(C21:C23)</f>
        <v>436000</v>
      </c>
      <c r="D20" s="119">
        <f>SUM(D21:D23)</f>
        <v>0</v>
      </c>
      <c r="E20" s="119">
        <f>SUM(E21:E23)</f>
        <v>0</v>
      </c>
      <c r="F20" s="119"/>
      <c r="G20" s="119"/>
      <c r="H20" s="119"/>
      <c r="I20" s="119">
        <f t="shared" si="1"/>
        <v>436000</v>
      </c>
      <c r="J20" s="119">
        <f t="shared" si="5"/>
        <v>436000</v>
      </c>
      <c r="K20" s="148">
        <f>D20+G20</f>
        <v>0</v>
      </c>
      <c r="L20" s="119">
        <f t="shared" si="2"/>
        <v>0</v>
      </c>
    </row>
    <row r="21" spans="1:12" ht="15.75">
      <c r="A21" s="7" t="s">
        <v>239</v>
      </c>
      <c r="B21" s="110">
        <v>436000</v>
      </c>
      <c r="C21" s="110">
        <v>436000</v>
      </c>
      <c r="D21" s="110">
        <v>0</v>
      </c>
      <c r="E21" s="110">
        <v>0</v>
      </c>
      <c r="F21" s="110"/>
      <c r="G21" s="110"/>
      <c r="H21" s="110"/>
      <c r="I21" s="119">
        <f>B21+E21</f>
        <v>436000</v>
      </c>
      <c r="J21" s="119">
        <f t="shared" si="5"/>
        <v>436000</v>
      </c>
      <c r="K21" s="148">
        <f>D21+G21</f>
        <v>0</v>
      </c>
      <c r="L21" s="119">
        <f t="shared" si="2"/>
        <v>0</v>
      </c>
    </row>
    <row r="22" spans="1:12" ht="15.75">
      <c r="A22" s="7" t="s">
        <v>240</v>
      </c>
      <c r="B22" s="110">
        <v>0</v>
      </c>
      <c r="C22" s="110">
        <v>0</v>
      </c>
      <c r="D22" s="110">
        <v>0</v>
      </c>
      <c r="E22" s="110">
        <v>0</v>
      </c>
      <c r="F22" s="110">
        <v>0</v>
      </c>
      <c r="G22" s="110">
        <v>0</v>
      </c>
      <c r="H22" s="110"/>
      <c r="I22" s="119">
        <f>B22+E22</f>
        <v>0</v>
      </c>
      <c r="J22" s="119">
        <f t="shared" si="5"/>
        <v>0</v>
      </c>
      <c r="K22" s="148">
        <f>D22+G22</f>
        <v>0</v>
      </c>
      <c r="L22" s="119">
        <f t="shared" si="2"/>
        <v>0</v>
      </c>
    </row>
    <row r="23" spans="1:12" ht="15.75">
      <c r="A23" s="7" t="s">
        <v>238</v>
      </c>
      <c r="B23" s="110">
        <v>0</v>
      </c>
      <c r="C23" s="110">
        <v>0</v>
      </c>
      <c r="D23" s="110">
        <v>0</v>
      </c>
      <c r="E23" s="110"/>
      <c r="F23" s="110">
        <v>0</v>
      </c>
      <c r="G23" s="110"/>
      <c r="H23" s="110"/>
      <c r="I23" s="110"/>
      <c r="J23" s="119">
        <f t="shared" si="5"/>
        <v>0</v>
      </c>
      <c r="L23" s="119">
        <f t="shared" si="2"/>
        <v>0</v>
      </c>
    </row>
    <row r="24" spans="1:12" ht="31.5">
      <c r="A24" s="36" t="s">
        <v>235</v>
      </c>
      <c r="B24" s="110">
        <v>0</v>
      </c>
      <c r="C24" s="110">
        <v>0</v>
      </c>
      <c r="D24" s="110">
        <v>0</v>
      </c>
      <c r="E24" s="110"/>
      <c r="F24" s="110"/>
      <c r="G24" s="110"/>
      <c r="H24" s="110"/>
      <c r="I24" s="119">
        <f t="shared" si="1"/>
        <v>0</v>
      </c>
      <c r="J24" s="119">
        <f t="shared" si="5"/>
        <v>0</v>
      </c>
      <c r="K24" s="148">
        <f t="shared" si="6"/>
        <v>0</v>
      </c>
      <c r="L24" s="119">
        <f t="shared" si="2"/>
        <v>0</v>
      </c>
    </row>
    <row r="25" spans="1:12" ht="15.75">
      <c r="A25" s="36" t="s">
        <v>126</v>
      </c>
      <c r="B25" s="110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/>
      <c r="I25" s="119">
        <f t="shared" si="1"/>
        <v>0</v>
      </c>
      <c r="J25" s="119">
        <f t="shared" si="5"/>
        <v>0</v>
      </c>
      <c r="K25" s="148">
        <f t="shared" si="6"/>
        <v>0</v>
      </c>
      <c r="L25" s="119">
        <f t="shared" si="2"/>
        <v>0</v>
      </c>
    </row>
    <row r="26" spans="1:12" ht="15.75">
      <c r="A26" s="148" t="s">
        <v>1</v>
      </c>
      <c r="B26" s="119">
        <f>SUM(B18,B19,B20,B25)</f>
        <v>21310656</v>
      </c>
      <c r="C26" s="119">
        <f>C18+C19+C20+C24+C25</f>
        <v>167863786</v>
      </c>
      <c r="D26" s="119">
        <f aca="true" t="shared" si="7" ref="D26:L26">D18+D19+D20+D24+D25</f>
        <v>51247087</v>
      </c>
      <c r="E26" s="119">
        <f t="shared" si="7"/>
        <v>0</v>
      </c>
      <c r="F26" s="119">
        <f t="shared" si="7"/>
        <v>0</v>
      </c>
      <c r="G26" s="119">
        <f t="shared" si="7"/>
        <v>0</v>
      </c>
      <c r="H26" s="119">
        <f t="shared" si="7"/>
        <v>0</v>
      </c>
      <c r="I26" s="119">
        <f t="shared" si="7"/>
        <v>21310656</v>
      </c>
      <c r="J26" s="119">
        <f t="shared" si="7"/>
        <v>167863786</v>
      </c>
      <c r="K26" s="119">
        <f t="shared" si="7"/>
        <v>51247087</v>
      </c>
      <c r="L26" s="119">
        <f t="shared" si="7"/>
        <v>51247087</v>
      </c>
    </row>
    <row r="27" spans="1:12" ht="31.5" customHeight="1">
      <c r="A27" s="15" t="s">
        <v>2</v>
      </c>
      <c r="B27" s="51">
        <f aca="true" t="shared" si="8" ref="B27:L27">SUM(B17,B26)</f>
        <v>113656042</v>
      </c>
      <c r="C27" s="51">
        <f t="shared" si="8"/>
        <v>280097187</v>
      </c>
      <c r="D27" s="51">
        <f t="shared" si="8"/>
        <v>140538565</v>
      </c>
      <c r="E27" s="51">
        <f t="shared" si="8"/>
        <v>708000</v>
      </c>
      <c r="F27" s="51">
        <f t="shared" si="8"/>
        <v>0</v>
      </c>
      <c r="G27" s="51">
        <f t="shared" si="8"/>
        <v>0</v>
      </c>
      <c r="H27" s="51">
        <f t="shared" si="8"/>
        <v>0</v>
      </c>
      <c r="I27" s="51">
        <f t="shared" si="8"/>
        <v>114364042</v>
      </c>
      <c r="J27" s="51">
        <f t="shared" si="8"/>
        <v>280097187</v>
      </c>
      <c r="K27" s="51">
        <f t="shared" si="8"/>
        <v>140538565</v>
      </c>
      <c r="L27" s="51">
        <f t="shared" si="8"/>
        <v>140538565</v>
      </c>
    </row>
    <row r="30" spans="1:12" s="118" customFormat="1" ht="31.5">
      <c r="A30" s="148"/>
      <c r="B30" s="78" t="s">
        <v>281</v>
      </c>
      <c r="C30" s="78" t="s">
        <v>282</v>
      </c>
      <c r="D30" s="174" t="s">
        <v>283</v>
      </c>
      <c r="E30" s="165" t="s">
        <v>281</v>
      </c>
      <c r="F30" s="78" t="s">
        <v>282</v>
      </c>
      <c r="G30" s="174" t="s">
        <v>283</v>
      </c>
      <c r="H30" s="119"/>
      <c r="I30" s="165" t="s">
        <v>281</v>
      </c>
      <c r="J30" s="78" t="s">
        <v>282</v>
      </c>
      <c r="K30" s="148"/>
      <c r="L30" s="78" t="s">
        <v>283</v>
      </c>
    </row>
    <row r="31" spans="1:12" ht="94.5">
      <c r="A31" s="315" t="s">
        <v>109</v>
      </c>
      <c r="B31" s="317" t="s">
        <v>77</v>
      </c>
      <c r="C31" s="313" t="s">
        <v>77</v>
      </c>
      <c r="D31" s="313" t="s">
        <v>77</v>
      </c>
      <c r="E31" s="313" t="s">
        <v>78</v>
      </c>
      <c r="F31" s="313" t="s">
        <v>78</v>
      </c>
      <c r="G31" s="313" t="s">
        <v>78</v>
      </c>
      <c r="H31" s="313" t="s">
        <v>110</v>
      </c>
      <c r="I31" s="316" t="s">
        <v>10</v>
      </c>
      <c r="J31" s="316" t="s">
        <v>10</v>
      </c>
      <c r="K31" s="165" t="s">
        <v>10</v>
      </c>
      <c r="L31" s="316" t="s">
        <v>10</v>
      </c>
    </row>
    <row r="32" spans="1:12" ht="15.75">
      <c r="A32" s="43" t="s">
        <v>151</v>
      </c>
      <c r="B32" s="153">
        <f>SUM(B33:B34)</f>
        <v>97386197</v>
      </c>
      <c r="C32" s="153">
        <f>SUM(C33:C34)</f>
        <v>110508649</v>
      </c>
      <c r="D32" s="153">
        <f aca="true" t="shared" si="9" ref="D32:L32">SUM(D33:D34)</f>
        <v>107447365</v>
      </c>
      <c r="E32" s="153">
        <f t="shared" si="9"/>
        <v>0</v>
      </c>
      <c r="F32" s="153">
        <f t="shared" si="9"/>
        <v>0</v>
      </c>
      <c r="G32" s="153">
        <f t="shared" si="9"/>
        <v>0</v>
      </c>
      <c r="H32" s="153">
        <f t="shared" si="9"/>
        <v>0</v>
      </c>
      <c r="I32" s="153">
        <f t="shared" si="9"/>
        <v>97386197</v>
      </c>
      <c r="J32" s="153">
        <f t="shared" si="9"/>
        <v>110508649</v>
      </c>
      <c r="K32" s="153">
        <f t="shared" si="9"/>
        <v>107447365</v>
      </c>
      <c r="L32" s="153">
        <f t="shared" si="9"/>
        <v>107447365</v>
      </c>
    </row>
    <row r="33" spans="1:12" ht="15.75">
      <c r="A33" s="63" t="s">
        <v>152</v>
      </c>
      <c r="B33" s="110">
        <v>72349289</v>
      </c>
      <c r="C33" s="110">
        <v>87021251</v>
      </c>
      <c r="D33" s="110">
        <v>87021251</v>
      </c>
      <c r="E33" s="110"/>
      <c r="F33" s="110">
        <v>0</v>
      </c>
      <c r="G33" s="110">
        <v>0</v>
      </c>
      <c r="H33" s="110"/>
      <c r="I33" s="119">
        <f aca="true" t="shared" si="10" ref="I33:I53">B33+E33</f>
        <v>72349289</v>
      </c>
      <c r="J33" s="119">
        <f aca="true" t="shared" si="11" ref="J33:J53">C33+F33</f>
        <v>87021251</v>
      </c>
      <c r="K33" s="148">
        <f aca="true" t="shared" si="12" ref="K33:K48">D33+G33</f>
        <v>87021251</v>
      </c>
      <c r="L33" s="119">
        <f aca="true" t="shared" si="13" ref="L33:L53">D33+G33</f>
        <v>87021251</v>
      </c>
    </row>
    <row r="34" spans="1:12" ht="15.75">
      <c r="A34" s="63" t="s">
        <v>153</v>
      </c>
      <c r="B34" s="110">
        <v>25036908</v>
      </c>
      <c r="C34" s="110">
        <v>23487398</v>
      </c>
      <c r="D34" s="110">
        <v>20426114</v>
      </c>
      <c r="E34" s="110"/>
      <c r="F34" s="110">
        <v>0</v>
      </c>
      <c r="G34" s="110">
        <v>0</v>
      </c>
      <c r="H34" s="110"/>
      <c r="I34" s="119">
        <f t="shared" si="10"/>
        <v>25036908</v>
      </c>
      <c r="J34" s="119">
        <f t="shared" si="11"/>
        <v>23487398</v>
      </c>
      <c r="K34" s="148">
        <f t="shared" si="12"/>
        <v>20426114</v>
      </c>
      <c r="L34" s="119">
        <f t="shared" si="13"/>
        <v>20426114</v>
      </c>
    </row>
    <row r="35" spans="1:12" ht="15.75">
      <c r="A35" s="148" t="s">
        <v>157</v>
      </c>
      <c r="B35" s="110">
        <v>0</v>
      </c>
      <c r="C35" s="119">
        <v>0</v>
      </c>
      <c r="D35" s="119">
        <v>0</v>
      </c>
      <c r="E35" s="119"/>
      <c r="F35" s="119"/>
      <c r="G35" s="119"/>
      <c r="H35" s="119"/>
      <c r="I35" s="119">
        <f t="shared" si="10"/>
        <v>0</v>
      </c>
      <c r="J35" s="119">
        <f t="shared" si="11"/>
        <v>0</v>
      </c>
      <c r="K35" s="148">
        <f t="shared" si="12"/>
        <v>0</v>
      </c>
      <c r="L35" s="119">
        <f t="shared" si="13"/>
        <v>0</v>
      </c>
    </row>
    <row r="36" spans="1:12" ht="15.75">
      <c r="A36" s="148" t="s">
        <v>154</v>
      </c>
      <c r="B36" s="119">
        <v>7000000</v>
      </c>
      <c r="C36" s="119">
        <v>13681523</v>
      </c>
      <c r="D36" s="119">
        <v>8472779</v>
      </c>
      <c r="E36" s="119">
        <v>2000000</v>
      </c>
      <c r="F36" s="119"/>
      <c r="G36" s="119"/>
      <c r="H36" s="119"/>
      <c r="I36" s="119">
        <f t="shared" si="10"/>
        <v>9000000</v>
      </c>
      <c r="J36" s="119">
        <f t="shared" si="11"/>
        <v>13681523</v>
      </c>
      <c r="K36" s="148">
        <f t="shared" si="12"/>
        <v>8472779</v>
      </c>
      <c r="L36" s="119">
        <f t="shared" si="13"/>
        <v>8472779</v>
      </c>
    </row>
    <row r="37" spans="1:13" ht="15.75">
      <c r="A37" s="148" t="s">
        <v>155</v>
      </c>
      <c r="B37" s="119">
        <v>12764910</v>
      </c>
      <c r="C37" s="119">
        <v>18277311</v>
      </c>
      <c r="D37" s="119">
        <v>16482346</v>
      </c>
      <c r="E37" s="119">
        <v>3794000</v>
      </c>
      <c r="F37" s="119"/>
      <c r="G37" s="119"/>
      <c r="H37" s="119"/>
      <c r="I37" s="119">
        <f t="shared" si="10"/>
        <v>16558910</v>
      </c>
      <c r="J37" s="119">
        <f t="shared" si="11"/>
        <v>18277311</v>
      </c>
      <c r="K37" s="148">
        <f t="shared" si="12"/>
        <v>16482346</v>
      </c>
      <c r="L37" s="119">
        <f t="shared" si="13"/>
        <v>16482346</v>
      </c>
      <c r="M37" s="135" t="s">
        <v>266</v>
      </c>
    </row>
    <row r="38" spans="1:12" ht="15.75">
      <c r="A38" s="129" t="s">
        <v>119</v>
      </c>
      <c r="B38" s="119">
        <f>B32+B35+B36+B37</f>
        <v>117151107</v>
      </c>
      <c r="C38" s="119">
        <f>C32+C35+C36+C37</f>
        <v>142467483</v>
      </c>
      <c r="D38" s="119">
        <f aca="true" t="shared" si="14" ref="D38:L38">D32+D35+D36+D37</f>
        <v>132402490</v>
      </c>
      <c r="E38" s="119">
        <f t="shared" si="14"/>
        <v>5794000</v>
      </c>
      <c r="F38" s="119">
        <f t="shared" si="14"/>
        <v>0</v>
      </c>
      <c r="G38" s="119">
        <f t="shared" si="14"/>
        <v>0</v>
      </c>
      <c r="H38" s="119">
        <f t="shared" si="14"/>
        <v>0</v>
      </c>
      <c r="I38" s="119">
        <f t="shared" si="14"/>
        <v>122945107</v>
      </c>
      <c r="J38" s="119">
        <f t="shared" si="14"/>
        <v>142467483</v>
      </c>
      <c r="K38" s="119">
        <f t="shared" si="14"/>
        <v>132402490</v>
      </c>
      <c r="L38" s="119">
        <f t="shared" si="14"/>
        <v>132402490</v>
      </c>
    </row>
    <row r="39" spans="1:12" ht="15.75">
      <c r="A39" s="129" t="s">
        <v>5</v>
      </c>
      <c r="B39" s="110"/>
      <c r="C39" s="110"/>
      <c r="D39" s="110"/>
      <c r="E39" s="110"/>
      <c r="F39" s="110">
        <f>F38-F17</f>
        <v>0</v>
      </c>
      <c r="G39" s="110"/>
      <c r="H39" s="110">
        <f>H38-H17</f>
        <v>0</v>
      </c>
      <c r="I39" s="110"/>
      <c r="J39" s="110"/>
      <c r="K39" s="119">
        <f>K38-K17</f>
        <v>43111012</v>
      </c>
      <c r="L39" s="110"/>
    </row>
    <row r="40" spans="1:12" ht="15.75">
      <c r="A40" s="129" t="s">
        <v>6</v>
      </c>
      <c r="B40" s="110">
        <f>B38-B17</f>
        <v>24805721</v>
      </c>
      <c r="C40" s="110">
        <f>C38-C17</f>
        <v>30234082</v>
      </c>
      <c r="D40" s="110">
        <f>D38-D17</f>
        <v>43111012</v>
      </c>
      <c r="E40" s="110">
        <f>E38-E17</f>
        <v>5086000</v>
      </c>
      <c r="F40" s="110"/>
      <c r="G40" s="110">
        <f>G38-G17</f>
        <v>0</v>
      </c>
      <c r="H40" s="110"/>
      <c r="I40" s="119">
        <f>I38-I17</f>
        <v>29891721</v>
      </c>
      <c r="J40" s="119">
        <f>J38-J17</f>
        <v>30234082</v>
      </c>
      <c r="K40" s="148">
        <f>D40+G40</f>
        <v>43111012</v>
      </c>
      <c r="L40" s="119">
        <f>L38-L17</f>
        <v>43111012</v>
      </c>
    </row>
    <row r="41" spans="1:12" ht="31.5">
      <c r="A41" s="129" t="s">
        <v>162</v>
      </c>
      <c r="B41" s="110">
        <f>21958499-8200166</f>
        <v>13758333</v>
      </c>
      <c r="C41" s="110">
        <f>21958499-8200166</f>
        <v>13758333</v>
      </c>
      <c r="D41" s="110">
        <f>21958499-8200166</f>
        <v>13758333</v>
      </c>
      <c r="E41" s="110">
        <v>0</v>
      </c>
      <c r="F41" s="110">
        <v>0</v>
      </c>
      <c r="G41" s="110">
        <v>0</v>
      </c>
      <c r="H41" s="110">
        <v>0</v>
      </c>
      <c r="I41" s="119">
        <f t="shared" si="10"/>
        <v>13758333</v>
      </c>
      <c r="J41" s="119">
        <f t="shared" si="11"/>
        <v>13758333</v>
      </c>
      <c r="K41" s="148">
        <f t="shared" si="12"/>
        <v>13758333</v>
      </c>
      <c r="L41" s="119">
        <f t="shared" si="13"/>
        <v>13758333</v>
      </c>
    </row>
    <row r="42" spans="1:12" ht="15.75">
      <c r="A42" s="36" t="s">
        <v>160</v>
      </c>
      <c r="B42" s="110">
        <v>0</v>
      </c>
      <c r="C42" s="110">
        <v>0</v>
      </c>
      <c r="D42" s="110">
        <v>0</v>
      </c>
      <c r="E42" s="110">
        <v>0</v>
      </c>
      <c r="F42" s="110">
        <v>0</v>
      </c>
      <c r="G42" s="110">
        <v>0</v>
      </c>
      <c r="H42" s="110"/>
      <c r="I42" s="119">
        <f t="shared" si="10"/>
        <v>0</v>
      </c>
      <c r="J42" s="119">
        <f t="shared" si="11"/>
        <v>0</v>
      </c>
      <c r="K42" s="148">
        <f t="shared" si="12"/>
        <v>0</v>
      </c>
      <c r="L42" s="119">
        <f t="shared" si="13"/>
        <v>0</v>
      </c>
    </row>
    <row r="43" spans="1:12" ht="15.75">
      <c r="A43" s="36" t="s">
        <v>127</v>
      </c>
      <c r="B43" s="119">
        <v>0</v>
      </c>
      <c r="C43" s="119">
        <v>3113651</v>
      </c>
      <c r="D43" s="119">
        <v>3113651</v>
      </c>
      <c r="E43" s="119">
        <v>0</v>
      </c>
      <c r="F43" s="119"/>
      <c r="G43" s="119"/>
      <c r="H43" s="119">
        <f>SUM(H33:H42)</f>
        <v>0</v>
      </c>
      <c r="I43" s="119">
        <f t="shared" si="10"/>
        <v>0</v>
      </c>
      <c r="J43" s="119">
        <f t="shared" si="11"/>
        <v>3113651</v>
      </c>
      <c r="K43" s="148">
        <f t="shared" si="12"/>
        <v>3113651</v>
      </c>
      <c r="L43" s="119">
        <f t="shared" si="13"/>
        <v>3113651</v>
      </c>
    </row>
    <row r="44" spans="1:12" ht="15.75">
      <c r="A44" s="148" t="s">
        <v>0</v>
      </c>
      <c r="B44" s="119">
        <f>B38+B41+B42+B43</f>
        <v>130909440</v>
      </c>
      <c r="C44" s="119">
        <f>C38+C41+C42+C43</f>
        <v>159339467</v>
      </c>
      <c r="D44" s="119">
        <f aca="true" t="shared" si="15" ref="D44:L44">D38+D41+D42+D43</f>
        <v>149274474</v>
      </c>
      <c r="E44" s="119">
        <f t="shared" si="15"/>
        <v>5794000</v>
      </c>
      <c r="F44" s="119">
        <f t="shared" si="15"/>
        <v>0</v>
      </c>
      <c r="G44" s="119">
        <f t="shared" si="15"/>
        <v>0</v>
      </c>
      <c r="H44" s="119">
        <v>0</v>
      </c>
      <c r="I44" s="119">
        <f t="shared" si="15"/>
        <v>136703440</v>
      </c>
      <c r="J44" s="119">
        <f t="shared" si="15"/>
        <v>159339467</v>
      </c>
      <c r="K44" s="119">
        <f t="shared" si="15"/>
        <v>149274474</v>
      </c>
      <c r="L44" s="119">
        <f t="shared" si="15"/>
        <v>149274474</v>
      </c>
    </row>
    <row r="45" spans="1:12" ht="15.75">
      <c r="A45" s="43" t="s">
        <v>158</v>
      </c>
      <c r="B45" s="110">
        <v>8647500</v>
      </c>
      <c r="C45" s="126">
        <v>151827630</v>
      </c>
      <c r="D45" s="110">
        <v>144909944</v>
      </c>
      <c r="E45" s="110"/>
      <c r="F45" s="119">
        <v>0</v>
      </c>
      <c r="G45" s="110">
        <v>0</v>
      </c>
      <c r="H45" s="110"/>
      <c r="I45" s="119">
        <f t="shared" si="10"/>
        <v>8647500</v>
      </c>
      <c r="J45" s="119">
        <f t="shared" si="11"/>
        <v>151827630</v>
      </c>
      <c r="K45" s="148">
        <f t="shared" si="12"/>
        <v>144909944</v>
      </c>
      <c r="L45" s="119">
        <f t="shared" si="13"/>
        <v>144909944</v>
      </c>
    </row>
    <row r="46" spans="1:12" ht="15.75">
      <c r="A46" s="43" t="s">
        <v>156</v>
      </c>
      <c r="B46" s="110"/>
      <c r="C46" s="110"/>
      <c r="D46" s="110"/>
      <c r="E46" s="110">
        <v>0</v>
      </c>
      <c r="F46" s="110">
        <v>0</v>
      </c>
      <c r="G46" s="110">
        <v>0</v>
      </c>
      <c r="H46" s="110">
        <v>0</v>
      </c>
      <c r="I46" s="119">
        <f t="shared" si="10"/>
        <v>0</v>
      </c>
      <c r="J46" s="119">
        <f t="shared" si="11"/>
        <v>0</v>
      </c>
      <c r="K46" s="148">
        <f t="shared" si="12"/>
        <v>0</v>
      </c>
      <c r="L46" s="119">
        <f t="shared" si="13"/>
        <v>0</v>
      </c>
    </row>
    <row r="47" spans="1:12" ht="15.75">
      <c r="A47" s="43" t="s">
        <v>159</v>
      </c>
      <c r="B47" s="110"/>
      <c r="C47" s="110">
        <v>280000</v>
      </c>
      <c r="D47" s="110">
        <v>280000</v>
      </c>
      <c r="E47" s="110"/>
      <c r="F47" s="110"/>
      <c r="G47" s="110"/>
      <c r="H47" s="110">
        <v>0</v>
      </c>
      <c r="I47" s="119">
        <f>B47+E47</f>
        <v>0</v>
      </c>
      <c r="J47" s="119">
        <f t="shared" si="11"/>
        <v>280000</v>
      </c>
      <c r="K47" s="148">
        <f>D47+G47</f>
        <v>280000</v>
      </c>
      <c r="L47" s="119">
        <f t="shared" si="13"/>
        <v>280000</v>
      </c>
    </row>
    <row r="48" spans="1:12" ht="15.75">
      <c r="A48" s="36" t="s">
        <v>127</v>
      </c>
      <c r="B48" s="110"/>
      <c r="C48" s="110"/>
      <c r="D48" s="110"/>
      <c r="E48" s="110"/>
      <c r="F48" s="110"/>
      <c r="G48" s="110"/>
      <c r="H48" s="110"/>
      <c r="I48" s="119">
        <f t="shared" si="10"/>
        <v>0</v>
      </c>
      <c r="J48" s="119">
        <f t="shared" si="11"/>
        <v>0</v>
      </c>
      <c r="K48" s="148">
        <f t="shared" si="12"/>
        <v>0</v>
      </c>
      <c r="L48" s="119">
        <f t="shared" si="13"/>
        <v>0</v>
      </c>
    </row>
    <row r="49" spans="1:12" ht="15.75">
      <c r="A49" s="129" t="s">
        <v>4</v>
      </c>
      <c r="B49" s="119">
        <f aca="true" t="shared" si="16" ref="B49:L49">B45+B46+B47+B48</f>
        <v>8647500</v>
      </c>
      <c r="C49" s="119">
        <f>C45+C46+C47+C48</f>
        <v>152107630</v>
      </c>
      <c r="D49" s="119">
        <f t="shared" si="16"/>
        <v>145189944</v>
      </c>
      <c r="E49" s="119">
        <f t="shared" si="16"/>
        <v>0</v>
      </c>
      <c r="F49" s="119">
        <f t="shared" si="16"/>
        <v>0</v>
      </c>
      <c r="G49" s="119">
        <f t="shared" si="16"/>
        <v>0</v>
      </c>
      <c r="H49" s="119">
        <f t="shared" si="16"/>
        <v>0</v>
      </c>
      <c r="I49" s="119">
        <f t="shared" si="16"/>
        <v>8647500</v>
      </c>
      <c r="J49" s="119">
        <f t="shared" si="16"/>
        <v>152107630</v>
      </c>
      <c r="K49" s="119">
        <f t="shared" si="16"/>
        <v>145189944</v>
      </c>
      <c r="L49" s="119">
        <f t="shared" si="16"/>
        <v>145189944</v>
      </c>
    </row>
    <row r="50" spans="1:12" ht="15.75">
      <c r="A50" s="129" t="s">
        <v>7</v>
      </c>
      <c r="B50" s="110">
        <f>B49-B26</f>
        <v>-12663156</v>
      </c>
      <c r="C50" s="110">
        <f>C49-C26</f>
        <v>-15756156</v>
      </c>
      <c r="D50" s="110">
        <f>D49-D26</f>
        <v>93942857</v>
      </c>
      <c r="E50" s="126">
        <f>E49-E26</f>
        <v>0</v>
      </c>
      <c r="F50" s="110"/>
      <c r="H50" s="110">
        <f>H49-H26</f>
        <v>0</v>
      </c>
      <c r="I50" s="110">
        <f>I49-I26</f>
        <v>-12663156</v>
      </c>
      <c r="J50" s="110">
        <f>J49-J26</f>
        <v>-15756156</v>
      </c>
      <c r="K50" s="110">
        <f>K49-K26</f>
        <v>93942857</v>
      </c>
      <c r="L50" s="119">
        <f>D50+G51</f>
        <v>93942857</v>
      </c>
    </row>
    <row r="51" spans="1:12" ht="15.75">
      <c r="A51" s="129" t="s">
        <v>8</v>
      </c>
      <c r="B51" s="110"/>
      <c r="C51" s="110"/>
      <c r="D51" s="126">
        <v>0</v>
      </c>
      <c r="E51" s="110"/>
      <c r="F51" s="110">
        <f>F49-F26</f>
        <v>0</v>
      </c>
      <c r="G51" s="110">
        <f>G49-G26</f>
        <v>0</v>
      </c>
      <c r="H51" s="110"/>
      <c r="I51" s="119"/>
      <c r="K51" s="148">
        <v>0</v>
      </c>
      <c r="L51" s="110">
        <v>0</v>
      </c>
    </row>
    <row r="52" spans="1:12" ht="31.5">
      <c r="A52" s="129" t="s">
        <v>163</v>
      </c>
      <c r="B52" s="110">
        <v>8200166</v>
      </c>
      <c r="C52" s="110">
        <v>8200166</v>
      </c>
      <c r="D52" s="110">
        <v>8200166</v>
      </c>
      <c r="E52" s="110">
        <v>0</v>
      </c>
      <c r="F52" s="110">
        <v>0</v>
      </c>
      <c r="G52" s="110">
        <v>0</v>
      </c>
      <c r="H52" s="110"/>
      <c r="I52" s="119">
        <f t="shared" si="10"/>
        <v>8200166</v>
      </c>
      <c r="J52" s="119">
        <f t="shared" si="11"/>
        <v>8200166</v>
      </c>
      <c r="K52" s="148">
        <f>D52+G52</f>
        <v>8200166</v>
      </c>
      <c r="L52" s="119">
        <f t="shared" si="13"/>
        <v>8200166</v>
      </c>
    </row>
    <row r="53" spans="1:12" ht="15.75">
      <c r="A53" s="36" t="s">
        <v>160</v>
      </c>
      <c r="B53" s="110"/>
      <c r="C53" s="110"/>
      <c r="D53" s="110"/>
      <c r="E53" s="110"/>
      <c r="F53" s="110"/>
      <c r="G53" s="110"/>
      <c r="H53" s="110"/>
      <c r="I53" s="119">
        <f t="shared" si="10"/>
        <v>0</v>
      </c>
      <c r="J53" s="119">
        <f t="shared" si="11"/>
        <v>0</v>
      </c>
      <c r="K53" s="148">
        <f>D53+G53</f>
        <v>0</v>
      </c>
      <c r="L53" s="119">
        <f t="shared" si="13"/>
        <v>0</v>
      </c>
    </row>
    <row r="54" spans="1:12" ht="15.75">
      <c r="A54" s="148" t="s">
        <v>1</v>
      </c>
      <c r="B54" s="110">
        <f aca="true" t="shared" si="17" ref="B54:L54">B49+B52+B53</f>
        <v>16847666</v>
      </c>
      <c r="C54" s="110">
        <f>C49+C52+C53</f>
        <v>160307796</v>
      </c>
      <c r="D54" s="110">
        <f t="shared" si="17"/>
        <v>153390110</v>
      </c>
      <c r="E54" s="110">
        <f t="shared" si="17"/>
        <v>0</v>
      </c>
      <c r="F54" s="110">
        <f t="shared" si="17"/>
        <v>0</v>
      </c>
      <c r="G54" s="110">
        <f t="shared" si="17"/>
        <v>0</v>
      </c>
      <c r="H54" s="110">
        <f t="shared" si="17"/>
        <v>0</v>
      </c>
      <c r="I54" s="110">
        <f t="shared" si="17"/>
        <v>16847666</v>
      </c>
      <c r="J54" s="110">
        <f t="shared" si="17"/>
        <v>160307796</v>
      </c>
      <c r="K54" s="110">
        <f t="shared" si="17"/>
        <v>153390110</v>
      </c>
      <c r="L54" s="110">
        <f t="shared" si="17"/>
        <v>153390110</v>
      </c>
    </row>
    <row r="55" spans="1:12" s="118" customFormat="1" ht="15.75">
      <c r="A55" s="30" t="s">
        <v>9</v>
      </c>
      <c r="B55" s="119">
        <f aca="true" t="shared" si="18" ref="B55:L55">B54+B44</f>
        <v>147757106</v>
      </c>
      <c r="C55" s="119">
        <f>C54+C44</f>
        <v>319647263</v>
      </c>
      <c r="D55" s="119">
        <f t="shared" si="18"/>
        <v>302664584</v>
      </c>
      <c r="E55" s="119">
        <f t="shared" si="18"/>
        <v>5794000</v>
      </c>
      <c r="F55" s="119">
        <f t="shared" si="18"/>
        <v>0</v>
      </c>
      <c r="G55" s="119">
        <f t="shared" si="18"/>
        <v>0</v>
      </c>
      <c r="H55" s="119">
        <f t="shared" si="18"/>
        <v>0</v>
      </c>
      <c r="I55" s="119">
        <f t="shared" si="18"/>
        <v>153551106</v>
      </c>
      <c r="J55" s="119">
        <f t="shared" si="18"/>
        <v>319647263</v>
      </c>
      <c r="K55" s="119">
        <f t="shared" si="18"/>
        <v>302664584</v>
      </c>
      <c r="L55" s="119">
        <f t="shared" si="18"/>
        <v>302664584</v>
      </c>
    </row>
    <row r="57" spans="1:12" ht="15.75" hidden="1">
      <c r="A57" s="135" t="s">
        <v>136</v>
      </c>
      <c r="B57" s="126">
        <f>B44-B17</f>
        <v>38564054</v>
      </c>
      <c r="C57" s="126">
        <f>C44-C17</f>
        <v>47106066</v>
      </c>
      <c r="D57" s="126">
        <f aca="true" t="shared" si="19" ref="D57:L57">D44-D17</f>
        <v>59982996</v>
      </c>
      <c r="E57" s="126">
        <f t="shared" si="19"/>
        <v>5086000</v>
      </c>
      <c r="F57" s="126">
        <f t="shared" si="19"/>
        <v>0</v>
      </c>
      <c r="G57" s="126">
        <f t="shared" si="19"/>
        <v>0</v>
      </c>
      <c r="H57" s="126">
        <f t="shared" si="19"/>
        <v>0</v>
      </c>
      <c r="I57" s="126">
        <f t="shared" si="19"/>
        <v>43650054</v>
      </c>
      <c r="J57" s="126">
        <f t="shared" si="19"/>
        <v>47106066</v>
      </c>
      <c r="K57" s="126">
        <f t="shared" si="19"/>
        <v>59982996</v>
      </c>
      <c r="L57" s="126">
        <f t="shared" si="19"/>
        <v>59982996</v>
      </c>
    </row>
    <row r="58" spans="1:12" ht="15.75" hidden="1">
      <c r="A58" s="135" t="s">
        <v>137</v>
      </c>
      <c r="B58" s="126">
        <f>B54-B26</f>
        <v>-4462990</v>
      </c>
      <c r="C58" s="126">
        <f>C54-C26</f>
        <v>-7555990</v>
      </c>
      <c r="D58" s="126">
        <f aca="true" t="shared" si="20" ref="D58:L58">D54-D26</f>
        <v>102143023</v>
      </c>
      <c r="E58" s="126">
        <f t="shared" si="20"/>
        <v>0</v>
      </c>
      <c r="F58" s="126">
        <f t="shared" si="20"/>
        <v>0</v>
      </c>
      <c r="G58" s="126">
        <f t="shared" si="20"/>
        <v>0</v>
      </c>
      <c r="H58" s="126">
        <f t="shared" si="20"/>
        <v>0</v>
      </c>
      <c r="I58" s="126">
        <f t="shared" si="20"/>
        <v>-4462990</v>
      </c>
      <c r="J58" s="126">
        <f t="shared" si="20"/>
        <v>-7555990</v>
      </c>
      <c r="K58" s="126">
        <f t="shared" si="20"/>
        <v>102143023</v>
      </c>
      <c r="L58" s="126">
        <f t="shared" si="20"/>
        <v>102143023</v>
      </c>
    </row>
    <row r="59" spans="1:12" ht="15.75" hidden="1">
      <c r="A59" s="135" t="s">
        <v>138</v>
      </c>
      <c r="B59" s="126">
        <f>SUM(B57:B58)</f>
        <v>34101064</v>
      </c>
      <c r="C59" s="126">
        <f>SUM(C57:C58)</f>
        <v>39550076</v>
      </c>
      <c r="D59" s="126">
        <f aca="true" t="shared" si="21" ref="D59:L59">SUM(D57:D58)</f>
        <v>162126019</v>
      </c>
      <c r="E59" s="126">
        <f t="shared" si="21"/>
        <v>5086000</v>
      </c>
      <c r="F59" s="126">
        <f t="shared" si="21"/>
        <v>0</v>
      </c>
      <c r="G59" s="126">
        <f t="shared" si="21"/>
        <v>0</v>
      </c>
      <c r="H59" s="126">
        <f t="shared" si="21"/>
        <v>0</v>
      </c>
      <c r="I59" s="126">
        <f t="shared" si="21"/>
        <v>39187064</v>
      </c>
      <c r="J59" s="126">
        <f t="shared" si="21"/>
        <v>39550076</v>
      </c>
      <c r="K59" s="126">
        <f t="shared" si="21"/>
        <v>162126019</v>
      </c>
      <c r="L59" s="126">
        <f t="shared" si="21"/>
        <v>162126019</v>
      </c>
    </row>
  </sheetData>
  <sheetProtection/>
  <mergeCells count="2">
    <mergeCell ref="A1:L1"/>
    <mergeCell ref="A2:J2"/>
  </mergeCells>
  <printOptions/>
  <pageMargins left="0.1968503937007874" right="0.1968503937007874" top="0.984251968503937" bottom="0.984251968503937" header="0.5118110236220472" footer="0.5118110236220472"/>
  <pageSetup fitToHeight="2" fitToWidth="1" horizontalDpi="600" verticalDpi="600" orientation="landscape" paperSize="9" scale="60" r:id="rId3"/>
  <headerFooter alignWithMargins="0">
    <oddHeader xml:space="preserve">&amp;C18. melléklet a  6/2018. (V.29.) önkormányzati rendelethez </oddHead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view="pageLayout" workbookViewId="0" topLeftCell="A1">
      <selection activeCell="L56" sqref="A1:L56"/>
    </sheetView>
  </sheetViews>
  <sheetFormatPr defaultColWidth="9.140625" defaultRowHeight="12.75"/>
  <cols>
    <col min="1" max="1" width="73.421875" style="2" customWidth="1"/>
    <col min="2" max="2" width="20.57421875" style="3" customWidth="1"/>
    <col min="3" max="3" width="17.421875" style="3" customWidth="1"/>
    <col min="4" max="4" width="20.57421875" style="3" customWidth="1"/>
    <col min="5" max="5" width="18.421875" style="3" customWidth="1"/>
    <col min="6" max="6" width="14.00390625" style="3" customWidth="1"/>
    <col min="7" max="7" width="18.421875" style="3" customWidth="1"/>
    <col min="8" max="8" width="10.140625" style="3" customWidth="1"/>
    <col min="9" max="9" width="18.140625" style="3" customWidth="1"/>
    <col min="10" max="10" width="15.8515625" style="3" customWidth="1"/>
    <col min="11" max="11" width="18.140625" style="2" hidden="1" customWidth="1"/>
    <col min="12" max="12" width="15.8515625" style="3" customWidth="1"/>
    <col min="13" max="16384" width="9.140625" style="2" customWidth="1"/>
  </cols>
  <sheetData>
    <row r="1" spans="1:12" ht="15.75">
      <c r="A1" s="403" t="s">
        <v>944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</row>
    <row r="2" spans="1:12" ht="15.75">
      <c r="A2" s="407" t="s">
        <v>956</v>
      </c>
      <c r="B2" s="408"/>
      <c r="C2" s="408"/>
      <c r="D2" s="408"/>
      <c r="E2" s="408"/>
      <c r="F2" s="408"/>
      <c r="G2" s="408"/>
      <c r="H2" s="406"/>
      <c r="I2" s="406"/>
      <c r="J2" s="406"/>
      <c r="K2" s="120"/>
      <c r="L2" s="120"/>
    </row>
    <row r="3" spans="1:4" ht="15.75">
      <c r="A3" s="24" t="s">
        <v>113</v>
      </c>
      <c r="B3" s="149"/>
      <c r="C3" s="149"/>
      <c r="D3" s="149"/>
    </row>
    <row r="4" spans="1:4" ht="15.75">
      <c r="A4" s="24"/>
      <c r="B4" s="149"/>
      <c r="C4" s="149"/>
      <c r="D4" s="149"/>
    </row>
    <row r="5" spans="1:12" ht="31.5">
      <c r="A5" s="9"/>
      <c r="B5" s="175" t="s">
        <v>281</v>
      </c>
      <c r="C5" s="175" t="s">
        <v>282</v>
      </c>
      <c r="D5" s="175" t="s">
        <v>283</v>
      </c>
      <c r="E5" s="147" t="s">
        <v>281</v>
      </c>
      <c r="F5" s="175" t="s">
        <v>282</v>
      </c>
      <c r="G5" s="175" t="s">
        <v>283</v>
      </c>
      <c r="H5" s="6"/>
      <c r="I5" s="147" t="s">
        <v>281</v>
      </c>
      <c r="J5" s="175" t="s">
        <v>282</v>
      </c>
      <c r="K5" s="175" t="s">
        <v>283</v>
      </c>
      <c r="L5" s="175" t="s">
        <v>283</v>
      </c>
    </row>
    <row r="6" spans="1:12" ht="39">
      <c r="A6" s="146" t="s">
        <v>109</v>
      </c>
      <c r="B6" s="175" t="s">
        <v>75</v>
      </c>
      <c r="C6" s="150" t="s">
        <v>75</v>
      </c>
      <c r="D6" s="150" t="s">
        <v>75</v>
      </c>
      <c r="E6" s="150" t="s">
        <v>76</v>
      </c>
      <c r="F6" s="150" t="s">
        <v>76</v>
      </c>
      <c r="G6" s="150" t="s">
        <v>76</v>
      </c>
      <c r="H6" s="150" t="s">
        <v>110</v>
      </c>
      <c r="I6" s="112" t="s">
        <v>10</v>
      </c>
      <c r="J6" s="112" t="s">
        <v>10</v>
      </c>
      <c r="K6" s="21" t="s">
        <v>10</v>
      </c>
      <c r="L6" s="112" t="s">
        <v>10</v>
      </c>
    </row>
    <row r="7" spans="1:12" ht="15.75">
      <c r="A7" s="13" t="s">
        <v>139</v>
      </c>
      <c r="B7" s="6">
        <v>26343200</v>
      </c>
      <c r="C7" s="6">
        <v>26365300</v>
      </c>
      <c r="D7" s="6">
        <v>26167972</v>
      </c>
      <c r="E7" s="6"/>
      <c r="F7" s="6"/>
      <c r="G7" s="6"/>
      <c r="H7" s="6"/>
      <c r="I7" s="10">
        <f aca="true" t="shared" si="0" ref="I7:I13">B7+E7</f>
        <v>26343200</v>
      </c>
      <c r="J7" s="10">
        <f aca="true" t="shared" si="1" ref="J7:K17">C7+F7</f>
        <v>26365300</v>
      </c>
      <c r="K7" s="37">
        <f t="shared" si="1"/>
        <v>26167972</v>
      </c>
      <c r="L7" s="10">
        <f>D7+G7</f>
        <v>26167972</v>
      </c>
    </row>
    <row r="8" spans="1:12" ht="15.75">
      <c r="A8" s="13" t="s">
        <v>140</v>
      </c>
      <c r="B8" s="6">
        <v>5288464</v>
      </c>
      <c r="C8" s="6">
        <v>6025321</v>
      </c>
      <c r="D8" s="6">
        <v>6025321</v>
      </c>
      <c r="E8" s="6"/>
      <c r="F8" s="6"/>
      <c r="G8" s="6"/>
      <c r="H8" s="6"/>
      <c r="I8" s="10">
        <f t="shared" si="0"/>
        <v>5288464</v>
      </c>
      <c r="J8" s="10">
        <f t="shared" si="1"/>
        <v>6025321</v>
      </c>
      <c r="K8" s="37">
        <f t="shared" si="1"/>
        <v>6025321</v>
      </c>
      <c r="L8" s="10">
        <f aca="true" t="shared" si="2" ref="L8:L28">D8+G8</f>
        <v>6025321</v>
      </c>
    </row>
    <row r="9" spans="1:12" ht="15.75">
      <c r="A9" s="13" t="s">
        <v>141</v>
      </c>
      <c r="B9" s="6">
        <v>7440400</v>
      </c>
      <c r="C9" s="6">
        <v>7956158</v>
      </c>
      <c r="D9" s="6">
        <v>6588424</v>
      </c>
      <c r="E9" s="6"/>
      <c r="F9" s="6"/>
      <c r="G9" s="6"/>
      <c r="H9" s="6"/>
      <c r="I9" s="10">
        <f t="shared" si="0"/>
        <v>7440400</v>
      </c>
      <c r="J9" s="10">
        <f t="shared" si="1"/>
        <v>7956158</v>
      </c>
      <c r="K9" s="37">
        <f t="shared" si="1"/>
        <v>6588424</v>
      </c>
      <c r="L9" s="10">
        <f t="shared" si="2"/>
        <v>6588424</v>
      </c>
    </row>
    <row r="10" spans="1:12" ht="15.75">
      <c r="A10" s="13" t="s">
        <v>120</v>
      </c>
      <c r="B10" s="6"/>
      <c r="C10" s="6"/>
      <c r="D10" s="6"/>
      <c r="E10" s="6"/>
      <c r="F10" s="6"/>
      <c r="G10" s="6"/>
      <c r="H10" s="6"/>
      <c r="I10" s="10">
        <f t="shared" si="0"/>
        <v>0</v>
      </c>
      <c r="J10" s="10">
        <f>C10+F10</f>
        <v>0</v>
      </c>
      <c r="K10" s="37">
        <f>D10+G10</f>
        <v>0</v>
      </c>
      <c r="L10" s="10">
        <f t="shared" si="2"/>
        <v>0</v>
      </c>
    </row>
    <row r="11" spans="1:12" ht="15.75">
      <c r="A11" s="13" t="s">
        <v>142</v>
      </c>
      <c r="B11" s="10">
        <f>SUM(B12:B13)</f>
        <v>0</v>
      </c>
      <c r="C11" s="6">
        <f>SUM(C12:C15)</f>
        <v>0</v>
      </c>
      <c r="D11" s="6">
        <f aca="true" t="shared" si="3" ref="D11:K11">SUM(D12:D15)</f>
        <v>0</v>
      </c>
      <c r="E11" s="6">
        <f t="shared" si="3"/>
        <v>0</v>
      </c>
      <c r="F11" s="6">
        <f t="shared" si="3"/>
        <v>0</v>
      </c>
      <c r="G11" s="6">
        <f t="shared" si="3"/>
        <v>0</v>
      </c>
      <c r="H11" s="6">
        <f t="shared" si="3"/>
        <v>0</v>
      </c>
      <c r="I11" s="6">
        <f t="shared" si="3"/>
        <v>0</v>
      </c>
      <c r="J11" s="6">
        <f t="shared" si="3"/>
        <v>0</v>
      </c>
      <c r="K11" s="6">
        <f t="shared" si="3"/>
        <v>0</v>
      </c>
      <c r="L11" s="10">
        <f t="shared" si="2"/>
        <v>0</v>
      </c>
    </row>
    <row r="12" spans="1:12" ht="15.75">
      <c r="A12" s="5" t="s">
        <v>236</v>
      </c>
      <c r="B12" s="6">
        <v>0</v>
      </c>
      <c r="C12" s="6">
        <v>0</v>
      </c>
      <c r="D12" s="6"/>
      <c r="E12" s="6"/>
      <c r="F12" s="6"/>
      <c r="G12" s="6"/>
      <c r="H12" s="6"/>
      <c r="I12" s="10">
        <f t="shared" si="0"/>
        <v>0</v>
      </c>
      <c r="J12" s="10">
        <f t="shared" si="1"/>
        <v>0</v>
      </c>
      <c r="K12" s="37">
        <f t="shared" si="1"/>
        <v>0</v>
      </c>
      <c r="L12" s="10">
        <f t="shared" si="2"/>
        <v>0</v>
      </c>
    </row>
    <row r="13" spans="1:12" ht="15.75">
      <c r="A13" s="5" t="s">
        <v>237</v>
      </c>
      <c r="B13" s="6">
        <v>0</v>
      </c>
      <c r="C13" s="6">
        <v>0</v>
      </c>
      <c r="D13" s="6"/>
      <c r="E13" s="6"/>
      <c r="F13" s="6"/>
      <c r="G13" s="6"/>
      <c r="H13" s="6"/>
      <c r="I13" s="10">
        <f t="shared" si="0"/>
        <v>0</v>
      </c>
      <c r="J13" s="10">
        <f t="shared" si="1"/>
        <v>0</v>
      </c>
      <c r="K13" s="37">
        <f t="shared" si="1"/>
        <v>0</v>
      </c>
      <c r="L13" s="10">
        <f t="shared" si="2"/>
        <v>0</v>
      </c>
    </row>
    <row r="14" spans="1:12" ht="15.75">
      <c r="A14" s="5" t="s">
        <v>238</v>
      </c>
      <c r="B14" s="6"/>
      <c r="C14" s="6">
        <v>0</v>
      </c>
      <c r="D14" s="6"/>
      <c r="E14" s="6"/>
      <c r="F14" s="6"/>
      <c r="G14" s="6"/>
      <c r="H14" s="6"/>
      <c r="I14" s="6"/>
      <c r="J14" s="10">
        <f t="shared" si="1"/>
        <v>0</v>
      </c>
      <c r="L14" s="10">
        <f t="shared" si="2"/>
        <v>0</v>
      </c>
    </row>
    <row r="15" spans="1:12" ht="15.75">
      <c r="A15" s="5" t="s">
        <v>259</v>
      </c>
      <c r="B15" s="6"/>
      <c r="C15" s="6">
        <v>0</v>
      </c>
      <c r="D15" s="6">
        <v>0</v>
      </c>
      <c r="E15" s="6"/>
      <c r="F15" s="6"/>
      <c r="G15" s="6"/>
      <c r="H15" s="6"/>
      <c r="I15" s="6"/>
      <c r="J15" s="10">
        <f t="shared" si="1"/>
        <v>0</v>
      </c>
      <c r="L15" s="10">
        <f t="shared" si="2"/>
        <v>0</v>
      </c>
    </row>
    <row r="16" spans="1:12" s="135" customFormat="1" ht="31.5">
      <c r="A16" s="36" t="s">
        <v>233</v>
      </c>
      <c r="B16" s="110">
        <v>0</v>
      </c>
      <c r="C16" s="110">
        <v>0</v>
      </c>
      <c r="D16" s="110"/>
      <c r="E16" s="110"/>
      <c r="F16" s="110"/>
      <c r="G16" s="110"/>
      <c r="H16" s="110"/>
      <c r="I16" s="119">
        <f>B16+E16</f>
        <v>0</v>
      </c>
      <c r="J16" s="119">
        <f t="shared" si="1"/>
        <v>0</v>
      </c>
      <c r="K16" s="148">
        <f t="shared" si="1"/>
        <v>0</v>
      </c>
      <c r="L16" s="10">
        <f t="shared" si="2"/>
        <v>0</v>
      </c>
    </row>
    <row r="17" spans="1:12" s="135" customFormat="1" ht="15.75">
      <c r="A17" s="36" t="s">
        <v>126</v>
      </c>
      <c r="B17" s="110"/>
      <c r="C17" s="110">
        <v>0</v>
      </c>
      <c r="D17" s="110"/>
      <c r="E17" s="110"/>
      <c r="F17" s="110"/>
      <c r="G17" s="110"/>
      <c r="H17" s="110"/>
      <c r="I17" s="119">
        <f>B17+E17</f>
        <v>0</v>
      </c>
      <c r="J17" s="119">
        <f t="shared" si="1"/>
        <v>0</v>
      </c>
      <c r="K17" s="148">
        <f t="shared" si="1"/>
        <v>0</v>
      </c>
      <c r="L17" s="10">
        <f t="shared" si="2"/>
        <v>0</v>
      </c>
    </row>
    <row r="18" spans="1:12" s="176" customFormat="1" ht="15.75">
      <c r="A18" s="170" t="s">
        <v>0</v>
      </c>
      <c r="B18" s="171">
        <f>B7+B8+B9+B10+B11+B16+B17</f>
        <v>39072064</v>
      </c>
      <c r="C18" s="171">
        <f>C7+C8+C9+C10+C11+C16+C17</f>
        <v>40346779</v>
      </c>
      <c r="D18" s="171">
        <f aca="true" t="shared" si="4" ref="D18:K18">D7+D8+D9+D10+D11+D16+D17</f>
        <v>38781717</v>
      </c>
      <c r="E18" s="171">
        <f t="shared" si="4"/>
        <v>0</v>
      </c>
      <c r="F18" s="171">
        <f t="shared" si="4"/>
        <v>0</v>
      </c>
      <c r="G18" s="171">
        <f t="shared" si="4"/>
        <v>0</v>
      </c>
      <c r="H18" s="171">
        <f t="shared" si="4"/>
        <v>0</v>
      </c>
      <c r="I18" s="171">
        <f t="shared" si="4"/>
        <v>39072064</v>
      </c>
      <c r="J18" s="171">
        <f t="shared" si="4"/>
        <v>40346779</v>
      </c>
      <c r="K18" s="171">
        <f t="shared" si="4"/>
        <v>38781717</v>
      </c>
      <c r="L18" s="171">
        <f t="shared" si="2"/>
        <v>38781717</v>
      </c>
    </row>
    <row r="19" spans="1:12" ht="15.75">
      <c r="A19" s="13" t="s">
        <v>146</v>
      </c>
      <c r="B19" s="6">
        <v>115000</v>
      </c>
      <c r="C19" s="6">
        <v>115000</v>
      </c>
      <c r="D19" s="6">
        <v>114287</v>
      </c>
      <c r="E19" s="6"/>
      <c r="F19" s="6"/>
      <c r="G19" s="6"/>
      <c r="H19" s="6"/>
      <c r="I19" s="10">
        <f aca="true" t="shared" si="5" ref="I19:K23">B19+E19</f>
        <v>115000</v>
      </c>
      <c r="J19" s="10">
        <f t="shared" si="5"/>
        <v>115000</v>
      </c>
      <c r="K19" s="37">
        <f t="shared" si="5"/>
        <v>114287</v>
      </c>
      <c r="L19" s="10">
        <f t="shared" si="2"/>
        <v>114287</v>
      </c>
    </row>
    <row r="20" spans="1:12" ht="15.75">
      <c r="A20" s="13" t="s">
        <v>147</v>
      </c>
      <c r="B20" s="6">
        <v>0</v>
      </c>
      <c r="C20" s="6">
        <v>0</v>
      </c>
      <c r="D20" s="6"/>
      <c r="E20" s="6"/>
      <c r="F20" s="6"/>
      <c r="G20" s="6"/>
      <c r="H20" s="6"/>
      <c r="I20" s="10">
        <f t="shared" si="5"/>
        <v>0</v>
      </c>
      <c r="J20" s="10">
        <f t="shared" si="5"/>
        <v>0</v>
      </c>
      <c r="K20" s="37">
        <f t="shared" si="5"/>
        <v>0</v>
      </c>
      <c r="L20" s="10">
        <f t="shared" si="2"/>
        <v>0</v>
      </c>
    </row>
    <row r="21" spans="1:12" ht="15.75">
      <c r="A21" s="13" t="s">
        <v>234</v>
      </c>
      <c r="B21" s="10">
        <f>SUM(B22:B24)</f>
        <v>0</v>
      </c>
      <c r="C21" s="10">
        <f>SUM(C22:C23)</f>
        <v>0</v>
      </c>
      <c r="D21" s="10">
        <f aca="true" t="shared" si="6" ref="D21:K21">SUM(D22:D23)</f>
        <v>0</v>
      </c>
      <c r="E21" s="10">
        <f t="shared" si="6"/>
        <v>0</v>
      </c>
      <c r="F21" s="10">
        <f t="shared" si="6"/>
        <v>0</v>
      </c>
      <c r="G21" s="10">
        <f t="shared" si="6"/>
        <v>0</v>
      </c>
      <c r="H21" s="10">
        <f t="shared" si="6"/>
        <v>0</v>
      </c>
      <c r="I21" s="10">
        <f t="shared" si="6"/>
        <v>0</v>
      </c>
      <c r="J21" s="10">
        <f t="shared" si="6"/>
        <v>0</v>
      </c>
      <c r="K21" s="10">
        <f t="shared" si="6"/>
        <v>0</v>
      </c>
      <c r="L21" s="10">
        <f t="shared" si="2"/>
        <v>0</v>
      </c>
    </row>
    <row r="22" spans="1:12" ht="15.75">
      <c r="A22" s="5" t="s">
        <v>239</v>
      </c>
      <c r="B22" s="6">
        <v>0</v>
      </c>
      <c r="C22" s="6">
        <v>0</v>
      </c>
      <c r="D22" s="6"/>
      <c r="E22" s="6"/>
      <c r="F22" s="6"/>
      <c r="G22" s="6"/>
      <c r="H22" s="6"/>
      <c r="I22" s="10">
        <f t="shared" si="5"/>
        <v>0</v>
      </c>
      <c r="J22" s="10">
        <f t="shared" si="5"/>
        <v>0</v>
      </c>
      <c r="K22" s="37">
        <f t="shared" si="5"/>
        <v>0</v>
      </c>
      <c r="L22" s="10">
        <f t="shared" si="2"/>
        <v>0</v>
      </c>
    </row>
    <row r="23" spans="1:12" ht="15.75">
      <c r="A23" s="5" t="s">
        <v>240</v>
      </c>
      <c r="B23" s="6">
        <v>0</v>
      </c>
      <c r="C23" s="6">
        <v>0</v>
      </c>
      <c r="D23" s="6"/>
      <c r="E23" s="6"/>
      <c r="F23" s="6"/>
      <c r="G23" s="6"/>
      <c r="H23" s="6"/>
      <c r="I23" s="10">
        <f t="shared" si="5"/>
        <v>0</v>
      </c>
      <c r="J23" s="10">
        <f t="shared" si="5"/>
        <v>0</v>
      </c>
      <c r="K23" s="37">
        <f t="shared" si="5"/>
        <v>0</v>
      </c>
      <c r="L23" s="10">
        <f t="shared" si="2"/>
        <v>0</v>
      </c>
    </row>
    <row r="24" spans="1:12" ht="15.75">
      <c r="A24" s="5" t="s">
        <v>238</v>
      </c>
      <c r="B24" s="6"/>
      <c r="C24" s="6">
        <v>0</v>
      </c>
      <c r="D24" s="6"/>
      <c r="E24" s="6"/>
      <c r="F24" s="6"/>
      <c r="G24" s="6"/>
      <c r="H24" s="6"/>
      <c r="I24" s="6"/>
      <c r="J24" s="10">
        <f>C24+F24</f>
        <v>0</v>
      </c>
      <c r="L24" s="10">
        <f t="shared" si="2"/>
        <v>0</v>
      </c>
    </row>
    <row r="25" spans="1:12" s="135" customFormat="1" ht="31.5">
      <c r="A25" s="36" t="s">
        <v>235</v>
      </c>
      <c r="B25" s="110"/>
      <c r="C25" s="110">
        <v>0</v>
      </c>
      <c r="D25" s="110"/>
      <c r="E25" s="110"/>
      <c r="F25" s="110"/>
      <c r="G25" s="110"/>
      <c r="H25" s="110"/>
      <c r="I25" s="119">
        <f>B25+E25</f>
        <v>0</v>
      </c>
      <c r="J25" s="119">
        <f>C25+F25</f>
        <v>0</v>
      </c>
      <c r="K25" s="148">
        <f>D25+G25</f>
        <v>0</v>
      </c>
      <c r="L25" s="10">
        <f t="shared" si="2"/>
        <v>0</v>
      </c>
    </row>
    <row r="26" spans="1:12" s="135" customFormat="1" ht="15.75">
      <c r="A26" s="36" t="s">
        <v>126</v>
      </c>
      <c r="B26" s="110"/>
      <c r="C26" s="110">
        <v>0</v>
      </c>
      <c r="D26" s="110"/>
      <c r="E26" s="110"/>
      <c r="F26" s="110"/>
      <c r="G26" s="110"/>
      <c r="H26" s="110"/>
      <c r="I26" s="119">
        <f>B26+E26</f>
        <v>0</v>
      </c>
      <c r="J26" s="119">
        <f>C26+F26</f>
        <v>0</v>
      </c>
      <c r="K26" s="148">
        <f>D26+G26</f>
        <v>0</v>
      </c>
      <c r="L26" s="10">
        <f t="shared" si="2"/>
        <v>0</v>
      </c>
    </row>
    <row r="27" spans="1:12" s="176" customFormat="1" ht="15.75">
      <c r="A27" s="170" t="s">
        <v>1</v>
      </c>
      <c r="B27" s="171">
        <f>B19+B20+B21+B25+B26</f>
        <v>115000</v>
      </c>
      <c r="C27" s="171">
        <f>C19+C20+C21+C25+C26</f>
        <v>115000</v>
      </c>
      <c r="D27" s="171">
        <f aca="true" t="shared" si="7" ref="D27:K27">D19+D20+D21+D25+D26</f>
        <v>114287</v>
      </c>
      <c r="E27" s="171">
        <f t="shared" si="7"/>
        <v>0</v>
      </c>
      <c r="F27" s="171">
        <f t="shared" si="7"/>
        <v>0</v>
      </c>
      <c r="G27" s="171">
        <f t="shared" si="7"/>
        <v>0</v>
      </c>
      <c r="H27" s="171">
        <f t="shared" si="7"/>
        <v>0</v>
      </c>
      <c r="I27" s="171">
        <f t="shared" si="7"/>
        <v>115000</v>
      </c>
      <c r="J27" s="171">
        <f t="shared" si="7"/>
        <v>115000</v>
      </c>
      <c r="K27" s="171">
        <f t="shared" si="7"/>
        <v>114287</v>
      </c>
      <c r="L27" s="171">
        <f t="shared" si="2"/>
        <v>114287</v>
      </c>
    </row>
    <row r="28" spans="1:12" ht="31.5" customHeight="1">
      <c r="A28" s="15" t="s">
        <v>2</v>
      </c>
      <c r="B28" s="11">
        <f aca="true" t="shared" si="8" ref="B28:K28">SUM(B18,B27)</f>
        <v>39187064</v>
      </c>
      <c r="C28" s="11">
        <f t="shared" si="8"/>
        <v>40461779</v>
      </c>
      <c r="D28" s="11">
        <f t="shared" si="8"/>
        <v>38896004</v>
      </c>
      <c r="E28" s="11">
        <f t="shared" si="8"/>
        <v>0</v>
      </c>
      <c r="F28" s="11">
        <f t="shared" si="8"/>
        <v>0</v>
      </c>
      <c r="G28" s="11">
        <f t="shared" si="8"/>
        <v>0</v>
      </c>
      <c r="H28" s="11">
        <f t="shared" si="8"/>
        <v>0</v>
      </c>
      <c r="I28" s="11">
        <f t="shared" si="8"/>
        <v>39187064</v>
      </c>
      <c r="J28" s="11">
        <f t="shared" si="8"/>
        <v>40461779</v>
      </c>
      <c r="K28" s="11">
        <f t="shared" si="8"/>
        <v>38896004</v>
      </c>
      <c r="L28" s="10">
        <f t="shared" si="2"/>
        <v>38896004</v>
      </c>
    </row>
    <row r="31" spans="1:12" ht="31.5">
      <c r="A31" s="9"/>
      <c r="B31" s="175" t="s">
        <v>281</v>
      </c>
      <c r="C31" s="175" t="s">
        <v>282</v>
      </c>
      <c r="D31" s="175" t="s">
        <v>283</v>
      </c>
      <c r="E31" s="147" t="s">
        <v>281</v>
      </c>
      <c r="F31" s="175" t="s">
        <v>282</v>
      </c>
      <c r="G31" s="175" t="s">
        <v>283</v>
      </c>
      <c r="H31" s="6"/>
      <c r="I31" s="147" t="s">
        <v>281</v>
      </c>
      <c r="J31" s="175" t="s">
        <v>282</v>
      </c>
      <c r="K31" s="175" t="s">
        <v>283</v>
      </c>
      <c r="L31" s="175" t="s">
        <v>283</v>
      </c>
    </row>
    <row r="32" spans="1:12" ht="94.5">
      <c r="A32" s="146" t="s">
        <v>109</v>
      </c>
      <c r="B32" s="175" t="s">
        <v>77</v>
      </c>
      <c r="C32" s="150" t="s">
        <v>77</v>
      </c>
      <c r="D32" s="150" t="s">
        <v>77</v>
      </c>
      <c r="E32" s="150" t="s">
        <v>78</v>
      </c>
      <c r="F32" s="150" t="s">
        <v>78</v>
      </c>
      <c r="G32" s="150" t="s">
        <v>78</v>
      </c>
      <c r="H32" s="150" t="s">
        <v>110</v>
      </c>
      <c r="I32" s="112" t="s">
        <v>10</v>
      </c>
      <c r="J32" s="112" t="s">
        <v>10</v>
      </c>
      <c r="K32" s="21" t="s">
        <v>10</v>
      </c>
      <c r="L32" s="112" t="s">
        <v>10</v>
      </c>
    </row>
    <row r="33" spans="1:12" ht="15.75">
      <c r="A33" s="43" t="s">
        <v>151</v>
      </c>
      <c r="B33" s="134">
        <f>SUM(B34:B35)</f>
        <v>0</v>
      </c>
      <c r="C33" s="134">
        <f>SUM(C34:C35)</f>
        <v>0</v>
      </c>
      <c r="D33" s="134">
        <f aca="true" t="shared" si="9" ref="D33:K33">SUM(D34:D35)</f>
        <v>0</v>
      </c>
      <c r="E33" s="134">
        <f t="shared" si="9"/>
        <v>0</v>
      </c>
      <c r="F33" s="134">
        <f t="shared" si="9"/>
        <v>0</v>
      </c>
      <c r="G33" s="134">
        <f t="shared" si="9"/>
        <v>0</v>
      </c>
      <c r="H33" s="134">
        <f t="shared" si="9"/>
        <v>0</v>
      </c>
      <c r="I33" s="134">
        <f t="shared" si="9"/>
        <v>0</v>
      </c>
      <c r="J33" s="134">
        <f t="shared" si="9"/>
        <v>0</v>
      </c>
      <c r="K33" s="134">
        <f t="shared" si="9"/>
        <v>0</v>
      </c>
      <c r="L33" s="10">
        <f aca="true" t="shared" si="10" ref="L33:L56">D33+G33</f>
        <v>0</v>
      </c>
    </row>
    <row r="34" spans="1:12" ht="15.75">
      <c r="A34" s="9" t="s">
        <v>152</v>
      </c>
      <c r="B34" s="6"/>
      <c r="C34" s="6"/>
      <c r="D34" s="6"/>
      <c r="E34" s="6"/>
      <c r="F34" s="6"/>
      <c r="G34" s="6"/>
      <c r="H34" s="6"/>
      <c r="I34" s="10">
        <f aca="true" t="shared" si="11" ref="I34:K54">B34+E34</f>
        <v>0</v>
      </c>
      <c r="J34" s="10">
        <f t="shared" si="11"/>
        <v>0</v>
      </c>
      <c r="K34" s="37">
        <f t="shared" si="11"/>
        <v>0</v>
      </c>
      <c r="L34" s="10">
        <f t="shared" si="10"/>
        <v>0</v>
      </c>
    </row>
    <row r="35" spans="1:12" ht="15.75">
      <c r="A35" s="9" t="s">
        <v>153</v>
      </c>
      <c r="B35" s="6">
        <v>0</v>
      </c>
      <c r="C35" s="6">
        <v>0</v>
      </c>
      <c r="D35" s="6">
        <v>0</v>
      </c>
      <c r="E35" s="6"/>
      <c r="F35" s="6"/>
      <c r="G35" s="6"/>
      <c r="H35" s="6"/>
      <c r="I35" s="10">
        <f t="shared" si="11"/>
        <v>0</v>
      </c>
      <c r="J35" s="10">
        <f t="shared" si="11"/>
        <v>0</v>
      </c>
      <c r="K35" s="37">
        <f t="shared" si="11"/>
        <v>0</v>
      </c>
      <c r="L35" s="10">
        <f t="shared" si="10"/>
        <v>0</v>
      </c>
    </row>
    <row r="36" spans="1:12" ht="15.75">
      <c r="A36" s="37" t="s">
        <v>157</v>
      </c>
      <c r="B36" s="6">
        <v>0</v>
      </c>
      <c r="C36" s="10"/>
      <c r="D36" s="10"/>
      <c r="E36" s="10"/>
      <c r="F36" s="10"/>
      <c r="G36" s="10"/>
      <c r="H36" s="10"/>
      <c r="I36" s="10">
        <f t="shared" si="11"/>
        <v>0</v>
      </c>
      <c r="J36" s="10">
        <f t="shared" si="11"/>
        <v>0</v>
      </c>
      <c r="K36" s="37">
        <f t="shared" si="11"/>
        <v>0</v>
      </c>
      <c r="L36" s="10">
        <f t="shared" si="10"/>
        <v>0</v>
      </c>
    </row>
    <row r="37" spans="1:12" ht="15.75">
      <c r="A37" s="37" t="s">
        <v>154</v>
      </c>
      <c r="B37" s="6">
        <v>0</v>
      </c>
      <c r="C37" s="10"/>
      <c r="D37" s="10"/>
      <c r="E37" s="10"/>
      <c r="F37" s="10"/>
      <c r="G37" s="10"/>
      <c r="H37" s="10"/>
      <c r="I37" s="10">
        <f t="shared" si="11"/>
        <v>0</v>
      </c>
      <c r="J37" s="10">
        <f t="shared" si="11"/>
        <v>0</v>
      </c>
      <c r="K37" s="37">
        <f t="shared" si="11"/>
        <v>0</v>
      </c>
      <c r="L37" s="10">
        <f t="shared" si="10"/>
        <v>0</v>
      </c>
    </row>
    <row r="38" spans="1:12" ht="15.75">
      <c r="A38" s="37" t="s">
        <v>155</v>
      </c>
      <c r="B38" s="6">
        <v>0</v>
      </c>
      <c r="C38" s="10">
        <v>119987</v>
      </c>
      <c r="D38" s="10">
        <v>119987</v>
      </c>
      <c r="E38" s="10"/>
      <c r="F38" s="10"/>
      <c r="G38" s="10"/>
      <c r="H38" s="10"/>
      <c r="I38" s="10">
        <f t="shared" si="11"/>
        <v>0</v>
      </c>
      <c r="J38" s="10">
        <f t="shared" si="11"/>
        <v>119987</v>
      </c>
      <c r="K38" s="37">
        <f t="shared" si="11"/>
        <v>119987</v>
      </c>
      <c r="L38" s="10">
        <f t="shared" si="10"/>
        <v>119987</v>
      </c>
    </row>
    <row r="39" spans="1:12" s="176" customFormat="1" ht="15.75">
      <c r="A39" s="172" t="s">
        <v>119</v>
      </c>
      <c r="B39" s="171">
        <f>B33+B36+B37+B38</f>
        <v>0</v>
      </c>
      <c r="C39" s="171">
        <f>C33+C36+C37+C38</f>
        <v>119987</v>
      </c>
      <c r="D39" s="171">
        <f aca="true" t="shared" si="12" ref="D39:K39">D33+D36+D37+D38</f>
        <v>119987</v>
      </c>
      <c r="E39" s="171">
        <f t="shared" si="12"/>
        <v>0</v>
      </c>
      <c r="F39" s="171">
        <f t="shared" si="12"/>
        <v>0</v>
      </c>
      <c r="G39" s="171">
        <f t="shared" si="12"/>
        <v>0</v>
      </c>
      <c r="H39" s="171">
        <f t="shared" si="12"/>
        <v>0</v>
      </c>
      <c r="I39" s="171">
        <f t="shared" si="12"/>
        <v>0</v>
      </c>
      <c r="J39" s="171">
        <f t="shared" si="12"/>
        <v>119987</v>
      </c>
      <c r="K39" s="171">
        <f t="shared" si="12"/>
        <v>119987</v>
      </c>
      <c r="L39" s="171">
        <f t="shared" si="10"/>
        <v>119987</v>
      </c>
    </row>
    <row r="40" spans="1:12" s="176" customFormat="1" ht="15.75">
      <c r="A40" s="172" t="s">
        <v>5</v>
      </c>
      <c r="B40" s="173">
        <f aca="true" t="shared" si="13" ref="B40:K40">B39-B18</f>
        <v>-39072064</v>
      </c>
      <c r="C40" s="173">
        <f t="shared" si="13"/>
        <v>-40226792</v>
      </c>
      <c r="D40" s="173">
        <f t="shared" si="13"/>
        <v>-38661730</v>
      </c>
      <c r="E40" s="173">
        <f t="shared" si="13"/>
        <v>0</v>
      </c>
      <c r="F40" s="173">
        <f t="shared" si="13"/>
        <v>0</v>
      </c>
      <c r="G40" s="173">
        <f t="shared" si="13"/>
        <v>0</v>
      </c>
      <c r="H40" s="173">
        <f t="shared" si="13"/>
        <v>0</v>
      </c>
      <c r="I40" s="173">
        <f t="shared" si="13"/>
        <v>-39072064</v>
      </c>
      <c r="J40" s="173">
        <f t="shared" si="13"/>
        <v>-40226792</v>
      </c>
      <c r="K40" s="173">
        <f t="shared" si="13"/>
        <v>-38661730</v>
      </c>
      <c r="L40" s="171">
        <f t="shared" si="10"/>
        <v>-38661730</v>
      </c>
    </row>
    <row r="41" spans="1:12" s="176" customFormat="1" ht="15.75">
      <c r="A41" s="172" t="s">
        <v>6</v>
      </c>
      <c r="B41" s="173">
        <v>0</v>
      </c>
      <c r="C41" s="173"/>
      <c r="D41" s="173"/>
      <c r="E41" s="173"/>
      <c r="F41" s="173">
        <f>F39-F18</f>
        <v>0</v>
      </c>
      <c r="G41" s="173"/>
      <c r="H41" s="173"/>
      <c r="I41" s="171">
        <f t="shared" si="11"/>
        <v>0</v>
      </c>
      <c r="J41" s="171"/>
      <c r="K41" s="170">
        <f t="shared" si="11"/>
        <v>0</v>
      </c>
      <c r="L41" s="171">
        <f t="shared" si="10"/>
        <v>0</v>
      </c>
    </row>
    <row r="42" spans="1:12" ht="31.5">
      <c r="A42" s="129" t="s">
        <v>162</v>
      </c>
      <c r="B42" s="6"/>
      <c r="C42" s="6">
        <v>791716</v>
      </c>
      <c r="D42" s="6">
        <v>791716</v>
      </c>
      <c r="E42" s="6"/>
      <c r="F42" s="6"/>
      <c r="G42" s="6"/>
      <c r="H42" s="6"/>
      <c r="I42" s="10">
        <f t="shared" si="11"/>
        <v>0</v>
      </c>
      <c r="J42" s="10">
        <f t="shared" si="11"/>
        <v>791716</v>
      </c>
      <c r="K42" s="37">
        <f t="shared" si="11"/>
        <v>791716</v>
      </c>
      <c r="L42" s="10">
        <f t="shared" si="10"/>
        <v>791716</v>
      </c>
    </row>
    <row r="43" spans="1:12" ht="15.75">
      <c r="A43" s="36" t="s">
        <v>160</v>
      </c>
      <c r="B43" s="6">
        <v>39187064</v>
      </c>
      <c r="C43" s="6">
        <v>39550076</v>
      </c>
      <c r="D43" s="6">
        <v>39550076</v>
      </c>
      <c r="E43" s="6"/>
      <c r="F43" s="6"/>
      <c r="G43" s="6"/>
      <c r="H43" s="6"/>
      <c r="I43" s="10">
        <f t="shared" si="11"/>
        <v>39187064</v>
      </c>
      <c r="J43" s="10">
        <f t="shared" si="11"/>
        <v>39550076</v>
      </c>
      <c r="K43" s="37">
        <f t="shared" si="11"/>
        <v>39550076</v>
      </c>
      <c r="L43" s="10">
        <f t="shared" si="10"/>
        <v>39550076</v>
      </c>
    </row>
    <row r="44" spans="1:12" ht="15.75">
      <c r="A44" s="36" t="s">
        <v>127</v>
      </c>
      <c r="B44" s="10"/>
      <c r="C44" s="10">
        <v>0</v>
      </c>
      <c r="D44" s="10">
        <v>0</v>
      </c>
      <c r="E44" s="10"/>
      <c r="F44" s="10"/>
      <c r="G44" s="10"/>
      <c r="H44" s="10"/>
      <c r="I44" s="10">
        <f t="shared" si="11"/>
        <v>0</v>
      </c>
      <c r="J44" s="10">
        <f t="shared" si="11"/>
        <v>0</v>
      </c>
      <c r="K44" s="37">
        <f t="shared" si="11"/>
        <v>0</v>
      </c>
      <c r="L44" s="10">
        <f t="shared" si="10"/>
        <v>0</v>
      </c>
    </row>
    <row r="45" spans="1:12" s="176" customFormat="1" ht="15.75">
      <c r="A45" s="170" t="s">
        <v>0</v>
      </c>
      <c r="B45" s="171">
        <f>B39+B42+B43+B44</f>
        <v>39187064</v>
      </c>
      <c r="C45" s="171">
        <f>C39+C42+C43+C44</f>
        <v>40461779</v>
      </c>
      <c r="D45" s="171">
        <f aca="true" t="shared" si="14" ref="D45:K45">D39+D42+D43+D44</f>
        <v>40461779</v>
      </c>
      <c r="E45" s="171">
        <f t="shared" si="14"/>
        <v>0</v>
      </c>
      <c r="F45" s="171">
        <f t="shared" si="14"/>
        <v>0</v>
      </c>
      <c r="G45" s="171">
        <f t="shared" si="14"/>
        <v>0</v>
      </c>
      <c r="H45" s="171">
        <f t="shared" si="14"/>
        <v>0</v>
      </c>
      <c r="I45" s="171">
        <f t="shared" si="14"/>
        <v>39187064</v>
      </c>
      <c r="J45" s="171">
        <f t="shared" si="14"/>
        <v>40461779</v>
      </c>
      <c r="K45" s="171">
        <f t="shared" si="14"/>
        <v>40461779</v>
      </c>
      <c r="L45" s="171">
        <f t="shared" si="10"/>
        <v>40461779</v>
      </c>
    </row>
    <row r="46" spans="1:12" ht="15.75">
      <c r="A46" s="43" t="s">
        <v>158</v>
      </c>
      <c r="B46" s="6"/>
      <c r="D46" s="6">
        <v>0</v>
      </c>
      <c r="E46" s="6"/>
      <c r="F46" s="10"/>
      <c r="G46" s="6"/>
      <c r="H46" s="6"/>
      <c r="I46" s="10">
        <f t="shared" si="11"/>
        <v>0</v>
      </c>
      <c r="J46" s="10">
        <f t="shared" si="11"/>
        <v>0</v>
      </c>
      <c r="K46" s="37">
        <f t="shared" si="11"/>
        <v>0</v>
      </c>
      <c r="L46" s="10">
        <f t="shared" si="10"/>
        <v>0</v>
      </c>
    </row>
    <row r="47" spans="1:12" ht="15.75">
      <c r="A47" s="43" t="s">
        <v>156</v>
      </c>
      <c r="B47" s="6">
        <v>0</v>
      </c>
      <c r="C47" s="6"/>
      <c r="D47" s="6"/>
      <c r="E47" s="6"/>
      <c r="F47" s="6"/>
      <c r="G47" s="6"/>
      <c r="H47" s="6"/>
      <c r="I47" s="10">
        <f t="shared" si="11"/>
        <v>0</v>
      </c>
      <c r="J47" s="10">
        <f t="shared" si="11"/>
        <v>0</v>
      </c>
      <c r="K47" s="37">
        <f t="shared" si="11"/>
        <v>0</v>
      </c>
      <c r="L47" s="10">
        <f t="shared" si="10"/>
        <v>0</v>
      </c>
    </row>
    <row r="48" spans="1:12" ht="15.75">
      <c r="A48" s="43" t="s">
        <v>159</v>
      </c>
      <c r="B48" s="6">
        <v>0</v>
      </c>
      <c r="C48" s="6"/>
      <c r="D48" s="6"/>
      <c r="E48" s="6"/>
      <c r="F48" s="6"/>
      <c r="G48" s="6"/>
      <c r="H48" s="6"/>
      <c r="I48" s="10">
        <f>B48+E48</f>
        <v>0</v>
      </c>
      <c r="J48" s="10">
        <f t="shared" si="11"/>
        <v>0</v>
      </c>
      <c r="K48" s="37">
        <f>D48+G48</f>
        <v>0</v>
      </c>
      <c r="L48" s="10">
        <f t="shared" si="10"/>
        <v>0</v>
      </c>
    </row>
    <row r="49" spans="1:12" ht="15.75">
      <c r="A49" s="36" t="s">
        <v>127</v>
      </c>
      <c r="B49" s="6">
        <v>0</v>
      </c>
      <c r="C49" s="6"/>
      <c r="D49" s="6"/>
      <c r="E49" s="6"/>
      <c r="F49" s="6"/>
      <c r="G49" s="6"/>
      <c r="H49" s="6"/>
      <c r="I49" s="10">
        <f t="shared" si="11"/>
        <v>0</v>
      </c>
      <c r="J49" s="10">
        <f t="shared" si="11"/>
        <v>0</v>
      </c>
      <c r="K49" s="37">
        <f t="shared" si="11"/>
        <v>0</v>
      </c>
      <c r="L49" s="10">
        <f t="shared" si="10"/>
        <v>0</v>
      </c>
    </row>
    <row r="50" spans="1:12" s="176" customFormat="1" ht="15.75">
      <c r="A50" s="172" t="s">
        <v>4</v>
      </c>
      <c r="B50" s="171">
        <f>B46+B47+B48+B49</f>
        <v>0</v>
      </c>
      <c r="C50" s="171">
        <f>C46+C47+C48+C49</f>
        <v>0</v>
      </c>
      <c r="D50" s="171">
        <f aca="true" t="shared" si="15" ref="D50:K50">D46+D47+D48+D49</f>
        <v>0</v>
      </c>
      <c r="E50" s="171">
        <f t="shared" si="15"/>
        <v>0</v>
      </c>
      <c r="F50" s="171">
        <f t="shared" si="15"/>
        <v>0</v>
      </c>
      <c r="G50" s="171">
        <f t="shared" si="15"/>
        <v>0</v>
      </c>
      <c r="H50" s="171">
        <f t="shared" si="15"/>
        <v>0</v>
      </c>
      <c r="I50" s="171">
        <f t="shared" si="15"/>
        <v>0</v>
      </c>
      <c r="J50" s="171">
        <f t="shared" si="15"/>
        <v>0</v>
      </c>
      <c r="K50" s="171">
        <f t="shared" si="15"/>
        <v>0</v>
      </c>
      <c r="L50" s="171">
        <f t="shared" si="10"/>
        <v>0</v>
      </c>
    </row>
    <row r="51" spans="1:12" s="176" customFormat="1" ht="15.75">
      <c r="A51" s="172" t="s">
        <v>7</v>
      </c>
      <c r="B51" s="173">
        <v>0</v>
      </c>
      <c r="C51" s="173">
        <f>C50-C27</f>
        <v>-115000</v>
      </c>
      <c r="D51" s="173">
        <f>D50-D27</f>
        <v>-114287</v>
      </c>
      <c r="E51" s="173">
        <f aca="true" t="shared" si="16" ref="E51:K51">E50-E27</f>
        <v>0</v>
      </c>
      <c r="F51" s="173">
        <f t="shared" si="16"/>
        <v>0</v>
      </c>
      <c r="G51" s="173">
        <f t="shared" si="16"/>
        <v>0</v>
      </c>
      <c r="H51" s="173">
        <f t="shared" si="16"/>
        <v>0</v>
      </c>
      <c r="I51" s="173">
        <f t="shared" si="16"/>
        <v>-115000</v>
      </c>
      <c r="J51" s="173">
        <f t="shared" si="16"/>
        <v>-115000</v>
      </c>
      <c r="K51" s="173">
        <f t="shared" si="16"/>
        <v>-114287</v>
      </c>
      <c r="L51" s="171">
        <f>D51+G52</f>
        <v>-114287</v>
      </c>
    </row>
    <row r="52" spans="1:12" s="176" customFormat="1" ht="15.75">
      <c r="A52" s="172" t="s">
        <v>8</v>
      </c>
      <c r="B52" s="173"/>
      <c r="C52" s="173"/>
      <c r="E52" s="173"/>
      <c r="F52" s="173">
        <f>F50-F27</f>
        <v>0</v>
      </c>
      <c r="G52" s="173">
        <v>0</v>
      </c>
      <c r="H52" s="173"/>
      <c r="I52" s="171">
        <f t="shared" si="11"/>
        <v>0</v>
      </c>
      <c r="J52" s="171"/>
      <c r="K52" s="170" t="e">
        <f>#REF!+G52</f>
        <v>#REF!</v>
      </c>
      <c r="L52" s="401"/>
    </row>
    <row r="53" spans="1:12" ht="31.5">
      <c r="A53" s="129" t="s">
        <v>163</v>
      </c>
      <c r="B53" s="6"/>
      <c r="C53" s="6"/>
      <c r="D53" s="6"/>
      <c r="E53" s="6"/>
      <c r="F53" s="6"/>
      <c r="G53" s="6"/>
      <c r="H53" s="6"/>
      <c r="I53" s="10">
        <f t="shared" si="11"/>
        <v>0</v>
      </c>
      <c r="J53" s="10">
        <f t="shared" si="11"/>
        <v>0</v>
      </c>
      <c r="K53" s="37">
        <f>D53+G53</f>
        <v>0</v>
      </c>
      <c r="L53" s="10">
        <f t="shared" si="10"/>
        <v>0</v>
      </c>
    </row>
    <row r="54" spans="1:12" ht="15.75">
      <c r="A54" s="36" t="s">
        <v>160</v>
      </c>
      <c r="B54" s="6"/>
      <c r="C54" s="6"/>
      <c r="D54" s="6"/>
      <c r="E54" s="6"/>
      <c r="F54" s="6"/>
      <c r="G54" s="6"/>
      <c r="H54" s="6"/>
      <c r="I54" s="10">
        <f t="shared" si="11"/>
        <v>0</v>
      </c>
      <c r="J54" s="10">
        <f t="shared" si="11"/>
        <v>0</v>
      </c>
      <c r="K54" s="37">
        <f>D54+G54</f>
        <v>0</v>
      </c>
      <c r="L54" s="10">
        <f t="shared" si="10"/>
        <v>0</v>
      </c>
    </row>
    <row r="55" spans="1:12" s="176" customFormat="1" ht="15.75">
      <c r="A55" s="170" t="s">
        <v>1</v>
      </c>
      <c r="B55" s="173">
        <f>B50+B53+B54</f>
        <v>0</v>
      </c>
      <c r="C55" s="173">
        <f>C50+C53+C54</f>
        <v>0</v>
      </c>
      <c r="D55" s="173">
        <f aca="true" t="shared" si="17" ref="D55:K55">D50+D53+D54</f>
        <v>0</v>
      </c>
      <c r="E55" s="173">
        <f t="shared" si="17"/>
        <v>0</v>
      </c>
      <c r="F55" s="173">
        <f t="shared" si="17"/>
        <v>0</v>
      </c>
      <c r="G55" s="173">
        <f t="shared" si="17"/>
        <v>0</v>
      </c>
      <c r="H55" s="173">
        <f t="shared" si="17"/>
        <v>0</v>
      </c>
      <c r="I55" s="173">
        <f t="shared" si="17"/>
        <v>0</v>
      </c>
      <c r="J55" s="173">
        <f t="shared" si="17"/>
        <v>0</v>
      </c>
      <c r="K55" s="173">
        <f t="shared" si="17"/>
        <v>0</v>
      </c>
      <c r="L55" s="171">
        <f t="shared" si="10"/>
        <v>0</v>
      </c>
    </row>
    <row r="56" spans="1:12" s="1" customFormat="1" ht="15.75">
      <c r="A56" s="4" t="s">
        <v>9</v>
      </c>
      <c r="B56" s="10">
        <f>B55+B45</f>
        <v>39187064</v>
      </c>
      <c r="C56" s="10">
        <f>C55+C45</f>
        <v>40461779</v>
      </c>
      <c r="D56" s="10">
        <f aca="true" t="shared" si="18" ref="D56:K56">D55+D45</f>
        <v>40461779</v>
      </c>
      <c r="E56" s="10">
        <f t="shared" si="18"/>
        <v>0</v>
      </c>
      <c r="F56" s="10">
        <f t="shared" si="18"/>
        <v>0</v>
      </c>
      <c r="G56" s="10">
        <f t="shared" si="18"/>
        <v>0</v>
      </c>
      <c r="H56" s="10">
        <f t="shared" si="18"/>
        <v>0</v>
      </c>
      <c r="I56" s="10">
        <f t="shared" si="18"/>
        <v>39187064</v>
      </c>
      <c r="J56" s="10">
        <f t="shared" si="18"/>
        <v>40461779</v>
      </c>
      <c r="K56" s="10">
        <f t="shared" si="18"/>
        <v>40461779</v>
      </c>
      <c r="L56" s="10">
        <f t="shared" si="10"/>
        <v>40461779</v>
      </c>
    </row>
    <row r="58" spans="1:12" ht="15.75" hidden="1">
      <c r="A58" s="2" t="s">
        <v>136</v>
      </c>
      <c r="B58" s="3">
        <f>B45-B18</f>
        <v>115000</v>
      </c>
      <c r="C58" s="3">
        <f>C45-C18</f>
        <v>115000</v>
      </c>
      <c r="D58" s="3">
        <f aca="true" t="shared" si="19" ref="D58:L58">D45-D18</f>
        <v>1680062</v>
      </c>
      <c r="E58" s="3">
        <f t="shared" si="19"/>
        <v>0</v>
      </c>
      <c r="F58" s="3">
        <f t="shared" si="19"/>
        <v>0</v>
      </c>
      <c r="G58" s="3">
        <f t="shared" si="19"/>
        <v>0</v>
      </c>
      <c r="H58" s="3">
        <f t="shared" si="19"/>
        <v>0</v>
      </c>
      <c r="I58" s="3">
        <f t="shared" si="19"/>
        <v>115000</v>
      </c>
      <c r="J58" s="3">
        <f t="shared" si="19"/>
        <v>115000</v>
      </c>
      <c r="K58" s="3">
        <f t="shared" si="19"/>
        <v>1680062</v>
      </c>
      <c r="L58" s="3">
        <f t="shared" si="19"/>
        <v>1680062</v>
      </c>
    </row>
    <row r="59" spans="1:12" ht="15.75" hidden="1">
      <c r="A59" s="2" t="s">
        <v>137</v>
      </c>
      <c r="B59" s="3">
        <f>B55-B27</f>
        <v>-115000</v>
      </c>
      <c r="C59" s="3">
        <f>C55-C27</f>
        <v>-115000</v>
      </c>
      <c r="D59" s="3">
        <f aca="true" t="shared" si="20" ref="D59:L59">D55-D27</f>
        <v>-114287</v>
      </c>
      <c r="E59" s="3">
        <f t="shared" si="20"/>
        <v>0</v>
      </c>
      <c r="F59" s="3">
        <f t="shared" si="20"/>
        <v>0</v>
      </c>
      <c r="G59" s="3">
        <f t="shared" si="20"/>
        <v>0</v>
      </c>
      <c r="H59" s="3">
        <f t="shared" si="20"/>
        <v>0</v>
      </c>
      <c r="I59" s="3">
        <f t="shared" si="20"/>
        <v>-115000</v>
      </c>
      <c r="J59" s="3">
        <f t="shared" si="20"/>
        <v>-115000</v>
      </c>
      <c r="K59" s="3">
        <f t="shared" si="20"/>
        <v>-114287</v>
      </c>
      <c r="L59" s="3">
        <f t="shared" si="20"/>
        <v>-114287</v>
      </c>
    </row>
    <row r="60" spans="1:12" ht="15.75" hidden="1">
      <c r="A60" s="2" t="s">
        <v>138</v>
      </c>
      <c r="B60" s="3">
        <f>SUM(B58:B59)</f>
        <v>0</v>
      </c>
      <c r="C60" s="3">
        <f>SUM(C58:C59)</f>
        <v>0</v>
      </c>
      <c r="D60" s="3">
        <f aca="true" t="shared" si="21" ref="D60:L60">SUM(D58:D59)</f>
        <v>1565775</v>
      </c>
      <c r="E60" s="3">
        <f t="shared" si="21"/>
        <v>0</v>
      </c>
      <c r="F60" s="3">
        <f t="shared" si="21"/>
        <v>0</v>
      </c>
      <c r="G60" s="3">
        <f t="shared" si="21"/>
        <v>0</v>
      </c>
      <c r="H60" s="3">
        <f t="shared" si="21"/>
        <v>0</v>
      </c>
      <c r="I60" s="3">
        <f t="shared" si="21"/>
        <v>0</v>
      </c>
      <c r="J60" s="3">
        <f t="shared" si="21"/>
        <v>0</v>
      </c>
      <c r="K60" s="3">
        <f t="shared" si="21"/>
        <v>1565775</v>
      </c>
      <c r="L60" s="3">
        <f t="shared" si="21"/>
        <v>1565775</v>
      </c>
    </row>
    <row r="61" ht="15.75" hidden="1"/>
  </sheetData>
  <sheetProtection/>
  <mergeCells count="2">
    <mergeCell ref="A1:L1"/>
    <mergeCell ref="A2:J2"/>
  </mergeCells>
  <printOptions/>
  <pageMargins left="0.35433070866141736" right="0.35433070866141736" top="0.984251968503937" bottom="0.984251968503937" header="0.5118110236220472" footer="0.5118110236220472"/>
  <pageSetup fitToHeight="2" fitToWidth="1" horizontalDpi="600" verticalDpi="600" orientation="landscape" paperSize="9" scale="58" r:id="rId1"/>
  <headerFooter alignWithMargins="0">
    <oddHeader xml:space="preserve">&amp;C19. melléklet a  6/2018. (V.29.) önkormányzati rendelethez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view="pageLayout" workbookViewId="0" topLeftCell="A1">
      <selection activeCell="K28" sqref="A1:K28"/>
    </sheetView>
  </sheetViews>
  <sheetFormatPr defaultColWidth="9.140625" defaultRowHeight="12.75"/>
  <cols>
    <col min="1" max="1" width="72.8515625" style="135" customWidth="1"/>
    <col min="2" max="4" width="18.57421875" style="126" customWidth="1"/>
    <col min="5" max="7" width="18.140625" style="126" customWidth="1"/>
    <col min="8" max="9" width="20.8515625" style="126" customWidth="1"/>
    <col min="10" max="10" width="20.8515625" style="126" hidden="1" customWidth="1"/>
    <col min="11" max="11" width="20.8515625" style="126" customWidth="1"/>
    <col min="12" max="16384" width="9.140625" style="135" customWidth="1"/>
  </cols>
  <sheetData>
    <row r="1" spans="1:11" s="118" customFormat="1" ht="15.75">
      <c r="A1" s="403" t="s">
        <v>83</v>
      </c>
      <c r="B1" s="404"/>
      <c r="C1" s="404"/>
      <c r="D1" s="404"/>
      <c r="E1" s="404"/>
      <c r="F1" s="404"/>
      <c r="G1" s="404"/>
      <c r="H1" s="405"/>
      <c r="I1" s="406"/>
      <c r="J1" s="406"/>
      <c r="K1" s="406"/>
    </row>
    <row r="2" spans="1:11" ht="15.75">
      <c r="A2" s="403" t="s">
        <v>954</v>
      </c>
      <c r="B2" s="404"/>
      <c r="C2" s="404"/>
      <c r="D2" s="404"/>
      <c r="E2" s="404"/>
      <c r="F2" s="404"/>
      <c r="G2" s="404"/>
      <c r="H2" s="405"/>
      <c r="I2" s="406"/>
      <c r="J2" s="406"/>
      <c r="K2" s="406"/>
    </row>
    <row r="4" spans="1:11" ht="78.75">
      <c r="A4" s="30" t="s">
        <v>12</v>
      </c>
      <c r="B4" s="78" t="s">
        <v>243</v>
      </c>
      <c r="C4" s="78" t="s">
        <v>244</v>
      </c>
      <c r="D4" s="78" t="s">
        <v>251</v>
      </c>
      <c r="E4" s="78" t="s">
        <v>245</v>
      </c>
      <c r="F4" s="78" t="s">
        <v>272</v>
      </c>
      <c r="G4" s="78" t="s">
        <v>247</v>
      </c>
      <c r="H4" s="78" t="s">
        <v>248</v>
      </c>
      <c r="I4" s="78" t="s">
        <v>249</v>
      </c>
      <c r="J4" s="78" t="s">
        <v>250</v>
      </c>
      <c r="K4" s="78" t="s">
        <v>250</v>
      </c>
    </row>
    <row r="5" spans="1:11" ht="15.75">
      <c r="A5" s="43" t="s">
        <v>139</v>
      </c>
      <c r="B5" s="119">
        <v>25513452</v>
      </c>
      <c r="C5" s="119">
        <v>27462238</v>
      </c>
      <c r="D5" s="119">
        <v>22985707</v>
      </c>
      <c r="E5" s="119">
        <v>26343200</v>
      </c>
      <c r="F5" s="119">
        <v>26365300</v>
      </c>
      <c r="G5" s="119">
        <v>26167972</v>
      </c>
      <c r="H5" s="119">
        <f aca="true" t="shared" si="0" ref="H5:H16">B5+E5</f>
        <v>51856652</v>
      </c>
      <c r="I5" s="119">
        <f aca="true" t="shared" si="1" ref="I5:I16">C5+F5</f>
        <v>53827538</v>
      </c>
      <c r="J5" s="119">
        <f aca="true" t="shared" si="2" ref="J5:J16">D5+G5</f>
        <v>49153679</v>
      </c>
      <c r="K5" s="119">
        <f>D5+G5</f>
        <v>49153679</v>
      </c>
    </row>
    <row r="6" spans="1:11" ht="15.75">
      <c r="A6" s="43" t="s">
        <v>140</v>
      </c>
      <c r="B6" s="119">
        <v>4719556</v>
      </c>
      <c r="C6" s="119">
        <v>4907770</v>
      </c>
      <c r="D6" s="119">
        <v>4322289</v>
      </c>
      <c r="E6" s="119">
        <v>5288464</v>
      </c>
      <c r="F6" s="119">
        <v>6025321</v>
      </c>
      <c r="G6" s="119">
        <v>6025321</v>
      </c>
      <c r="H6" s="119">
        <f t="shared" si="0"/>
        <v>10008020</v>
      </c>
      <c r="I6" s="119">
        <f t="shared" si="1"/>
        <v>10933091</v>
      </c>
      <c r="J6" s="119">
        <f t="shared" si="2"/>
        <v>10347610</v>
      </c>
      <c r="K6" s="119">
        <f aca="true" t="shared" si="3" ref="K6:K28">D6+G6</f>
        <v>10347610</v>
      </c>
    </row>
    <row r="7" spans="1:11" ht="15.75">
      <c r="A7" s="43" t="s">
        <v>141</v>
      </c>
      <c r="B7" s="119">
        <v>44663609</v>
      </c>
      <c r="C7" s="119">
        <v>48558595</v>
      </c>
      <c r="D7" s="119">
        <v>35564137</v>
      </c>
      <c r="E7" s="119">
        <v>7440400</v>
      </c>
      <c r="F7" s="119">
        <v>7956158</v>
      </c>
      <c r="G7" s="119">
        <v>6588424</v>
      </c>
      <c r="H7" s="119">
        <f t="shared" si="0"/>
        <v>52104009</v>
      </c>
      <c r="I7" s="119">
        <f t="shared" si="1"/>
        <v>56514753</v>
      </c>
      <c r="J7" s="119">
        <f t="shared" si="2"/>
        <v>42152561</v>
      </c>
      <c r="K7" s="119">
        <f t="shared" si="3"/>
        <v>42152561</v>
      </c>
    </row>
    <row r="8" spans="1:11" ht="15.75">
      <c r="A8" s="43" t="s">
        <v>120</v>
      </c>
      <c r="B8" s="119">
        <v>1500000</v>
      </c>
      <c r="C8" s="119">
        <v>2128000</v>
      </c>
      <c r="D8" s="119">
        <v>1166000</v>
      </c>
      <c r="E8" s="110"/>
      <c r="F8" s="110"/>
      <c r="G8" s="110"/>
      <c r="H8" s="119">
        <f t="shared" si="0"/>
        <v>1500000</v>
      </c>
      <c r="I8" s="119">
        <f t="shared" si="1"/>
        <v>2128000</v>
      </c>
      <c r="J8" s="119">
        <f t="shared" si="2"/>
        <v>1166000</v>
      </c>
      <c r="K8" s="119">
        <f t="shared" si="3"/>
        <v>1166000</v>
      </c>
    </row>
    <row r="9" spans="1:11" ht="15.75">
      <c r="A9" s="43" t="s">
        <v>142</v>
      </c>
      <c r="B9" s="119">
        <f aca="true" t="shared" si="4" ref="B9:G9">SUM(B10:B13)</f>
        <v>13765358</v>
      </c>
      <c r="C9" s="119">
        <f t="shared" si="4"/>
        <v>23171736</v>
      </c>
      <c r="D9" s="119">
        <f t="shared" si="4"/>
        <v>22361934</v>
      </c>
      <c r="E9" s="119">
        <f t="shared" si="4"/>
        <v>0</v>
      </c>
      <c r="F9" s="119">
        <f t="shared" si="4"/>
        <v>0</v>
      </c>
      <c r="G9" s="119">
        <f t="shared" si="4"/>
        <v>0</v>
      </c>
      <c r="H9" s="119">
        <f t="shared" si="0"/>
        <v>13765358</v>
      </c>
      <c r="I9" s="119">
        <f t="shared" si="1"/>
        <v>23171736</v>
      </c>
      <c r="J9" s="119">
        <f t="shared" si="2"/>
        <v>22361934</v>
      </c>
      <c r="K9" s="119">
        <f t="shared" si="3"/>
        <v>22361934</v>
      </c>
    </row>
    <row r="10" spans="1:11" ht="15.75">
      <c r="A10" s="7" t="s">
        <v>143</v>
      </c>
      <c r="B10" s="110">
        <v>10843358</v>
      </c>
      <c r="C10" s="110">
        <v>10843358</v>
      </c>
      <c r="D10" s="110">
        <v>10756358</v>
      </c>
      <c r="E10" s="110"/>
      <c r="F10" s="110"/>
      <c r="G10" s="110"/>
      <c r="H10" s="110">
        <f t="shared" si="0"/>
        <v>10843358</v>
      </c>
      <c r="I10" s="110">
        <f t="shared" si="1"/>
        <v>10843358</v>
      </c>
      <c r="J10" s="110">
        <f t="shared" si="2"/>
        <v>10756358</v>
      </c>
      <c r="K10" s="110">
        <f t="shared" si="3"/>
        <v>10756358</v>
      </c>
    </row>
    <row r="11" spans="1:11" ht="15.75">
      <c r="A11" s="7" t="s">
        <v>144</v>
      </c>
      <c r="B11" s="110">
        <v>2922000</v>
      </c>
      <c r="C11" s="110">
        <v>10090700</v>
      </c>
      <c r="D11" s="110">
        <v>9367898</v>
      </c>
      <c r="E11" s="110"/>
      <c r="F11" s="110"/>
      <c r="G11" s="110"/>
      <c r="H11" s="110">
        <f t="shared" si="0"/>
        <v>2922000</v>
      </c>
      <c r="I11" s="110">
        <f t="shared" si="1"/>
        <v>10090700</v>
      </c>
      <c r="J11" s="110">
        <f t="shared" si="2"/>
        <v>9367898</v>
      </c>
      <c r="K11" s="110">
        <f t="shared" si="3"/>
        <v>9367898</v>
      </c>
    </row>
    <row r="12" spans="1:11" ht="15.75">
      <c r="A12" s="7" t="s">
        <v>252</v>
      </c>
      <c r="B12" s="110">
        <v>0</v>
      </c>
      <c r="C12" s="110">
        <v>2237678</v>
      </c>
      <c r="D12" s="110">
        <v>2237678</v>
      </c>
      <c r="E12" s="110">
        <v>0</v>
      </c>
      <c r="F12" s="110">
        <v>0</v>
      </c>
      <c r="G12" s="110">
        <v>0</v>
      </c>
      <c r="H12" s="110">
        <f t="shared" si="0"/>
        <v>0</v>
      </c>
      <c r="I12" s="110">
        <f t="shared" si="1"/>
        <v>2237678</v>
      </c>
      <c r="J12" s="110">
        <f t="shared" si="2"/>
        <v>2237678</v>
      </c>
      <c r="K12" s="110">
        <f t="shared" si="3"/>
        <v>2237678</v>
      </c>
    </row>
    <row r="13" spans="1:11" ht="15.75" hidden="1">
      <c r="A13" s="7" t="s">
        <v>587</v>
      </c>
      <c r="B13" s="110">
        <v>0</v>
      </c>
      <c r="C13" s="110">
        <v>0</v>
      </c>
      <c r="D13" s="110">
        <v>0</v>
      </c>
      <c r="E13" s="110"/>
      <c r="F13" s="110"/>
      <c r="G13" s="110"/>
      <c r="H13" s="110">
        <f t="shared" si="0"/>
        <v>0</v>
      </c>
      <c r="I13" s="110">
        <f t="shared" si="1"/>
        <v>0</v>
      </c>
      <c r="J13" s="110">
        <f t="shared" si="2"/>
        <v>0</v>
      </c>
      <c r="K13" s="119">
        <f t="shared" si="3"/>
        <v>0</v>
      </c>
    </row>
    <row r="14" spans="1:11" s="118" customFormat="1" ht="15.75">
      <c r="A14" s="36" t="s">
        <v>117</v>
      </c>
      <c r="B14" s="119">
        <f aca="true" t="shared" si="5" ref="B14:G14">B5+B6+B7+B9+B8</f>
        <v>90161975</v>
      </c>
      <c r="C14" s="119">
        <f t="shared" si="5"/>
        <v>106228339</v>
      </c>
      <c r="D14" s="119">
        <f t="shared" si="5"/>
        <v>86400067</v>
      </c>
      <c r="E14" s="119">
        <f t="shared" si="5"/>
        <v>39072064</v>
      </c>
      <c r="F14" s="119">
        <f>F5+F6+F7+F9+F8</f>
        <v>40346779</v>
      </c>
      <c r="G14" s="119">
        <f t="shared" si="5"/>
        <v>38781717</v>
      </c>
      <c r="H14" s="119">
        <f t="shared" si="0"/>
        <v>129234039</v>
      </c>
      <c r="I14" s="119">
        <f t="shared" si="1"/>
        <v>146575118</v>
      </c>
      <c r="J14" s="119">
        <f t="shared" si="2"/>
        <v>125181784</v>
      </c>
      <c r="K14" s="119">
        <f t="shared" si="3"/>
        <v>125181784</v>
      </c>
    </row>
    <row r="15" spans="1:11" s="118" customFormat="1" ht="15.75">
      <c r="A15" s="36" t="s">
        <v>161</v>
      </c>
      <c r="B15" s="119">
        <v>0</v>
      </c>
      <c r="C15" s="119">
        <v>0</v>
      </c>
      <c r="D15" s="119">
        <v>0</v>
      </c>
      <c r="E15" s="119">
        <v>0</v>
      </c>
      <c r="F15" s="119">
        <v>0</v>
      </c>
      <c r="G15" s="119">
        <v>0</v>
      </c>
      <c r="H15" s="119">
        <f t="shared" si="0"/>
        <v>0</v>
      </c>
      <c r="I15" s="119">
        <f t="shared" si="1"/>
        <v>0</v>
      </c>
      <c r="J15" s="119">
        <f t="shared" si="2"/>
        <v>0</v>
      </c>
      <c r="K15" s="119">
        <f t="shared" si="3"/>
        <v>0</v>
      </c>
    </row>
    <row r="16" spans="1:11" s="118" customFormat="1" ht="15.75">
      <c r="A16" s="36" t="s">
        <v>480</v>
      </c>
      <c r="B16" s="119">
        <v>2891411</v>
      </c>
      <c r="C16" s="119">
        <v>6005062</v>
      </c>
      <c r="D16" s="119">
        <v>2891411</v>
      </c>
      <c r="E16" s="119"/>
      <c r="F16" s="119"/>
      <c r="G16" s="119"/>
      <c r="H16" s="119">
        <f t="shared" si="0"/>
        <v>2891411</v>
      </c>
      <c r="I16" s="119">
        <f t="shared" si="1"/>
        <v>6005062</v>
      </c>
      <c r="J16" s="119">
        <f t="shared" si="2"/>
        <v>2891411</v>
      </c>
      <c r="K16" s="119">
        <f t="shared" si="3"/>
        <v>2891411</v>
      </c>
    </row>
    <row r="17" spans="1:11" s="156" customFormat="1" ht="24.75" customHeight="1">
      <c r="A17" s="154" t="s">
        <v>0</v>
      </c>
      <c r="B17" s="155">
        <f aca="true" t="shared" si="6" ref="B17:J17">B14+B15+B16</f>
        <v>93053386</v>
      </c>
      <c r="C17" s="155">
        <f t="shared" si="6"/>
        <v>112233401</v>
      </c>
      <c r="D17" s="155">
        <f t="shared" si="6"/>
        <v>89291478</v>
      </c>
      <c r="E17" s="155">
        <f t="shared" si="6"/>
        <v>39072064</v>
      </c>
      <c r="F17" s="155">
        <f t="shared" si="6"/>
        <v>40346779</v>
      </c>
      <c r="G17" s="155">
        <f t="shared" si="6"/>
        <v>38781717</v>
      </c>
      <c r="H17" s="155">
        <f t="shared" si="6"/>
        <v>132125450</v>
      </c>
      <c r="I17" s="155">
        <f t="shared" si="6"/>
        <v>152580180</v>
      </c>
      <c r="J17" s="155">
        <f t="shared" si="6"/>
        <v>128073195</v>
      </c>
      <c r="K17" s="163">
        <f t="shared" si="3"/>
        <v>128073195</v>
      </c>
    </row>
    <row r="18" spans="1:11" ht="20.25" customHeight="1">
      <c r="A18" s="43" t="s">
        <v>146</v>
      </c>
      <c r="B18" s="119">
        <v>20874656</v>
      </c>
      <c r="C18" s="119">
        <v>125758383</v>
      </c>
      <c r="D18" s="119">
        <v>13585128</v>
      </c>
      <c r="E18" s="110">
        <v>115000</v>
      </c>
      <c r="F18" s="110">
        <v>115000</v>
      </c>
      <c r="G18" s="110">
        <v>114287</v>
      </c>
      <c r="H18" s="119">
        <f aca="true" t="shared" si="7" ref="H18:J19">B18+E18</f>
        <v>20989656</v>
      </c>
      <c r="I18" s="119">
        <f t="shared" si="7"/>
        <v>125873383</v>
      </c>
      <c r="J18" s="119">
        <f t="shared" si="7"/>
        <v>13699415</v>
      </c>
      <c r="K18" s="119">
        <f t="shared" si="3"/>
        <v>13699415</v>
      </c>
    </row>
    <row r="19" spans="1:11" ht="15.75">
      <c r="A19" s="43" t="s">
        <v>147</v>
      </c>
      <c r="B19" s="119">
        <v>0</v>
      </c>
      <c r="C19" s="119">
        <v>41669403</v>
      </c>
      <c r="D19" s="119">
        <v>37661959</v>
      </c>
      <c r="E19" s="119"/>
      <c r="F19" s="119"/>
      <c r="G19" s="119"/>
      <c r="H19" s="119">
        <f t="shared" si="7"/>
        <v>0</v>
      </c>
      <c r="I19" s="119">
        <f t="shared" si="7"/>
        <v>41669403</v>
      </c>
      <c r="J19" s="119">
        <f t="shared" si="7"/>
        <v>37661959</v>
      </c>
      <c r="K19" s="119">
        <f t="shared" si="3"/>
        <v>37661959</v>
      </c>
    </row>
    <row r="20" spans="1:11" ht="15.75">
      <c r="A20" s="43" t="s">
        <v>148</v>
      </c>
      <c r="B20" s="119">
        <f aca="true" t="shared" si="8" ref="B20:J20">SUM(B21:B24)</f>
        <v>436000</v>
      </c>
      <c r="C20" s="119">
        <f t="shared" si="8"/>
        <v>436000</v>
      </c>
      <c r="D20" s="119">
        <f t="shared" si="8"/>
        <v>0</v>
      </c>
      <c r="E20" s="119">
        <f t="shared" si="8"/>
        <v>0</v>
      </c>
      <c r="F20" s="119">
        <f t="shared" si="8"/>
        <v>0</v>
      </c>
      <c r="G20" s="119">
        <f t="shared" si="8"/>
        <v>0</v>
      </c>
      <c r="H20" s="119">
        <f t="shared" si="8"/>
        <v>436000</v>
      </c>
      <c r="I20" s="119">
        <f t="shared" si="8"/>
        <v>436000</v>
      </c>
      <c r="J20" s="119">
        <f t="shared" si="8"/>
        <v>0</v>
      </c>
      <c r="K20" s="119">
        <f t="shared" si="3"/>
        <v>0</v>
      </c>
    </row>
    <row r="21" spans="1:11" ht="15.75">
      <c r="A21" s="7" t="s">
        <v>149</v>
      </c>
      <c r="B21" s="110">
        <v>436000</v>
      </c>
      <c r="C21" s="110">
        <v>436000</v>
      </c>
      <c r="D21" s="110">
        <v>0</v>
      </c>
      <c r="E21" s="110"/>
      <c r="F21" s="110"/>
      <c r="G21" s="110"/>
      <c r="H21" s="110">
        <f aca="true" t="shared" si="9" ref="H21:J24">B21+E21</f>
        <v>436000</v>
      </c>
      <c r="I21" s="110">
        <f t="shared" si="9"/>
        <v>436000</v>
      </c>
      <c r="J21" s="110">
        <f t="shared" si="9"/>
        <v>0</v>
      </c>
      <c r="K21" s="110">
        <f t="shared" si="3"/>
        <v>0</v>
      </c>
    </row>
    <row r="22" spans="1:11" ht="15.75">
      <c r="A22" s="7" t="s">
        <v>150</v>
      </c>
      <c r="B22" s="110">
        <v>0</v>
      </c>
      <c r="C22" s="110">
        <v>0</v>
      </c>
      <c r="D22" s="110">
        <v>0</v>
      </c>
      <c r="E22" s="110"/>
      <c r="F22" s="110"/>
      <c r="G22" s="110"/>
      <c r="H22" s="110">
        <f t="shared" si="9"/>
        <v>0</v>
      </c>
      <c r="I22" s="110">
        <f t="shared" si="9"/>
        <v>0</v>
      </c>
      <c r="J22" s="110">
        <f t="shared" si="9"/>
        <v>0</v>
      </c>
      <c r="K22" s="110">
        <f t="shared" si="3"/>
        <v>0</v>
      </c>
    </row>
    <row r="23" spans="1:11" ht="15.75">
      <c r="A23" s="7" t="s">
        <v>145</v>
      </c>
      <c r="B23" s="110">
        <v>0</v>
      </c>
      <c r="C23" s="110">
        <v>0</v>
      </c>
      <c r="D23" s="110">
        <v>0</v>
      </c>
      <c r="E23" s="110"/>
      <c r="F23" s="110"/>
      <c r="G23" s="110"/>
      <c r="H23" s="110">
        <f t="shared" si="9"/>
        <v>0</v>
      </c>
      <c r="I23" s="110">
        <f t="shared" si="9"/>
        <v>0</v>
      </c>
      <c r="J23" s="110">
        <f t="shared" si="9"/>
        <v>0</v>
      </c>
      <c r="K23" s="110">
        <f t="shared" si="3"/>
        <v>0</v>
      </c>
    </row>
    <row r="24" spans="1:11" ht="47.25" hidden="1">
      <c r="A24" s="7" t="s">
        <v>81</v>
      </c>
      <c r="B24" s="110"/>
      <c r="C24" s="110"/>
      <c r="D24" s="110"/>
      <c r="E24" s="110"/>
      <c r="F24" s="110"/>
      <c r="G24" s="110"/>
      <c r="H24" s="110">
        <f t="shared" si="9"/>
        <v>0</v>
      </c>
      <c r="I24" s="110">
        <f t="shared" si="9"/>
        <v>0</v>
      </c>
      <c r="J24" s="110">
        <f t="shared" si="9"/>
        <v>0</v>
      </c>
      <c r="K24" s="119">
        <f t="shared" si="3"/>
        <v>0</v>
      </c>
    </row>
    <row r="25" spans="1:11" s="118" customFormat="1" ht="15.75">
      <c r="A25" s="36" t="s">
        <v>118</v>
      </c>
      <c r="B25" s="119">
        <f aca="true" t="shared" si="10" ref="B25:J25">B18+B19+B20</f>
        <v>21310656</v>
      </c>
      <c r="C25" s="119">
        <f t="shared" si="10"/>
        <v>167863786</v>
      </c>
      <c r="D25" s="119">
        <f t="shared" si="10"/>
        <v>51247087</v>
      </c>
      <c r="E25" s="119">
        <f t="shared" si="10"/>
        <v>115000</v>
      </c>
      <c r="F25" s="119">
        <f t="shared" si="10"/>
        <v>115000</v>
      </c>
      <c r="G25" s="119">
        <f t="shared" si="10"/>
        <v>114287</v>
      </c>
      <c r="H25" s="119">
        <f t="shared" si="10"/>
        <v>21425656</v>
      </c>
      <c r="I25" s="119">
        <f t="shared" si="10"/>
        <v>167978786</v>
      </c>
      <c r="J25" s="119">
        <f t="shared" si="10"/>
        <v>51361374</v>
      </c>
      <c r="K25" s="119">
        <f t="shared" si="3"/>
        <v>51361374</v>
      </c>
    </row>
    <row r="26" spans="1:11" s="118" customFormat="1" ht="15.75">
      <c r="A26" s="36" t="s">
        <v>480</v>
      </c>
      <c r="B26" s="119">
        <v>0</v>
      </c>
      <c r="C26" s="119">
        <v>0</v>
      </c>
      <c r="D26" s="119">
        <v>0</v>
      </c>
      <c r="E26" s="119"/>
      <c r="F26" s="119"/>
      <c r="G26" s="119"/>
      <c r="H26" s="119">
        <f>B26+E26</f>
        <v>0</v>
      </c>
      <c r="I26" s="119">
        <f>C26+F26</f>
        <v>0</v>
      </c>
      <c r="J26" s="119">
        <f>D26+G26</f>
        <v>0</v>
      </c>
      <c r="K26" s="119">
        <f t="shared" si="3"/>
        <v>0</v>
      </c>
    </row>
    <row r="27" spans="1:11" s="156" customFormat="1" ht="24" customHeight="1">
      <c r="A27" s="154" t="s">
        <v>1</v>
      </c>
      <c r="B27" s="155">
        <f aca="true" t="shared" si="11" ref="B27:J27">B25+B26</f>
        <v>21310656</v>
      </c>
      <c r="C27" s="155">
        <f t="shared" si="11"/>
        <v>167863786</v>
      </c>
      <c r="D27" s="155">
        <f t="shared" si="11"/>
        <v>51247087</v>
      </c>
      <c r="E27" s="155">
        <f t="shared" si="11"/>
        <v>115000</v>
      </c>
      <c r="F27" s="155">
        <f t="shared" si="11"/>
        <v>115000</v>
      </c>
      <c r="G27" s="155">
        <f t="shared" si="11"/>
        <v>114287</v>
      </c>
      <c r="H27" s="155">
        <f t="shared" si="11"/>
        <v>21425656</v>
      </c>
      <c r="I27" s="155">
        <f t="shared" si="11"/>
        <v>167978786</v>
      </c>
      <c r="J27" s="155">
        <f t="shared" si="11"/>
        <v>51361374</v>
      </c>
      <c r="K27" s="163">
        <f t="shared" si="3"/>
        <v>51361374</v>
      </c>
    </row>
    <row r="28" spans="1:11" s="156" customFormat="1" ht="36" customHeight="1">
      <c r="A28" s="159" t="s">
        <v>2</v>
      </c>
      <c r="B28" s="158">
        <f aca="true" t="shared" si="12" ref="B28:G28">SUM(B17,B27)</f>
        <v>114364042</v>
      </c>
      <c r="C28" s="158">
        <f t="shared" si="12"/>
        <v>280097187</v>
      </c>
      <c r="D28" s="158">
        <f t="shared" si="12"/>
        <v>140538565</v>
      </c>
      <c r="E28" s="158">
        <f>SUM(E17,E27)</f>
        <v>39187064</v>
      </c>
      <c r="F28" s="158">
        <f t="shared" si="12"/>
        <v>40461779</v>
      </c>
      <c r="G28" s="158">
        <f t="shared" si="12"/>
        <v>38896004</v>
      </c>
      <c r="H28" s="158">
        <f>B28+E28</f>
        <v>153551106</v>
      </c>
      <c r="I28" s="158">
        <f>C28+F28</f>
        <v>320558966</v>
      </c>
      <c r="J28" s="158">
        <f>D28+G28</f>
        <v>179434569</v>
      </c>
      <c r="K28" s="163">
        <f t="shared" si="3"/>
        <v>179434569</v>
      </c>
    </row>
    <row r="29" spans="2:7" ht="15.75" hidden="1">
      <c r="B29" s="126">
        <v>73375</v>
      </c>
      <c r="C29" s="126">
        <v>81497</v>
      </c>
      <c r="D29" s="126">
        <v>42923</v>
      </c>
      <c r="E29" s="126">
        <v>32976</v>
      </c>
      <c r="F29" s="126">
        <v>34604</v>
      </c>
      <c r="G29" s="126">
        <v>18584</v>
      </c>
    </row>
    <row r="30" spans="2:4" ht="15.75" hidden="1">
      <c r="B30" s="126">
        <v>32976</v>
      </c>
      <c r="C30" s="126">
        <v>8000</v>
      </c>
      <c r="D30" s="126">
        <v>3805</v>
      </c>
    </row>
    <row r="31" spans="3:4" ht="15.75" hidden="1">
      <c r="C31" s="126">
        <v>32976</v>
      </c>
      <c r="D31" s="126">
        <v>17833</v>
      </c>
    </row>
    <row r="33" spans="2:11" ht="15.75" hidden="1">
      <c r="B33" s="126">
        <v>32976</v>
      </c>
      <c r="C33" s="126">
        <v>33699</v>
      </c>
      <c r="D33" s="126">
        <v>33699</v>
      </c>
      <c r="H33" s="126">
        <v>106351</v>
      </c>
      <c r="I33" s="126">
        <v>127139</v>
      </c>
      <c r="K33" s="126">
        <v>116067</v>
      </c>
    </row>
    <row r="34" spans="2:11" ht="15.75" hidden="1">
      <c r="B34" s="126">
        <f>B28+B33</f>
        <v>114397018</v>
      </c>
      <c r="C34" s="126">
        <f>C28+C33</f>
        <v>280130886</v>
      </c>
      <c r="D34" s="126">
        <f>D28+D33</f>
        <v>140572264</v>
      </c>
      <c r="H34" s="126">
        <v>32976</v>
      </c>
      <c r="I34" s="126">
        <v>43927</v>
      </c>
      <c r="K34" s="126">
        <v>41699</v>
      </c>
    </row>
    <row r="35" spans="8:11" ht="15.75" hidden="1">
      <c r="H35" s="126">
        <f>SUM(H33:H34)</f>
        <v>139327</v>
      </c>
      <c r="I35" s="126">
        <f>SUM(I33:I34)</f>
        <v>171066</v>
      </c>
      <c r="J35" s="126">
        <f>SUM(J33:J34)</f>
        <v>0</v>
      </c>
      <c r="K35" s="126">
        <f>SUM(K33:K34)</f>
        <v>157766</v>
      </c>
    </row>
    <row r="36" spans="8:11" ht="15.75" hidden="1">
      <c r="H36" s="126">
        <v>-32976</v>
      </c>
      <c r="I36" s="126">
        <v>-33699</v>
      </c>
      <c r="K36" s="126">
        <v>-33699</v>
      </c>
    </row>
    <row r="37" spans="8:11" ht="15.75" hidden="1">
      <c r="H37" s="126">
        <f>SUM(H35:H36)</f>
        <v>106351</v>
      </c>
      <c r="I37" s="126">
        <f>SUM(I35:I36)</f>
        <v>137367</v>
      </c>
      <c r="J37" s="126">
        <f>SUM(J35:J36)</f>
        <v>0</v>
      </c>
      <c r="K37" s="126">
        <f>SUM(K35:K36)</f>
        <v>124067</v>
      </c>
    </row>
    <row r="38" ht="15.75" hidden="1"/>
  </sheetData>
  <sheetProtection/>
  <mergeCells count="2">
    <mergeCell ref="A2:K2"/>
    <mergeCell ref="A1:K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58" r:id="rId1"/>
  <headerFooter alignWithMargins="0">
    <oddHeader xml:space="preserve">&amp;C2. melléklet a 6/2018. (V.29.)&amp;X &amp;Xönkormányzati rendelethez&amp;X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view="pageLayout" workbookViewId="0" topLeftCell="A1">
      <selection activeCell="D23" sqref="A1:D23"/>
    </sheetView>
  </sheetViews>
  <sheetFormatPr defaultColWidth="9.140625" defaultRowHeight="12.75"/>
  <cols>
    <col min="1" max="1" width="67.140625" style="85" customWidth="1"/>
    <col min="2" max="2" width="16.8515625" style="103" customWidth="1"/>
    <col min="3" max="3" width="15.8515625" style="103" customWidth="1"/>
    <col min="4" max="4" width="14.7109375" style="103" customWidth="1"/>
    <col min="5" max="16384" width="9.140625" style="85" customWidth="1"/>
  </cols>
  <sheetData>
    <row r="1" spans="1:4" ht="23.25" customHeight="1">
      <c r="A1" s="420" t="s">
        <v>957</v>
      </c>
      <c r="B1" s="421"/>
      <c r="C1" s="421"/>
      <c r="D1" s="422"/>
    </row>
    <row r="4" spans="1:5" ht="43.5">
      <c r="A4" s="186" t="s">
        <v>109</v>
      </c>
      <c r="B4" s="195" t="s">
        <v>79</v>
      </c>
      <c r="C4" s="195" t="s">
        <v>11</v>
      </c>
      <c r="D4" s="195" t="s">
        <v>18</v>
      </c>
      <c r="E4" s="183"/>
    </row>
    <row r="5" spans="1:5" ht="15">
      <c r="A5" s="187" t="s">
        <v>287</v>
      </c>
      <c r="B5" s="188">
        <v>277592434</v>
      </c>
      <c r="C5" s="194">
        <v>119987</v>
      </c>
      <c r="D5" s="194">
        <f>B5+C5</f>
        <v>277712421</v>
      </c>
      <c r="E5" s="183"/>
    </row>
    <row r="6" spans="1:5" ht="15">
      <c r="A6" s="187" t="s">
        <v>288</v>
      </c>
      <c r="B6" s="188">
        <v>137647154</v>
      </c>
      <c r="C6" s="194">
        <v>38896044</v>
      </c>
      <c r="D6" s="194">
        <f>B6+C6</f>
        <v>176543198</v>
      </c>
      <c r="E6" s="183"/>
    </row>
    <row r="7" spans="1:5" ht="15">
      <c r="A7" s="189" t="s">
        <v>289</v>
      </c>
      <c r="B7" s="190">
        <f>B5-B6</f>
        <v>139945280</v>
      </c>
      <c r="C7" s="190">
        <f>C5-C6</f>
        <v>-38776057</v>
      </c>
      <c r="D7" s="190">
        <f>D5-D6</f>
        <v>101169223</v>
      </c>
      <c r="E7" s="183"/>
    </row>
    <row r="8" spans="1:5" ht="15">
      <c r="A8" s="187" t="s">
        <v>290</v>
      </c>
      <c r="B8" s="188">
        <v>25072150</v>
      </c>
      <c r="C8" s="194">
        <v>40341792</v>
      </c>
      <c r="D8" s="194">
        <f>B8+C8</f>
        <v>65413942</v>
      </c>
      <c r="E8" s="183"/>
    </row>
    <row r="9" spans="1:5" ht="15">
      <c r="A9" s="187" t="s">
        <v>291</v>
      </c>
      <c r="B9" s="188">
        <v>42441487</v>
      </c>
      <c r="C9" s="194"/>
      <c r="D9" s="194">
        <f>B9+C9</f>
        <v>42441487</v>
      </c>
      <c r="E9" s="183"/>
    </row>
    <row r="10" spans="1:5" ht="15">
      <c r="A10" s="189" t="s">
        <v>292</v>
      </c>
      <c r="B10" s="190">
        <f>B8-B9</f>
        <v>-17369337</v>
      </c>
      <c r="C10" s="190">
        <f>C8-C9</f>
        <v>40341792</v>
      </c>
      <c r="D10" s="190">
        <f>D8-D9</f>
        <v>22972455</v>
      </c>
      <c r="E10" s="183"/>
    </row>
    <row r="11" spans="1:5" ht="15">
      <c r="A11" s="184" t="s">
        <v>293</v>
      </c>
      <c r="B11" s="191">
        <f>B7+B10</f>
        <v>122575943</v>
      </c>
      <c r="C11" s="191">
        <f>C7+C10</f>
        <v>1565735</v>
      </c>
      <c r="D11" s="191">
        <f>D7+D10</f>
        <v>124141678</v>
      </c>
      <c r="E11" s="183"/>
    </row>
    <row r="12" spans="1:5" ht="15">
      <c r="A12" s="187" t="s">
        <v>294</v>
      </c>
      <c r="B12" s="188"/>
      <c r="C12" s="194"/>
      <c r="D12" s="194">
        <f>B12+C12</f>
        <v>0</v>
      </c>
      <c r="E12" s="183"/>
    </row>
    <row r="13" spans="1:5" ht="15">
      <c r="A13" s="187" t="s">
        <v>295</v>
      </c>
      <c r="B13" s="188"/>
      <c r="C13" s="194"/>
      <c r="D13" s="194">
        <f>B13+C13</f>
        <v>0</v>
      </c>
      <c r="E13" s="183"/>
    </row>
    <row r="14" spans="1:5" ht="15">
      <c r="A14" s="189" t="s">
        <v>296</v>
      </c>
      <c r="B14" s="190">
        <f>SUM(B12:B13)</f>
        <v>0</v>
      </c>
      <c r="C14" s="190">
        <f>SUM(C12:C13)</f>
        <v>0</v>
      </c>
      <c r="D14" s="190">
        <f>SUM(D12:D13)</f>
        <v>0</v>
      </c>
      <c r="E14" s="183"/>
    </row>
    <row r="15" spans="1:5" ht="15">
      <c r="A15" s="187" t="s">
        <v>297</v>
      </c>
      <c r="B15" s="188"/>
      <c r="C15" s="194"/>
      <c r="D15" s="194">
        <f>B15+C15</f>
        <v>0</v>
      </c>
      <c r="E15" s="183"/>
    </row>
    <row r="16" spans="1:5" ht="15">
      <c r="A16" s="187" t="s">
        <v>298</v>
      </c>
      <c r="B16" s="188"/>
      <c r="C16" s="194"/>
      <c r="D16" s="194">
        <f>B16+C16</f>
        <v>0</v>
      </c>
      <c r="E16" s="183"/>
    </row>
    <row r="17" spans="1:5" ht="15">
      <c r="A17" s="189" t="s">
        <v>299</v>
      </c>
      <c r="B17" s="190">
        <f>SUM(B15:B16)</f>
        <v>0</v>
      </c>
      <c r="C17" s="190">
        <f>SUM(C15:C16)</f>
        <v>0</v>
      </c>
      <c r="D17" s="190">
        <f>SUM(D15:D16)</f>
        <v>0</v>
      </c>
      <c r="E17" s="183"/>
    </row>
    <row r="18" spans="1:5" ht="15">
      <c r="A18" s="192" t="s">
        <v>300</v>
      </c>
      <c r="B18" s="193">
        <f>B14+B17</f>
        <v>0</v>
      </c>
      <c r="C18" s="193">
        <f>C14+C17</f>
        <v>0</v>
      </c>
      <c r="D18" s="193">
        <f>D14+D17</f>
        <v>0</v>
      </c>
      <c r="E18" s="183"/>
    </row>
    <row r="19" spans="1:5" ht="15">
      <c r="A19" s="189" t="s">
        <v>301</v>
      </c>
      <c r="B19" s="190">
        <f>B11+B18</f>
        <v>122575943</v>
      </c>
      <c r="C19" s="190">
        <f>C11+C18</f>
        <v>1565735</v>
      </c>
      <c r="D19" s="190">
        <f>D11+D18</f>
        <v>124141678</v>
      </c>
      <c r="E19" s="183"/>
    </row>
    <row r="20" spans="1:5" ht="28.5">
      <c r="A20" s="184" t="s">
        <v>302</v>
      </c>
      <c r="B20" s="191"/>
      <c r="C20" s="196"/>
      <c r="D20" s="199">
        <f>B20+C20</f>
        <v>0</v>
      </c>
      <c r="E20" s="183"/>
    </row>
    <row r="21" spans="1:5" ht="15">
      <c r="A21" s="184" t="s">
        <v>303</v>
      </c>
      <c r="B21" s="191">
        <v>122575943</v>
      </c>
      <c r="C21" s="199">
        <v>1565775</v>
      </c>
      <c r="D21" s="199">
        <f>B21+C21</f>
        <v>124141718</v>
      </c>
      <c r="E21" s="183"/>
    </row>
    <row r="22" spans="1:5" ht="28.5">
      <c r="A22" s="192" t="s">
        <v>304</v>
      </c>
      <c r="B22" s="193"/>
      <c r="C22" s="197"/>
      <c r="D22" s="197"/>
      <c r="E22" s="183"/>
    </row>
    <row r="23" spans="1:5" ht="15">
      <c r="A23" s="192" t="s">
        <v>305</v>
      </c>
      <c r="B23" s="193"/>
      <c r="C23" s="197"/>
      <c r="D23" s="197"/>
      <c r="E23" s="183"/>
    </row>
    <row r="24" spans="1:5" ht="27" customHeight="1" hidden="1">
      <c r="A24" s="184" t="s">
        <v>306</v>
      </c>
      <c r="B24" s="196"/>
      <c r="C24" s="196"/>
      <c r="D24" s="196"/>
      <c r="E24" s="183"/>
    </row>
    <row r="25" spans="1:5" ht="15">
      <c r="A25" s="183"/>
      <c r="B25" s="198"/>
      <c r="C25" s="198"/>
      <c r="D25" s="198"/>
      <c r="E25" s="183"/>
    </row>
    <row r="26" spans="1:5" ht="15">
      <c r="A26" s="183"/>
      <c r="B26" s="198"/>
      <c r="C26" s="198"/>
      <c r="D26" s="198"/>
      <c r="E26" s="183"/>
    </row>
    <row r="27" spans="1:5" ht="15">
      <c r="A27" s="183"/>
      <c r="B27" s="198"/>
      <c r="C27" s="198"/>
      <c r="D27" s="198"/>
      <c r="E27" s="183"/>
    </row>
    <row r="28" spans="1:5" ht="15">
      <c r="A28" s="183"/>
      <c r="B28" s="198"/>
      <c r="C28" s="198"/>
      <c r="D28" s="198"/>
      <c r="E28" s="183"/>
    </row>
    <row r="29" spans="1:5" ht="15">
      <c r="A29" s="183"/>
      <c r="B29" s="198"/>
      <c r="C29" s="198"/>
      <c r="D29" s="198"/>
      <c r="E29" s="183"/>
    </row>
    <row r="30" spans="1:5" ht="15">
      <c r="A30" s="183"/>
      <c r="B30" s="198"/>
      <c r="C30" s="198"/>
      <c r="D30" s="198"/>
      <c r="E30" s="183"/>
    </row>
    <row r="31" spans="1:5" ht="15">
      <c r="A31" s="183"/>
      <c r="B31" s="198"/>
      <c r="C31" s="198"/>
      <c r="D31" s="198"/>
      <c r="E31" s="183"/>
    </row>
    <row r="32" spans="1:5" ht="15">
      <c r="A32" s="183"/>
      <c r="B32" s="198"/>
      <c r="C32" s="198"/>
      <c r="D32" s="198"/>
      <c r="E32" s="183"/>
    </row>
    <row r="33" spans="1:5" ht="15">
      <c r="A33" s="183"/>
      <c r="B33" s="198"/>
      <c r="C33" s="198"/>
      <c r="D33" s="198"/>
      <c r="E33" s="183"/>
    </row>
    <row r="34" spans="1:5" ht="15">
      <c r="A34" s="183"/>
      <c r="B34" s="198"/>
      <c r="C34" s="198"/>
      <c r="D34" s="198"/>
      <c r="E34" s="183"/>
    </row>
    <row r="35" spans="1:5" ht="15">
      <c r="A35" s="183"/>
      <c r="B35" s="198"/>
      <c r="C35" s="198"/>
      <c r="D35" s="198"/>
      <c r="E35" s="183"/>
    </row>
    <row r="36" spans="1:5" ht="15">
      <c r="A36" s="183"/>
      <c r="B36" s="198"/>
      <c r="C36" s="198"/>
      <c r="D36" s="198"/>
      <c r="E36" s="183"/>
    </row>
    <row r="37" spans="1:5" ht="15">
      <c r="A37" s="183"/>
      <c r="B37" s="198"/>
      <c r="C37" s="198"/>
      <c r="D37" s="198"/>
      <c r="E37" s="183"/>
    </row>
    <row r="38" spans="1:5" ht="15">
      <c r="A38" s="183"/>
      <c r="B38" s="198"/>
      <c r="C38" s="198"/>
      <c r="D38" s="198"/>
      <c r="E38" s="183"/>
    </row>
    <row r="39" spans="1:5" ht="15">
      <c r="A39" s="183"/>
      <c r="B39" s="198"/>
      <c r="C39" s="198"/>
      <c r="D39" s="198"/>
      <c r="E39" s="183"/>
    </row>
    <row r="40" spans="1:5" ht="15">
      <c r="A40" s="183"/>
      <c r="B40" s="198"/>
      <c r="C40" s="198"/>
      <c r="D40" s="198"/>
      <c r="E40" s="183"/>
    </row>
    <row r="41" spans="1:5" ht="15">
      <c r="A41" s="183"/>
      <c r="B41" s="198"/>
      <c r="C41" s="198"/>
      <c r="D41" s="198"/>
      <c r="E41" s="183"/>
    </row>
    <row r="42" spans="1:5" ht="15">
      <c r="A42" s="183"/>
      <c r="B42" s="198"/>
      <c r="C42" s="198"/>
      <c r="D42" s="198"/>
      <c r="E42" s="183"/>
    </row>
    <row r="43" spans="1:5" ht="15">
      <c r="A43" s="183"/>
      <c r="B43" s="198"/>
      <c r="C43" s="198"/>
      <c r="D43" s="198"/>
      <c r="E43" s="183"/>
    </row>
    <row r="44" spans="1:5" ht="15">
      <c r="A44" s="183"/>
      <c r="B44" s="198"/>
      <c r="C44" s="198"/>
      <c r="D44" s="198"/>
      <c r="E44" s="183"/>
    </row>
    <row r="45" spans="1:5" ht="15">
      <c r="A45" s="183"/>
      <c r="B45" s="198"/>
      <c r="C45" s="198"/>
      <c r="D45" s="198"/>
      <c r="E45" s="183"/>
    </row>
    <row r="46" spans="1:5" ht="15">
      <c r="A46" s="183"/>
      <c r="B46" s="198"/>
      <c r="C46" s="198"/>
      <c r="D46" s="198"/>
      <c r="E46" s="183"/>
    </row>
    <row r="47" spans="1:5" ht="15">
      <c r="A47" s="183"/>
      <c r="B47" s="198"/>
      <c r="C47" s="198"/>
      <c r="D47" s="198"/>
      <c r="E47" s="183"/>
    </row>
    <row r="48" spans="1:5" ht="15">
      <c r="A48" s="183"/>
      <c r="B48" s="198"/>
      <c r="C48" s="198"/>
      <c r="D48" s="198"/>
      <c r="E48" s="183"/>
    </row>
    <row r="49" spans="1:5" ht="15">
      <c r="A49" s="183"/>
      <c r="B49" s="198"/>
      <c r="C49" s="198"/>
      <c r="D49" s="198"/>
      <c r="E49" s="183"/>
    </row>
    <row r="50" spans="1:5" ht="15">
      <c r="A50" s="183"/>
      <c r="B50" s="198"/>
      <c r="C50" s="198"/>
      <c r="D50" s="198"/>
      <c r="E50" s="183"/>
    </row>
    <row r="51" spans="1:5" ht="15">
      <c r="A51" s="183"/>
      <c r="B51" s="198"/>
      <c r="C51" s="198"/>
      <c r="D51" s="198"/>
      <c r="E51" s="183"/>
    </row>
    <row r="52" spans="1:5" ht="15">
      <c r="A52" s="183"/>
      <c r="B52" s="198"/>
      <c r="C52" s="198"/>
      <c r="D52" s="198"/>
      <c r="E52" s="183"/>
    </row>
    <row r="53" spans="1:5" ht="15">
      <c r="A53" s="183"/>
      <c r="B53" s="198"/>
      <c r="C53" s="198"/>
      <c r="D53" s="198"/>
      <c r="E53" s="183"/>
    </row>
    <row r="54" spans="1:5" ht="15">
      <c r="A54" s="183"/>
      <c r="B54" s="198"/>
      <c r="C54" s="198"/>
      <c r="D54" s="198"/>
      <c r="E54" s="183"/>
    </row>
    <row r="55" spans="1:5" ht="15">
      <c r="A55" s="183"/>
      <c r="B55" s="198"/>
      <c r="C55" s="198"/>
      <c r="D55" s="198"/>
      <c r="E55" s="183"/>
    </row>
    <row r="56" spans="1:5" ht="15">
      <c r="A56" s="183"/>
      <c r="B56" s="198"/>
      <c r="C56" s="198"/>
      <c r="D56" s="198"/>
      <c r="E56" s="183"/>
    </row>
    <row r="57" spans="1:5" ht="15">
      <c r="A57" s="183"/>
      <c r="B57" s="198"/>
      <c r="C57" s="198"/>
      <c r="D57" s="198"/>
      <c r="E57" s="183"/>
    </row>
    <row r="58" spans="1:5" ht="15">
      <c r="A58" s="183"/>
      <c r="B58" s="198"/>
      <c r="C58" s="198"/>
      <c r="D58" s="198"/>
      <c r="E58" s="183"/>
    </row>
    <row r="59" spans="1:5" ht="15">
      <c r="A59" s="183"/>
      <c r="B59" s="198"/>
      <c r="C59" s="198"/>
      <c r="D59" s="198"/>
      <c r="E59" s="183"/>
    </row>
    <row r="60" spans="1:5" ht="15">
      <c r="A60" s="183"/>
      <c r="B60" s="198"/>
      <c r="C60" s="198"/>
      <c r="D60" s="198"/>
      <c r="E60" s="183"/>
    </row>
    <row r="61" spans="1:5" ht="15">
      <c r="A61" s="183"/>
      <c r="B61" s="198"/>
      <c r="C61" s="198"/>
      <c r="D61" s="198"/>
      <c r="E61" s="183"/>
    </row>
    <row r="62" spans="1:5" ht="15">
      <c r="A62" s="183"/>
      <c r="B62" s="198"/>
      <c r="C62" s="198"/>
      <c r="D62" s="198"/>
      <c r="E62" s="183"/>
    </row>
    <row r="63" spans="1:5" ht="15">
      <c r="A63" s="183"/>
      <c r="B63" s="198"/>
      <c r="C63" s="198"/>
      <c r="D63" s="198"/>
      <c r="E63" s="183"/>
    </row>
    <row r="64" spans="1:5" ht="15">
      <c r="A64" s="183"/>
      <c r="B64" s="198"/>
      <c r="C64" s="198"/>
      <c r="D64" s="198"/>
      <c r="E64" s="183"/>
    </row>
    <row r="65" spans="1:5" ht="15">
      <c r="A65" s="183"/>
      <c r="B65" s="198"/>
      <c r="C65" s="198"/>
      <c r="D65" s="198"/>
      <c r="E65" s="183"/>
    </row>
    <row r="66" spans="1:5" ht="15">
      <c r="A66" s="183"/>
      <c r="B66" s="198"/>
      <c r="C66" s="198"/>
      <c r="D66" s="198"/>
      <c r="E66" s="183"/>
    </row>
    <row r="67" spans="1:5" ht="15">
      <c r="A67" s="183"/>
      <c r="B67" s="198"/>
      <c r="C67" s="198"/>
      <c r="D67" s="198"/>
      <c r="E67" s="183"/>
    </row>
    <row r="68" spans="1:5" ht="15">
      <c r="A68" s="183"/>
      <c r="B68" s="198"/>
      <c r="C68" s="198"/>
      <c r="D68" s="198"/>
      <c r="E68" s="183"/>
    </row>
    <row r="69" spans="1:5" ht="15">
      <c r="A69" s="183"/>
      <c r="B69" s="198"/>
      <c r="C69" s="198"/>
      <c r="D69" s="198"/>
      <c r="E69" s="183"/>
    </row>
    <row r="70" spans="1:5" ht="15">
      <c r="A70" s="183"/>
      <c r="B70" s="198"/>
      <c r="C70" s="198"/>
      <c r="D70" s="198"/>
      <c r="E70" s="183"/>
    </row>
    <row r="71" spans="1:5" ht="15">
      <c r="A71" s="183"/>
      <c r="B71" s="198"/>
      <c r="C71" s="198"/>
      <c r="D71" s="198"/>
      <c r="E71" s="183"/>
    </row>
    <row r="72" spans="1:5" ht="15">
      <c r="A72" s="183"/>
      <c r="B72" s="198"/>
      <c r="C72" s="198"/>
      <c r="D72" s="198"/>
      <c r="E72" s="183"/>
    </row>
    <row r="73" spans="1:5" ht="15">
      <c r="A73" s="183"/>
      <c r="B73" s="198"/>
      <c r="C73" s="198"/>
      <c r="D73" s="198"/>
      <c r="E73" s="183"/>
    </row>
    <row r="74" spans="1:5" ht="15">
      <c r="A74" s="183"/>
      <c r="B74" s="198"/>
      <c r="C74" s="198"/>
      <c r="D74" s="198"/>
      <c r="E74" s="183"/>
    </row>
    <row r="75" spans="1:5" ht="15">
      <c r="A75" s="183"/>
      <c r="B75" s="198"/>
      <c r="C75" s="198"/>
      <c r="D75" s="198"/>
      <c r="E75" s="183"/>
    </row>
    <row r="76" spans="1:5" ht="15">
      <c r="A76" s="183"/>
      <c r="B76" s="198"/>
      <c r="C76" s="198"/>
      <c r="D76" s="198"/>
      <c r="E76" s="183"/>
    </row>
    <row r="77" spans="1:5" ht="15">
      <c r="A77" s="183"/>
      <c r="B77" s="198"/>
      <c r="C77" s="198"/>
      <c r="D77" s="198"/>
      <c r="E77" s="183"/>
    </row>
    <row r="78" spans="1:5" ht="15">
      <c r="A78" s="183"/>
      <c r="B78" s="198"/>
      <c r="C78" s="198"/>
      <c r="D78" s="198"/>
      <c r="E78" s="183"/>
    </row>
    <row r="79" spans="1:5" ht="15">
      <c r="A79" s="183"/>
      <c r="B79" s="198"/>
      <c r="C79" s="198"/>
      <c r="D79" s="198"/>
      <c r="E79" s="183"/>
    </row>
  </sheetData>
  <sheetProtection/>
  <mergeCells count="1">
    <mergeCell ref="A1:D1"/>
  </mergeCells>
  <printOptions/>
  <pageMargins left="0.35433070866141736" right="0.35433070866141736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&amp;C20. melléklet a  6/2018. (V.29.)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view="pageLayout" workbookViewId="0" topLeftCell="A1">
      <selection activeCell="J49" sqref="A1:J49"/>
    </sheetView>
  </sheetViews>
  <sheetFormatPr defaultColWidth="9.140625" defaultRowHeight="12.75"/>
  <cols>
    <col min="1" max="1" width="65.00390625" style="2" customWidth="1"/>
    <col min="2" max="2" width="14.7109375" style="2" customWidth="1"/>
    <col min="3" max="3" width="14.421875" style="2" customWidth="1"/>
    <col min="4" max="4" width="14.28125" style="2" customWidth="1"/>
    <col min="5" max="5" width="12.28125" style="2" customWidth="1"/>
    <col min="6" max="6" width="14.421875" style="2" customWidth="1"/>
    <col min="7" max="7" width="14.28125" style="2" customWidth="1"/>
    <col min="8" max="9" width="14.421875" style="2" customWidth="1"/>
    <col min="10" max="10" width="14.28125" style="2" customWidth="1"/>
    <col min="11" max="16384" width="9.140625" style="2" customWidth="1"/>
  </cols>
  <sheetData>
    <row r="1" spans="1:7" ht="21" customHeight="1">
      <c r="A1" s="424"/>
      <c r="B1" s="425"/>
      <c r="C1" s="425"/>
      <c r="D1" s="425"/>
      <c r="E1" s="426"/>
      <c r="F1" s="426"/>
      <c r="G1" s="426"/>
    </row>
    <row r="2" spans="1:10" ht="21" customHeight="1">
      <c r="A2" s="427" t="s">
        <v>958</v>
      </c>
      <c r="B2" s="425"/>
      <c r="C2" s="425"/>
      <c r="D2" s="425"/>
      <c r="E2" s="426"/>
      <c r="F2" s="426"/>
      <c r="G2" s="426"/>
      <c r="H2" s="406"/>
      <c r="I2" s="406"/>
      <c r="J2" s="406"/>
    </row>
    <row r="3" spans="1:10" ht="15.75">
      <c r="A3" s="202"/>
      <c r="B3" s="201"/>
      <c r="C3" s="201"/>
      <c r="D3" s="201"/>
      <c r="E3" s="201"/>
      <c r="F3" s="201"/>
      <c r="G3" s="201"/>
      <c r="H3" s="201"/>
      <c r="I3" s="201"/>
      <c r="J3" s="201"/>
    </row>
    <row r="4" spans="1:10" ht="15.75">
      <c r="A4" s="203"/>
      <c r="B4" s="423" t="s">
        <v>79</v>
      </c>
      <c r="C4" s="423"/>
      <c r="D4" s="423"/>
      <c r="E4" s="423" t="s">
        <v>11</v>
      </c>
      <c r="F4" s="423"/>
      <c r="G4" s="423"/>
      <c r="H4" s="423" t="s">
        <v>18</v>
      </c>
      <c r="I4" s="423"/>
      <c r="J4" s="423"/>
    </row>
    <row r="5" spans="1:10" ht="31.5">
      <c r="A5" s="203" t="s">
        <v>109</v>
      </c>
      <c r="B5" s="204" t="s">
        <v>609</v>
      </c>
      <c r="C5" s="204" t="s">
        <v>307</v>
      </c>
      <c r="D5" s="204" t="s">
        <v>610</v>
      </c>
      <c r="E5" s="204" t="s">
        <v>611</v>
      </c>
      <c r="F5" s="204" t="s">
        <v>307</v>
      </c>
      <c r="G5" s="204" t="s">
        <v>612</v>
      </c>
      <c r="H5" s="204" t="s">
        <v>611</v>
      </c>
      <c r="I5" s="204" t="s">
        <v>307</v>
      </c>
      <c r="J5" s="204" t="s">
        <v>610</v>
      </c>
    </row>
    <row r="6" spans="1:10" ht="15.75">
      <c r="A6" s="205" t="s">
        <v>308</v>
      </c>
      <c r="B6" s="206">
        <v>19806154</v>
      </c>
      <c r="C6" s="206"/>
      <c r="D6" s="206">
        <v>9548932</v>
      </c>
      <c r="E6" s="206"/>
      <c r="F6" s="206"/>
      <c r="G6" s="206">
        <v>0</v>
      </c>
      <c r="H6" s="206">
        <f>B6+E6</f>
        <v>19806154</v>
      </c>
      <c r="I6" s="206">
        <f>C6+F6</f>
        <v>0</v>
      </c>
      <c r="J6" s="206">
        <f>D6+G6</f>
        <v>9548932</v>
      </c>
    </row>
    <row r="7" spans="1:10" ht="31.5">
      <c r="A7" s="205" t="s">
        <v>309</v>
      </c>
      <c r="B7" s="206">
        <v>7556157</v>
      </c>
      <c r="C7" s="206"/>
      <c r="D7" s="206">
        <v>6092250</v>
      </c>
      <c r="E7" s="206">
        <v>0</v>
      </c>
      <c r="F7" s="206"/>
      <c r="G7" s="206">
        <v>0</v>
      </c>
      <c r="H7" s="206">
        <f aca="true" t="shared" si="0" ref="H7:H44">B7+E7</f>
        <v>7556157</v>
      </c>
      <c r="I7" s="206">
        <f aca="true" t="shared" si="1" ref="I7:I44">C7+F7</f>
        <v>0</v>
      </c>
      <c r="J7" s="206">
        <f aca="true" t="shared" si="2" ref="J7:J44">D7+G7</f>
        <v>6092250</v>
      </c>
    </row>
    <row r="8" spans="1:10" ht="15.75">
      <c r="A8" s="205" t="s">
        <v>310</v>
      </c>
      <c r="B8" s="206">
        <v>25186329</v>
      </c>
      <c r="C8" s="206"/>
      <c r="D8" s="206">
        <v>6363325</v>
      </c>
      <c r="E8" s="206"/>
      <c r="F8" s="206"/>
      <c r="G8" s="206"/>
      <c r="H8" s="206">
        <f t="shared" si="0"/>
        <v>25186329</v>
      </c>
      <c r="I8" s="206">
        <f t="shared" si="1"/>
        <v>0</v>
      </c>
      <c r="J8" s="206">
        <f t="shared" si="2"/>
        <v>6363325</v>
      </c>
    </row>
    <row r="9" spans="1:10" ht="31.5">
      <c r="A9" s="207" t="s">
        <v>980</v>
      </c>
      <c r="B9" s="208">
        <f aca="true" t="shared" si="3" ref="B9:J9">SUM(B6:B8)</f>
        <v>52548640</v>
      </c>
      <c r="C9" s="208">
        <f t="shared" si="3"/>
        <v>0</v>
      </c>
      <c r="D9" s="208">
        <f t="shared" si="3"/>
        <v>22004507</v>
      </c>
      <c r="E9" s="208">
        <f t="shared" si="3"/>
        <v>0</v>
      </c>
      <c r="F9" s="208">
        <f t="shared" si="3"/>
        <v>0</v>
      </c>
      <c r="G9" s="208">
        <f t="shared" si="3"/>
        <v>0</v>
      </c>
      <c r="H9" s="208">
        <f t="shared" si="3"/>
        <v>52548640</v>
      </c>
      <c r="I9" s="208">
        <f t="shared" si="3"/>
        <v>0</v>
      </c>
      <c r="J9" s="208">
        <f t="shared" si="3"/>
        <v>22004507</v>
      </c>
    </row>
    <row r="10" spans="1:10" ht="15.75">
      <c r="A10" s="205" t="s">
        <v>311</v>
      </c>
      <c r="B10" s="206"/>
      <c r="C10" s="206"/>
      <c r="D10" s="206"/>
      <c r="E10" s="206"/>
      <c r="F10" s="206"/>
      <c r="G10" s="206"/>
      <c r="H10" s="206">
        <f t="shared" si="0"/>
        <v>0</v>
      </c>
      <c r="I10" s="206">
        <f t="shared" si="1"/>
        <v>0</v>
      </c>
      <c r="J10" s="206">
        <f t="shared" si="2"/>
        <v>0</v>
      </c>
    </row>
    <row r="11" spans="1:10" ht="15.75">
      <c r="A11" s="205" t="s">
        <v>312</v>
      </c>
      <c r="B11" s="206"/>
      <c r="C11" s="206"/>
      <c r="D11" s="206"/>
      <c r="E11" s="206"/>
      <c r="F11" s="206"/>
      <c r="G11" s="206"/>
      <c r="H11" s="206">
        <f t="shared" si="0"/>
        <v>0</v>
      </c>
      <c r="I11" s="206">
        <f t="shared" si="1"/>
        <v>0</v>
      </c>
      <c r="J11" s="206">
        <f t="shared" si="2"/>
        <v>0</v>
      </c>
    </row>
    <row r="12" spans="1:10" ht="15.75">
      <c r="A12" s="207" t="s">
        <v>979</v>
      </c>
      <c r="B12" s="208">
        <f aca="true" t="shared" si="4" ref="B12:J12">SUM(B10:B11)</f>
        <v>0</v>
      </c>
      <c r="C12" s="208">
        <f t="shared" si="4"/>
        <v>0</v>
      </c>
      <c r="D12" s="208">
        <f t="shared" si="4"/>
        <v>0</v>
      </c>
      <c r="E12" s="208">
        <f t="shared" si="4"/>
        <v>0</v>
      </c>
      <c r="F12" s="208">
        <f t="shared" si="4"/>
        <v>0</v>
      </c>
      <c r="G12" s="208">
        <f t="shared" si="4"/>
        <v>0</v>
      </c>
      <c r="H12" s="208">
        <f t="shared" si="4"/>
        <v>0</v>
      </c>
      <c r="I12" s="208">
        <f t="shared" si="4"/>
        <v>0</v>
      </c>
      <c r="J12" s="208">
        <f t="shared" si="4"/>
        <v>0</v>
      </c>
    </row>
    <row r="13" spans="1:10" ht="31.5">
      <c r="A13" s="205" t="s">
        <v>313</v>
      </c>
      <c r="B13" s="206">
        <v>82156040</v>
      </c>
      <c r="C13" s="206"/>
      <c r="D13" s="206">
        <v>87021251</v>
      </c>
      <c r="E13" s="206">
        <v>34502554</v>
      </c>
      <c r="F13" s="206"/>
      <c r="G13" s="206">
        <v>39550076</v>
      </c>
      <c r="H13" s="206">
        <f t="shared" si="0"/>
        <v>116658594</v>
      </c>
      <c r="I13" s="206">
        <f t="shared" si="1"/>
        <v>0</v>
      </c>
      <c r="J13" s="206">
        <f t="shared" si="2"/>
        <v>126571327</v>
      </c>
    </row>
    <row r="14" spans="1:10" ht="31.5">
      <c r="A14" s="205" t="s">
        <v>314</v>
      </c>
      <c r="B14" s="206">
        <v>27139185</v>
      </c>
      <c r="C14" s="206"/>
      <c r="D14" s="206">
        <v>20426114</v>
      </c>
      <c r="E14" s="206">
        <v>1326954</v>
      </c>
      <c r="F14" s="206"/>
      <c r="G14" s="206">
        <v>0</v>
      </c>
      <c r="H14" s="206">
        <f t="shared" si="0"/>
        <v>28466139</v>
      </c>
      <c r="I14" s="206">
        <f t="shared" si="1"/>
        <v>0</v>
      </c>
      <c r="J14" s="206">
        <f t="shared" si="2"/>
        <v>20426114</v>
      </c>
    </row>
    <row r="15" spans="1:10" ht="15.75">
      <c r="A15" s="205" t="s">
        <v>970</v>
      </c>
      <c r="B15" s="206">
        <v>3606876</v>
      </c>
      <c r="C15" s="206"/>
      <c r="D15" s="206">
        <v>45090048</v>
      </c>
      <c r="E15" s="206"/>
      <c r="F15" s="206"/>
      <c r="G15" s="206">
        <v>0</v>
      </c>
      <c r="H15" s="206">
        <f t="shared" si="0"/>
        <v>3606876</v>
      </c>
      <c r="I15" s="206"/>
      <c r="J15" s="206">
        <f t="shared" si="2"/>
        <v>45090048</v>
      </c>
    </row>
    <row r="16" spans="1:10" ht="15.75">
      <c r="A16" s="205" t="s">
        <v>971</v>
      </c>
      <c r="B16" s="206">
        <v>43604332</v>
      </c>
      <c r="C16" s="206"/>
      <c r="D16" s="206">
        <v>5652976</v>
      </c>
      <c r="E16" s="206">
        <v>11297</v>
      </c>
      <c r="F16" s="206"/>
      <c r="G16" s="206">
        <v>2455183</v>
      </c>
      <c r="H16" s="206">
        <f t="shared" si="0"/>
        <v>43615629</v>
      </c>
      <c r="I16" s="206">
        <f t="shared" si="1"/>
        <v>0</v>
      </c>
      <c r="J16" s="206">
        <f t="shared" si="2"/>
        <v>8108159</v>
      </c>
    </row>
    <row r="17" spans="1:10" ht="15.75">
      <c r="A17" s="207" t="s">
        <v>981</v>
      </c>
      <c r="B17" s="208">
        <f aca="true" t="shared" si="5" ref="B17:J17">SUM(B13:B16)</f>
        <v>156506433</v>
      </c>
      <c r="C17" s="208">
        <f t="shared" si="5"/>
        <v>0</v>
      </c>
      <c r="D17" s="208">
        <f>SUM(D13:D16)</f>
        <v>158190389</v>
      </c>
      <c r="E17" s="208">
        <f t="shared" si="5"/>
        <v>35840805</v>
      </c>
      <c r="F17" s="208">
        <f t="shared" si="5"/>
        <v>0</v>
      </c>
      <c r="G17" s="208">
        <f t="shared" si="5"/>
        <v>42005259</v>
      </c>
      <c r="H17" s="208">
        <f t="shared" si="5"/>
        <v>192347238</v>
      </c>
      <c r="I17" s="208">
        <f t="shared" si="5"/>
        <v>0</v>
      </c>
      <c r="J17" s="208">
        <f t="shared" si="5"/>
        <v>200195648</v>
      </c>
    </row>
    <row r="18" spans="1:10" ht="15.75">
      <c r="A18" s="205" t="s">
        <v>972</v>
      </c>
      <c r="B18" s="206">
        <v>2322146</v>
      </c>
      <c r="C18" s="206"/>
      <c r="D18" s="206">
        <v>4415888</v>
      </c>
      <c r="E18" s="206">
        <v>1182176</v>
      </c>
      <c r="F18" s="206"/>
      <c r="G18" s="206">
        <v>847398</v>
      </c>
      <c r="H18" s="206">
        <f t="shared" si="0"/>
        <v>3504322</v>
      </c>
      <c r="I18" s="206">
        <f t="shared" si="1"/>
        <v>0</v>
      </c>
      <c r="J18" s="206">
        <f t="shared" si="2"/>
        <v>5263286</v>
      </c>
    </row>
    <row r="19" spans="1:10" ht="15.75">
      <c r="A19" s="205" t="s">
        <v>973</v>
      </c>
      <c r="B19" s="206">
        <v>19577342</v>
      </c>
      <c r="C19" s="206"/>
      <c r="D19" s="206">
        <v>21945433</v>
      </c>
      <c r="E19" s="206">
        <v>4842402</v>
      </c>
      <c r="F19" s="206"/>
      <c r="G19" s="206">
        <v>4680805</v>
      </c>
      <c r="H19" s="206">
        <f t="shared" si="0"/>
        <v>24419744</v>
      </c>
      <c r="I19" s="206">
        <f t="shared" si="1"/>
        <v>0</v>
      </c>
      <c r="J19" s="206">
        <f t="shared" si="2"/>
        <v>26626238</v>
      </c>
    </row>
    <row r="20" spans="1:10" ht="15.75">
      <c r="A20" s="205" t="s">
        <v>974</v>
      </c>
      <c r="B20" s="206">
        <v>0</v>
      </c>
      <c r="C20" s="206"/>
      <c r="D20" s="206">
        <v>0</v>
      </c>
      <c r="E20" s="206">
        <v>0</v>
      </c>
      <c r="F20" s="206"/>
      <c r="G20" s="206">
        <v>0</v>
      </c>
      <c r="H20" s="206">
        <f t="shared" si="0"/>
        <v>0</v>
      </c>
      <c r="I20" s="206">
        <f t="shared" si="1"/>
        <v>0</v>
      </c>
      <c r="J20" s="206">
        <f t="shared" si="2"/>
        <v>0</v>
      </c>
    </row>
    <row r="21" spans="1:10" ht="15.75">
      <c r="A21" s="205" t="s">
        <v>975</v>
      </c>
      <c r="B21" s="206">
        <v>1015904</v>
      </c>
      <c r="C21" s="206"/>
      <c r="D21" s="206">
        <v>1517928</v>
      </c>
      <c r="E21" s="206">
        <v>0</v>
      </c>
      <c r="F21" s="206"/>
      <c r="G21" s="206">
        <v>0</v>
      </c>
      <c r="H21" s="206">
        <f t="shared" si="0"/>
        <v>1015904</v>
      </c>
      <c r="I21" s="206">
        <f t="shared" si="1"/>
        <v>0</v>
      </c>
      <c r="J21" s="206">
        <f t="shared" si="2"/>
        <v>1517928</v>
      </c>
    </row>
    <row r="22" spans="1:10" ht="15.75">
      <c r="A22" s="207" t="s">
        <v>982</v>
      </c>
      <c r="B22" s="208">
        <f aca="true" t="shared" si="6" ref="B22:J22">SUM(B18:B21)</f>
        <v>22915392</v>
      </c>
      <c r="C22" s="208">
        <f t="shared" si="6"/>
        <v>0</v>
      </c>
      <c r="D22" s="208">
        <f t="shared" si="6"/>
        <v>27879249</v>
      </c>
      <c r="E22" s="208">
        <f t="shared" si="6"/>
        <v>6024578</v>
      </c>
      <c r="F22" s="208">
        <f t="shared" si="6"/>
        <v>0</v>
      </c>
      <c r="G22" s="208">
        <f t="shared" si="6"/>
        <v>5528203</v>
      </c>
      <c r="H22" s="208">
        <f t="shared" si="6"/>
        <v>28939970</v>
      </c>
      <c r="I22" s="208">
        <f t="shared" si="6"/>
        <v>0</v>
      </c>
      <c r="J22" s="208">
        <f t="shared" si="6"/>
        <v>33407452</v>
      </c>
    </row>
    <row r="23" spans="1:10" ht="15.75">
      <c r="A23" s="205" t="s">
        <v>976</v>
      </c>
      <c r="B23" s="206">
        <v>13094517</v>
      </c>
      <c r="C23" s="206"/>
      <c r="D23" s="206">
        <v>15171540</v>
      </c>
      <c r="E23" s="206">
        <v>19101894</v>
      </c>
      <c r="F23" s="206"/>
      <c r="G23" s="206">
        <v>25500161</v>
      </c>
      <c r="H23" s="206">
        <f t="shared" si="0"/>
        <v>32196411</v>
      </c>
      <c r="I23" s="206">
        <f t="shared" si="1"/>
        <v>0</v>
      </c>
      <c r="J23" s="206">
        <f t="shared" si="2"/>
        <v>40671701</v>
      </c>
    </row>
    <row r="24" spans="1:10" ht="15.75">
      <c r="A24" s="205" t="s">
        <v>977</v>
      </c>
      <c r="B24" s="206">
        <v>8090890</v>
      </c>
      <c r="C24" s="206"/>
      <c r="D24" s="206">
        <v>9849746</v>
      </c>
      <c r="E24" s="206">
        <v>3638753</v>
      </c>
      <c r="F24" s="206"/>
      <c r="G24" s="206">
        <v>2627226</v>
      </c>
      <c r="H24" s="206">
        <f t="shared" si="0"/>
        <v>11729643</v>
      </c>
      <c r="I24" s="206">
        <f t="shared" si="1"/>
        <v>0</v>
      </c>
      <c r="J24" s="206">
        <f t="shared" si="2"/>
        <v>12476972</v>
      </c>
    </row>
    <row r="25" spans="1:10" ht="15.75">
      <c r="A25" s="205" t="s">
        <v>978</v>
      </c>
      <c r="B25" s="206">
        <v>4414470</v>
      </c>
      <c r="C25" s="206"/>
      <c r="D25" s="206">
        <v>4815527</v>
      </c>
      <c r="E25" s="206">
        <v>5621990</v>
      </c>
      <c r="F25" s="206"/>
      <c r="G25" s="206">
        <v>6456391</v>
      </c>
      <c r="H25" s="206">
        <f t="shared" si="0"/>
        <v>10036460</v>
      </c>
      <c r="I25" s="206">
        <f t="shared" si="1"/>
        <v>0</v>
      </c>
      <c r="J25" s="206">
        <f t="shared" si="2"/>
        <v>11271918</v>
      </c>
    </row>
    <row r="26" spans="1:10" ht="15.75">
      <c r="A26" s="207" t="s">
        <v>983</v>
      </c>
      <c r="B26" s="208">
        <f aca="true" t="shared" si="7" ref="B26:J26">SUM(B23:B25)</f>
        <v>25599877</v>
      </c>
      <c r="C26" s="208">
        <f t="shared" si="7"/>
        <v>0</v>
      </c>
      <c r="D26" s="208">
        <f t="shared" si="7"/>
        <v>29836813</v>
      </c>
      <c r="E26" s="208">
        <f t="shared" si="7"/>
        <v>28362637</v>
      </c>
      <c r="F26" s="208">
        <f t="shared" si="7"/>
        <v>0</v>
      </c>
      <c r="G26" s="208">
        <f t="shared" si="7"/>
        <v>34583778</v>
      </c>
      <c r="H26" s="208">
        <f t="shared" si="7"/>
        <v>53962514</v>
      </c>
      <c r="I26" s="208">
        <f t="shared" si="7"/>
        <v>0</v>
      </c>
      <c r="J26" s="208">
        <f t="shared" si="7"/>
        <v>64420591</v>
      </c>
    </row>
    <row r="27" spans="1:10" ht="15.75">
      <c r="A27" s="207" t="s">
        <v>315</v>
      </c>
      <c r="B27" s="208">
        <v>76427198</v>
      </c>
      <c r="C27" s="208"/>
      <c r="D27" s="208">
        <v>59105946</v>
      </c>
      <c r="E27" s="208">
        <v>70140</v>
      </c>
      <c r="F27" s="208"/>
      <c r="G27" s="208">
        <v>126740</v>
      </c>
      <c r="H27" s="208">
        <f t="shared" si="0"/>
        <v>76497338</v>
      </c>
      <c r="I27" s="208">
        <f t="shared" si="1"/>
        <v>0</v>
      </c>
      <c r="J27" s="208">
        <f t="shared" si="2"/>
        <v>59232686</v>
      </c>
    </row>
    <row r="28" spans="1:10" ht="15.75">
      <c r="A28" s="207" t="s">
        <v>316</v>
      </c>
      <c r="B28" s="208">
        <v>914154590</v>
      </c>
      <c r="C28" s="208"/>
      <c r="D28" s="208">
        <v>80192955</v>
      </c>
      <c r="E28" s="208">
        <v>1210819</v>
      </c>
      <c r="F28" s="208"/>
      <c r="G28" s="208">
        <v>1084518</v>
      </c>
      <c r="H28" s="208">
        <f t="shared" si="0"/>
        <v>915365409</v>
      </c>
      <c r="I28" s="208">
        <f t="shared" si="1"/>
        <v>0</v>
      </c>
      <c r="J28" s="208">
        <f t="shared" si="2"/>
        <v>81277473</v>
      </c>
    </row>
    <row r="29" spans="1:10" ht="15.75">
      <c r="A29" s="207" t="s">
        <v>984</v>
      </c>
      <c r="B29" s="208">
        <f aca="true" t="shared" si="8" ref="B29:J29">B9+B12+B17+-B22-B26-B27-B28</f>
        <v>-830041984</v>
      </c>
      <c r="C29" s="208">
        <f t="shared" si="8"/>
        <v>0</v>
      </c>
      <c r="D29" s="208">
        <f t="shared" si="8"/>
        <v>-16820067</v>
      </c>
      <c r="E29" s="208">
        <f t="shared" si="8"/>
        <v>172631</v>
      </c>
      <c r="F29" s="208">
        <f t="shared" si="8"/>
        <v>0</v>
      </c>
      <c r="G29" s="208">
        <f t="shared" si="8"/>
        <v>682020</v>
      </c>
      <c r="H29" s="208">
        <f t="shared" si="8"/>
        <v>-829869353</v>
      </c>
      <c r="I29" s="208">
        <f t="shared" si="8"/>
        <v>0</v>
      </c>
      <c r="J29" s="208">
        <f t="shared" si="8"/>
        <v>-16138047</v>
      </c>
    </row>
    <row r="30" spans="1:10" ht="15.75">
      <c r="A30" s="205" t="s">
        <v>985</v>
      </c>
      <c r="B30" s="206"/>
      <c r="C30" s="206"/>
      <c r="D30" s="206"/>
      <c r="E30" s="206"/>
      <c r="F30" s="206"/>
      <c r="G30" s="206"/>
      <c r="H30" s="206">
        <f t="shared" si="0"/>
        <v>0</v>
      </c>
      <c r="I30" s="206">
        <f t="shared" si="1"/>
        <v>0</v>
      </c>
      <c r="J30" s="206">
        <f t="shared" si="2"/>
        <v>0</v>
      </c>
    </row>
    <row r="31" spans="1:10" ht="31.5">
      <c r="A31" s="205" t="s">
        <v>986</v>
      </c>
      <c r="B31" s="206">
        <v>0</v>
      </c>
      <c r="C31" s="206"/>
      <c r="D31" s="206">
        <v>0</v>
      </c>
      <c r="E31" s="206"/>
      <c r="F31" s="206"/>
      <c r="G31" s="206"/>
      <c r="H31" s="206"/>
      <c r="I31" s="206"/>
      <c r="J31" s="206"/>
    </row>
    <row r="32" spans="1:10" ht="31.5">
      <c r="A32" s="205" t="s">
        <v>987</v>
      </c>
      <c r="B32" s="206">
        <v>0</v>
      </c>
      <c r="C32" s="206"/>
      <c r="D32" s="206">
        <v>0</v>
      </c>
      <c r="E32" s="206"/>
      <c r="F32" s="206"/>
      <c r="G32" s="206"/>
      <c r="H32" s="206"/>
      <c r="I32" s="206"/>
      <c r="J32" s="206"/>
    </row>
    <row r="33" spans="1:10" ht="31.5">
      <c r="A33" s="205" t="s">
        <v>988</v>
      </c>
      <c r="B33" s="206">
        <v>23333</v>
      </c>
      <c r="C33" s="206"/>
      <c r="D33" s="206">
        <v>1425</v>
      </c>
      <c r="E33" s="206">
        <v>17</v>
      </c>
      <c r="F33" s="206"/>
      <c r="G33" s="206">
        <v>1</v>
      </c>
      <c r="H33" s="206">
        <f t="shared" si="0"/>
        <v>23350</v>
      </c>
      <c r="I33" s="206">
        <f t="shared" si="1"/>
        <v>0</v>
      </c>
      <c r="J33" s="206">
        <f t="shared" si="2"/>
        <v>1426</v>
      </c>
    </row>
    <row r="34" spans="1:10" ht="15.75">
      <c r="A34" s="205" t="s">
        <v>989</v>
      </c>
      <c r="B34" s="206">
        <v>0</v>
      </c>
      <c r="C34" s="206"/>
      <c r="D34" s="206">
        <v>0</v>
      </c>
      <c r="E34" s="206"/>
      <c r="F34" s="206"/>
      <c r="G34" s="206"/>
      <c r="H34" s="206">
        <f t="shared" si="0"/>
        <v>0</v>
      </c>
      <c r="I34" s="206">
        <f t="shared" si="1"/>
        <v>0</v>
      </c>
      <c r="J34" s="206">
        <f t="shared" si="2"/>
        <v>0</v>
      </c>
    </row>
    <row r="35" spans="1:10" ht="31.5">
      <c r="A35" s="205" t="s">
        <v>990</v>
      </c>
      <c r="B35" s="206">
        <v>0</v>
      </c>
      <c r="C35" s="206"/>
      <c r="D35" s="206">
        <v>0</v>
      </c>
      <c r="E35" s="206"/>
      <c r="F35" s="206"/>
      <c r="G35" s="206"/>
      <c r="H35" s="206"/>
      <c r="I35" s="206"/>
      <c r="J35" s="206"/>
    </row>
    <row r="36" spans="1:10" ht="31.5">
      <c r="A36" s="205" t="s">
        <v>991</v>
      </c>
      <c r="B36" s="206">
        <v>0</v>
      </c>
      <c r="C36" s="206"/>
      <c r="D36" s="206">
        <v>0</v>
      </c>
      <c r="E36" s="206"/>
      <c r="F36" s="206"/>
      <c r="G36" s="206"/>
      <c r="H36" s="206">
        <f t="shared" si="0"/>
        <v>0</v>
      </c>
      <c r="I36" s="206">
        <f t="shared" si="1"/>
        <v>0</v>
      </c>
      <c r="J36" s="206">
        <f t="shared" si="2"/>
        <v>0</v>
      </c>
    </row>
    <row r="37" spans="1:10" ht="31.5">
      <c r="A37" s="207" t="s">
        <v>992</v>
      </c>
      <c r="B37" s="208">
        <f>SUM(B30:B36)</f>
        <v>23333</v>
      </c>
      <c r="C37" s="208">
        <f aca="true" t="shared" si="9" ref="C37:J37">SUM(C30:C34)</f>
        <v>0</v>
      </c>
      <c r="D37" s="208">
        <f>SUM(D30:D36)</f>
        <v>1425</v>
      </c>
      <c r="E37" s="208">
        <f t="shared" si="9"/>
        <v>17</v>
      </c>
      <c r="F37" s="208">
        <f t="shared" si="9"/>
        <v>0</v>
      </c>
      <c r="G37" s="208">
        <f t="shared" si="9"/>
        <v>1</v>
      </c>
      <c r="H37" s="208">
        <f t="shared" si="9"/>
        <v>23350</v>
      </c>
      <c r="I37" s="208">
        <f t="shared" si="9"/>
        <v>0</v>
      </c>
      <c r="J37" s="208">
        <f t="shared" si="9"/>
        <v>1426</v>
      </c>
    </row>
    <row r="38" spans="1:10" ht="15.75">
      <c r="A38" s="205" t="s">
        <v>993</v>
      </c>
      <c r="B38" s="206">
        <v>0</v>
      </c>
      <c r="C38" s="206"/>
      <c r="D38" s="206">
        <v>0</v>
      </c>
      <c r="E38" s="206"/>
      <c r="F38" s="206"/>
      <c r="G38" s="206"/>
      <c r="H38" s="206"/>
      <c r="I38" s="206"/>
      <c r="J38" s="206"/>
    </row>
    <row r="39" spans="1:10" ht="31.5">
      <c r="A39" s="205" t="s">
        <v>994</v>
      </c>
      <c r="B39" s="206">
        <v>0</v>
      </c>
      <c r="C39" s="206"/>
      <c r="D39" s="206">
        <v>0</v>
      </c>
      <c r="E39" s="206"/>
      <c r="F39" s="206"/>
      <c r="G39" s="206"/>
      <c r="H39" s="206"/>
      <c r="I39" s="206"/>
      <c r="J39" s="206"/>
    </row>
    <row r="40" spans="1:10" ht="15.75">
      <c r="A40" s="205" t="s">
        <v>995</v>
      </c>
      <c r="B40" s="206">
        <v>0</v>
      </c>
      <c r="C40" s="206"/>
      <c r="D40" s="206">
        <v>0</v>
      </c>
      <c r="E40" s="206"/>
      <c r="F40" s="206"/>
      <c r="G40" s="206"/>
      <c r="H40" s="206">
        <f t="shared" si="0"/>
        <v>0</v>
      </c>
      <c r="I40" s="206">
        <f t="shared" si="1"/>
        <v>0</v>
      </c>
      <c r="J40" s="206">
        <f t="shared" si="2"/>
        <v>0</v>
      </c>
    </row>
    <row r="41" spans="1:10" ht="15.75">
      <c r="A41" s="205" t="s">
        <v>996</v>
      </c>
      <c r="B41" s="206">
        <v>0</v>
      </c>
      <c r="C41" s="206"/>
      <c r="D41" s="206">
        <v>0</v>
      </c>
      <c r="E41" s="206"/>
      <c r="F41" s="206"/>
      <c r="G41" s="206"/>
      <c r="H41" s="206">
        <f t="shared" si="0"/>
        <v>0</v>
      </c>
      <c r="I41" s="206">
        <f t="shared" si="1"/>
        <v>0</v>
      </c>
      <c r="J41" s="206">
        <f t="shared" si="2"/>
        <v>0</v>
      </c>
    </row>
    <row r="42" spans="1:10" ht="15.75">
      <c r="A42" s="205" t="s">
        <v>997</v>
      </c>
      <c r="B42" s="206"/>
      <c r="C42" s="206"/>
      <c r="D42" s="206"/>
      <c r="E42" s="206"/>
      <c r="F42" s="206"/>
      <c r="G42" s="206"/>
      <c r="H42" s="206"/>
      <c r="I42" s="206"/>
      <c r="J42" s="206"/>
    </row>
    <row r="43" spans="1:10" ht="15.75">
      <c r="A43" s="205" t="s">
        <v>998</v>
      </c>
      <c r="B43" s="206"/>
      <c r="C43" s="206"/>
      <c r="D43" s="206"/>
      <c r="E43" s="206"/>
      <c r="F43" s="206"/>
      <c r="G43" s="206"/>
      <c r="H43" s="206"/>
      <c r="I43" s="206"/>
      <c r="J43" s="206"/>
    </row>
    <row r="44" spans="1:10" ht="15.75">
      <c r="A44" s="205" t="s">
        <v>999</v>
      </c>
      <c r="B44" s="206">
        <v>0</v>
      </c>
      <c r="C44" s="206"/>
      <c r="D44" s="206">
        <v>0</v>
      </c>
      <c r="E44" s="206"/>
      <c r="F44" s="206"/>
      <c r="G44" s="206"/>
      <c r="H44" s="206">
        <f t="shared" si="0"/>
        <v>0</v>
      </c>
      <c r="I44" s="206">
        <f t="shared" si="1"/>
        <v>0</v>
      </c>
      <c r="J44" s="206">
        <f t="shared" si="2"/>
        <v>0</v>
      </c>
    </row>
    <row r="45" spans="1:10" ht="31.5">
      <c r="A45" s="205" t="s">
        <v>1000</v>
      </c>
      <c r="B45" s="206"/>
      <c r="C45" s="206"/>
      <c r="D45" s="206"/>
      <c r="E45" s="206"/>
      <c r="F45" s="206"/>
      <c r="G45" s="206"/>
      <c r="H45" s="206"/>
      <c r="I45" s="206"/>
      <c r="J45" s="206"/>
    </row>
    <row r="46" spans="1:10" ht="31.5">
      <c r="A46" s="205" t="s">
        <v>1001</v>
      </c>
      <c r="B46" s="206"/>
      <c r="C46" s="206"/>
      <c r="D46" s="206"/>
      <c r="E46" s="206"/>
      <c r="F46" s="206"/>
      <c r="G46" s="206"/>
      <c r="H46" s="206"/>
      <c r="I46" s="206"/>
      <c r="J46" s="206"/>
    </row>
    <row r="47" spans="1:10" ht="15.75">
      <c r="A47" s="207" t="s">
        <v>1002</v>
      </c>
      <c r="B47" s="208">
        <f aca="true" t="shared" si="10" ref="B47:J47">SUM(B40:B46)</f>
        <v>0</v>
      </c>
      <c r="C47" s="208">
        <f t="shared" si="10"/>
        <v>0</v>
      </c>
      <c r="D47" s="208">
        <f t="shared" si="10"/>
        <v>0</v>
      </c>
      <c r="E47" s="208">
        <f t="shared" si="10"/>
        <v>0</v>
      </c>
      <c r="F47" s="208">
        <f t="shared" si="10"/>
        <v>0</v>
      </c>
      <c r="G47" s="208">
        <f t="shared" si="10"/>
        <v>0</v>
      </c>
      <c r="H47" s="208">
        <f t="shared" si="10"/>
        <v>0</v>
      </c>
      <c r="I47" s="208">
        <f t="shared" si="10"/>
        <v>0</v>
      </c>
      <c r="J47" s="208">
        <f t="shared" si="10"/>
        <v>0</v>
      </c>
    </row>
    <row r="48" spans="1:10" ht="15.75">
      <c r="A48" s="207" t="s">
        <v>1003</v>
      </c>
      <c r="B48" s="208">
        <f aca="true" t="shared" si="11" ref="B48:J48">B37-B47</f>
        <v>23333</v>
      </c>
      <c r="C48" s="208">
        <f t="shared" si="11"/>
        <v>0</v>
      </c>
      <c r="D48" s="208">
        <f t="shared" si="11"/>
        <v>1425</v>
      </c>
      <c r="E48" s="208">
        <f t="shared" si="11"/>
        <v>17</v>
      </c>
      <c r="F48" s="208">
        <f t="shared" si="11"/>
        <v>0</v>
      </c>
      <c r="G48" s="208">
        <f t="shared" si="11"/>
        <v>1</v>
      </c>
      <c r="H48" s="208">
        <f t="shared" si="11"/>
        <v>23350</v>
      </c>
      <c r="I48" s="208">
        <f t="shared" si="11"/>
        <v>0</v>
      </c>
      <c r="J48" s="208">
        <f t="shared" si="11"/>
        <v>1426</v>
      </c>
    </row>
    <row r="49" spans="1:10" ht="15.75">
      <c r="A49" s="207" t="s">
        <v>1004</v>
      </c>
      <c r="B49" s="208">
        <f aca="true" t="shared" si="12" ref="B49:J49">B29+B48</f>
        <v>-830018651</v>
      </c>
      <c r="C49" s="208">
        <f t="shared" si="12"/>
        <v>0</v>
      </c>
      <c r="D49" s="208">
        <f t="shared" si="12"/>
        <v>-16818642</v>
      </c>
      <c r="E49" s="208">
        <f t="shared" si="12"/>
        <v>172648</v>
      </c>
      <c r="F49" s="208">
        <f t="shared" si="12"/>
        <v>0</v>
      </c>
      <c r="G49" s="208">
        <f t="shared" si="12"/>
        <v>682021</v>
      </c>
      <c r="H49" s="208">
        <f t="shared" si="12"/>
        <v>-829846003</v>
      </c>
      <c r="I49" s="208">
        <f t="shared" si="12"/>
        <v>0</v>
      </c>
      <c r="J49" s="208">
        <f t="shared" si="12"/>
        <v>-16136621</v>
      </c>
    </row>
    <row r="50" spans="1:10" ht="15.75">
      <c r="A50" s="209"/>
      <c r="B50" s="209"/>
      <c r="C50" s="209"/>
      <c r="D50" s="209"/>
      <c r="E50" s="209"/>
      <c r="F50" s="209"/>
      <c r="G50" s="209"/>
      <c r="H50" s="209"/>
      <c r="I50" s="209"/>
      <c r="J50" s="209"/>
    </row>
  </sheetData>
  <sheetProtection/>
  <mergeCells count="5">
    <mergeCell ref="B4:D4"/>
    <mergeCell ref="E4:G4"/>
    <mergeCell ref="A1:G1"/>
    <mergeCell ref="H4:J4"/>
    <mergeCell ref="A2:J2"/>
  </mergeCells>
  <printOptions/>
  <pageMargins left="0.35433070866141736" right="0.35433070866141736" top="0.7480314960629921" bottom="0.7480314960629921" header="0.31496062992125984" footer="0.31496062992125984"/>
  <pageSetup fitToHeight="0" fitToWidth="1" horizontalDpi="600" verticalDpi="600" orientation="landscape" paperSize="9" scale="74" r:id="rId1"/>
  <headerFooter>
    <oddHeader>&amp;C21. melléklet a 6/2018. (V.29.)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78"/>
  <sheetViews>
    <sheetView view="pageLayout" workbookViewId="0" topLeftCell="A1">
      <selection activeCell="J170" sqref="A1:J170"/>
    </sheetView>
  </sheetViews>
  <sheetFormatPr defaultColWidth="9.140625" defaultRowHeight="12.75"/>
  <cols>
    <col min="1" max="1" width="73.140625" style="2" customWidth="1"/>
    <col min="2" max="2" width="16.8515625" style="2" customWidth="1"/>
    <col min="3" max="3" width="15.00390625" style="2" customWidth="1"/>
    <col min="4" max="4" width="19.421875" style="2" customWidth="1"/>
    <col min="5" max="5" width="13.140625" style="2" customWidth="1"/>
    <col min="6" max="6" width="14.8515625" style="2" customWidth="1"/>
    <col min="7" max="7" width="13.140625" style="2" customWidth="1"/>
    <col min="8" max="8" width="20.28125" style="3" customWidth="1"/>
    <col min="9" max="9" width="15.7109375" style="3" customWidth="1"/>
    <col min="10" max="10" width="19.57421875" style="3" customWidth="1"/>
    <col min="11" max="16384" width="9.140625" style="2" customWidth="1"/>
  </cols>
  <sheetData>
    <row r="1" spans="1:10" ht="25.5" customHeight="1">
      <c r="A1" s="420" t="s">
        <v>959</v>
      </c>
      <c r="B1" s="430"/>
      <c r="C1" s="430"/>
      <c r="D1" s="430"/>
      <c r="E1" s="431"/>
      <c r="F1" s="431"/>
      <c r="G1" s="431"/>
      <c r="H1" s="431"/>
      <c r="I1" s="431"/>
      <c r="J1" s="431"/>
    </row>
    <row r="2" spans="1:10" ht="25.5" customHeight="1">
      <c r="A2" s="185"/>
      <c r="B2" s="213"/>
      <c r="C2" s="213"/>
      <c r="D2" s="213"/>
      <c r="E2" s="214"/>
      <c r="F2" s="214"/>
      <c r="G2" s="214"/>
      <c r="H2" s="215"/>
      <c r="I2" s="215"/>
      <c r="J2" s="215"/>
    </row>
    <row r="3" spans="1:10" ht="15.75">
      <c r="A3" s="85"/>
      <c r="B3" s="85"/>
      <c r="C3" s="85"/>
      <c r="D3" s="85"/>
      <c r="E3" s="85"/>
      <c r="F3" s="85"/>
      <c r="G3" s="85"/>
      <c r="H3" s="103"/>
      <c r="I3" s="103"/>
      <c r="J3" s="103"/>
    </row>
    <row r="4" spans="1:10" s="1" customFormat="1" ht="15.75">
      <c r="A4" s="186"/>
      <c r="B4" s="428" t="s">
        <v>79</v>
      </c>
      <c r="C4" s="428"/>
      <c r="D4" s="428"/>
      <c r="E4" s="428" t="s">
        <v>260</v>
      </c>
      <c r="F4" s="428"/>
      <c r="G4" s="428"/>
      <c r="H4" s="429" t="s">
        <v>18</v>
      </c>
      <c r="I4" s="429"/>
      <c r="J4" s="429"/>
    </row>
    <row r="5" spans="1:10" ht="28.5">
      <c r="A5" s="186" t="s">
        <v>109</v>
      </c>
      <c r="B5" s="216" t="s">
        <v>609</v>
      </c>
      <c r="C5" s="216" t="s">
        <v>307</v>
      </c>
      <c r="D5" s="216" t="s">
        <v>610</v>
      </c>
      <c r="E5" s="216" t="s">
        <v>609</v>
      </c>
      <c r="F5" s="216" t="s">
        <v>307</v>
      </c>
      <c r="G5" s="216" t="s">
        <v>610</v>
      </c>
      <c r="H5" s="217" t="s">
        <v>609</v>
      </c>
      <c r="I5" s="217" t="s">
        <v>307</v>
      </c>
      <c r="J5" s="217" t="s">
        <v>612</v>
      </c>
    </row>
    <row r="6" spans="1:10" ht="15.75">
      <c r="A6" s="189" t="s">
        <v>317</v>
      </c>
      <c r="B6" s="211"/>
      <c r="C6" s="211"/>
      <c r="D6" s="211"/>
      <c r="E6" s="211"/>
      <c r="F6" s="211"/>
      <c r="G6" s="211"/>
      <c r="H6" s="194">
        <f>B6+E6</f>
        <v>0</v>
      </c>
      <c r="I6" s="194">
        <f>C6+F6</f>
        <v>0</v>
      </c>
      <c r="J6" s="194">
        <f>D6+G6</f>
        <v>0</v>
      </c>
    </row>
    <row r="7" spans="1:10" ht="15.75">
      <c r="A7" s="187" t="s">
        <v>318</v>
      </c>
      <c r="B7" s="188"/>
      <c r="C7" s="188"/>
      <c r="D7" s="188"/>
      <c r="E7" s="188"/>
      <c r="F7" s="188"/>
      <c r="G7" s="188"/>
      <c r="H7" s="194">
        <f aca="true" t="shared" si="0" ref="H7:H68">B7+E7</f>
        <v>0</v>
      </c>
      <c r="I7" s="194">
        <f aca="true" t="shared" si="1" ref="I7:I32">C7+F7</f>
        <v>0</v>
      </c>
      <c r="J7" s="194">
        <f aca="true" t="shared" si="2" ref="J7:J68">D7+G7</f>
        <v>0</v>
      </c>
    </row>
    <row r="8" spans="1:10" ht="15.75">
      <c r="A8" s="187" t="s">
        <v>319</v>
      </c>
      <c r="B8" s="188"/>
      <c r="C8" s="188"/>
      <c r="D8" s="188"/>
      <c r="E8" s="188">
        <v>36750</v>
      </c>
      <c r="F8" s="188"/>
      <c r="G8" s="188"/>
      <c r="H8" s="194">
        <f t="shared" si="0"/>
        <v>36750</v>
      </c>
      <c r="I8" s="194">
        <f t="shared" si="1"/>
        <v>0</v>
      </c>
      <c r="J8" s="194">
        <f t="shared" si="2"/>
        <v>0</v>
      </c>
    </row>
    <row r="9" spans="1:10" ht="15.75">
      <c r="A9" s="187" t="s">
        <v>320</v>
      </c>
      <c r="B9" s="188"/>
      <c r="C9" s="188"/>
      <c r="D9" s="188"/>
      <c r="E9" s="188"/>
      <c r="F9" s="188"/>
      <c r="G9" s="188"/>
      <c r="H9" s="194">
        <f t="shared" si="0"/>
        <v>0</v>
      </c>
      <c r="I9" s="194">
        <f t="shared" si="1"/>
        <v>0</v>
      </c>
      <c r="J9" s="194">
        <f t="shared" si="2"/>
        <v>0</v>
      </c>
    </row>
    <row r="10" spans="1:10" s="1" customFormat="1" ht="15.75">
      <c r="A10" s="189" t="s">
        <v>321</v>
      </c>
      <c r="B10" s="190">
        <f aca="true" t="shared" si="3" ref="B10:I10">SUM(B6:B9)</f>
        <v>0</v>
      </c>
      <c r="C10" s="190">
        <f t="shared" si="3"/>
        <v>0</v>
      </c>
      <c r="D10" s="190">
        <f t="shared" si="3"/>
        <v>0</v>
      </c>
      <c r="E10" s="190">
        <f t="shared" si="3"/>
        <v>36750</v>
      </c>
      <c r="F10" s="190">
        <f t="shared" si="3"/>
        <v>0</v>
      </c>
      <c r="G10" s="190">
        <f t="shared" si="3"/>
        <v>0</v>
      </c>
      <c r="H10" s="305">
        <f t="shared" si="0"/>
        <v>36750</v>
      </c>
      <c r="I10" s="190">
        <f t="shared" si="3"/>
        <v>0</v>
      </c>
      <c r="J10" s="305">
        <f t="shared" si="2"/>
        <v>0</v>
      </c>
    </row>
    <row r="11" spans="1:10" ht="15.75">
      <c r="A11" s="187" t="s">
        <v>322</v>
      </c>
      <c r="B11" s="188">
        <v>1549432985</v>
      </c>
      <c r="C11" s="188"/>
      <c r="D11" s="188">
        <v>1538438994</v>
      </c>
      <c r="E11" s="188"/>
      <c r="F11" s="188"/>
      <c r="G11" s="188"/>
      <c r="H11" s="194">
        <f t="shared" si="0"/>
        <v>1549432985</v>
      </c>
      <c r="I11" s="194">
        <f t="shared" si="1"/>
        <v>0</v>
      </c>
      <c r="J11" s="194">
        <f t="shared" si="2"/>
        <v>1538438994</v>
      </c>
    </row>
    <row r="12" spans="1:10" ht="15.75">
      <c r="A12" s="187" t="s">
        <v>323</v>
      </c>
      <c r="B12" s="188">
        <v>36615607</v>
      </c>
      <c r="C12" s="188"/>
      <c r="D12" s="188">
        <v>30025776</v>
      </c>
      <c r="E12" s="188"/>
      <c r="F12" s="188"/>
      <c r="G12" s="188"/>
      <c r="H12" s="194">
        <f t="shared" si="0"/>
        <v>36615607</v>
      </c>
      <c r="I12" s="194">
        <f t="shared" si="1"/>
        <v>0</v>
      </c>
      <c r="J12" s="194">
        <f t="shared" si="2"/>
        <v>30025776</v>
      </c>
    </row>
    <row r="13" spans="1:10" ht="15.75">
      <c r="A13" s="187" t="s">
        <v>324</v>
      </c>
      <c r="B13" s="188"/>
      <c r="C13" s="188"/>
      <c r="D13" s="188"/>
      <c r="E13" s="188"/>
      <c r="F13" s="188"/>
      <c r="G13" s="188"/>
      <c r="H13" s="194">
        <f t="shared" si="0"/>
        <v>0</v>
      </c>
      <c r="I13" s="194">
        <f t="shared" si="1"/>
        <v>0</v>
      </c>
      <c r="J13" s="194">
        <f t="shared" si="2"/>
        <v>0</v>
      </c>
    </row>
    <row r="14" spans="1:10" ht="15.75">
      <c r="A14" s="187" t="s">
        <v>325</v>
      </c>
      <c r="B14" s="188">
        <v>3838732</v>
      </c>
      <c r="C14" s="188"/>
      <c r="D14" s="188">
        <v>3583000</v>
      </c>
      <c r="E14" s="188"/>
      <c r="F14" s="188"/>
      <c r="G14" s="188"/>
      <c r="H14" s="194">
        <f t="shared" si="0"/>
        <v>3838732</v>
      </c>
      <c r="I14" s="194">
        <f t="shared" si="1"/>
        <v>0</v>
      </c>
      <c r="J14" s="194">
        <f t="shared" si="2"/>
        <v>3583000</v>
      </c>
    </row>
    <row r="15" spans="1:10" ht="15.75">
      <c r="A15" s="187" t="s">
        <v>326</v>
      </c>
      <c r="B15" s="188"/>
      <c r="C15" s="188"/>
      <c r="D15" s="188"/>
      <c r="E15" s="188"/>
      <c r="F15" s="188"/>
      <c r="G15" s="188"/>
      <c r="H15" s="194">
        <f t="shared" si="0"/>
        <v>0</v>
      </c>
      <c r="I15" s="194">
        <f t="shared" si="1"/>
        <v>0</v>
      </c>
      <c r="J15" s="194">
        <f t="shared" si="2"/>
        <v>0</v>
      </c>
    </row>
    <row r="16" spans="1:10" s="1" customFormat="1" ht="15.75">
      <c r="A16" s="189" t="s">
        <v>327</v>
      </c>
      <c r="B16" s="190">
        <f aca="true" t="shared" si="4" ref="B16:I16">SUM(B11:B15)</f>
        <v>1589887324</v>
      </c>
      <c r="C16" s="190">
        <f t="shared" si="4"/>
        <v>0</v>
      </c>
      <c r="D16" s="190">
        <f t="shared" si="4"/>
        <v>1572047770</v>
      </c>
      <c r="E16" s="190">
        <f t="shared" si="4"/>
        <v>0</v>
      </c>
      <c r="F16" s="190">
        <f t="shared" si="4"/>
        <v>0</v>
      </c>
      <c r="G16" s="190">
        <f t="shared" si="4"/>
        <v>0</v>
      </c>
      <c r="H16" s="305">
        <f t="shared" si="0"/>
        <v>1589887324</v>
      </c>
      <c r="I16" s="190">
        <f t="shared" si="4"/>
        <v>0</v>
      </c>
      <c r="J16" s="305">
        <f t="shared" si="2"/>
        <v>1572047770</v>
      </c>
    </row>
    <row r="17" spans="1:10" ht="15.75">
      <c r="A17" s="187" t="s">
        <v>328</v>
      </c>
      <c r="B17" s="188">
        <v>3815580</v>
      </c>
      <c r="C17" s="188"/>
      <c r="D17" s="188">
        <v>635580</v>
      </c>
      <c r="E17" s="188"/>
      <c r="F17" s="188"/>
      <c r="G17" s="188"/>
      <c r="H17" s="194">
        <f t="shared" si="0"/>
        <v>3815580</v>
      </c>
      <c r="I17" s="194">
        <f t="shared" si="1"/>
        <v>0</v>
      </c>
      <c r="J17" s="194">
        <f t="shared" si="2"/>
        <v>635580</v>
      </c>
    </row>
    <row r="18" spans="1:10" ht="15.75">
      <c r="A18" s="187" t="s">
        <v>1005</v>
      </c>
      <c r="B18" s="188"/>
      <c r="C18" s="188"/>
      <c r="D18" s="188"/>
      <c r="E18" s="188"/>
      <c r="F18" s="188"/>
      <c r="G18" s="188"/>
      <c r="H18" s="194">
        <f t="shared" si="0"/>
        <v>0</v>
      </c>
      <c r="I18" s="194">
        <f t="shared" si="1"/>
        <v>0</v>
      </c>
      <c r="J18" s="194">
        <f t="shared" si="2"/>
        <v>0</v>
      </c>
    </row>
    <row r="19" spans="1:10" ht="15.75">
      <c r="A19" s="187" t="s">
        <v>1006</v>
      </c>
      <c r="B19" s="188">
        <v>3695580</v>
      </c>
      <c r="C19" s="188"/>
      <c r="D19" s="188">
        <v>635580</v>
      </c>
      <c r="E19" s="188"/>
      <c r="F19" s="188"/>
      <c r="G19" s="188"/>
      <c r="H19" s="194">
        <f t="shared" si="0"/>
        <v>3695580</v>
      </c>
      <c r="I19" s="194">
        <f t="shared" si="1"/>
        <v>0</v>
      </c>
      <c r="J19" s="194">
        <f t="shared" si="2"/>
        <v>635580</v>
      </c>
    </row>
    <row r="20" spans="1:10" ht="15.75">
      <c r="A20" s="187" t="s">
        <v>1007</v>
      </c>
      <c r="B20" s="188"/>
      <c r="C20" s="188"/>
      <c r="D20" s="188"/>
      <c r="E20" s="188"/>
      <c r="F20" s="188"/>
      <c r="G20" s="188"/>
      <c r="H20" s="194">
        <f t="shared" si="0"/>
        <v>0</v>
      </c>
      <c r="I20" s="194">
        <f t="shared" si="1"/>
        <v>0</v>
      </c>
      <c r="J20" s="194">
        <f t="shared" si="2"/>
        <v>0</v>
      </c>
    </row>
    <row r="21" spans="1:10" ht="15.75">
      <c r="A21" s="187" t="s">
        <v>1008</v>
      </c>
      <c r="B21" s="188"/>
      <c r="C21" s="188"/>
      <c r="D21" s="188"/>
      <c r="E21" s="188"/>
      <c r="F21" s="188"/>
      <c r="G21" s="188"/>
      <c r="H21" s="194">
        <f t="shared" si="0"/>
        <v>0</v>
      </c>
      <c r="I21" s="194">
        <f t="shared" si="1"/>
        <v>0</v>
      </c>
      <c r="J21" s="194">
        <f t="shared" si="2"/>
        <v>0</v>
      </c>
    </row>
    <row r="22" spans="1:10" ht="15.75">
      <c r="A22" s="187" t="s">
        <v>1009</v>
      </c>
      <c r="B22" s="188">
        <v>120000</v>
      </c>
      <c r="C22" s="188"/>
      <c r="D22" s="188"/>
      <c r="E22" s="188"/>
      <c r="F22" s="188"/>
      <c r="G22" s="188"/>
      <c r="H22" s="194">
        <f t="shared" si="0"/>
        <v>120000</v>
      </c>
      <c r="I22" s="194">
        <f t="shared" si="1"/>
        <v>0</v>
      </c>
      <c r="J22" s="194">
        <f t="shared" si="2"/>
        <v>0</v>
      </c>
    </row>
    <row r="23" spans="1:10" ht="15.75">
      <c r="A23" s="187" t="s">
        <v>329</v>
      </c>
      <c r="B23" s="188"/>
      <c r="C23" s="188"/>
      <c r="D23" s="188"/>
      <c r="E23" s="188"/>
      <c r="F23" s="188"/>
      <c r="G23" s="188"/>
      <c r="H23" s="194">
        <f t="shared" si="0"/>
        <v>0</v>
      </c>
      <c r="I23" s="194">
        <f t="shared" si="1"/>
        <v>0</v>
      </c>
      <c r="J23" s="194">
        <f t="shared" si="2"/>
        <v>0</v>
      </c>
    </row>
    <row r="24" spans="1:10" ht="15.75">
      <c r="A24" s="187" t="s">
        <v>1010</v>
      </c>
      <c r="B24" s="188"/>
      <c r="C24" s="188"/>
      <c r="D24" s="188"/>
      <c r="E24" s="188"/>
      <c r="F24" s="188"/>
      <c r="G24" s="188"/>
      <c r="H24" s="194">
        <f t="shared" si="0"/>
        <v>0</v>
      </c>
      <c r="I24" s="194">
        <f t="shared" si="1"/>
        <v>0</v>
      </c>
      <c r="J24" s="194">
        <f t="shared" si="2"/>
        <v>0</v>
      </c>
    </row>
    <row r="25" spans="1:10" ht="15.75">
      <c r="A25" s="187" t="s">
        <v>1011</v>
      </c>
      <c r="B25" s="188"/>
      <c r="C25" s="188"/>
      <c r="D25" s="188"/>
      <c r="E25" s="188"/>
      <c r="F25" s="188"/>
      <c r="G25" s="188"/>
      <c r="H25" s="194">
        <f t="shared" si="0"/>
        <v>0</v>
      </c>
      <c r="I25" s="194">
        <f t="shared" si="1"/>
        <v>0</v>
      </c>
      <c r="J25" s="194">
        <f t="shared" si="2"/>
        <v>0</v>
      </c>
    </row>
    <row r="26" spans="1:10" ht="15.75">
      <c r="A26" s="187" t="s">
        <v>330</v>
      </c>
      <c r="B26" s="188"/>
      <c r="C26" s="188"/>
      <c r="D26" s="188"/>
      <c r="E26" s="188"/>
      <c r="F26" s="188"/>
      <c r="G26" s="188"/>
      <c r="H26" s="194">
        <f t="shared" si="0"/>
        <v>0</v>
      </c>
      <c r="I26" s="194">
        <f t="shared" si="1"/>
        <v>0</v>
      </c>
      <c r="J26" s="194">
        <f t="shared" si="2"/>
        <v>0</v>
      </c>
    </row>
    <row r="27" spans="1:10" s="1" customFormat="1" ht="15.75">
      <c r="A27" s="189" t="s">
        <v>331</v>
      </c>
      <c r="B27" s="190">
        <f aca="true" t="shared" si="5" ref="B27:G27">B17+B23+B26</f>
        <v>3815580</v>
      </c>
      <c r="C27" s="190">
        <f t="shared" si="5"/>
        <v>0</v>
      </c>
      <c r="D27" s="190">
        <f t="shared" si="5"/>
        <v>635580</v>
      </c>
      <c r="E27" s="190">
        <f t="shared" si="5"/>
        <v>0</v>
      </c>
      <c r="F27" s="190">
        <f t="shared" si="5"/>
        <v>0</v>
      </c>
      <c r="G27" s="190">
        <f t="shared" si="5"/>
        <v>0</v>
      </c>
      <c r="H27" s="305">
        <f t="shared" si="0"/>
        <v>3815580</v>
      </c>
      <c r="I27" s="190">
        <f>I17+I23+I26</f>
        <v>0</v>
      </c>
      <c r="J27" s="305">
        <f t="shared" si="2"/>
        <v>635580</v>
      </c>
    </row>
    <row r="28" spans="1:10" ht="15.75">
      <c r="A28" s="187" t="s">
        <v>332</v>
      </c>
      <c r="B28" s="188"/>
      <c r="C28" s="188"/>
      <c r="D28" s="188"/>
      <c r="E28" s="188"/>
      <c r="F28" s="188"/>
      <c r="G28" s="188"/>
      <c r="H28" s="194">
        <f t="shared" si="0"/>
        <v>0</v>
      </c>
      <c r="I28" s="194">
        <f t="shared" si="1"/>
        <v>0</v>
      </c>
      <c r="J28" s="194">
        <f t="shared" si="2"/>
        <v>0</v>
      </c>
    </row>
    <row r="29" spans="1:10" ht="15.75">
      <c r="A29" s="187" t="s">
        <v>1012</v>
      </c>
      <c r="B29" s="188"/>
      <c r="C29" s="188"/>
      <c r="D29" s="188"/>
      <c r="E29" s="188"/>
      <c r="F29" s="188"/>
      <c r="G29" s="188"/>
      <c r="H29" s="194">
        <f t="shared" si="0"/>
        <v>0</v>
      </c>
      <c r="I29" s="194"/>
      <c r="J29" s="194">
        <f t="shared" si="2"/>
        <v>0</v>
      </c>
    </row>
    <row r="30" spans="1:10" ht="15.75">
      <c r="A30" s="187" t="s">
        <v>1013</v>
      </c>
      <c r="B30" s="188"/>
      <c r="C30" s="188"/>
      <c r="D30" s="188"/>
      <c r="E30" s="188"/>
      <c r="F30" s="188"/>
      <c r="G30" s="188"/>
      <c r="H30" s="194">
        <f t="shared" si="0"/>
        <v>0</v>
      </c>
      <c r="I30" s="194"/>
      <c r="J30" s="194">
        <f t="shared" si="2"/>
        <v>0</v>
      </c>
    </row>
    <row r="31" spans="1:10" ht="15.75">
      <c r="A31" s="187" t="s">
        <v>1014</v>
      </c>
      <c r="B31" s="188"/>
      <c r="C31" s="188"/>
      <c r="D31" s="188"/>
      <c r="E31" s="188"/>
      <c r="F31" s="188"/>
      <c r="G31" s="188"/>
      <c r="H31" s="194">
        <f t="shared" si="0"/>
        <v>0</v>
      </c>
      <c r="I31" s="194"/>
      <c r="J31" s="194">
        <f t="shared" si="2"/>
        <v>0</v>
      </c>
    </row>
    <row r="32" spans="1:10" ht="15.75">
      <c r="A32" s="187" t="s">
        <v>333</v>
      </c>
      <c r="B32" s="188"/>
      <c r="C32" s="188"/>
      <c r="D32" s="188"/>
      <c r="E32" s="188"/>
      <c r="F32" s="188"/>
      <c r="G32" s="188"/>
      <c r="H32" s="194">
        <f t="shared" si="0"/>
        <v>0</v>
      </c>
      <c r="I32" s="194">
        <f t="shared" si="1"/>
        <v>0</v>
      </c>
      <c r="J32" s="194">
        <f t="shared" si="2"/>
        <v>0</v>
      </c>
    </row>
    <row r="33" spans="1:10" s="1" customFormat="1" ht="15.75">
      <c r="A33" s="189" t="s">
        <v>334</v>
      </c>
      <c r="B33" s="190">
        <f aca="true" t="shared" si="6" ref="B33:G33">SUM(B28:B32)</f>
        <v>0</v>
      </c>
      <c r="C33" s="190">
        <f t="shared" si="6"/>
        <v>0</v>
      </c>
      <c r="D33" s="190">
        <f t="shared" si="6"/>
        <v>0</v>
      </c>
      <c r="E33" s="190">
        <f t="shared" si="6"/>
        <v>0</v>
      </c>
      <c r="F33" s="190">
        <f t="shared" si="6"/>
        <v>0</v>
      </c>
      <c r="G33" s="190">
        <f t="shared" si="6"/>
        <v>0</v>
      </c>
      <c r="H33" s="305">
        <f t="shared" si="0"/>
        <v>0</v>
      </c>
      <c r="I33" s="190">
        <f>SUM(I28:I32)</f>
        <v>0</v>
      </c>
      <c r="J33" s="305">
        <f t="shared" si="2"/>
        <v>0</v>
      </c>
    </row>
    <row r="34" spans="1:10" s="1" customFormat="1" ht="28.5">
      <c r="A34" s="189" t="s">
        <v>335</v>
      </c>
      <c r="B34" s="190">
        <f aca="true" t="shared" si="7" ref="B34:G34">B10+B16+B27+B33</f>
        <v>1593702904</v>
      </c>
      <c r="C34" s="190">
        <f t="shared" si="7"/>
        <v>0</v>
      </c>
      <c r="D34" s="190">
        <f t="shared" si="7"/>
        <v>1572683350</v>
      </c>
      <c r="E34" s="190">
        <f t="shared" si="7"/>
        <v>36750</v>
      </c>
      <c r="F34" s="190">
        <f t="shared" si="7"/>
        <v>0</v>
      </c>
      <c r="G34" s="190">
        <f t="shared" si="7"/>
        <v>0</v>
      </c>
      <c r="H34" s="305">
        <f t="shared" si="0"/>
        <v>1593739654</v>
      </c>
      <c r="I34" s="190">
        <f>I10+I16+I27+I33</f>
        <v>0</v>
      </c>
      <c r="J34" s="305">
        <f t="shared" si="2"/>
        <v>1572683350</v>
      </c>
    </row>
    <row r="35" spans="1:10" ht="15.75">
      <c r="A35" s="187" t="s">
        <v>336</v>
      </c>
      <c r="B35" s="188"/>
      <c r="C35" s="188"/>
      <c r="D35" s="188"/>
      <c r="E35" s="188"/>
      <c r="F35" s="188"/>
      <c r="G35" s="188"/>
      <c r="H35" s="194">
        <f t="shared" si="0"/>
        <v>0</v>
      </c>
      <c r="I35" s="194">
        <f aca="true" t="shared" si="8" ref="I35:I47">C35+F35</f>
        <v>0</v>
      </c>
      <c r="J35" s="194">
        <f t="shared" si="2"/>
        <v>0</v>
      </c>
    </row>
    <row r="36" spans="1:10" ht="15.75">
      <c r="A36" s="187" t="s">
        <v>337</v>
      </c>
      <c r="B36" s="188"/>
      <c r="C36" s="188"/>
      <c r="D36" s="188"/>
      <c r="E36" s="188"/>
      <c r="F36" s="188"/>
      <c r="G36" s="188"/>
      <c r="H36" s="194">
        <f t="shared" si="0"/>
        <v>0</v>
      </c>
      <c r="I36" s="194">
        <f t="shared" si="8"/>
        <v>0</v>
      </c>
      <c r="J36" s="194">
        <f t="shared" si="2"/>
        <v>0</v>
      </c>
    </row>
    <row r="37" spans="1:10" ht="15.75">
      <c r="A37" s="187" t="s">
        <v>338</v>
      </c>
      <c r="B37" s="188"/>
      <c r="C37" s="188"/>
      <c r="D37" s="188"/>
      <c r="E37" s="188"/>
      <c r="F37" s="188"/>
      <c r="G37" s="188"/>
      <c r="H37" s="194">
        <f t="shared" si="0"/>
        <v>0</v>
      </c>
      <c r="I37" s="194">
        <f t="shared" si="8"/>
        <v>0</v>
      </c>
      <c r="J37" s="194">
        <f t="shared" si="2"/>
        <v>0</v>
      </c>
    </row>
    <row r="38" spans="1:10" ht="15.75">
      <c r="A38" s="187" t="s">
        <v>339</v>
      </c>
      <c r="B38" s="188"/>
      <c r="C38" s="188"/>
      <c r="D38" s="188"/>
      <c r="E38" s="188"/>
      <c r="F38" s="188"/>
      <c r="G38" s="188"/>
      <c r="H38" s="194">
        <f t="shared" si="0"/>
        <v>0</v>
      </c>
      <c r="I38" s="194">
        <f t="shared" si="8"/>
        <v>0</v>
      </c>
      <c r="J38" s="194">
        <f t="shared" si="2"/>
        <v>0</v>
      </c>
    </row>
    <row r="39" spans="1:10" ht="15.75">
      <c r="A39" s="187" t="s">
        <v>340</v>
      </c>
      <c r="B39" s="188"/>
      <c r="C39" s="188"/>
      <c r="D39" s="188"/>
      <c r="E39" s="188"/>
      <c r="F39" s="188"/>
      <c r="G39" s="188"/>
      <c r="H39" s="194">
        <f t="shared" si="0"/>
        <v>0</v>
      </c>
      <c r="I39" s="194">
        <f t="shared" si="8"/>
        <v>0</v>
      </c>
      <c r="J39" s="194">
        <f t="shared" si="2"/>
        <v>0</v>
      </c>
    </row>
    <row r="40" spans="1:10" s="1" customFormat="1" ht="15.75">
      <c r="A40" s="189" t="s">
        <v>341</v>
      </c>
      <c r="B40" s="190">
        <f aca="true" t="shared" si="9" ref="B40:I40">SUM(B35:B39)</f>
        <v>0</v>
      </c>
      <c r="C40" s="190">
        <f t="shared" si="9"/>
        <v>0</v>
      </c>
      <c r="D40" s="190">
        <f t="shared" si="9"/>
        <v>0</v>
      </c>
      <c r="E40" s="190">
        <f t="shared" si="9"/>
        <v>0</v>
      </c>
      <c r="F40" s="190">
        <f t="shared" si="9"/>
        <v>0</v>
      </c>
      <c r="G40" s="190">
        <f t="shared" si="9"/>
        <v>0</v>
      </c>
      <c r="H40" s="305">
        <f t="shared" si="0"/>
        <v>0</v>
      </c>
      <c r="I40" s="190">
        <f t="shared" si="9"/>
        <v>0</v>
      </c>
      <c r="J40" s="305">
        <f t="shared" si="2"/>
        <v>0</v>
      </c>
    </row>
    <row r="41" spans="1:10" ht="15.75">
      <c r="A41" s="187" t="s">
        <v>342</v>
      </c>
      <c r="B41" s="188"/>
      <c r="C41" s="188"/>
      <c r="D41" s="188"/>
      <c r="E41" s="188"/>
      <c r="F41" s="188"/>
      <c r="G41" s="188"/>
      <c r="H41" s="194">
        <f t="shared" si="0"/>
        <v>0</v>
      </c>
      <c r="I41" s="194">
        <f t="shared" si="8"/>
        <v>0</v>
      </c>
      <c r="J41" s="194">
        <f t="shared" si="2"/>
        <v>0</v>
      </c>
    </row>
    <row r="42" spans="1:10" ht="15.75">
      <c r="A42" s="187" t="s">
        <v>343</v>
      </c>
      <c r="B42" s="188">
        <v>1440942</v>
      </c>
      <c r="C42" s="188"/>
      <c r="D42" s="188">
        <v>1440942</v>
      </c>
      <c r="E42" s="188"/>
      <c r="F42" s="188"/>
      <c r="G42" s="188"/>
      <c r="H42" s="194">
        <f t="shared" si="0"/>
        <v>1440942</v>
      </c>
      <c r="I42" s="194">
        <f t="shared" si="8"/>
        <v>0</v>
      </c>
      <c r="J42" s="194">
        <f t="shared" si="2"/>
        <v>1440942</v>
      </c>
    </row>
    <row r="43" spans="1:10" ht="15.75">
      <c r="A43" s="187" t="s">
        <v>344</v>
      </c>
      <c r="B43" s="188"/>
      <c r="C43" s="188"/>
      <c r="D43" s="188"/>
      <c r="E43" s="188"/>
      <c r="F43" s="188"/>
      <c r="G43" s="188"/>
      <c r="H43" s="194">
        <f t="shared" si="0"/>
        <v>0</v>
      </c>
      <c r="I43" s="194">
        <f t="shared" si="8"/>
        <v>0</v>
      </c>
      <c r="J43" s="194">
        <f t="shared" si="2"/>
        <v>0</v>
      </c>
    </row>
    <row r="44" spans="1:10" ht="15.75">
      <c r="A44" s="187" t="s">
        <v>345</v>
      </c>
      <c r="B44" s="188"/>
      <c r="C44" s="188"/>
      <c r="D44" s="188"/>
      <c r="E44" s="188"/>
      <c r="F44" s="188"/>
      <c r="G44" s="188"/>
      <c r="H44" s="194">
        <f t="shared" si="0"/>
        <v>0</v>
      </c>
      <c r="I44" s="194">
        <f t="shared" si="8"/>
        <v>0</v>
      </c>
      <c r="J44" s="194">
        <f t="shared" si="2"/>
        <v>0</v>
      </c>
    </row>
    <row r="45" spans="1:10" ht="15.75">
      <c r="A45" s="187" t="s">
        <v>346</v>
      </c>
      <c r="B45" s="188"/>
      <c r="C45" s="188"/>
      <c r="D45" s="188"/>
      <c r="E45" s="188"/>
      <c r="F45" s="188"/>
      <c r="G45" s="188"/>
      <c r="H45" s="194">
        <f t="shared" si="0"/>
        <v>0</v>
      </c>
      <c r="I45" s="194">
        <f t="shared" si="8"/>
        <v>0</v>
      </c>
      <c r="J45" s="194">
        <f t="shared" si="2"/>
        <v>0</v>
      </c>
    </row>
    <row r="46" spans="1:10" ht="15.75">
      <c r="A46" s="187" t="s">
        <v>347</v>
      </c>
      <c r="B46" s="188"/>
      <c r="C46" s="188"/>
      <c r="D46" s="188"/>
      <c r="E46" s="188"/>
      <c r="F46" s="188"/>
      <c r="G46" s="188"/>
      <c r="H46" s="194">
        <f t="shared" si="0"/>
        <v>0</v>
      </c>
      <c r="I46" s="194">
        <f t="shared" si="8"/>
        <v>0</v>
      </c>
      <c r="J46" s="194">
        <f t="shared" si="2"/>
        <v>0</v>
      </c>
    </row>
    <row r="47" spans="1:10" ht="15.75">
      <c r="A47" s="187" t="s">
        <v>348</v>
      </c>
      <c r="B47" s="188">
        <v>1440942</v>
      </c>
      <c r="C47" s="188"/>
      <c r="D47" s="188">
        <v>1440942</v>
      </c>
      <c r="E47" s="188"/>
      <c r="F47" s="188"/>
      <c r="G47" s="188"/>
      <c r="H47" s="194">
        <f t="shared" si="0"/>
        <v>1440942</v>
      </c>
      <c r="I47" s="194">
        <f t="shared" si="8"/>
        <v>0</v>
      </c>
      <c r="J47" s="194">
        <f t="shared" si="2"/>
        <v>1440942</v>
      </c>
    </row>
    <row r="48" spans="1:10" s="1" customFormat="1" ht="15.75">
      <c r="A48" s="189" t="s">
        <v>349</v>
      </c>
      <c r="B48" s="190">
        <f>B41+B42</f>
        <v>1440942</v>
      </c>
      <c r="C48" s="190">
        <f aca="true" t="shared" si="10" ref="C48:I48">C41+C42</f>
        <v>0</v>
      </c>
      <c r="D48" s="190">
        <f t="shared" si="10"/>
        <v>1440942</v>
      </c>
      <c r="E48" s="190">
        <f t="shared" si="10"/>
        <v>0</v>
      </c>
      <c r="F48" s="190">
        <f t="shared" si="10"/>
        <v>0</v>
      </c>
      <c r="G48" s="190">
        <f t="shared" si="10"/>
        <v>0</v>
      </c>
      <c r="H48" s="305">
        <f t="shared" si="0"/>
        <v>1440942</v>
      </c>
      <c r="I48" s="190">
        <f t="shared" si="10"/>
        <v>0</v>
      </c>
      <c r="J48" s="305">
        <f t="shared" si="2"/>
        <v>1440942</v>
      </c>
    </row>
    <row r="49" spans="1:10" s="1" customFormat="1" ht="15.75">
      <c r="A49" s="189" t="s">
        <v>350</v>
      </c>
      <c r="B49" s="190">
        <f aca="true" t="shared" si="11" ref="B49:I49">B40+B48</f>
        <v>1440942</v>
      </c>
      <c r="C49" s="190">
        <f t="shared" si="11"/>
        <v>0</v>
      </c>
      <c r="D49" s="190">
        <f t="shared" si="11"/>
        <v>1440942</v>
      </c>
      <c r="E49" s="190">
        <f t="shared" si="11"/>
        <v>0</v>
      </c>
      <c r="F49" s="190">
        <f t="shared" si="11"/>
        <v>0</v>
      </c>
      <c r="G49" s="190">
        <f t="shared" si="11"/>
        <v>0</v>
      </c>
      <c r="H49" s="305">
        <f t="shared" si="0"/>
        <v>1440942</v>
      </c>
      <c r="I49" s="190">
        <f t="shared" si="11"/>
        <v>0</v>
      </c>
      <c r="J49" s="305">
        <f t="shared" si="2"/>
        <v>1440942</v>
      </c>
    </row>
    <row r="50" spans="1:10" ht="15.75">
      <c r="A50" s="187" t="s">
        <v>1015</v>
      </c>
      <c r="B50" s="188"/>
      <c r="C50" s="188"/>
      <c r="D50" s="188"/>
      <c r="E50" s="188"/>
      <c r="F50" s="188"/>
      <c r="G50" s="188"/>
      <c r="H50" s="194">
        <f t="shared" si="0"/>
        <v>0</v>
      </c>
      <c r="I50" s="188"/>
      <c r="J50" s="194">
        <f t="shared" si="2"/>
        <v>0</v>
      </c>
    </row>
    <row r="51" spans="1:10" ht="15.75">
      <c r="A51" s="187" t="s">
        <v>1016</v>
      </c>
      <c r="B51" s="188"/>
      <c r="C51" s="188"/>
      <c r="D51" s="188"/>
      <c r="E51" s="188"/>
      <c r="F51" s="188"/>
      <c r="G51" s="188"/>
      <c r="H51" s="194">
        <f t="shared" si="0"/>
        <v>0</v>
      </c>
      <c r="I51" s="188"/>
      <c r="J51" s="194">
        <f t="shared" si="2"/>
        <v>0</v>
      </c>
    </row>
    <row r="52" spans="1:10" s="1" customFormat="1" ht="15.75">
      <c r="A52" s="189" t="s">
        <v>1017</v>
      </c>
      <c r="B52" s="190"/>
      <c r="C52" s="190"/>
      <c r="D52" s="190"/>
      <c r="E52" s="190"/>
      <c r="F52" s="190"/>
      <c r="G52" s="190"/>
      <c r="H52" s="305">
        <f t="shared" si="0"/>
        <v>0</v>
      </c>
      <c r="I52" s="305">
        <f aca="true" t="shared" si="12" ref="I52:I98">C52+F52</f>
        <v>0</v>
      </c>
      <c r="J52" s="305">
        <f t="shared" si="2"/>
        <v>0</v>
      </c>
    </row>
    <row r="53" spans="1:10" ht="15.75">
      <c r="A53" s="187" t="s">
        <v>1019</v>
      </c>
      <c r="B53" s="188">
        <v>180295</v>
      </c>
      <c r="C53" s="188"/>
      <c r="D53" s="188">
        <v>151515</v>
      </c>
      <c r="E53" s="188">
        <v>90530</v>
      </c>
      <c r="F53" s="188"/>
      <c r="G53" s="188">
        <v>210385</v>
      </c>
      <c r="H53" s="194">
        <f t="shared" si="0"/>
        <v>270825</v>
      </c>
      <c r="I53" s="194"/>
      <c r="J53" s="194">
        <f t="shared" si="2"/>
        <v>361900</v>
      </c>
    </row>
    <row r="54" spans="1:10" ht="15.75">
      <c r="A54" s="187" t="s">
        <v>1018</v>
      </c>
      <c r="B54" s="188"/>
      <c r="C54" s="188"/>
      <c r="D54" s="188"/>
      <c r="E54" s="188"/>
      <c r="F54" s="188"/>
      <c r="G54" s="188"/>
      <c r="H54" s="194">
        <f t="shared" si="0"/>
        <v>0</v>
      </c>
      <c r="I54" s="194"/>
      <c r="J54" s="194">
        <f t="shared" si="2"/>
        <v>0</v>
      </c>
    </row>
    <row r="55" spans="1:10" ht="15.75">
      <c r="A55" s="187" t="s">
        <v>1020</v>
      </c>
      <c r="B55" s="188"/>
      <c r="C55" s="188"/>
      <c r="D55" s="188"/>
      <c r="E55" s="188"/>
      <c r="F55" s="188"/>
      <c r="G55" s="188"/>
      <c r="H55" s="194">
        <f t="shared" si="0"/>
        <v>0</v>
      </c>
      <c r="I55" s="194"/>
      <c r="J55" s="194">
        <f t="shared" si="2"/>
        <v>0</v>
      </c>
    </row>
    <row r="56" spans="1:10" s="1" customFormat="1" ht="15.75">
      <c r="A56" s="189" t="s">
        <v>352</v>
      </c>
      <c r="B56" s="190">
        <f>SUM(B53:B55)</f>
        <v>180295</v>
      </c>
      <c r="C56" s="190">
        <f aca="true" t="shared" si="13" ref="C56:I56">SUM(C53:C55)</f>
        <v>0</v>
      </c>
      <c r="D56" s="190">
        <f t="shared" si="13"/>
        <v>151515</v>
      </c>
      <c r="E56" s="190">
        <f t="shared" si="13"/>
        <v>90530</v>
      </c>
      <c r="F56" s="190">
        <f t="shared" si="13"/>
        <v>0</v>
      </c>
      <c r="G56" s="190">
        <f t="shared" si="13"/>
        <v>210385</v>
      </c>
      <c r="H56" s="305">
        <f t="shared" si="0"/>
        <v>270825</v>
      </c>
      <c r="I56" s="190">
        <f t="shared" si="13"/>
        <v>0</v>
      </c>
      <c r="J56" s="305">
        <f t="shared" si="2"/>
        <v>361900</v>
      </c>
    </row>
    <row r="57" spans="1:10" ht="15.75">
      <c r="A57" s="187" t="s">
        <v>1021</v>
      </c>
      <c r="B57" s="188">
        <v>42662861</v>
      </c>
      <c r="C57" s="188"/>
      <c r="D57" s="188">
        <v>143503540</v>
      </c>
      <c r="E57" s="188">
        <v>701186</v>
      </c>
      <c r="F57" s="188"/>
      <c r="G57" s="188">
        <v>1355390</v>
      </c>
      <c r="H57" s="194">
        <f t="shared" si="0"/>
        <v>43364047</v>
      </c>
      <c r="I57" s="188"/>
      <c r="J57" s="194">
        <f t="shared" si="2"/>
        <v>144858930</v>
      </c>
    </row>
    <row r="58" spans="1:10" ht="15.75">
      <c r="A58" s="187" t="s">
        <v>1022</v>
      </c>
      <c r="B58" s="188"/>
      <c r="C58" s="188"/>
      <c r="D58" s="188"/>
      <c r="E58" s="188"/>
      <c r="F58" s="188"/>
      <c r="G58" s="188"/>
      <c r="H58" s="194">
        <f t="shared" si="0"/>
        <v>0</v>
      </c>
      <c r="I58" s="188"/>
      <c r="J58" s="194">
        <f t="shared" si="2"/>
        <v>0</v>
      </c>
    </row>
    <row r="59" spans="1:10" s="1" customFormat="1" ht="15.75">
      <c r="A59" s="189" t="s">
        <v>353</v>
      </c>
      <c r="B59" s="190">
        <f aca="true" t="shared" si="14" ref="B59:G59">SUM(B57:B58)</f>
        <v>42662861</v>
      </c>
      <c r="C59" s="190">
        <f t="shared" si="14"/>
        <v>0</v>
      </c>
      <c r="D59" s="190">
        <f t="shared" si="14"/>
        <v>143503540</v>
      </c>
      <c r="E59" s="190">
        <f t="shared" si="14"/>
        <v>701186</v>
      </c>
      <c r="F59" s="190">
        <f t="shared" si="14"/>
        <v>0</v>
      </c>
      <c r="G59" s="190">
        <f t="shared" si="14"/>
        <v>1355390</v>
      </c>
      <c r="H59" s="305">
        <f t="shared" si="0"/>
        <v>43364047</v>
      </c>
      <c r="I59" s="190">
        <f>SUM(I57:I58)</f>
        <v>0</v>
      </c>
      <c r="J59" s="305">
        <f t="shared" si="2"/>
        <v>144858930</v>
      </c>
    </row>
    <row r="60" spans="1:10" s="1" customFormat="1" ht="15.75">
      <c r="A60" s="189" t="s">
        <v>354</v>
      </c>
      <c r="B60" s="190">
        <v>0</v>
      </c>
      <c r="C60" s="190">
        <v>0</v>
      </c>
      <c r="D60" s="190">
        <v>0</v>
      </c>
      <c r="E60" s="190">
        <v>0</v>
      </c>
      <c r="F60" s="190">
        <v>0</v>
      </c>
      <c r="G60" s="190">
        <v>0</v>
      </c>
      <c r="H60" s="305">
        <f t="shared" si="0"/>
        <v>0</v>
      </c>
      <c r="I60" s="190">
        <v>0</v>
      </c>
      <c r="J60" s="305">
        <f t="shared" si="2"/>
        <v>0</v>
      </c>
    </row>
    <row r="61" spans="1:10" s="1" customFormat="1" ht="15.75">
      <c r="A61" s="189" t="s">
        <v>356</v>
      </c>
      <c r="B61" s="190">
        <f aca="true" t="shared" si="15" ref="B61:G61">B52+B56+B59+B60</f>
        <v>42843156</v>
      </c>
      <c r="C61" s="190">
        <f t="shared" si="15"/>
        <v>0</v>
      </c>
      <c r="D61" s="190">
        <f t="shared" si="15"/>
        <v>143655055</v>
      </c>
      <c r="E61" s="190">
        <f t="shared" si="15"/>
        <v>791716</v>
      </c>
      <c r="F61" s="190">
        <f t="shared" si="15"/>
        <v>0</v>
      </c>
      <c r="G61" s="190">
        <f t="shared" si="15"/>
        <v>1565775</v>
      </c>
      <c r="H61" s="305">
        <f t="shared" si="0"/>
        <v>43634872</v>
      </c>
      <c r="I61" s="190">
        <f>I52+I56+I59+I60</f>
        <v>0</v>
      </c>
      <c r="J61" s="305">
        <f t="shared" si="2"/>
        <v>145220830</v>
      </c>
    </row>
    <row r="62" spans="1:10" ht="30">
      <c r="A62" s="187" t="s">
        <v>357</v>
      </c>
      <c r="B62" s="188"/>
      <c r="C62" s="188"/>
      <c r="D62" s="188"/>
      <c r="E62" s="188"/>
      <c r="F62" s="188"/>
      <c r="G62" s="188"/>
      <c r="H62" s="194">
        <f t="shared" si="0"/>
        <v>0</v>
      </c>
      <c r="I62" s="194">
        <f t="shared" si="12"/>
        <v>0</v>
      </c>
      <c r="J62" s="194">
        <f t="shared" si="2"/>
        <v>0</v>
      </c>
    </row>
    <row r="63" spans="1:10" ht="30">
      <c r="A63" s="187" t="s">
        <v>358</v>
      </c>
      <c r="B63" s="188"/>
      <c r="C63" s="188"/>
      <c r="D63" s="188"/>
      <c r="E63" s="188"/>
      <c r="F63" s="188"/>
      <c r="G63" s="188"/>
      <c r="H63" s="194">
        <f t="shared" si="0"/>
        <v>0</v>
      </c>
      <c r="I63" s="194">
        <f t="shared" si="12"/>
        <v>0</v>
      </c>
      <c r="J63" s="194">
        <f t="shared" si="2"/>
        <v>0</v>
      </c>
    </row>
    <row r="64" spans="1:10" ht="30">
      <c r="A64" s="187" t="s">
        <v>1023</v>
      </c>
      <c r="B64" s="188"/>
      <c r="C64" s="188"/>
      <c r="D64" s="188"/>
      <c r="E64" s="188"/>
      <c r="F64" s="188"/>
      <c r="G64" s="188"/>
      <c r="H64" s="194">
        <f t="shared" si="0"/>
        <v>0</v>
      </c>
      <c r="I64" s="194"/>
      <c r="J64" s="194">
        <f t="shared" si="2"/>
        <v>0</v>
      </c>
    </row>
    <row r="65" spans="1:10" ht="15.75">
      <c r="A65" s="187" t="s">
        <v>359</v>
      </c>
      <c r="B65" s="188">
        <f>SUM(B66:B71)</f>
        <v>1265795</v>
      </c>
      <c r="C65" s="188">
        <f aca="true" t="shared" si="16" ref="C65:I65">SUM(C66:C71)</f>
        <v>0</v>
      </c>
      <c r="D65" s="188">
        <f>SUM(D66:D71)</f>
        <v>5208744</v>
      </c>
      <c r="E65" s="188">
        <f t="shared" si="16"/>
        <v>0</v>
      </c>
      <c r="F65" s="188">
        <f t="shared" si="16"/>
        <v>0</v>
      </c>
      <c r="G65" s="188">
        <f t="shared" si="16"/>
        <v>0</v>
      </c>
      <c r="H65" s="194">
        <f t="shared" si="0"/>
        <v>1265795</v>
      </c>
      <c r="I65" s="188">
        <f t="shared" si="16"/>
        <v>0</v>
      </c>
      <c r="J65" s="194">
        <f t="shared" si="2"/>
        <v>5208744</v>
      </c>
    </row>
    <row r="66" spans="1:10" ht="15.75">
      <c r="A66" s="187" t="s">
        <v>1024</v>
      </c>
      <c r="B66" s="188"/>
      <c r="C66" s="188"/>
      <c r="D66" s="188"/>
      <c r="E66" s="188"/>
      <c r="F66" s="188"/>
      <c r="G66" s="188"/>
      <c r="H66" s="194">
        <f t="shared" si="0"/>
        <v>0</v>
      </c>
      <c r="I66" s="194"/>
      <c r="J66" s="194">
        <f t="shared" si="2"/>
        <v>0</v>
      </c>
    </row>
    <row r="67" spans="1:10" ht="30">
      <c r="A67" s="187" t="s">
        <v>1025</v>
      </c>
      <c r="B67" s="188"/>
      <c r="C67" s="188"/>
      <c r="D67" s="188"/>
      <c r="E67" s="188"/>
      <c r="F67" s="188"/>
      <c r="G67" s="188"/>
      <c r="H67" s="194">
        <f t="shared" si="0"/>
        <v>0</v>
      </c>
      <c r="I67" s="194"/>
      <c r="J67" s="194">
        <f t="shared" si="2"/>
        <v>0</v>
      </c>
    </row>
    <row r="68" spans="1:10" ht="30">
      <c r="A68" s="187" t="s">
        <v>1026</v>
      </c>
      <c r="B68" s="188"/>
      <c r="C68" s="188"/>
      <c r="D68" s="188"/>
      <c r="E68" s="188"/>
      <c r="F68" s="188"/>
      <c r="G68" s="188"/>
      <c r="H68" s="194">
        <f t="shared" si="0"/>
        <v>0</v>
      </c>
      <c r="I68" s="194"/>
      <c r="J68" s="194">
        <f t="shared" si="2"/>
        <v>0</v>
      </c>
    </row>
    <row r="69" spans="1:10" ht="15.75">
      <c r="A69" s="187" t="s">
        <v>1027</v>
      </c>
      <c r="B69" s="188">
        <v>223501</v>
      </c>
      <c r="C69" s="188"/>
      <c r="D69" s="188">
        <v>214255</v>
      </c>
      <c r="E69" s="188"/>
      <c r="F69" s="188"/>
      <c r="G69" s="188"/>
      <c r="H69" s="194">
        <f aca="true" t="shared" si="17" ref="H69:H135">B69+E69</f>
        <v>223501</v>
      </c>
      <c r="I69" s="194"/>
      <c r="J69" s="194">
        <f aca="true" t="shared" si="18" ref="J69:J135">D69+G69</f>
        <v>214255</v>
      </c>
    </row>
    <row r="70" spans="1:10" ht="30">
      <c r="A70" s="187" t="s">
        <v>1028</v>
      </c>
      <c r="B70" s="188">
        <v>282896</v>
      </c>
      <c r="C70" s="188"/>
      <c r="D70" s="188">
        <v>2538408</v>
      </c>
      <c r="E70" s="188"/>
      <c r="F70" s="188"/>
      <c r="G70" s="188"/>
      <c r="H70" s="194">
        <f t="shared" si="17"/>
        <v>282896</v>
      </c>
      <c r="I70" s="194"/>
      <c r="J70" s="194">
        <f t="shared" si="18"/>
        <v>2538408</v>
      </c>
    </row>
    <row r="71" spans="1:10" ht="30">
      <c r="A71" s="187" t="s">
        <v>1029</v>
      </c>
      <c r="B71" s="188">
        <v>759398</v>
      </c>
      <c r="C71" s="188"/>
      <c r="D71" s="188">
        <v>2456081</v>
      </c>
      <c r="E71" s="188"/>
      <c r="F71" s="188"/>
      <c r="G71" s="188"/>
      <c r="H71" s="194">
        <f t="shared" si="17"/>
        <v>759398</v>
      </c>
      <c r="I71" s="194"/>
      <c r="J71" s="194">
        <f t="shared" si="18"/>
        <v>2456081</v>
      </c>
    </row>
    <row r="72" spans="1:10" ht="15.75">
      <c r="A72" s="187" t="s">
        <v>360</v>
      </c>
      <c r="B72" s="188"/>
      <c r="C72" s="188"/>
      <c r="D72" s="188"/>
      <c r="E72" s="188"/>
      <c r="F72" s="188"/>
      <c r="G72" s="188"/>
      <c r="H72" s="194">
        <f t="shared" si="17"/>
        <v>0</v>
      </c>
      <c r="I72" s="194">
        <f t="shared" si="12"/>
        <v>0</v>
      </c>
      <c r="J72" s="194">
        <f t="shared" si="18"/>
        <v>0</v>
      </c>
    </row>
    <row r="73" spans="1:10" ht="15.75">
      <c r="A73" s="187" t="s">
        <v>361</v>
      </c>
      <c r="B73" s="188"/>
      <c r="C73" s="188"/>
      <c r="D73" s="188"/>
      <c r="E73" s="188"/>
      <c r="F73" s="188"/>
      <c r="G73" s="188"/>
      <c r="H73" s="194">
        <f t="shared" si="17"/>
        <v>0</v>
      </c>
      <c r="I73" s="194">
        <f t="shared" si="12"/>
        <v>0</v>
      </c>
      <c r="J73" s="194">
        <f t="shared" si="18"/>
        <v>0</v>
      </c>
    </row>
    <row r="74" spans="1:10" ht="30">
      <c r="A74" s="187" t="s">
        <v>362</v>
      </c>
      <c r="B74" s="188"/>
      <c r="C74" s="188"/>
      <c r="D74" s="188"/>
      <c r="E74" s="188"/>
      <c r="F74" s="188"/>
      <c r="G74" s="188"/>
      <c r="H74" s="194">
        <f t="shared" si="17"/>
        <v>0</v>
      </c>
      <c r="I74" s="194">
        <f t="shared" si="12"/>
        <v>0</v>
      </c>
      <c r="J74" s="194">
        <f t="shared" si="18"/>
        <v>0</v>
      </c>
    </row>
    <row r="75" spans="1:10" ht="30">
      <c r="A75" s="187" t="s">
        <v>363</v>
      </c>
      <c r="B75" s="188"/>
      <c r="C75" s="188"/>
      <c r="D75" s="188"/>
      <c r="E75" s="188"/>
      <c r="F75" s="188"/>
      <c r="G75" s="188"/>
      <c r="H75" s="194">
        <f t="shared" si="17"/>
        <v>0</v>
      </c>
      <c r="I75" s="194">
        <f t="shared" si="12"/>
        <v>0</v>
      </c>
      <c r="J75" s="194">
        <f t="shared" si="18"/>
        <v>0</v>
      </c>
    </row>
    <row r="76" spans="1:10" ht="15.75">
      <c r="A76" s="187" t="s">
        <v>364</v>
      </c>
      <c r="B76" s="188"/>
      <c r="C76" s="188"/>
      <c r="D76" s="188"/>
      <c r="E76" s="188"/>
      <c r="F76" s="188"/>
      <c r="G76" s="188"/>
      <c r="H76" s="194">
        <f t="shared" si="17"/>
        <v>0</v>
      </c>
      <c r="I76" s="194">
        <f t="shared" si="12"/>
        <v>0</v>
      </c>
      <c r="J76" s="194">
        <f t="shared" si="18"/>
        <v>0</v>
      </c>
    </row>
    <row r="77" spans="1:10" s="1" customFormat="1" ht="15.75">
      <c r="A77" s="189" t="s">
        <v>365</v>
      </c>
      <c r="B77" s="190">
        <f>B65+B72+B73+B74+B75+B76</f>
        <v>1265795</v>
      </c>
      <c r="C77" s="190">
        <f aca="true" t="shared" si="19" ref="C77:I77">C65+C72+C73+C74+C75+C76</f>
        <v>0</v>
      </c>
      <c r="D77" s="190">
        <f t="shared" si="19"/>
        <v>5208744</v>
      </c>
      <c r="E77" s="190">
        <f t="shared" si="19"/>
        <v>0</v>
      </c>
      <c r="F77" s="190">
        <f t="shared" si="19"/>
        <v>0</v>
      </c>
      <c r="G77" s="190">
        <f t="shared" si="19"/>
        <v>0</v>
      </c>
      <c r="H77" s="305">
        <f t="shared" si="17"/>
        <v>1265795</v>
      </c>
      <c r="I77" s="190">
        <f t="shared" si="19"/>
        <v>0</v>
      </c>
      <c r="J77" s="305">
        <f t="shared" si="18"/>
        <v>5208744</v>
      </c>
    </row>
    <row r="78" spans="1:10" ht="30">
      <c r="A78" s="187" t="s">
        <v>366</v>
      </c>
      <c r="B78" s="188"/>
      <c r="C78" s="188"/>
      <c r="D78" s="188"/>
      <c r="E78" s="188"/>
      <c r="F78" s="188"/>
      <c r="G78" s="188"/>
      <c r="H78" s="194">
        <f t="shared" si="17"/>
        <v>0</v>
      </c>
      <c r="I78" s="194">
        <f t="shared" si="12"/>
        <v>0</v>
      </c>
      <c r="J78" s="194">
        <f t="shared" si="18"/>
        <v>0</v>
      </c>
    </row>
    <row r="79" spans="1:10" ht="30">
      <c r="A79" s="187" t="s">
        <v>367</v>
      </c>
      <c r="B79" s="188"/>
      <c r="C79" s="188"/>
      <c r="D79" s="188"/>
      <c r="E79" s="188"/>
      <c r="F79" s="188"/>
      <c r="G79" s="188"/>
      <c r="H79" s="194">
        <f t="shared" si="17"/>
        <v>0</v>
      </c>
      <c r="I79" s="194">
        <f t="shared" si="12"/>
        <v>0</v>
      </c>
      <c r="J79" s="194">
        <f t="shared" si="18"/>
        <v>0</v>
      </c>
    </row>
    <row r="80" spans="1:10" ht="15.75">
      <c r="A80" s="187" t="s">
        <v>368</v>
      </c>
      <c r="B80" s="188"/>
      <c r="C80" s="188"/>
      <c r="D80" s="188"/>
      <c r="E80" s="188"/>
      <c r="F80" s="188"/>
      <c r="G80" s="188"/>
      <c r="H80" s="194">
        <f t="shared" si="17"/>
        <v>0</v>
      </c>
      <c r="I80" s="194">
        <f t="shared" si="12"/>
        <v>0</v>
      </c>
      <c r="J80" s="194">
        <f t="shared" si="18"/>
        <v>0</v>
      </c>
    </row>
    <row r="81" spans="1:10" ht="15.75">
      <c r="A81" s="187" t="s">
        <v>369</v>
      </c>
      <c r="B81" s="188"/>
      <c r="C81" s="188"/>
      <c r="D81" s="188"/>
      <c r="E81" s="188"/>
      <c r="F81" s="188"/>
      <c r="G81" s="188"/>
      <c r="H81" s="194">
        <f t="shared" si="17"/>
        <v>0</v>
      </c>
      <c r="I81" s="194">
        <f t="shared" si="12"/>
        <v>0</v>
      </c>
      <c r="J81" s="194">
        <f t="shared" si="18"/>
        <v>0</v>
      </c>
    </row>
    <row r="82" spans="1:10" ht="30">
      <c r="A82" s="187" t="s">
        <v>370</v>
      </c>
      <c r="B82" s="188"/>
      <c r="C82" s="188"/>
      <c r="D82" s="188"/>
      <c r="E82" s="188"/>
      <c r="F82" s="188"/>
      <c r="G82" s="188"/>
      <c r="H82" s="194">
        <f t="shared" si="17"/>
        <v>0</v>
      </c>
      <c r="I82" s="194">
        <f t="shared" si="12"/>
        <v>0</v>
      </c>
      <c r="J82" s="194">
        <f t="shared" si="18"/>
        <v>0</v>
      </c>
    </row>
    <row r="83" spans="1:10" ht="30">
      <c r="A83" s="187" t="s">
        <v>371</v>
      </c>
      <c r="B83" s="188"/>
      <c r="C83" s="188"/>
      <c r="D83" s="188"/>
      <c r="E83" s="188"/>
      <c r="F83" s="188"/>
      <c r="G83" s="188"/>
      <c r="H83" s="194">
        <f t="shared" si="17"/>
        <v>0</v>
      </c>
      <c r="I83" s="194">
        <f t="shared" si="12"/>
        <v>0</v>
      </c>
      <c r="J83" s="194">
        <f t="shared" si="18"/>
        <v>0</v>
      </c>
    </row>
    <row r="84" spans="1:10" ht="30">
      <c r="A84" s="187" t="s">
        <v>372</v>
      </c>
      <c r="B84" s="188"/>
      <c r="C84" s="188"/>
      <c r="D84" s="188"/>
      <c r="E84" s="188"/>
      <c r="F84" s="188"/>
      <c r="G84" s="188"/>
      <c r="H84" s="194">
        <f t="shared" si="17"/>
        <v>0</v>
      </c>
      <c r="I84" s="194">
        <f t="shared" si="12"/>
        <v>0</v>
      </c>
      <c r="J84" s="194">
        <f t="shared" si="18"/>
        <v>0</v>
      </c>
    </row>
    <row r="85" spans="1:10" ht="30">
      <c r="A85" s="187" t="s">
        <v>373</v>
      </c>
      <c r="B85" s="188"/>
      <c r="C85" s="188"/>
      <c r="D85" s="188"/>
      <c r="E85" s="188"/>
      <c r="F85" s="188"/>
      <c r="G85" s="188"/>
      <c r="H85" s="194">
        <f t="shared" si="17"/>
        <v>0</v>
      </c>
      <c r="I85" s="194">
        <f t="shared" si="12"/>
        <v>0</v>
      </c>
      <c r="J85" s="194">
        <f t="shared" si="18"/>
        <v>0</v>
      </c>
    </row>
    <row r="86" spans="1:10" s="1" customFormat="1" ht="15.75">
      <c r="A86" s="189" t="s">
        <v>374</v>
      </c>
      <c r="B86" s="190">
        <f aca="true" t="shared" si="20" ref="B86:I86">SUM(B78:B85)</f>
        <v>0</v>
      </c>
      <c r="C86" s="190">
        <f t="shared" si="20"/>
        <v>0</v>
      </c>
      <c r="D86" s="190">
        <f t="shared" si="20"/>
        <v>0</v>
      </c>
      <c r="E86" s="190">
        <f t="shared" si="20"/>
        <v>0</v>
      </c>
      <c r="F86" s="190">
        <f t="shared" si="20"/>
        <v>0</v>
      </c>
      <c r="G86" s="190">
        <f t="shared" si="20"/>
        <v>0</v>
      </c>
      <c r="H86" s="305">
        <f t="shared" si="17"/>
        <v>0</v>
      </c>
      <c r="I86" s="190">
        <f t="shared" si="20"/>
        <v>0</v>
      </c>
      <c r="J86" s="305">
        <f t="shared" si="18"/>
        <v>0</v>
      </c>
    </row>
    <row r="87" spans="1:10" ht="15.75">
      <c r="A87" s="187" t="s">
        <v>375</v>
      </c>
      <c r="B87" s="188">
        <f>SUM(B88:B92)</f>
        <v>0</v>
      </c>
      <c r="C87" s="188">
        <f aca="true" t="shared" si="21" ref="C87:I87">SUM(C88:C92)</f>
        <v>0</v>
      </c>
      <c r="D87" s="188">
        <f t="shared" si="21"/>
        <v>0</v>
      </c>
      <c r="E87" s="188">
        <f t="shared" si="21"/>
        <v>0</v>
      </c>
      <c r="F87" s="188">
        <f t="shared" si="21"/>
        <v>0</v>
      </c>
      <c r="G87" s="188">
        <f t="shared" si="21"/>
        <v>0</v>
      </c>
      <c r="H87" s="194">
        <f t="shared" si="17"/>
        <v>0</v>
      </c>
      <c r="I87" s="188">
        <f t="shared" si="21"/>
        <v>0</v>
      </c>
      <c r="J87" s="194">
        <f t="shared" si="18"/>
        <v>0</v>
      </c>
    </row>
    <row r="88" spans="1:10" ht="15.75">
      <c r="A88" s="187" t="s">
        <v>376</v>
      </c>
      <c r="B88" s="188"/>
      <c r="C88" s="188"/>
      <c r="D88" s="188"/>
      <c r="E88" s="188"/>
      <c r="F88" s="188"/>
      <c r="G88" s="188"/>
      <c r="H88" s="194">
        <f t="shared" si="17"/>
        <v>0</v>
      </c>
      <c r="I88" s="194">
        <f t="shared" si="12"/>
        <v>0</v>
      </c>
      <c r="J88" s="194">
        <f t="shared" si="18"/>
        <v>0</v>
      </c>
    </row>
    <row r="89" spans="1:10" ht="15.75">
      <c r="A89" s="187" t="s">
        <v>377</v>
      </c>
      <c r="B89" s="188"/>
      <c r="C89" s="188"/>
      <c r="D89" s="188"/>
      <c r="E89" s="188"/>
      <c r="F89" s="188"/>
      <c r="G89" s="188"/>
      <c r="H89" s="194">
        <f t="shared" si="17"/>
        <v>0</v>
      </c>
      <c r="I89" s="194">
        <f t="shared" si="12"/>
        <v>0</v>
      </c>
      <c r="J89" s="194">
        <f t="shared" si="18"/>
        <v>0</v>
      </c>
    </row>
    <row r="90" spans="1:10" ht="15.75">
      <c r="A90" s="187" t="s">
        <v>378</v>
      </c>
      <c r="B90" s="188"/>
      <c r="C90" s="188"/>
      <c r="D90" s="188"/>
      <c r="E90" s="188"/>
      <c r="F90" s="188"/>
      <c r="G90" s="188"/>
      <c r="H90" s="194">
        <f t="shared" si="17"/>
        <v>0</v>
      </c>
      <c r="I90" s="194">
        <f t="shared" si="12"/>
        <v>0</v>
      </c>
      <c r="J90" s="194">
        <f t="shared" si="18"/>
        <v>0</v>
      </c>
    </row>
    <row r="91" spans="1:10" ht="15.75">
      <c r="A91" s="187" t="s">
        <v>379</v>
      </c>
      <c r="B91" s="188"/>
      <c r="C91" s="188"/>
      <c r="D91" s="188"/>
      <c r="E91" s="188"/>
      <c r="F91" s="188"/>
      <c r="G91" s="188"/>
      <c r="H91" s="194">
        <f t="shared" si="17"/>
        <v>0</v>
      </c>
      <c r="I91" s="194">
        <f t="shared" si="12"/>
        <v>0</v>
      </c>
      <c r="J91" s="194">
        <f t="shared" si="18"/>
        <v>0</v>
      </c>
    </row>
    <row r="92" spans="1:10" ht="15.75">
      <c r="A92" s="187" t="s">
        <v>380</v>
      </c>
      <c r="B92" s="188">
        <v>0</v>
      </c>
      <c r="C92" s="188"/>
      <c r="D92" s="188"/>
      <c r="E92" s="188"/>
      <c r="F92" s="188"/>
      <c r="G92" s="188"/>
      <c r="H92" s="194">
        <f t="shared" si="17"/>
        <v>0</v>
      </c>
      <c r="I92" s="194">
        <f t="shared" si="12"/>
        <v>0</v>
      </c>
      <c r="J92" s="194">
        <f t="shared" si="18"/>
        <v>0</v>
      </c>
    </row>
    <row r="93" spans="1:10" ht="15.75">
      <c r="A93" s="187" t="s">
        <v>381</v>
      </c>
      <c r="B93" s="188"/>
      <c r="C93" s="188"/>
      <c r="D93" s="188"/>
      <c r="E93" s="188"/>
      <c r="F93" s="188"/>
      <c r="G93" s="188"/>
      <c r="H93" s="194">
        <f t="shared" si="17"/>
        <v>0</v>
      </c>
      <c r="I93" s="194">
        <f t="shared" si="12"/>
        <v>0</v>
      </c>
      <c r="J93" s="194">
        <f t="shared" si="18"/>
        <v>0</v>
      </c>
    </row>
    <row r="94" spans="1:10" ht="15.75">
      <c r="A94" s="187" t="s">
        <v>382</v>
      </c>
      <c r="B94" s="188"/>
      <c r="C94" s="188"/>
      <c r="D94" s="188"/>
      <c r="E94" s="188"/>
      <c r="F94" s="188"/>
      <c r="G94" s="188"/>
      <c r="H94" s="194">
        <f t="shared" si="17"/>
        <v>0</v>
      </c>
      <c r="I94" s="194">
        <f t="shared" si="12"/>
        <v>0</v>
      </c>
      <c r="J94" s="194">
        <f t="shared" si="18"/>
        <v>0</v>
      </c>
    </row>
    <row r="95" spans="1:10" ht="15.75">
      <c r="A95" s="187" t="s">
        <v>383</v>
      </c>
      <c r="B95" s="188">
        <v>15000</v>
      </c>
      <c r="C95" s="188"/>
      <c r="D95" s="188">
        <v>15000</v>
      </c>
      <c r="E95" s="188"/>
      <c r="F95" s="188"/>
      <c r="G95" s="188"/>
      <c r="H95" s="194">
        <f t="shared" si="17"/>
        <v>15000</v>
      </c>
      <c r="I95" s="194">
        <f t="shared" si="12"/>
        <v>0</v>
      </c>
      <c r="J95" s="194">
        <f t="shared" si="18"/>
        <v>15000</v>
      </c>
    </row>
    <row r="96" spans="1:10" ht="30">
      <c r="A96" s="187" t="s">
        <v>384</v>
      </c>
      <c r="B96" s="188"/>
      <c r="C96" s="188"/>
      <c r="D96" s="188"/>
      <c r="E96" s="188"/>
      <c r="F96" s="188"/>
      <c r="G96" s="188"/>
      <c r="H96" s="194">
        <f t="shared" si="17"/>
        <v>0</v>
      </c>
      <c r="I96" s="194">
        <f t="shared" si="12"/>
        <v>0</v>
      </c>
      <c r="J96" s="194">
        <f t="shared" si="18"/>
        <v>0</v>
      </c>
    </row>
    <row r="97" spans="1:10" ht="30">
      <c r="A97" s="187" t="s">
        <v>385</v>
      </c>
      <c r="B97" s="188"/>
      <c r="C97" s="188"/>
      <c r="D97" s="188"/>
      <c r="E97" s="188"/>
      <c r="F97" s="188"/>
      <c r="G97" s="188"/>
      <c r="H97" s="194">
        <f t="shared" si="17"/>
        <v>0</v>
      </c>
      <c r="I97" s="194">
        <f t="shared" si="12"/>
        <v>0</v>
      </c>
      <c r="J97" s="194">
        <f t="shared" si="18"/>
        <v>0</v>
      </c>
    </row>
    <row r="98" spans="1:10" ht="30">
      <c r="A98" s="187" t="s">
        <v>386</v>
      </c>
      <c r="B98" s="188"/>
      <c r="C98" s="188"/>
      <c r="D98" s="188"/>
      <c r="E98" s="188"/>
      <c r="F98" s="188"/>
      <c r="G98" s="188"/>
      <c r="H98" s="194">
        <f t="shared" si="17"/>
        <v>0</v>
      </c>
      <c r="I98" s="194">
        <f t="shared" si="12"/>
        <v>0</v>
      </c>
      <c r="J98" s="194">
        <f t="shared" si="18"/>
        <v>0</v>
      </c>
    </row>
    <row r="99" spans="1:10" ht="15.75">
      <c r="A99" s="187" t="s">
        <v>1030</v>
      </c>
      <c r="B99" s="188"/>
      <c r="C99" s="188"/>
      <c r="D99" s="188"/>
      <c r="E99" s="188"/>
      <c r="F99" s="188"/>
      <c r="G99" s="188"/>
      <c r="H99" s="194">
        <f t="shared" si="17"/>
        <v>0</v>
      </c>
      <c r="I99" s="194"/>
      <c r="J99" s="194">
        <f t="shared" si="18"/>
        <v>0</v>
      </c>
    </row>
    <row r="100" spans="1:10" ht="30">
      <c r="A100" s="187" t="s">
        <v>1031</v>
      </c>
      <c r="B100" s="188"/>
      <c r="C100" s="188"/>
      <c r="D100" s="188"/>
      <c r="E100" s="188"/>
      <c r="F100" s="188"/>
      <c r="G100" s="188"/>
      <c r="H100" s="194">
        <f t="shared" si="17"/>
        <v>0</v>
      </c>
      <c r="I100" s="194"/>
      <c r="J100" s="194">
        <f t="shared" si="18"/>
        <v>0</v>
      </c>
    </row>
    <row r="101" spans="1:10" s="1" customFormat="1" ht="15.75">
      <c r="A101" s="189" t="s">
        <v>387</v>
      </c>
      <c r="B101" s="190">
        <f>B87+B93+B94+B95+B96+B97+B98</f>
        <v>15000</v>
      </c>
      <c r="C101" s="190">
        <f aca="true" t="shared" si="22" ref="C101:I101">C87+C93+C94+C95+C96+C97+C98</f>
        <v>0</v>
      </c>
      <c r="D101" s="190">
        <f t="shared" si="22"/>
        <v>15000</v>
      </c>
      <c r="E101" s="190">
        <f t="shared" si="22"/>
        <v>0</v>
      </c>
      <c r="F101" s="190">
        <f t="shared" si="22"/>
        <v>0</v>
      </c>
      <c r="G101" s="190">
        <f t="shared" si="22"/>
        <v>0</v>
      </c>
      <c r="H101" s="305">
        <f t="shared" si="17"/>
        <v>15000</v>
      </c>
      <c r="I101" s="190">
        <f t="shared" si="22"/>
        <v>0</v>
      </c>
      <c r="J101" s="305">
        <f t="shared" si="18"/>
        <v>15000</v>
      </c>
    </row>
    <row r="102" spans="1:10" s="1" customFormat="1" ht="15.75">
      <c r="A102" s="189" t="s">
        <v>388</v>
      </c>
      <c r="B102" s="190">
        <f aca="true" t="shared" si="23" ref="B102:I102">B77+B86+B101</f>
        <v>1280795</v>
      </c>
      <c r="C102" s="190">
        <f t="shared" si="23"/>
        <v>0</v>
      </c>
      <c r="D102" s="190">
        <f t="shared" si="23"/>
        <v>5223744</v>
      </c>
      <c r="E102" s="190">
        <f t="shared" si="23"/>
        <v>0</v>
      </c>
      <c r="F102" s="190">
        <f t="shared" si="23"/>
        <v>0</v>
      </c>
      <c r="G102" s="190">
        <f t="shared" si="23"/>
        <v>0</v>
      </c>
      <c r="H102" s="305">
        <f t="shared" si="17"/>
        <v>1280795</v>
      </c>
      <c r="I102" s="190">
        <f t="shared" si="23"/>
        <v>0</v>
      </c>
      <c r="J102" s="305">
        <f t="shared" si="18"/>
        <v>5223744</v>
      </c>
    </row>
    <row r="103" spans="1:10" s="1" customFormat="1" ht="15.75">
      <c r="A103" s="189" t="s">
        <v>1032</v>
      </c>
      <c r="B103" s="190">
        <v>0</v>
      </c>
      <c r="C103" s="190"/>
      <c r="D103" s="190">
        <v>65154</v>
      </c>
      <c r="E103" s="190"/>
      <c r="F103" s="190"/>
      <c r="G103" s="190"/>
      <c r="H103" s="305">
        <f t="shared" si="17"/>
        <v>0</v>
      </c>
      <c r="I103" s="190"/>
      <c r="J103" s="305">
        <f t="shared" si="18"/>
        <v>65154</v>
      </c>
    </row>
    <row r="104" spans="1:10" s="1" customFormat="1" ht="15.75">
      <c r="A104" s="189" t="s">
        <v>1033</v>
      </c>
      <c r="B104" s="190">
        <v>-544731</v>
      </c>
      <c r="C104" s="190"/>
      <c r="D104" s="190">
        <v>0</v>
      </c>
      <c r="E104" s="190"/>
      <c r="F104" s="190"/>
      <c r="G104" s="190"/>
      <c r="H104" s="305">
        <f t="shared" si="17"/>
        <v>-544731</v>
      </c>
      <c r="I104" s="190"/>
      <c r="J104" s="305">
        <f t="shared" si="18"/>
        <v>0</v>
      </c>
    </row>
    <row r="105" spans="1:10" s="1" customFormat="1" ht="15.75">
      <c r="A105" s="189" t="s">
        <v>1034</v>
      </c>
      <c r="B105" s="190"/>
      <c r="C105" s="190"/>
      <c r="D105" s="190"/>
      <c r="E105" s="190"/>
      <c r="F105" s="190"/>
      <c r="G105" s="190"/>
      <c r="H105" s="305">
        <f t="shared" si="17"/>
        <v>0</v>
      </c>
      <c r="I105" s="190"/>
      <c r="J105" s="305">
        <f t="shared" si="18"/>
        <v>0</v>
      </c>
    </row>
    <row r="106" spans="1:10" s="1" customFormat="1" ht="15.75">
      <c r="A106" s="189" t="s">
        <v>389</v>
      </c>
      <c r="B106" s="190">
        <f>B103+B104+B105</f>
        <v>-544731</v>
      </c>
      <c r="C106" s="190">
        <f aca="true" t="shared" si="24" ref="C106:I106">C103+C104+C105</f>
        <v>0</v>
      </c>
      <c r="D106" s="190">
        <f t="shared" si="24"/>
        <v>65154</v>
      </c>
      <c r="E106" s="190">
        <f t="shared" si="24"/>
        <v>0</v>
      </c>
      <c r="F106" s="190">
        <f t="shared" si="24"/>
        <v>0</v>
      </c>
      <c r="G106" s="190">
        <f t="shared" si="24"/>
        <v>0</v>
      </c>
      <c r="H106" s="305">
        <f t="shared" si="17"/>
        <v>-544731</v>
      </c>
      <c r="I106" s="190">
        <f t="shared" si="24"/>
        <v>0</v>
      </c>
      <c r="J106" s="305">
        <f t="shared" si="18"/>
        <v>65154</v>
      </c>
    </row>
    <row r="107" spans="1:10" ht="15.75">
      <c r="A107" s="187" t="s">
        <v>390</v>
      </c>
      <c r="B107" s="188"/>
      <c r="C107" s="188"/>
      <c r="D107" s="188"/>
      <c r="E107" s="188"/>
      <c r="F107" s="188"/>
      <c r="G107" s="188"/>
      <c r="H107" s="194">
        <f t="shared" si="17"/>
        <v>0</v>
      </c>
      <c r="I107" s="194">
        <f>C107+F107</f>
        <v>0</v>
      </c>
      <c r="J107" s="194">
        <f t="shared" si="18"/>
        <v>0</v>
      </c>
    </row>
    <row r="108" spans="1:10" ht="15.75">
      <c r="A108" s="187" t="s">
        <v>391</v>
      </c>
      <c r="B108" s="188"/>
      <c r="C108" s="188"/>
      <c r="D108" s="188"/>
      <c r="E108" s="188"/>
      <c r="F108" s="188"/>
      <c r="G108" s="188"/>
      <c r="H108" s="194">
        <f t="shared" si="17"/>
        <v>0</v>
      </c>
      <c r="I108" s="194">
        <f>C108+F108</f>
        <v>0</v>
      </c>
      <c r="J108" s="194">
        <f t="shared" si="18"/>
        <v>0</v>
      </c>
    </row>
    <row r="109" spans="1:10" ht="15.75">
      <c r="A109" s="187" t="s">
        <v>392</v>
      </c>
      <c r="B109" s="188"/>
      <c r="C109" s="188"/>
      <c r="D109" s="188"/>
      <c r="E109" s="188"/>
      <c r="F109" s="188"/>
      <c r="G109" s="188"/>
      <c r="H109" s="194">
        <f t="shared" si="17"/>
        <v>0</v>
      </c>
      <c r="I109" s="194">
        <f>C109+F109</f>
        <v>0</v>
      </c>
      <c r="J109" s="194">
        <f t="shared" si="18"/>
        <v>0</v>
      </c>
    </row>
    <row r="110" spans="1:10" s="1" customFormat="1" ht="15.75">
      <c r="A110" s="189" t="s">
        <v>393</v>
      </c>
      <c r="B110" s="190">
        <f aca="true" t="shared" si="25" ref="B110:G110">SUM(B107:B109)</f>
        <v>0</v>
      </c>
      <c r="C110" s="190">
        <f t="shared" si="25"/>
        <v>0</v>
      </c>
      <c r="D110" s="190">
        <f t="shared" si="25"/>
        <v>0</v>
      </c>
      <c r="E110" s="190">
        <f t="shared" si="25"/>
        <v>0</v>
      </c>
      <c r="F110" s="190">
        <f t="shared" si="25"/>
        <v>0</v>
      </c>
      <c r="G110" s="190">
        <f t="shared" si="25"/>
        <v>0</v>
      </c>
      <c r="H110" s="305">
        <f t="shared" si="17"/>
        <v>0</v>
      </c>
      <c r="I110" s="190">
        <f>SUM(I107:I112)</f>
        <v>0</v>
      </c>
      <c r="J110" s="305">
        <f t="shared" si="18"/>
        <v>0</v>
      </c>
    </row>
    <row r="111" spans="1:10" s="1" customFormat="1" ht="15.75">
      <c r="A111" s="184" t="s">
        <v>394</v>
      </c>
      <c r="B111" s="191">
        <f aca="true" t="shared" si="26" ref="B111:G111">B109+B106+B102+B61+B49+B34</f>
        <v>1638723066</v>
      </c>
      <c r="C111" s="191">
        <f t="shared" si="26"/>
        <v>0</v>
      </c>
      <c r="D111" s="191">
        <f t="shared" si="26"/>
        <v>1723068245</v>
      </c>
      <c r="E111" s="191">
        <f t="shared" si="26"/>
        <v>828466</v>
      </c>
      <c r="F111" s="191">
        <f t="shared" si="26"/>
        <v>0</v>
      </c>
      <c r="G111" s="191">
        <f t="shared" si="26"/>
        <v>1565775</v>
      </c>
      <c r="H111" s="305">
        <f t="shared" si="17"/>
        <v>1639551532</v>
      </c>
      <c r="I111" s="191">
        <f>I112+I106+I102+I61+I49+I34</f>
        <v>0</v>
      </c>
      <c r="J111" s="305">
        <f t="shared" si="18"/>
        <v>1724634020</v>
      </c>
    </row>
    <row r="112" spans="1:10" s="1" customFormat="1" ht="15.75">
      <c r="A112" s="189" t="s">
        <v>395</v>
      </c>
      <c r="B112" s="186"/>
      <c r="C112" s="186"/>
      <c r="D112" s="186"/>
      <c r="E112" s="186"/>
      <c r="F112" s="186"/>
      <c r="G112" s="186"/>
      <c r="H112" s="305"/>
      <c r="I112" s="305">
        <f>C109+F109</f>
        <v>0</v>
      </c>
      <c r="J112" s="305"/>
    </row>
    <row r="113" spans="1:10" ht="15.75">
      <c r="A113" s="187" t="s">
        <v>396</v>
      </c>
      <c r="B113" s="188">
        <v>3115683737</v>
      </c>
      <c r="C113" s="188"/>
      <c r="D113" s="188">
        <v>3115683737</v>
      </c>
      <c r="E113" s="188">
        <v>3993066</v>
      </c>
      <c r="F113" s="188"/>
      <c r="G113" s="188">
        <v>3993066</v>
      </c>
      <c r="H113" s="194">
        <f t="shared" si="17"/>
        <v>3119676803</v>
      </c>
      <c r="I113" s="194">
        <f aca="true" t="shared" si="27" ref="I113:I159">C110+F110</f>
        <v>0</v>
      </c>
      <c r="J113" s="194">
        <f t="shared" si="18"/>
        <v>3119676803</v>
      </c>
    </row>
    <row r="114" spans="1:10" ht="15.75">
      <c r="A114" s="187" t="s">
        <v>397</v>
      </c>
      <c r="B114" s="188"/>
      <c r="C114" s="188"/>
      <c r="D114" s="188"/>
      <c r="E114" s="188"/>
      <c r="F114" s="188"/>
      <c r="G114" s="188"/>
      <c r="H114" s="194">
        <f t="shared" si="17"/>
        <v>0</v>
      </c>
      <c r="I114" s="194">
        <f t="shared" si="27"/>
        <v>0</v>
      </c>
      <c r="J114" s="194">
        <f t="shared" si="18"/>
        <v>0</v>
      </c>
    </row>
    <row r="115" spans="1:10" ht="15.75">
      <c r="A115" s="187" t="s">
        <v>1035</v>
      </c>
      <c r="B115" s="188"/>
      <c r="C115" s="188"/>
      <c r="D115" s="188"/>
      <c r="E115" s="188"/>
      <c r="F115" s="188"/>
      <c r="G115" s="188"/>
      <c r="H115" s="194"/>
      <c r="I115" s="194"/>
      <c r="J115" s="194"/>
    </row>
    <row r="116" spans="1:10" ht="30">
      <c r="A116" s="187" t="s">
        <v>1036</v>
      </c>
      <c r="B116" s="188"/>
      <c r="C116" s="188"/>
      <c r="D116" s="188"/>
      <c r="E116" s="188"/>
      <c r="F116" s="188"/>
      <c r="G116" s="188"/>
      <c r="H116" s="194"/>
      <c r="I116" s="194"/>
      <c r="J116" s="194"/>
    </row>
    <row r="117" spans="1:10" ht="15.75">
      <c r="A117" s="187" t="s">
        <v>1037</v>
      </c>
      <c r="B117" s="188">
        <v>23943642</v>
      </c>
      <c r="C117" s="188"/>
      <c r="D117" s="188">
        <v>23943642</v>
      </c>
      <c r="E117" s="188">
        <v>34103</v>
      </c>
      <c r="F117" s="188"/>
      <c r="G117" s="188">
        <v>34103</v>
      </c>
      <c r="H117" s="194"/>
      <c r="I117" s="194"/>
      <c r="J117" s="194"/>
    </row>
    <row r="118" spans="1:10" s="1" customFormat="1" ht="15.75">
      <c r="A118" s="189" t="s">
        <v>398</v>
      </c>
      <c r="B118" s="190">
        <f aca="true" t="shared" si="28" ref="B118:G118">SUM(B115:B117)</f>
        <v>23943642</v>
      </c>
      <c r="C118" s="190">
        <f t="shared" si="28"/>
        <v>0</v>
      </c>
      <c r="D118" s="190">
        <f t="shared" si="28"/>
        <v>23943642</v>
      </c>
      <c r="E118" s="190">
        <f t="shared" si="28"/>
        <v>34103</v>
      </c>
      <c r="F118" s="190">
        <f t="shared" si="28"/>
        <v>0</v>
      </c>
      <c r="G118" s="190">
        <f t="shared" si="28"/>
        <v>34103</v>
      </c>
      <c r="H118" s="305">
        <f t="shared" si="17"/>
        <v>23977745</v>
      </c>
      <c r="I118" s="305">
        <f>C112+F112</f>
        <v>0</v>
      </c>
      <c r="J118" s="305">
        <f t="shared" si="18"/>
        <v>23977745</v>
      </c>
    </row>
    <row r="119" spans="1:10" ht="15.75">
      <c r="A119" s="187" t="s">
        <v>399</v>
      </c>
      <c r="B119" s="188">
        <v>-676532757</v>
      </c>
      <c r="C119" s="188"/>
      <c r="D119" s="188">
        <v>-1506551408</v>
      </c>
      <c r="E119" s="188">
        <v>-5706548</v>
      </c>
      <c r="F119" s="188"/>
      <c r="G119" s="188">
        <v>-5533900</v>
      </c>
      <c r="H119" s="194">
        <f t="shared" si="17"/>
        <v>-682239305</v>
      </c>
      <c r="I119" s="194">
        <f>C113+F113</f>
        <v>0</v>
      </c>
      <c r="J119" s="194">
        <f t="shared" si="18"/>
        <v>-1512085308</v>
      </c>
    </row>
    <row r="120" spans="1:10" ht="15.75">
      <c r="A120" s="187" t="s">
        <v>400</v>
      </c>
      <c r="B120" s="188"/>
      <c r="C120" s="188"/>
      <c r="D120" s="188"/>
      <c r="E120" s="188"/>
      <c r="F120" s="188"/>
      <c r="G120" s="188"/>
      <c r="H120" s="194">
        <f t="shared" si="17"/>
        <v>0</v>
      </c>
      <c r="I120" s="194">
        <f>C114+F114</f>
        <v>0</v>
      </c>
      <c r="J120" s="194">
        <f t="shared" si="18"/>
        <v>0</v>
      </c>
    </row>
    <row r="121" spans="1:10" ht="15.75">
      <c r="A121" s="187" t="s">
        <v>401</v>
      </c>
      <c r="B121" s="188">
        <v>-830018651</v>
      </c>
      <c r="C121" s="188"/>
      <c r="D121" s="188">
        <v>-16818642</v>
      </c>
      <c r="E121" s="188">
        <v>172648</v>
      </c>
      <c r="F121" s="188"/>
      <c r="G121" s="188">
        <v>682021</v>
      </c>
      <c r="H121" s="194">
        <f t="shared" si="17"/>
        <v>-829846003</v>
      </c>
      <c r="I121" s="194">
        <f t="shared" si="27"/>
        <v>0</v>
      </c>
      <c r="J121" s="194">
        <f t="shared" si="18"/>
        <v>-16136621</v>
      </c>
    </row>
    <row r="122" spans="1:10" s="1" customFormat="1" ht="15.75">
      <c r="A122" s="189" t="s">
        <v>402</v>
      </c>
      <c r="B122" s="190">
        <f aca="true" t="shared" si="29" ref="B122:G122">B113+B114+B118+B119+B120+B121</f>
        <v>1633075971</v>
      </c>
      <c r="C122" s="190">
        <f t="shared" si="29"/>
        <v>0</v>
      </c>
      <c r="D122" s="190">
        <f t="shared" si="29"/>
        <v>1616257329</v>
      </c>
      <c r="E122" s="190">
        <f t="shared" si="29"/>
        <v>-1506731</v>
      </c>
      <c r="F122" s="190">
        <f t="shared" si="29"/>
        <v>0</v>
      </c>
      <c r="G122" s="190">
        <f t="shared" si="29"/>
        <v>-824710</v>
      </c>
      <c r="H122" s="305">
        <f t="shared" si="17"/>
        <v>1631569240</v>
      </c>
      <c r="I122" s="190">
        <f>SUM(I113:I121)</f>
        <v>0</v>
      </c>
      <c r="J122" s="305">
        <f t="shared" si="18"/>
        <v>1615432619</v>
      </c>
    </row>
    <row r="123" spans="1:10" ht="15.75">
      <c r="A123" s="187" t="s">
        <v>403</v>
      </c>
      <c r="B123" s="188"/>
      <c r="C123" s="188"/>
      <c r="D123" s="188"/>
      <c r="E123" s="188"/>
      <c r="F123" s="188"/>
      <c r="G123" s="188"/>
      <c r="H123" s="194">
        <f t="shared" si="17"/>
        <v>0</v>
      </c>
      <c r="I123" s="194">
        <f t="shared" si="27"/>
        <v>0</v>
      </c>
      <c r="J123" s="194">
        <f t="shared" si="18"/>
        <v>0</v>
      </c>
    </row>
    <row r="124" spans="1:10" ht="30">
      <c r="A124" s="187" t="s">
        <v>404</v>
      </c>
      <c r="B124" s="188"/>
      <c r="C124" s="188"/>
      <c r="D124" s="188"/>
      <c r="E124" s="188"/>
      <c r="F124" s="188"/>
      <c r="G124" s="188"/>
      <c r="H124" s="194">
        <f t="shared" si="17"/>
        <v>0</v>
      </c>
      <c r="I124" s="194">
        <f t="shared" si="27"/>
        <v>0</v>
      </c>
      <c r="J124" s="194">
        <f t="shared" si="18"/>
        <v>0</v>
      </c>
    </row>
    <row r="125" spans="1:10" ht="15.75">
      <c r="A125" s="187" t="s">
        <v>405</v>
      </c>
      <c r="B125" s="188"/>
      <c r="C125" s="188"/>
      <c r="D125" s="188"/>
      <c r="E125" s="188"/>
      <c r="F125" s="188"/>
      <c r="G125" s="188"/>
      <c r="H125" s="194">
        <f t="shared" si="17"/>
        <v>0</v>
      </c>
      <c r="I125" s="194">
        <f t="shared" si="27"/>
        <v>0</v>
      </c>
      <c r="J125" s="194">
        <f t="shared" si="18"/>
        <v>0</v>
      </c>
    </row>
    <row r="126" spans="1:10" ht="30">
      <c r="A126" s="187" t="s">
        <v>406</v>
      </c>
      <c r="B126" s="188"/>
      <c r="C126" s="188"/>
      <c r="D126" s="188"/>
      <c r="E126" s="188"/>
      <c r="F126" s="188"/>
      <c r="G126" s="188"/>
      <c r="H126" s="194">
        <f t="shared" si="17"/>
        <v>0</v>
      </c>
      <c r="I126" s="194">
        <f t="shared" si="27"/>
        <v>0</v>
      </c>
      <c r="J126" s="194">
        <f t="shared" si="18"/>
        <v>0</v>
      </c>
    </row>
    <row r="127" spans="1:10" ht="30">
      <c r="A127" s="187" t="s">
        <v>407</v>
      </c>
      <c r="B127" s="188">
        <v>0</v>
      </c>
      <c r="C127" s="188"/>
      <c r="D127" s="188"/>
      <c r="E127" s="188"/>
      <c r="F127" s="188"/>
      <c r="G127" s="188"/>
      <c r="H127" s="194">
        <f t="shared" si="17"/>
        <v>0</v>
      </c>
      <c r="I127" s="194">
        <f t="shared" si="27"/>
        <v>0</v>
      </c>
      <c r="J127" s="194">
        <f t="shared" si="18"/>
        <v>0</v>
      </c>
    </row>
    <row r="128" spans="1:10" ht="15.75">
      <c r="A128" s="187" t="s">
        <v>408</v>
      </c>
      <c r="B128" s="188">
        <v>0</v>
      </c>
      <c r="C128" s="188"/>
      <c r="D128" s="188">
        <v>0</v>
      </c>
      <c r="E128" s="188"/>
      <c r="F128" s="188"/>
      <c r="G128" s="188"/>
      <c r="H128" s="194">
        <f t="shared" si="17"/>
        <v>0</v>
      </c>
      <c r="I128" s="194">
        <f t="shared" si="27"/>
        <v>0</v>
      </c>
      <c r="J128" s="194">
        <f t="shared" si="18"/>
        <v>0</v>
      </c>
    </row>
    <row r="129" spans="1:10" ht="15.75">
      <c r="A129" s="187" t="s">
        <v>409</v>
      </c>
      <c r="B129" s="188"/>
      <c r="C129" s="188"/>
      <c r="D129" s="188"/>
      <c r="E129" s="188"/>
      <c r="F129" s="188"/>
      <c r="G129" s="188"/>
      <c r="H129" s="194">
        <f t="shared" si="17"/>
        <v>0</v>
      </c>
      <c r="I129" s="194">
        <f t="shared" si="27"/>
        <v>0</v>
      </c>
      <c r="J129" s="194">
        <f t="shared" si="18"/>
        <v>0</v>
      </c>
    </row>
    <row r="130" spans="1:10" ht="30">
      <c r="A130" s="187" t="s">
        <v>410</v>
      </c>
      <c r="B130" s="188"/>
      <c r="C130" s="188"/>
      <c r="D130" s="188"/>
      <c r="E130" s="188"/>
      <c r="F130" s="188"/>
      <c r="G130" s="188"/>
      <c r="H130" s="194">
        <f t="shared" si="17"/>
        <v>0</v>
      </c>
      <c r="I130" s="194">
        <f t="shared" si="27"/>
        <v>0</v>
      </c>
      <c r="J130" s="194">
        <f t="shared" si="18"/>
        <v>0</v>
      </c>
    </row>
    <row r="131" spans="1:10" ht="15.75">
      <c r="A131" s="187" t="s">
        <v>411</v>
      </c>
      <c r="B131" s="188"/>
      <c r="C131" s="188"/>
      <c r="D131" s="188"/>
      <c r="E131" s="188"/>
      <c r="F131" s="188"/>
      <c r="G131" s="188"/>
      <c r="H131" s="194">
        <f t="shared" si="17"/>
        <v>0</v>
      </c>
      <c r="I131" s="194">
        <f t="shared" si="27"/>
        <v>0</v>
      </c>
      <c r="J131" s="194">
        <f t="shared" si="18"/>
        <v>0</v>
      </c>
    </row>
    <row r="132" spans="1:10" s="1" customFormat="1" ht="15.75">
      <c r="A132" s="189" t="s">
        <v>412</v>
      </c>
      <c r="B132" s="190">
        <f aca="true" t="shared" si="30" ref="B132:I132">SUM(B123:B131)</f>
        <v>0</v>
      </c>
      <c r="C132" s="190">
        <f t="shared" si="30"/>
        <v>0</v>
      </c>
      <c r="D132" s="190">
        <f t="shared" si="30"/>
        <v>0</v>
      </c>
      <c r="E132" s="190">
        <f t="shared" si="30"/>
        <v>0</v>
      </c>
      <c r="F132" s="190">
        <f t="shared" si="30"/>
        <v>0</v>
      </c>
      <c r="G132" s="190">
        <f t="shared" si="30"/>
        <v>0</v>
      </c>
      <c r="H132" s="305">
        <f t="shared" si="17"/>
        <v>0</v>
      </c>
      <c r="I132" s="190">
        <f t="shared" si="30"/>
        <v>0</v>
      </c>
      <c r="J132" s="305">
        <f t="shared" si="18"/>
        <v>0</v>
      </c>
    </row>
    <row r="133" spans="1:10" ht="30">
      <c r="A133" s="187" t="s">
        <v>413</v>
      </c>
      <c r="B133" s="188"/>
      <c r="C133" s="188"/>
      <c r="D133" s="188"/>
      <c r="E133" s="188"/>
      <c r="F133" s="188"/>
      <c r="G133" s="188"/>
      <c r="H133" s="194">
        <f t="shared" si="17"/>
        <v>0</v>
      </c>
      <c r="I133" s="194">
        <f t="shared" si="27"/>
        <v>0</v>
      </c>
      <c r="J133" s="194">
        <f t="shared" si="18"/>
        <v>0</v>
      </c>
    </row>
    <row r="134" spans="1:10" ht="30">
      <c r="A134" s="187" t="s">
        <v>414</v>
      </c>
      <c r="B134" s="188"/>
      <c r="C134" s="188"/>
      <c r="D134" s="188"/>
      <c r="E134" s="188"/>
      <c r="F134" s="188"/>
      <c r="G134" s="188"/>
      <c r="H134" s="194">
        <f t="shared" si="17"/>
        <v>0</v>
      </c>
      <c r="I134" s="194">
        <f t="shared" si="27"/>
        <v>0</v>
      </c>
      <c r="J134" s="194">
        <f t="shared" si="18"/>
        <v>0</v>
      </c>
    </row>
    <row r="135" spans="1:10" ht="15.75">
      <c r="A135" s="187" t="s">
        <v>415</v>
      </c>
      <c r="B135" s="188"/>
      <c r="C135" s="188"/>
      <c r="D135" s="188">
        <v>0</v>
      </c>
      <c r="E135" s="188"/>
      <c r="F135" s="188"/>
      <c r="G135" s="188"/>
      <c r="H135" s="194">
        <f t="shared" si="17"/>
        <v>0</v>
      </c>
      <c r="I135" s="194">
        <f t="shared" si="27"/>
        <v>0</v>
      </c>
      <c r="J135" s="194">
        <f t="shared" si="18"/>
        <v>0</v>
      </c>
    </row>
    <row r="136" spans="1:10" ht="30">
      <c r="A136" s="187" t="s">
        <v>416</v>
      </c>
      <c r="B136" s="188"/>
      <c r="C136" s="188"/>
      <c r="D136" s="188"/>
      <c r="E136" s="188"/>
      <c r="F136" s="188"/>
      <c r="G136" s="188"/>
      <c r="H136" s="194">
        <f aca="true" t="shared" si="31" ref="H136:H170">B136+E136</f>
        <v>0</v>
      </c>
      <c r="I136" s="194">
        <f t="shared" si="27"/>
        <v>0</v>
      </c>
      <c r="J136" s="194">
        <f aca="true" t="shared" si="32" ref="J136:J170">D136+G136</f>
        <v>0</v>
      </c>
    </row>
    <row r="137" spans="1:10" ht="30">
      <c r="A137" s="187" t="s">
        <v>417</v>
      </c>
      <c r="B137" s="188"/>
      <c r="C137" s="188"/>
      <c r="D137" s="188"/>
      <c r="E137" s="188"/>
      <c r="F137" s="188"/>
      <c r="G137" s="188"/>
      <c r="H137" s="194">
        <f t="shared" si="31"/>
        <v>0</v>
      </c>
      <c r="I137" s="194">
        <f t="shared" si="27"/>
        <v>0</v>
      </c>
      <c r="J137" s="194">
        <f t="shared" si="32"/>
        <v>0</v>
      </c>
    </row>
    <row r="138" spans="1:10" ht="15.75">
      <c r="A138" s="187" t="s">
        <v>418</v>
      </c>
      <c r="B138" s="188"/>
      <c r="C138" s="188"/>
      <c r="D138" s="188"/>
      <c r="E138" s="188"/>
      <c r="F138" s="188"/>
      <c r="G138" s="188"/>
      <c r="H138" s="194">
        <f t="shared" si="31"/>
        <v>0</v>
      </c>
      <c r="I138" s="194">
        <f t="shared" si="27"/>
        <v>0</v>
      </c>
      <c r="J138" s="194">
        <f t="shared" si="32"/>
        <v>0</v>
      </c>
    </row>
    <row r="139" spans="1:10" ht="15.75">
      <c r="A139" s="187" t="s">
        <v>419</v>
      </c>
      <c r="B139" s="188"/>
      <c r="C139" s="188"/>
      <c r="D139" s="188"/>
      <c r="E139" s="188"/>
      <c r="F139" s="188"/>
      <c r="G139" s="188"/>
      <c r="H139" s="194">
        <f t="shared" si="31"/>
        <v>0</v>
      </c>
      <c r="I139" s="194">
        <f t="shared" si="27"/>
        <v>0</v>
      </c>
      <c r="J139" s="194">
        <f t="shared" si="32"/>
        <v>0</v>
      </c>
    </row>
    <row r="140" spans="1:10" ht="30">
      <c r="A140" s="187" t="s">
        <v>420</v>
      </c>
      <c r="B140" s="188"/>
      <c r="C140" s="188"/>
      <c r="D140" s="188"/>
      <c r="E140" s="188"/>
      <c r="F140" s="188"/>
      <c r="G140" s="188"/>
      <c r="H140" s="194">
        <f t="shared" si="31"/>
        <v>0</v>
      </c>
      <c r="I140" s="194">
        <f t="shared" si="27"/>
        <v>0</v>
      </c>
      <c r="J140" s="194">
        <f t="shared" si="32"/>
        <v>0</v>
      </c>
    </row>
    <row r="141" spans="1:10" ht="30">
      <c r="A141" s="187" t="s">
        <v>421</v>
      </c>
      <c r="B141" s="188">
        <v>2891411</v>
      </c>
      <c r="C141" s="188"/>
      <c r="D141" s="188">
        <v>3113651</v>
      </c>
      <c r="E141" s="188"/>
      <c r="F141" s="188"/>
      <c r="G141" s="188"/>
      <c r="H141" s="194">
        <f t="shared" si="31"/>
        <v>2891411</v>
      </c>
      <c r="I141" s="194">
        <f t="shared" si="27"/>
        <v>0</v>
      </c>
      <c r="J141" s="194">
        <f t="shared" si="32"/>
        <v>3113651</v>
      </c>
    </row>
    <row r="142" spans="1:10" ht="30">
      <c r="A142" s="187" t="s">
        <v>1038</v>
      </c>
      <c r="B142" s="188"/>
      <c r="C142" s="188"/>
      <c r="D142" s="188"/>
      <c r="E142" s="188"/>
      <c r="F142" s="188"/>
      <c r="G142" s="188"/>
      <c r="H142" s="194"/>
      <c r="I142" s="194"/>
      <c r="J142" s="194"/>
    </row>
    <row r="143" spans="1:10" ht="30">
      <c r="A143" s="187" t="s">
        <v>1039</v>
      </c>
      <c r="B143" s="188"/>
      <c r="C143" s="188"/>
      <c r="D143" s="188"/>
      <c r="E143" s="188"/>
      <c r="F143" s="188"/>
      <c r="G143" s="188"/>
      <c r="H143" s="194"/>
      <c r="I143" s="194"/>
      <c r="J143" s="194"/>
    </row>
    <row r="144" spans="1:10" ht="30">
      <c r="A144" s="187" t="s">
        <v>1040</v>
      </c>
      <c r="B144" s="188"/>
      <c r="C144" s="188"/>
      <c r="D144" s="188"/>
      <c r="E144" s="188"/>
      <c r="F144" s="188"/>
      <c r="G144" s="188"/>
      <c r="H144" s="194"/>
      <c r="I144" s="194"/>
      <c r="J144" s="194"/>
    </row>
    <row r="145" spans="1:10" ht="30">
      <c r="A145" s="187" t="s">
        <v>1041</v>
      </c>
      <c r="B145" s="188"/>
      <c r="C145" s="188"/>
      <c r="D145" s="188"/>
      <c r="E145" s="188"/>
      <c r="F145" s="188"/>
      <c r="G145" s="188"/>
      <c r="H145" s="194"/>
      <c r="I145" s="194"/>
      <c r="J145" s="194"/>
    </row>
    <row r="146" spans="1:10" ht="30">
      <c r="A146" s="187" t="s">
        <v>1042</v>
      </c>
      <c r="B146" s="188">
        <v>2891411</v>
      </c>
      <c r="C146" s="188"/>
      <c r="D146" s="188">
        <v>3113651</v>
      </c>
      <c r="E146" s="188"/>
      <c r="F146" s="188"/>
      <c r="G146" s="188"/>
      <c r="H146" s="194"/>
      <c r="I146" s="194"/>
      <c r="J146" s="194"/>
    </row>
    <row r="147" spans="1:10" ht="30">
      <c r="A147" s="187" t="s">
        <v>1043</v>
      </c>
      <c r="B147" s="188"/>
      <c r="C147" s="188"/>
      <c r="D147" s="188"/>
      <c r="E147" s="188"/>
      <c r="F147" s="188"/>
      <c r="G147" s="188"/>
      <c r="H147" s="194"/>
      <c r="I147" s="194"/>
      <c r="J147" s="194"/>
    </row>
    <row r="148" spans="1:10" ht="30">
      <c r="A148" s="187" t="s">
        <v>1044</v>
      </c>
      <c r="B148" s="188"/>
      <c r="C148" s="188"/>
      <c r="D148" s="188"/>
      <c r="E148" s="188"/>
      <c r="F148" s="188"/>
      <c r="G148" s="188"/>
      <c r="H148" s="194"/>
      <c r="I148" s="194"/>
      <c r="J148" s="194"/>
    </row>
    <row r="149" spans="1:10" ht="30">
      <c r="A149" s="187" t="s">
        <v>1045</v>
      </c>
      <c r="B149" s="188"/>
      <c r="C149" s="188"/>
      <c r="D149" s="188"/>
      <c r="E149" s="188"/>
      <c r="F149" s="188"/>
      <c r="G149" s="188"/>
      <c r="H149" s="194"/>
      <c r="I149" s="194"/>
      <c r="J149" s="194"/>
    </row>
    <row r="150" spans="1:10" ht="30">
      <c r="A150" s="187" t="s">
        <v>1046</v>
      </c>
      <c r="B150" s="188"/>
      <c r="C150" s="188"/>
      <c r="D150" s="188"/>
      <c r="E150" s="188"/>
      <c r="F150" s="188"/>
      <c r="G150" s="188"/>
      <c r="H150" s="194"/>
      <c r="I150" s="194"/>
      <c r="J150" s="194"/>
    </row>
    <row r="151" spans="1:10" ht="30">
      <c r="A151" s="187" t="s">
        <v>1047</v>
      </c>
      <c r="B151" s="188"/>
      <c r="C151" s="188"/>
      <c r="D151" s="188"/>
      <c r="E151" s="188"/>
      <c r="F151" s="188"/>
      <c r="G151" s="188"/>
      <c r="H151" s="194"/>
      <c r="I151" s="194"/>
      <c r="J151" s="194"/>
    </row>
    <row r="152" spans="1:10" s="1" customFormat="1" ht="15.75">
      <c r="A152" s="189" t="s">
        <v>422</v>
      </c>
      <c r="B152" s="190">
        <f aca="true" t="shared" si="33" ref="B152:G152">B133+B134+B135+B136+B137+B138+B139+B140+B141</f>
        <v>2891411</v>
      </c>
      <c r="C152" s="190">
        <f t="shared" si="33"/>
        <v>0</v>
      </c>
      <c r="D152" s="190">
        <f t="shared" si="33"/>
        <v>3113651</v>
      </c>
      <c r="E152" s="190">
        <f t="shared" si="33"/>
        <v>0</v>
      </c>
      <c r="F152" s="190">
        <f t="shared" si="33"/>
        <v>0</v>
      </c>
      <c r="G152" s="190">
        <f t="shared" si="33"/>
        <v>0</v>
      </c>
      <c r="H152" s="305">
        <f t="shared" si="31"/>
        <v>2891411</v>
      </c>
      <c r="I152" s="190">
        <f>SUM(I133:I141)</f>
        <v>0</v>
      </c>
      <c r="J152" s="305">
        <f t="shared" si="32"/>
        <v>3113651</v>
      </c>
    </row>
    <row r="153" spans="1:10" ht="15.75">
      <c r="A153" s="187" t="s">
        <v>423</v>
      </c>
      <c r="B153" s="188">
        <v>872876</v>
      </c>
      <c r="C153" s="188"/>
      <c r="D153" s="188">
        <v>1068552</v>
      </c>
      <c r="E153" s="188"/>
      <c r="F153" s="188"/>
      <c r="G153" s="188"/>
      <c r="H153" s="194">
        <f t="shared" si="31"/>
        <v>872876</v>
      </c>
      <c r="I153" s="194">
        <f>C140+F140</f>
        <v>0</v>
      </c>
      <c r="J153" s="194">
        <f t="shared" si="32"/>
        <v>1068552</v>
      </c>
    </row>
    <row r="154" spans="1:10" ht="15.75">
      <c r="A154" s="187" t="s">
        <v>424</v>
      </c>
      <c r="B154" s="188"/>
      <c r="C154" s="188"/>
      <c r="D154" s="188">
        <v>0</v>
      </c>
      <c r="E154" s="188"/>
      <c r="F154" s="188"/>
      <c r="G154" s="188"/>
      <c r="H154" s="194">
        <f t="shared" si="31"/>
        <v>0</v>
      </c>
      <c r="I154" s="194">
        <f>C141+F141</f>
        <v>0</v>
      </c>
      <c r="J154" s="194">
        <f t="shared" si="32"/>
        <v>0</v>
      </c>
    </row>
    <row r="155" spans="1:10" ht="15.75">
      <c r="A155" s="187" t="s">
        <v>425</v>
      </c>
      <c r="B155" s="188">
        <v>1221</v>
      </c>
      <c r="C155" s="188"/>
      <c r="D155" s="188">
        <v>0</v>
      </c>
      <c r="E155" s="188"/>
      <c r="F155" s="188"/>
      <c r="G155" s="188"/>
      <c r="H155" s="194">
        <f t="shared" si="31"/>
        <v>1221</v>
      </c>
      <c r="I155" s="194">
        <f t="shared" si="27"/>
        <v>0</v>
      </c>
      <c r="J155" s="194">
        <f t="shared" si="32"/>
        <v>0</v>
      </c>
    </row>
    <row r="156" spans="1:10" ht="15.75">
      <c r="A156" s="187" t="s">
        <v>426</v>
      </c>
      <c r="B156" s="188"/>
      <c r="C156" s="188"/>
      <c r="D156" s="188"/>
      <c r="E156" s="188"/>
      <c r="F156" s="188"/>
      <c r="G156" s="188"/>
      <c r="H156" s="194">
        <f t="shared" si="31"/>
        <v>0</v>
      </c>
      <c r="I156" s="194">
        <f t="shared" si="27"/>
        <v>0</v>
      </c>
      <c r="J156" s="194">
        <f t="shared" si="32"/>
        <v>0</v>
      </c>
    </row>
    <row r="157" spans="1:10" ht="30">
      <c r="A157" s="187" t="s">
        <v>1048</v>
      </c>
      <c r="B157" s="188"/>
      <c r="C157" s="188"/>
      <c r="D157" s="188"/>
      <c r="E157" s="188"/>
      <c r="F157" s="188"/>
      <c r="G157" s="188"/>
      <c r="H157" s="194">
        <f t="shared" si="31"/>
        <v>0</v>
      </c>
      <c r="I157" s="194">
        <f t="shared" si="27"/>
        <v>0</v>
      </c>
      <c r="J157" s="194">
        <f t="shared" si="32"/>
        <v>0</v>
      </c>
    </row>
    <row r="158" spans="1:10" ht="30">
      <c r="A158" s="187" t="s">
        <v>428</v>
      </c>
      <c r="B158" s="188"/>
      <c r="C158" s="188"/>
      <c r="D158" s="188"/>
      <c r="E158" s="188"/>
      <c r="F158" s="188"/>
      <c r="G158" s="188"/>
      <c r="H158" s="194">
        <f t="shared" si="31"/>
        <v>0</v>
      </c>
      <c r="I158" s="194">
        <f t="shared" si="27"/>
        <v>0</v>
      </c>
      <c r="J158" s="194">
        <f t="shared" si="32"/>
        <v>0</v>
      </c>
    </row>
    <row r="159" spans="1:10" ht="30">
      <c r="A159" s="187" t="s">
        <v>429</v>
      </c>
      <c r="B159" s="188"/>
      <c r="C159" s="188"/>
      <c r="D159" s="188"/>
      <c r="E159" s="188"/>
      <c r="F159" s="188"/>
      <c r="G159" s="188"/>
      <c r="H159" s="194">
        <f t="shared" si="31"/>
        <v>0</v>
      </c>
      <c r="I159" s="194">
        <f t="shared" si="27"/>
        <v>0</v>
      </c>
      <c r="J159" s="194">
        <f t="shared" si="32"/>
        <v>0</v>
      </c>
    </row>
    <row r="160" spans="1:10" ht="15.75">
      <c r="A160" s="187" t="s">
        <v>1049</v>
      </c>
      <c r="B160" s="188"/>
      <c r="C160" s="188"/>
      <c r="D160" s="188"/>
      <c r="E160" s="188"/>
      <c r="F160" s="188"/>
      <c r="G160" s="188"/>
      <c r="H160" s="194"/>
      <c r="I160" s="194"/>
      <c r="J160" s="194"/>
    </row>
    <row r="161" spans="1:10" ht="15.75">
      <c r="A161" s="187" t="s">
        <v>1050</v>
      </c>
      <c r="B161" s="188"/>
      <c r="C161" s="188"/>
      <c r="D161" s="188"/>
      <c r="E161" s="188"/>
      <c r="F161" s="188"/>
      <c r="G161" s="188"/>
      <c r="H161" s="194"/>
      <c r="I161" s="194"/>
      <c r="J161" s="194"/>
    </row>
    <row r="162" spans="1:10" ht="15.75">
      <c r="A162" s="187" t="s">
        <v>1051</v>
      </c>
      <c r="B162" s="188"/>
      <c r="C162" s="188"/>
      <c r="D162" s="188"/>
      <c r="E162" s="188"/>
      <c r="F162" s="188"/>
      <c r="G162" s="188"/>
      <c r="H162" s="194"/>
      <c r="I162" s="194"/>
      <c r="J162" s="194"/>
    </row>
    <row r="163" spans="1:10" s="1" customFormat="1" ht="15.75">
      <c r="A163" s="189" t="s">
        <v>430</v>
      </c>
      <c r="B163" s="190">
        <f aca="true" t="shared" si="34" ref="B163:I163">SUM(B153:B159)</f>
        <v>874097</v>
      </c>
      <c r="C163" s="190">
        <f t="shared" si="34"/>
        <v>0</v>
      </c>
      <c r="D163" s="190">
        <f>SUM(D153:D159)</f>
        <v>1068552</v>
      </c>
      <c r="E163" s="190">
        <f t="shared" si="34"/>
        <v>0</v>
      </c>
      <c r="F163" s="190">
        <f t="shared" si="34"/>
        <v>0</v>
      </c>
      <c r="G163" s="190">
        <f t="shared" si="34"/>
        <v>0</v>
      </c>
      <c r="H163" s="305">
        <f t="shared" si="31"/>
        <v>874097</v>
      </c>
      <c r="I163" s="190">
        <f t="shared" si="34"/>
        <v>0</v>
      </c>
      <c r="J163" s="305">
        <f t="shared" si="32"/>
        <v>1068552</v>
      </c>
    </row>
    <row r="164" spans="1:10" s="1" customFormat="1" ht="15.75">
      <c r="A164" s="189" t="s">
        <v>431</v>
      </c>
      <c r="B164" s="190">
        <f aca="true" t="shared" si="35" ref="B164:G164">B163+B152+B132</f>
        <v>3765508</v>
      </c>
      <c r="C164" s="190">
        <f t="shared" si="35"/>
        <v>0</v>
      </c>
      <c r="D164" s="190">
        <f t="shared" si="35"/>
        <v>4182203</v>
      </c>
      <c r="E164" s="190">
        <f t="shared" si="35"/>
        <v>0</v>
      </c>
      <c r="F164" s="190">
        <f t="shared" si="35"/>
        <v>0</v>
      </c>
      <c r="G164" s="190">
        <f t="shared" si="35"/>
        <v>0</v>
      </c>
      <c r="H164" s="305">
        <f t="shared" si="31"/>
        <v>3765508</v>
      </c>
      <c r="I164" s="190">
        <f>I163+I152+I132</f>
        <v>0</v>
      </c>
      <c r="J164" s="305">
        <f t="shared" si="32"/>
        <v>4182203</v>
      </c>
    </row>
    <row r="165" spans="1:10" s="1" customFormat="1" ht="28.5">
      <c r="A165" s="189" t="s">
        <v>1052</v>
      </c>
      <c r="B165" s="190"/>
      <c r="C165" s="190"/>
      <c r="D165" s="190"/>
      <c r="E165" s="190"/>
      <c r="F165" s="190"/>
      <c r="G165" s="190"/>
      <c r="H165" s="305">
        <f t="shared" si="31"/>
        <v>0</v>
      </c>
      <c r="I165" s="305">
        <f>C163+F163</f>
        <v>0</v>
      </c>
      <c r="J165" s="305">
        <f t="shared" si="32"/>
        <v>0</v>
      </c>
    </row>
    <row r="166" spans="1:10" ht="15.75">
      <c r="A166" s="187" t="s">
        <v>1053</v>
      </c>
      <c r="B166" s="188"/>
      <c r="C166" s="188"/>
      <c r="D166" s="188"/>
      <c r="E166" s="188"/>
      <c r="F166" s="188"/>
      <c r="G166" s="188"/>
      <c r="H166" s="194">
        <f t="shared" si="31"/>
        <v>0</v>
      </c>
      <c r="I166" s="194">
        <f>C164+F164</f>
        <v>0</v>
      </c>
      <c r="J166" s="194">
        <f t="shared" si="32"/>
        <v>0</v>
      </c>
    </row>
    <row r="167" spans="1:10" ht="15.75">
      <c r="A167" s="187" t="s">
        <v>1054</v>
      </c>
      <c r="B167" s="188">
        <v>1881587</v>
      </c>
      <c r="C167" s="188"/>
      <c r="D167" s="188">
        <v>2528817</v>
      </c>
      <c r="E167" s="188">
        <v>2335197</v>
      </c>
      <c r="F167" s="188"/>
      <c r="G167" s="188">
        <v>2390485</v>
      </c>
      <c r="H167" s="194">
        <f t="shared" si="31"/>
        <v>4216784</v>
      </c>
      <c r="I167" s="194"/>
      <c r="J167" s="194">
        <f t="shared" si="32"/>
        <v>4919302</v>
      </c>
    </row>
    <row r="168" spans="1:10" ht="15.75">
      <c r="A168" s="187" t="s">
        <v>1055</v>
      </c>
      <c r="B168" s="188"/>
      <c r="C168" s="188"/>
      <c r="D168" s="188">
        <v>100099896</v>
      </c>
      <c r="E168" s="188"/>
      <c r="F168" s="188"/>
      <c r="G168" s="188"/>
      <c r="H168" s="194">
        <f t="shared" si="31"/>
        <v>0</v>
      </c>
      <c r="I168" s="194">
        <f>C165+F165</f>
        <v>0</v>
      </c>
      <c r="J168" s="194">
        <f t="shared" si="32"/>
        <v>100099896</v>
      </c>
    </row>
    <row r="169" spans="1:10" s="1" customFormat="1" ht="15.75">
      <c r="A169" s="189" t="s">
        <v>1056</v>
      </c>
      <c r="B169" s="190">
        <f aca="true" t="shared" si="36" ref="B169:G169">SUM(B166:B168)</f>
        <v>1881587</v>
      </c>
      <c r="C169" s="190">
        <f t="shared" si="36"/>
        <v>0</v>
      </c>
      <c r="D169" s="190">
        <f t="shared" si="36"/>
        <v>102628713</v>
      </c>
      <c r="E169" s="190">
        <f t="shared" si="36"/>
        <v>2335197</v>
      </c>
      <c r="F169" s="190">
        <f t="shared" si="36"/>
        <v>0</v>
      </c>
      <c r="G169" s="190">
        <f t="shared" si="36"/>
        <v>2390485</v>
      </c>
      <c r="H169" s="305">
        <f t="shared" si="31"/>
        <v>4216784</v>
      </c>
      <c r="I169" s="190">
        <f>SUM(I166:I168)</f>
        <v>0</v>
      </c>
      <c r="J169" s="305">
        <f t="shared" si="32"/>
        <v>105019198</v>
      </c>
    </row>
    <row r="170" spans="1:10" s="1" customFormat="1" ht="15.75">
      <c r="A170" s="184" t="s">
        <v>437</v>
      </c>
      <c r="B170" s="191">
        <f aca="true" t="shared" si="37" ref="B170:G170">B169+B165+B164+B122</f>
        <v>1638723066</v>
      </c>
      <c r="C170" s="191">
        <f t="shared" si="37"/>
        <v>0</v>
      </c>
      <c r="D170" s="191">
        <f t="shared" si="37"/>
        <v>1723068245</v>
      </c>
      <c r="E170" s="191">
        <f t="shared" si="37"/>
        <v>828466</v>
      </c>
      <c r="F170" s="191">
        <f t="shared" si="37"/>
        <v>0</v>
      </c>
      <c r="G170" s="191">
        <f t="shared" si="37"/>
        <v>1565775</v>
      </c>
      <c r="H170" s="305">
        <f t="shared" si="31"/>
        <v>1639551532</v>
      </c>
      <c r="I170" s="190">
        <f>SUM(I167:I169)</f>
        <v>0</v>
      </c>
      <c r="J170" s="305">
        <f t="shared" si="32"/>
        <v>1724634020</v>
      </c>
    </row>
    <row r="171" spans="1:10" ht="15.75">
      <c r="A171" s="209"/>
      <c r="B171" s="209"/>
      <c r="C171" s="209"/>
      <c r="D171" s="209"/>
      <c r="E171" s="209"/>
      <c r="F171" s="209"/>
      <c r="G171" s="209"/>
      <c r="H171" s="212"/>
      <c r="I171" s="212"/>
      <c r="J171" s="212"/>
    </row>
    <row r="172" spans="1:10" ht="15.75">
      <c r="A172" s="209"/>
      <c r="B172" s="209"/>
      <c r="C172" s="209"/>
      <c r="D172" s="209"/>
      <c r="E172" s="209"/>
      <c r="F172" s="209"/>
      <c r="G172" s="209"/>
      <c r="H172" s="212"/>
      <c r="I172" s="212"/>
      <c r="J172" s="212"/>
    </row>
    <row r="173" spans="1:10" ht="15.75">
      <c r="A173" s="209"/>
      <c r="B173" s="209"/>
      <c r="C173" s="209"/>
      <c r="D173" s="209"/>
      <c r="E173" s="209"/>
      <c r="F173" s="209"/>
      <c r="G173" s="209"/>
      <c r="H173" s="212"/>
      <c r="I173" s="212"/>
      <c r="J173" s="212"/>
    </row>
    <row r="174" spans="1:10" ht="15.75">
      <c r="A174" s="209"/>
      <c r="B174" s="209"/>
      <c r="C174" s="209"/>
      <c r="D174" s="209"/>
      <c r="E174" s="209"/>
      <c r="F174" s="209"/>
      <c r="G174" s="209"/>
      <c r="H174" s="212"/>
      <c r="I174" s="212"/>
      <c r="J174" s="212"/>
    </row>
    <row r="175" spans="1:10" ht="15.75">
      <c r="A175" s="209"/>
      <c r="B175" s="209"/>
      <c r="C175" s="209"/>
      <c r="D175" s="209"/>
      <c r="E175" s="209"/>
      <c r="F175" s="209"/>
      <c r="G175" s="209"/>
      <c r="H175" s="212"/>
      <c r="I175" s="212"/>
      <c r="J175" s="212"/>
    </row>
    <row r="176" spans="1:10" ht="15.75">
      <c r="A176" s="209"/>
      <c r="B176" s="209"/>
      <c r="C176" s="209"/>
      <c r="D176" s="209"/>
      <c r="E176" s="209"/>
      <c r="F176" s="209"/>
      <c r="G176" s="209"/>
      <c r="H176" s="212"/>
      <c r="I176" s="212"/>
      <c r="J176" s="212"/>
    </row>
    <row r="177" spans="1:10" ht="15.75">
      <c r="A177" s="209"/>
      <c r="B177" s="209"/>
      <c r="C177" s="209"/>
      <c r="D177" s="209"/>
      <c r="E177" s="209"/>
      <c r="F177" s="209"/>
      <c r="G177" s="209"/>
      <c r="H177" s="212"/>
      <c r="I177" s="212"/>
      <c r="J177" s="212"/>
    </row>
    <row r="178" spans="1:10" ht="15.75">
      <c r="A178" s="209"/>
      <c r="B178" s="209"/>
      <c r="C178" s="209"/>
      <c r="D178" s="209"/>
      <c r="E178" s="209"/>
      <c r="F178" s="209"/>
      <c r="G178" s="209"/>
      <c r="H178" s="212"/>
      <c r="I178" s="212"/>
      <c r="J178" s="212"/>
    </row>
  </sheetData>
  <sheetProtection/>
  <mergeCells count="4">
    <mergeCell ref="B4:D4"/>
    <mergeCell ref="E4:G4"/>
    <mergeCell ref="H4:J4"/>
    <mergeCell ref="A1:J1"/>
  </mergeCells>
  <printOptions/>
  <pageMargins left="0.35433070866141736" right="0.35433070866141736" top="0.7480314960629921" bottom="0.7480314960629921" header="0.31496062992125984" footer="0.31496062992125984"/>
  <pageSetup fitToHeight="0" fitToWidth="1" horizontalDpi="600" verticalDpi="600" orientation="landscape" paperSize="9" scale="64" r:id="rId1"/>
  <headerFooter>
    <oddHeader>&amp;C22. melléklet a 6/2018. (V.29.)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31"/>
  <sheetViews>
    <sheetView view="pageLayout" workbookViewId="0" topLeftCell="A1">
      <selection activeCell="M31" sqref="A1:M31"/>
    </sheetView>
  </sheetViews>
  <sheetFormatPr defaultColWidth="9.140625" defaultRowHeight="12.75"/>
  <cols>
    <col min="1" max="1" width="57.57421875" style="2" customWidth="1"/>
    <col min="2" max="13" width="17.00390625" style="2" customWidth="1"/>
    <col min="14" max="16384" width="9.140625" style="2" customWidth="1"/>
  </cols>
  <sheetData>
    <row r="1" spans="1:13" s="1" customFormat="1" ht="15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1.75" customHeight="1">
      <c r="A2" s="407" t="s">
        <v>92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</row>
    <row r="3" spans="1:13" ht="15.75">
      <c r="A3" s="407" t="s">
        <v>956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</row>
    <row r="4" spans="1:13" ht="15.75">
      <c r="A4" s="121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2:13" ht="15.75">
      <c r="B5" s="395"/>
      <c r="C5" s="3"/>
      <c r="D5" s="3"/>
      <c r="E5" s="3"/>
      <c r="F5" s="395"/>
      <c r="G5" s="3"/>
      <c r="H5" s="3"/>
      <c r="I5" s="3"/>
      <c r="J5" s="395"/>
      <c r="K5" s="3"/>
      <c r="L5" s="3"/>
      <c r="M5" s="3"/>
    </row>
    <row r="6" spans="1:13" ht="63">
      <c r="A6" s="4" t="s">
        <v>12</v>
      </c>
      <c r="B6" s="12" t="s">
        <v>1089</v>
      </c>
      <c r="C6" s="12" t="s">
        <v>1092</v>
      </c>
      <c r="D6" s="12" t="s">
        <v>1093</v>
      </c>
      <c r="E6" s="12" t="s">
        <v>1094</v>
      </c>
      <c r="F6" s="12" t="s">
        <v>1090</v>
      </c>
      <c r="G6" s="12" t="s">
        <v>1095</v>
      </c>
      <c r="H6" s="12" t="s">
        <v>1096</v>
      </c>
      <c r="I6" s="12" t="s">
        <v>1057</v>
      </c>
      <c r="J6" s="12" t="s">
        <v>1091</v>
      </c>
      <c r="K6" s="12" t="s">
        <v>1097</v>
      </c>
      <c r="L6" s="12" t="s">
        <v>1098</v>
      </c>
      <c r="M6" s="12" t="s">
        <v>1099</v>
      </c>
    </row>
    <row r="7" spans="1:13" ht="15.75">
      <c r="A7" s="43" t="s">
        <v>151</v>
      </c>
      <c r="B7" s="10">
        <f aca="true" t="shared" si="0" ref="B7:I7">SUM(B8:B9)</f>
        <v>104916451</v>
      </c>
      <c r="C7" s="10">
        <f t="shared" si="0"/>
        <v>97386197</v>
      </c>
      <c r="D7" s="10">
        <f t="shared" si="0"/>
        <v>110508649</v>
      </c>
      <c r="E7" s="10">
        <f t="shared" si="0"/>
        <v>107447365</v>
      </c>
      <c r="F7" s="10">
        <f t="shared" si="0"/>
        <v>1326954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>B7+F7</f>
        <v>106243405</v>
      </c>
      <c r="K7" s="10">
        <f>C7+G7</f>
        <v>97386197</v>
      </c>
      <c r="L7" s="10">
        <f>D7+H7</f>
        <v>110508649</v>
      </c>
      <c r="M7" s="10">
        <f>E7+I7</f>
        <v>107447365</v>
      </c>
    </row>
    <row r="8" spans="1:13" ht="15.75">
      <c r="A8" s="9" t="s">
        <v>152</v>
      </c>
      <c r="B8" s="6">
        <v>82156040</v>
      </c>
      <c r="C8" s="6">
        <v>72349289</v>
      </c>
      <c r="D8" s="6">
        <v>87021251</v>
      </c>
      <c r="E8" s="6">
        <v>87021251</v>
      </c>
      <c r="F8" s="6"/>
      <c r="G8" s="6">
        <v>0</v>
      </c>
      <c r="H8" s="6">
        <v>0</v>
      </c>
      <c r="I8" s="6">
        <v>0</v>
      </c>
      <c r="J8" s="10">
        <f aca="true" t="shared" si="1" ref="J8:J30">B8+F8</f>
        <v>82156040</v>
      </c>
      <c r="K8" s="10">
        <f aca="true" t="shared" si="2" ref="K8:K30">C8+G8</f>
        <v>72349289</v>
      </c>
      <c r="L8" s="10">
        <f aca="true" t="shared" si="3" ref="L8:L30">D8+H8</f>
        <v>87021251</v>
      </c>
      <c r="M8" s="10">
        <f aca="true" t="shared" si="4" ref="M8:M30">E8+I8</f>
        <v>87021251</v>
      </c>
    </row>
    <row r="9" spans="1:13" ht="31.5">
      <c r="A9" s="26" t="s">
        <v>153</v>
      </c>
      <c r="B9" s="6">
        <v>22760411</v>
      </c>
      <c r="C9" s="6">
        <v>25036908</v>
      </c>
      <c r="D9" s="6">
        <v>23487398</v>
      </c>
      <c r="E9" s="6">
        <v>20426114</v>
      </c>
      <c r="F9" s="6">
        <v>1326954</v>
      </c>
      <c r="G9" s="6"/>
      <c r="H9" s="6">
        <v>0</v>
      </c>
      <c r="I9" s="6">
        <v>0</v>
      </c>
      <c r="J9" s="10">
        <f t="shared" si="1"/>
        <v>24087365</v>
      </c>
      <c r="K9" s="10">
        <f t="shared" si="2"/>
        <v>25036908</v>
      </c>
      <c r="L9" s="10">
        <f t="shared" si="3"/>
        <v>23487398</v>
      </c>
      <c r="M9" s="10">
        <f t="shared" si="4"/>
        <v>20426114</v>
      </c>
    </row>
    <row r="10" spans="1:13" ht="15.75">
      <c r="A10" s="37" t="s">
        <v>157</v>
      </c>
      <c r="B10" s="10">
        <v>4378774</v>
      </c>
      <c r="C10" s="10">
        <v>0</v>
      </c>
      <c r="D10" s="10">
        <v>0</v>
      </c>
      <c r="E10" s="10">
        <v>0</v>
      </c>
      <c r="F10" s="10"/>
      <c r="G10" s="10">
        <v>0</v>
      </c>
      <c r="H10" s="10">
        <v>0</v>
      </c>
      <c r="I10" s="10">
        <v>0</v>
      </c>
      <c r="J10" s="10">
        <f t="shared" si="1"/>
        <v>4378774</v>
      </c>
      <c r="K10" s="10">
        <f t="shared" si="2"/>
        <v>0</v>
      </c>
      <c r="L10" s="10">
        <f t="shared" si="3"/>
        <v>0</v>
      </c>
      <c r="M10" s="10">
        <f t="shared" si="4"/>
        <v>0</v>
      </c>
    </row>
    <row r="11" spans="1:13" ht="15.75">
      <c r="A11" s="37" t="s">
        <v>154</v>
      </c>
      <c r="B11" s="10">
        <v>8911197</v>
      </c>
      <c r="C11" s="10">
        <v>9000000</v>
      </c>
      <c r="D11" s="10">
        <v>13681523</v>
      </c>
      <c r="E11" s="10">
        <v>8472779</v>
      </c>
      <c r="F11" s="10"/>
      <c r="G11" s="10">
        <v>0</v>
      </c>
      <c r="H11" s="10">
        <v>0</v>
      </c>
      <c r="I11" s="10">
        <v>0</v>
      </c>
      <c r="J11" s="10">
        <f t="shared" si="1"/>
        <v>8911197</v>
      </c>
      <c r="K11" s="10">
        <f t="shared" si="2"/>
        <v>9000000</v>
      </c>
      <c r="L11" s="10">
        <f t="shared" si="3"/>
        <v>13681523</v>
      </c>
      <c r="M11" s="10">
        <f t="shared" si="4"/>
        <v>8472779</v>
      </c>
    </row>
    <row r="12" spans="1:13" ht="15.75">
      <c r="A12" s="37" t="s">
        <v>155</v>
      </c>
      <c r="B12" s="10">
        <v>43017660</v>
      </c>
      <c r="C12" s="10">
        <v>16558910</v>
      </c>
      <c r="D12" s="10">
        <v>18277311</v>
      </c>
      <c r="E12" s="10">
        <v>16482346</v>
      </c>
      <c r="F12" s="10">
        <v>11314</v>
      </c>
      <c r="G12" s="10">
        <v>0</v>
      </c>
      <c r="H12" s="10">
        <v>119987</v>
      </c>
      <c r="I12" s="10">
        <v>119987</v>
      </c>
      <c r="J12" s="10">
        <f t="shared" si="1"/>
        <v>43028974</v>
      </c>
      <c r="K12" s="10">
        <f t="shared" si="2"/>
        <v>16558910</v>
      </c>
      <c r="L12" s="10">
        <f t="shared" si="3"/>
        <v>18397298</v>
      </c>
      <c r="M12" s="10">
        <f t="shared" si="4"/>
        <v>16602333</v>
      </c>
    </row>
    <row r="13" spans="1:13" ht="15.75">
      <c r="A13" s="129" t="s">
        <v>119</v>
      </c>
      <c r="B13" s="10">
        <f aca="true" t="shared" si="5" ref="B13:I13">B7+B10+B11+B12</f>
        <v>161224082</v>
      </c>
      <c r="C13" s="10">
        <f t="shared" si="5"/>
        <v>122945107</v>
      </c>
      <c r="D13" s="10">
        <f t="shared" si="5"/>
        <v>142467483</v>
      </c>
      <c r="E13" s="10">
        <f t="shared" si="5"/>
        <v>132402490</v>
      </c>
      <c r="F13" s="10">
        <f t="shared" si="5"/>
        <v>1338268</v>
      </c>
      <c r="G13" s="10">
        <f t="shared" si="5"/>
        <v>0</v>
      </c>
      <c r="H13" s="10">
        <f t="shared" si="5"/>
        <v>119987</v>
      </c>
      <c r="I13" s="10">
        <f t="shared" si="5"/>
        <v>119987</v>
      </c>
      <c r="J13" s="10">
        <f t="shared" si="1"/>
        <v>162562350</v>
      </c>
      <c r="K13" s="10">
        <f t="shared" si="2"/>
        <v>122945107</v>
      </c>
      <c r="L13" s="10">
        <f t="shared" si="3"/>
        <v>142587470</v>
      </c>
      <c r="M13" s="10">
        <f t="shared" si="4"/>
        <v>132522477</v>
      </c>
    </row>
    <row r="14" spans="1:13" s="135" customFormat="1" ht="18.75" customHeight="1">
      <c r="A14" s="129" t="s">
        <v>5</v>
      </c>
      <c r="B14" s="119"/>
      <c r="C14" s="119"/>
      <c r="D14" s="119"/>
      <c r="E14" s="119"/>
      <c r="F14" s="119">
        <f>F13-'MÉRLEG KIADÁS'!F15</f>
        <v>-33861304</v>
      </c>
      <c r="G14" s="119">
        <f>G13-'MÉRLEG KIADÁS'!G15</f>
        <v>-39072064</v>
      </c>
      <c r="H14" s="119">
        <f>H13-'MÉRLEG KIADÁS'!H15</f>
        <v>-40226792</v>
      </c>
      <c r="I14" s="119">
        <f>I13-'MÉRLEG KIADÁS'!I15</f>
        <v>-38661730</v>
      </c>
      <c r="J14" s="119">
        <f>J13-'MÉRLEG KIADÁS'!J15</f>
        <v>42454483</v>
      </c>
      <c r="K14" s="119">
        <f>K13-'MÉRLEG KIADÁS'!K15</f>
        <v>-6288932</v>
      </c>
      <c r="L14" s="119">
        <f>L13-'MÉRLEG KIADÁS'!L15</f>
        <v>-3987648</v>
      </c>
      <c r="M14" s="119">
        <f>M13-'MÉRLEG KIADÁS'!M15</f>
        <v>7340693</v>
      </c>
    </row>
    <row r="15" spans="1:13" s="135" customFormat="1" ht="19.5" customHeight="1">
      <c r="A15" s="129" t="s">
        <v>6</v>
      </c>
      <c r="B15" s="110">
        <v>37657</v>
      </c>
      <c r="C15" s="110">
        <f>C13-'MÉRLEG KIADÁS'!C15</f>
        <v>32783132</v>
      </c>
      <c r="D15" s="110">
        <f>D13-'MÉRLEG KIADÁS'!D15</f>
        <v>36239144</v>
      </c>
      <c r="E15" s="110">
        <f>E13-'MÉRLEG KIADÁS'!E15</f>
        <v>46002423</v>
      </c>
      <c r="F15" s="110">
        <v>0</v>
      </c>
      <c r="G15" s="110">
        <v>0</v>
      </c>
      <c r="H15" s="110">
        <v>0</v>
      </c>
      <c r="I15" s="110">
        <v>0</v>
      </c>
      <c r="J15" s="110"/>
      <c r="K15" s="110"/>
      <c r="L15" s="110"/>
      <c r="M15" s="110"/>
    </row>
    <row r="16" spans="1:13" ht="31.5">
      <c r="A16" s="129" t="s">
        <v>162</v>
      </c>
      <c r="B16" s="119">
        <v>2314493</v>
      </c>
      <c r="C16" s="119">
        <f>21958499-8200166</f>
        <v>13758333</v>
      </c>
      <c r="D16" s="119">
        <f>21958499-8200166</f>
        <v>13758333</v>
      </c>
      <c r="E16" s="119">
        <f>21958499-8200166</f>
        <v>13758333</v>
      </c>
      <c r="F16" s="119">
        <v>150466</v>
      </c>
      <c r="G16" s="119"/>
      <c r="H16" s="119">
        <v>791716</v>
      </c>
      <c r="I16" s="119">
        <v>791716</v>
      </c>
      <c r="J16" s="10">
        <f t="shared" si="1"/>
        <v>2464959</v>
      </c>
      <c r="K16" s="10">
        <f t="shared" si="2"/>
        <v>13758333</v>
      </c>
      <c r="L16" s="10">
        <f t="shared" si="3"/>
        <v>14550049</v>
      </c>
      <c r="M16" s="10">
        <f t="shared" si="4"/>
        <v>14550049</v>
      </c>
    </row>
    <row r="17" spans="1:13" ht="31.5">
      <c r="A17" s="36" t="s">
        <v>160</v>
      </c>
      <c r="B17" s="119">
        <v>0</v>
      </c>
      <c r="C17" s="119">
        <v>0</v>
      </c>
      <c r="D17" s="119">
        <v>0</v>
      </c>
      <c r="E17" s="119">
        <v>0</v>
      </c>
      <c r="F17" s="119">
        <v>34502554</v>
      </c>
      <c r="G17" s="119">
        <v>39187064</v>
      </c>
      <c r="H17" s="119">
        <v>39550076</v>
      </c>
      <c r="I17" s="119">
        <v>39550076</v>
      </c>
      <c r="J17" s="10">
        <v>0</v>
      </c>
      <c r="K17" s="10">
        <v>0</v>
      </c>
      <c r="L17" s="10">
        <v>0</v>
      </c>
      <c r="M17" s="10">
        <v>0</v>
      </c>
    </row>
    <row r="18" spans="1:13" ht="15.75">
      <c r="A18" s="36" t="s">
        <v>127</v>
      </c>
      <c r="B18" s="119">
        <v>2891411</v>
      </c>
      <c r="C18" s="119">
        <v>0</v>
      </c>
      <c r="D18" s="119">
        <v>3113651</v>
      </c>
      <c r="E18" s="119">
        <v>3113651</v>
      </c>
      <c r="F18" s="119"/>
      <c r="G18" s="119"/>
      <c r="H18" s="119"/>
      <c r="I18" s="119"/>
      <c r="J18" s="10">
        <f t="shared" si="1"/>
        <v>2891411</v>
      </c>
      <c r="K18" s="10">
        <f t="shared" si="2"/>
        <v>0</v>
      </c>
      <c r="L18" s="10">
        <f t="shared" si="3"/>
        <v>3113651</v>
      </c>
      <c r="M18" s="10">
        <f t="shared" si="4"/>
        <v>3113651</v>
      </c>
    </row>
    <row r="19" spans="1:13" ht="15.75">
      <c r="A19" s="127" t="s">
        <v>0</v>
      </c>
      <c r="B19" s="128">
        <f aca="true" t="shared" si="6" ref="B19:M19">B13+B16+B17+B18</f>
        <v>166429986</v>
      </c>
      <c r="C19" s="128">
        <f t="shared" si="6"/>
        <v>136703440</v>
      </c>
      <c r="D19" s="128">
        <f t="shared" si="6"/>
        <v>159339467</v>
      </c>
      <c r="E19" s="128">
        <f t="shared" si="6"/>
        <v>149274474</v>
      </c>
      <c r="F19" s="128">
        <f t="shared" si="6"/>
        <v>35991288</v>
      </c>
      <c r="G19" s="128">
        <f t="shared" si="6"/>
        <v>39187064</v>
      </c>
      <c r="H19" s="128">
        <f t="shared" si="6"/>
        <v>40461779</v>
      </c>
      <c r="I19" s="128">
        <f t="shared" si="6"/>
        <v>40461779</v>
      </c>
      <c r="J19" s="128">
        <f t="shared" si="6"/>
        <v>167918720</v>
      </c>
      <c r="K19" s="128">
        <f t="shared" si="6"/>
        <v>136703440</v>
      </c>
      <c r="L19" s="128">
        <f t="shared" si="6"/>
        <v>160251170</v>
      </c>
      <c r="M19" s="128">
        <f t="shared" si="6"/>
        <v>150186177</v>
      </c>
    </row>
    <row r="20" spans="1:13" ht="19.5" customHeight="1">
      <c r="A20" s="43" t="s">
        <v>158</v>
      </c>
      <c r="B20" s="10">
        <v>3300000</v>
      </c>
      <c r="C20" s="10">
        <v>8647500</v>
      </c>
      <c r="D20" s="10">
        <v>151827630</v>
      </c>
      <c r="E20" s="10">
        <v>144909944</v>
      </c>
      <c r="F20" s="10">
        <v>0</v>
      </c>
      <c r="G20" s="10">
        <v>0</v>
      </c>
      <c r="H20" s="10">
        <v>0</v>
      </c>
      <c r="I20" s="10">
        <v>0</v>
      </c>
      <c r="J20" s="10">
        <f t="shared" si="1"/>
        <v>3300000</v>
      </c>
      <c r="K20" s="10">
        <f t="shared" si="2"/>
        <v>8647500</v>
      </c>
      <c r="L20" s="10">
        <f t="shared" si="3"/>
        <v>151827630</v>
      </c>
      <c r="M20" s="10">
        <f t="shared" si="4"/>
        <v>144909944</v>
      </c>
    </row>
    <row r="21" spans="1:13" ht="27.75" customHeight="1">
      <c r="A21" s="43" t="s">
        <v>156</v>
      </c>
      <c r="B21" s="10">
        <v>0</v>
      </c>
      <c r="C21" s="10">
        <v>0</v>
      </c>
      <c r="D21" s="10">
        <v>0</v>
      </c>
      <c r="E21" s="10">
        <v>0</v>
      </c>
      <c r="F21" s="10"/>
      <c r="G21" s="10">
        <v>0</v>
      </c>
      <c r="H21" s="10">
        <v>0</v>
      </c>
      <c r="I21" s="10">
        <v>0</v>
      </c>
      <c r="J21" s="10">
        <f t="shared" si="1"/>
        <v>0</v>
      </c>
      <c r="K21" s="10">
        <f t="shared" si="2"/>
        <v>0</v>
      </c>
      <c r="L21" s="10">
        <f t="shared" si="3"/>
        <v>0</v>
      </c>
      <c r="M21" s="10">
        <f t="shared" si="4"/>
        <v>0</v>
      </c>
    </row>
    <row r="22" spans="1:13" ht="15.75">
      <c r="A22" s="43" t="s">
        <v>159</v>
      </c>
      <c r="B22" s="10">
        <v>306876</v>
      </c>
      <c r="C22" s="10">
        <v>0</v>
      </c>
      <c r="D22" s="10">
        <v>280000</v>
      </c>
      <c r="E22" s="10">
        <v>280000</v>
      </c>
      <c r="F22" s="10"/>
      <c r="G22" s="10">
        <v>0</v>
      </c>
      <c r="H22" s="10">
        <v>0</v>
      </c>
      <c r="I22" s="10">
        <v>0</v>
      </c>
      <c r="J22" s="10">
        <f t="shared" si="1"/>
        <v>306876</v>
      </c>
      <c r="K22" s="10">
        <f t="shared" si="2"/>
        <v>0</v>
      </c>
      <c r="L22" s="10">
        <f t="shared" si="3"/>
        <v>280000</v>
      </c>
      <c r="M22" s="10">
        <f t="shared" si="4"/>
        <v>280000</v>
      </c>
    </row>
    <row r="23" spans="1:13" ht="15.75">
      <c r="A23" s="36" t="s">
        <v>127</v>
      </c>
      <c r="B23" s="37">
        <v>0</v>
      </c>
      <c r="C23" s="37">
        <v>0</v>
      </c>
      <c r="D23" s="37">
        <v>0</v>
      </c>
      <c r="E23" s="37">
        <v>0</v>
      </c>
      <c r="F23" s="37"/>
      <c r="G23" s="37">
        <v>0</v>
      </c>
      <c r="H23" s="37">
        <v>0</v>
      </c>
      <c r="I23" s="37">
        <v>0</v>
      </c>
      <c r="J23" s="10">
        <f t="shared" si="1"/>
        <v>0</v>
      </c>
      <c r="K23" s="10">
        <f t="shared" si="2"/>
        <v>0</v>
      </c>
      <c r="L23" s="10">
        <f t="shared" si="3"/>
        <v>0</v>
      </c>
      <c r="M23" s="10">
        <f t="shared" si="4"/>
        <v>0</v>
      </c>
    </row>
    <row r="24" spans="1:13" ht="15.75">
      <c r="A24" s="129" t="s">
        <v>4</v>
      </c>
      <c r="B24" s="10">
        <f aca="true" t="shared" si="7" ref="B24:I24">B20+B21+B22+B23</f>
        <v>3606876</v>
      </c>
      <c r="C24" s="10">
        <f t="shared" si="7"/>
        <v>8647500</v>
      </c>
      <c r="D24" s="10">
        <f t="shared" si="7"/>
        <v>152107630</v>
      </c>
      <c r="E24" s="10">
        <f t="shared" si="7"/>
        <v>145189944</v>
      </c>
      <c r="F24" s="10">
        <f t="shared" si="7"/>
        <v>0</v>
      </c>
      <c r="G24" s="10">
        <f t="shared" si="7"/>
        <v>0</v>
      </c>
      <c r="H24" s="10">
        <f t="shared" si="7"/>
        <v>0</v>
      </c>
      <c r="I24" s="10">
        <f t="shared" si="7"/>
        <v>0</v>
      </c>
      <c r="J24" s="10">
        <f t="shared" si="1"/>
        <v>3606876</v>
      </c>
      <c r="K24" s="10">
        <f t="shared" si="2"/>
        <v>8647500</v>
      </c>
      <c r="L24" s="10">
        <f t="shared" si="3"/>
        <v>152107630</v>
      </c>
      <c r="M24" s="10">
        <f t="shared" si="4"/>
        <v>145189944</v>
      </c>
    </row>
    <row r="25" spans="1:13" ht="25.5" customHeight="1">
      <c r="A25" s="129" t="s">
        <v>7</v>
      </c>
      <c r="B25" s="10">
        <v>0</v>
      </c>
      <c r="C25" s="10">
        <f>C24-'MÉRLEG KIADÁS'!C26</f>
        <v>-12663156</v>
      </c>
      <c r="D25" s="119">
        <f>D24-'MÉRLEG KIADÁS'!D26</f>
        <v>-15756156</v>
      </c>
      <c r="E25" s="119">
        <f>E24-'MÉRLEG KIADÁS'!E26</f>
        <v>93942857</v>
      </c>
      <c r="F25" s="10"/>
      <c r="G25" s="10">
        <v>0</v>
      </c>
      <c r="H25" s="10">
        <v>0</v>
      </c>
      <c r="I25" s="10"/>
      <c r="J25" s="10">
        <f t="shared" si="1"/>
        <v>0</v>
      </c>
      <c r="K25" s="10">
        <f t="shared" si="2"/>
        <v>-12663156</v>
      </c>
      <c r="L25" s="119">
        <f>L24-'MÉRLEG KIADÁS'!L26</f>
        <v>-15756156</v>
      </c>
      <c r="M25" s="119">
        <f>M24-'MÉRLEG KIADÁS'!M26</f>
        <v>93942857</v>
      </c>
    </row>
    <row r="26" spans="1:13" ht="25.5" customHeight="1">
      <c r="A26" s="129" t="s">
        <v>8</v>
      </c>
      <c r="B26" s="119">
        <f>B24-'MÉRLEG KIADÁS'!B26</f>
        <v>-22077986</v>
      </c>
      <c r="C26" s="119"/>
      <c r="D26" s="9"/>
      <c r="E26" s="9"/>
      <c r="F26" s="119">
        <f>F24-'MÉRLEG KIADÁS'!F26</f>
        <v>0</v>
      </c>
      <c r="G26" s="119">
        <f>G24-'MÉRLEG KIADÁS'!G26</f>
        <v>0</v>
      </c>
      <c r="H26" s="119">
        <f>H24-'MÉRLEG KIADÁS'!H26</f>
        <v>0</v>
      </c>
      <c r="I26" s="119">
        <f>I24-'MÉRLEG KIADÁS'!I26</f>
        <v>0</v>
      </c>
      <c r="J26" s="119">
        <f>J24-'MÉRLEG KIADÁS'!J26</f>
        <v>-22077986</v>
      </c>
      <c r="K26" s="119"/>
      <c r="L26" s="9"/>
      <c r="M26" s="9"/>
    </row>
    <row r="27" spans="1:13" ht="33" customHeight="1">
      <c r="A27" s="129" t="s">
        <v>163</v>
      </c>
      <c r="B27" s="10">
        <v>0</v>
      </c>
      <c r="C27" s="10">
        <v>8200166</v>
      </c>
      <c r="D27" s="10">
        <v>8200166</v>
      </c>
      <c r="E27" s="10">
        <v>8200166</v>
      </c>
      <c r="F27" s="10"/>
      <c r="G27" s="10">
        <v>0</v>
      </c>
      <c r="H27" s="10">
        <v>0</v>
      </c>
      <c r="I27" s="10">
        <v>0</v>
      </c>
      <c r="J27" s="10">
        <f t="shared" si="1"/>
        <v>0</v>
      </c>
      <c r="K27" s="10">
        <f t="shared" si="2"/>
        <v>8200166</v>
      </c>
      <c r="L27" s="10">
        <f t="shared" si="3"/>
        <v>8200166</v>
      </c>
      <c r="M27" s="10">
        <f t="shared" si="4"/>
        <v>8200166</v>
      </c>
    </row>
    <row r="28" spans="1:13" ht="31.5">
      <c r="A28" s="36" t="s">
        <v>160</v>
      </c>
      <c r="B28" s="119">
        <v>0</v>
      </c>
      <c r="C28" s="119">
        <v>0</v>
      </c>
      <c r="D28" s="119">
        <v>0</v>
      </c>
      <c r="E28" s="119">
        <v>0</v>
      </c>
      <c r="F28" s="119"/>
      <c r="G28" s="119">
        <v>0</v>
      </c>
      <c r="H28" s="119">
        <v>0</v>
      </c>
      <c r="I28" s="119">
        <v>0</v>
      </c>
      <c r="J28" s="10">
        <f t="shared" si="1"/>
        <v>0</v>
      </c>
      <c r="K28" s="10">
        <f t="shared" si="2"/>
        <v>0</v>
      </c>
      <c r="L28" s="10">
        <f t="shared" si="3"/>
        <v>0</v>
      </c>
      <c r="M28" s="10">
        <f t="shared" si="4"/>
        <v>0</v>
      </c>
    </row>
    <row r="29" spans="1:13" ht="15.75">
      <c r="A29" s="36" t="s">
        <v>285</v>
      </c>
      <c r="B29" s="119">
        <v>0</v>
      </c>
      <c r="C29" s="119">
        <v>0</v>
      </c>
      <c r="D29" s="119">
        <v>0</v>
      </c>
      <c r="E29" s="119">
        <v>0</v>
      </c>
      <c r="F29" s="119"/>
      <c r="G29" s="119"/>
      <c r="H29" s="119"/>
      <c r="I29" s="119"/>
      <c r="J29" s="10">
        <f t="shared" si="1"/>
        <v>0</v>
      </c>
      <c r="K29" s="10">
        <f t="shared" si="2"/>
        <v>0</v>
      </c>
      <c r="L29" s="10">
        <f t="shared" si="3"/>
        <v>0</v>
      </c>
      <c r="M29" s="10">
        <f t="shared" si="4"/>
        <v>0</v>
      </c>
    </row>
    <row r="30" spans="1:13" ht="15.75">
      <c r="A30" s="127" t="s">
        <v>1</v>
      </c>
      <c r="B30" s="128">
        <f>B28+B24+B27+B29</f>
        <v>3606876</v>
      </c>
      <c r="C30" s="128">
        <f>C28+C24+C27+C29</f>
        <v>16847666</v>
      </c>
      <c r="D30" s="128">
        <f>D28+D24+D27+D29</f>
        <v>160307796</v>
      </c>
      <c r="E30" s="128">
        <f>E28+E24+E27+E29</f>
        <v>153390110</v>
      </c>
      <c r="F30" s="128">
        <f>F28+F24+F27</f>
        <v>0</v>
      </c>
      <c r="G30" s="128">
        <f>G28+G24+G27</f>
        <v>0</v>
      </c>
      <c r="H30" s="128">
        <f>H28+H24+H27</f>
        <v>0</v>
      </c>
      <c r="I30" s="128">
        <f>I28+I24+I27</f>
        <v>0</v>
      </c>
      <c r="J30" s="264">
        <f t="shared" si="1"/>
        <v>3606876</v>
      </c>
      <c r="K30" s="264">
        <f t="shared" si="2"/>
        <v>16847666</v>
      </c>
      <c r="L30" s="264">
        <f t="shared" si="3"/>
        <v>160307796</v>
      </c>
      <c r="M30" s="264">
        <f t="shared" si="4"/>
        <v>153390110</v>
      </c>
    </row>
    <row r="31" spans="1:13" ht="15.75">
      <c r="A31" s="4" t="s">
        <v>9</v>
      </c>
      <c r="B31" s="10">
        <f aca="true" t="shared" si="8" ref="B31:M31">B30+B19</f>
        <v>170036862</v>
      </c>
      <c r="C31" s="10">
        <f t="shared" si="8"/>
        <v>153551106</v>
      </c>
      <c r="D31" s="10">
        <f t="shared" si="8"/>
        <v>319647263</v>
      </c>
      <c r="E31" s="10">
        <f t="shared" si="8"/>
        <v>302664584</v>
      </c>
      <c r="F31" s="10">
        <f t="shared" si="8"/>
        <v>35991288</v>
      </c>
      <c r="G31" s="10">
        <f t="shared" si="8"/>
        <v>39187064</v>
      </c>
      <c r="H31" s="10">
        <f t="shared" si="8"/>
        <v>40461779</v>
      </c>
      <c r="I31" s="10">
        <f t="shared" si="8"/>
        <v>40461779</v>
      </c>
      <c r="J31" s="10">
        <f t="shared" si="8"/>
        <v>171525596</v>
      </c>
      <c r="K31" s="10">
        <f t="shared" si="8"/>
        <v>153551106</v>
      </c>
      <c r="L31" s="10">
        <f t="shared" si="8"/>
        <v>320558966</v>
      </c>
      <c r="M31" s="10">
        <f t="shared" si="8"/>
        <v>303576287</v>
      </c>
    </row>
  </sheetData>
  <sheetProtection/>
  <mergeCells count="2">
    <mergeCell ref="A3:M3"/>
    <mergeCell ref="A2:M2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54" r:id="rId1"/>
  <headerFooter alignWithMargins="0">
    <oddHeader>&amp;C23. melléklet a 6/2018.(V.29)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29"/>
  <sheetViews>
    <sheetView view="pageLayout" workbookViewId="0" topLeftCell="A1">
      <selection activeCell="M29" sqref="A1:M29"/>
    </sheetView>
  </sheetViews>
  <sheetFormatPr defaultColWidth="9.140625" defaultRowHeight="12.75"/>
  <cols>
    <col min="1" max="1" width="72.8515625" style="2" customWidth="1"/>
    <col min="2" max="13" width="18.140625" style="3" customWidth="1"/>
    <col min="14" max="16384" width="9.140625" style="2" customWidth="1"/>
  </cols>
  <sheetData>
    <row r="1" spans="1:13" s="1" customFormat="1" ht="15.75">
      <c r="A1" s="407" t="s">
        <v>92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</row>
    <row r="2" spans="1:13" ht="15.75">
      <c r="A2" s="407" t="s">
        <v>954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</row>
    <row r="3" spans="1:13" ht="15.75">
      <c r="A3" s="121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2:10" ht="15.75">
      <c r="B4" s="395"/>
      <c r="F4" s="395"/>
      <c r="J4" s="395"/>
    </row>
    <row r="5" spans="1:13" ht="63">
      <c r="A5" s="4" t="s">
        <v>12</v>
      </c>
      <c r="B5" s="12" t="s">
        <v>1089</v>
      </c>
      <c r="C5" s="12" t="s">
        <v>1092</v>
      </c>
      <c r="D5" s="12" t="s">
        <v>1093</v>
      </c>
      <c r="E5" s="12" t="s">
        <v>1094</v>
      </c>
      <c r="F5" s="12" t="s">
        <v>1090</v>
      </c>
      <c r="G5" s="12" t="s">
        <v>1095</v>
      </c>
      <c r="H5" s="12" t="s">
        <v>1096</v>
      </c>
      <c r="I5" s="12" t="s">
        <v>1100</v>
      </c>
      <c r="J5" s="12" t="s">
        <v>1091</v>
      </c>
      <c r="K5" s="12" t="s">
        <v>1097</v>
      </c>
      <c r="L5" s="12" t="s">
        <v>1101</v>
      </c>
      <c r="M5" s="12" t="s">
        <v>1099</v>
      </c>
    </row>
    <row r="6" spans="1:13" ht="15.75">
      <c r="A6" s="13" t="s">
        <v>139</v>
      </c>
      <c r="B6" s="10">
        <v>21247799</v>
      </c>
      <c r="C6" s="10">
        <v>25513452</v>
      </c>
      <c r="D6" s="10">
        <v>27462238</v>
      </c>
      <c r="E6" s="10">
        <v>22985707</v>
      </c>
      <c r="F6" s="10">
        <v>22502807</v>
      </c>
      <c r="G6" s="10">
        <v>26343200</v>
      </c>
      <c r="H6" s="10">
        <v>26365300</v>
      </c>
      <c r="I6" s="10">
        <v>26167972</v>
      </c>
      <c r="J6" s="10">
        <f>F6+B6</f>
        <v>43750606</v>
      </c>
      <c r="K6" s="10">
        <f>C6+G6</f>
        <v>51856652</v>
      </c>
      <c r="L6" s="10">
        <f>D6+H6</f>
        <v>53827538</v>
      </c>
      <c r="M6" s="10">
        <f>E6+I6</f>
        <v>49153679</v>
      </c>
    </row>
    <row r="7" spans="1:13" ht="15.75">
      <c r="A7" s="13" t="s">
        <v>140</v>
      </c>
      <c r="B7" s="10">
        <v>4418271</v>
      </c>
      <c r="C7" s="10">
        <v>4719556</v>
      </c>
      <c r="D7" s="10">
        <v>4907770</v>
      </c>
      <c r="E7" s="10">
        <v>4322289</v>
      </c>
      <c r="F7" s="10">
        <v>5461368</v>
      </c>
      <c r="G7" s="10">
        <v>5288464</v>
      </c>
      <c r="H7" s="10">
        <v>6025321</v>
      </c>
      <c r="I7" s="10">
        <v>6025321</v>
      </c>
      <c r="J7" s="10">
        <f aca="true" t="shared" si="0" ref="J7:J29">F7+B7</f>
        <v>9879639</v>
      </c>
      <c r="K7" s="10">
        <f aca="true" t="shared" si="1" ref="K7:K29">C7+G7</f>
        <v>10008020</v>
      </c>
      <c r="L7" s="10">
        <f aca="true" t="shared" si="2" ref="L7:L29">D7+H7</f>
        <v>10933091</v>
      </c>
      <c r="M7" s="10">
        <f aca="true" t="shared" si="3" ref="M7:M29">E7+I7</f>
        <v>10347610</v>
      </c>
    </row>
    <row r="8" spans="1:13" ht="15.75">
      <c r="A8" s="13" t="s">
        <v>141</v>
      </c>
      <c r="B8" s="10">
        <v>35382441</v>
      </c>
      <c r="C8" s="10">
        <v>44663609</v>
      </c>
      <c r="D8" s="10">
        <v>48558595</v>
      </c>
      <c r="E8" s="10">
        <v>35564137</v>
      </c>
      <c r="F8" s="10">
        <v>7235397</v>
      </c>
      <c r="G8" s="10">
        <v>7440400</v>
      </c>
      <c r="H8" s="10">
        <v>7956158</v>
      </c>
      <c r="I8" s="10">
        <v>6588424</v>
      </c>
      <c r="J8" s="10">
        <f t="shared" si="0"/>
        <v>42617838</v>
      </c>
      <c r="K8" s="10">
        <f t="shared" si="1"/>
        <v>52104009</v>
      </c>
      <c r="L8" s="10">
        <f t="shared" si="2"/>
        <v>56514753</v>
      </c>
      <c r="M8" s="10">
        <f t="shared" si="3"/>
        <v>42152561</v>
      </c>
    </row>
    <row r="9" spans="1:13" ht="15.75">
      <c r="A9" s="13" t="s">
        <v>120</v>
      </c>
      <c r="B9" s="10">
        <v>1370900</v>
      </c>
      <c r="C9" s="10">
        <v>1500000</v>
      </c>
      <c r="D9" s="10">
        <v>2128000</v>
      </c>
      <c r="E9" s="10">
        <v>1166000</v>
      </c>
      <c r="F9" s="10">
        <v>0</v>
      </c>
      <c r="G9" s="10">
        <v>0</v>
      </c>
      <c r="H9" s="10">
        <v>0</v>
      </c>
      <c r="I9" s="10">
        <v>0</v>
      </c>
      <c r="J9" s="10">
        <f t="shared" si="0"/>
        <v>1370900</v>
      </c>
      <c r="K9" s="10">
        <f t="shared" si="1"/>
        <v>1500000</v>
      </c>
      <c r="L9" s="10">
        <f t="shared" si="2"/>
        <v>2128000</v>
      </c>
      <c r="M9" s="10">
        <f t="shared" si="3"/>
        <v>1166000</v>
      </c>
    </row>
    <row r="10" spans="1:13" ht="15.75">
      <c r="A10" s="13" t="s">
        <v>142</v>
      </c>
      <c r="B10" s="10">
        <f>SUM(B11:B14)</f>
        <v>22488884</v>
      </c>
      <c r="C10" s="10">
        <f aca="true" t="shared" si="4" ref="C10:I10">SUM(C11:C14)</f>
        <v>13765358</v>
      </c>
      <c r="D10" s="10">
        <f t="shared" si="4"/>
        <v>23171736</v>
      </c>
      <c r="E10" s="10">
        <f t="shared" si="4"/>
        <v>22361934</v>
      </c>
      <c r="F10" s="10">
        <f t="shared" si="4"/>
        <v>0</v>
      </c>
      <c r="G10" s="6">
        <f t="shared" si="4"/>
        <v>0</v>
      </c>
      <c r="H10" s="6">
        <f t="shared" si="4"/>
        <v>0</v>
      </c>
      <c r="I10" s="6">
        <f t="shared" si="4"/>
        <v>0</v>
      </c>
      <c r="J10" s="10">
        <f t="shared" si="0"/>
        <v>22488884</v>
      </c>
      <c r="K10" s="10">
        <f t="shared" si="1"/>
        <v>13765358</v>
      </c>
      <c r="L10" s="10">
        <f t="shared" si="2"/>
        <v>23171736</v>
      </c>
      <c r="M10" s="10">
        <f t="shared" si="3"/>
        <v>22361934</v>
      </c>
    </row>
    <row r="11" spans="1:13" ht="15.75">
      <c r="A11" s="5" t="s">
        <v>143</v>
      </c>
      <c r="B11" s="6">
        <v>7111000</v>
      </c>
      <c r="C11" s="6">
        <v>10843358</v>
      </c>
      <c r="D11" s="6">
        <v>10843358</v>
      </c>
      <c r="E11" s="6">
        <v>10756358</v>
      </c>
      <c r="F11" s="10">
        <v>0</v>
      </c>
      <c r="G11" s="10">
        <v>0</v>
      </c>
      <c r="H11" s="10">
        <v>0</v>
      </c>
      <c r="I11" s="10">
        <v>0</v>
      </c>
      <c r="J11" s="10">
        <f t="shared" si="0"/>
        <v>7111000</v>
      </c>
      <c r="K11" s="10">
        <f t="shared" si="1"/>
        <v>10843358</v>
      </c>
      <c r="L11" s="10">
        <f t="shared" si="2"/>
        <v>10843358</v>
      </c>
      <c r="M11" s="10">
        <f t="shared" si="3"/>
        <v>10756358</v>
      </c>
    </row>
    <row r="12" spans="1:13" ht="15.75">
      <c r="A12" s="5" t="s">
        <v>144</v>
      </c>
      <c r="B12" s="6">
        <v>10287883</v>
      </c>
      <c r="C12" s="6">
        <v>2922000</v>
      </c>
      <c r="D12" s="6">
        <v>10090700</v>
      </c>
      <c r="E12" s="6">
        <v>9367898</v>
      </c>
      <c r="F12" s="6">
        <v>0</v>
      </c>
      <c r="G12" s="6">
        <v>0</v>
      </c>
      <c r="H12" s="6">
        <v>0</v>
      </c>
      <c r="I12" s="6">
        <v>0</v>
      </c>
      <c r="J12" s="10">
        <f t="shared" si="0"/>
        <v>10287883</v>
      </c>
      <c r="K12" s="10">
        <f t="shared" si="1"/>
        <v>2922000</v>
      </c>
      <c r="L12" s="10">
        <f t="shared" si="2"/>
        <v>10090700</v>
      </c>
      <c r="M12" s="10">
        <f t="shared" si="3"/>
        <v>9367898</v>
      </c>
    </row>
    <row r="13" spans="1:13" ht="15.75">
      <c r="A13" s="5" t="s">
        <v>252</v>
      </c>
      <c r="B13" s="6">
        <v>5090001</v>
      </c>
      <c r="C13" s="6">
        <v>0</v>
      </c>
      <c r="D13" s="6">
        <v>2237678</v>
      </c>
      <c r="E13" s="6">
        <v>2237678</v>
      </c>
      <c r="F13" s="6">
        <v>0</v>
      </c>
      <c r="G13" s="6"/>
      <c r="H13" s="6">
        <v>0</v>
      </c>
      <c r="I13" s="6">
        <v>0</v>
      </c>
      <c r="J13" s="10">
        <f t="shared" si="0"/>
        <v>5090001</v>
      </c>
      <c r="K13" s="10">
        <f t="shared" si="1"/>
        <v>0</v>
      </c>
      <c r="L13" s="10">
        <f t="shared" si="2"/>
        <v>2237678</v>
      </c>
      <c r="M13" s="10">
        <f t="shared" si="3"/>
        <v>2237678</v>
      </c>
    </row>
    <row r="14" spans="1:13" ht="15.75" hidden="1">
      <c r="A14" s="5" t="s">
        <v>613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10">
        <f t="shared" si="0"/>
        <v>0</v>
      </c>
      <c r="K14" s="10">
        <f t="shared" si="1"/>
        <v>0</v>
      </c>
      <c r="L14" s="10">
        <f t="shared" si="2"/>
        <v>0</v>
      </c>
      <c r="M14" s="10">
        <f t="shared" si="3"/>
        <v>0</v>
      </c>
    </row>
    <row r="15" spans="1:13" s="118" customFormat="1" ht="15.75">
      <c r="A15" s="265" t="s">
        <v>117</v>
      </c>
      <c r="B15" s="264">
        <f aca="true" t="shared" si="5" ref="B15:I15">B6+B7+B8+B9+B10</f>
        <v>84908295</v>
      </c>
      <c r="C15" s="264">
        <f t="shared" si="5"/>
        <v>90161975</v>
      </c>
      <c r="D15" s="264">
        <f t="shared" si="5"/>
        <v>106228339</v>
      </c>
      <c r="E15" s="264">
        <f t="shared" si="5"/>
        <v>86400067</v>
      </c>
      <c r="F15" s="264">
        <f t="shared" si="5"/>
        <v>35199572</v>
      </c>
      <c r="G15" s="264">
        <f t="shared" si="5"/>
        <v>39072064</v>
      </c>
      <c r="H15" s="264">
        <f t="shared" si="5"/>
        <v>40346779</v>
      </c>
      <c r="I15" s="264">
        <f t="shared" si="5"/>
        <v>38781717</v>
      </c>
      <c r="J15" s="264">
        <f t="shared" si="0"/>
        <v>120107867</v>
      </c>
      <c r="K15" s="264">
        <f t="shared" si="1"/>
        <v>129234039</v>
      </c>
      <c r="L15" s="264">
        <f t="shared" si="2"/>
        <v>146575118</v>
      </c>
      <c r="M15" s="264">
        <f t="shared" si="3"/>
        <v>125181784</v>
      </c>
    </row>
    <row r="16" spans="1:13" s="118" customFormat="1" ht="15.75">
      <c r="A16" s="36" t="s">
        <v>161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f t="shared" si="0"/>
        <v>0</v>
      </c>
      <c r="K16" s="10">
        <f t="shared" si="1"/>
        <v>0</v>
      </c>
      <c r="L16" s="10">
        <f t="shared" si="2"/>
        <v>0</v>
      </c>
      <c r="M16" s="10">
        <f t="shared" si="3"/>
        <v>0</v>
      </c>
    </row>
    <row r="17" spans="1:13" s="118" customFormat="1" ht="15.75">
      <c r="A17" s="36" t="s">
        <v>126</v>
      </c>
      <c r="B17" s="10">
        <v>2982652</v>
      </c>
      <c r="C17" s="10">
        <v>2891411</v>
      </c>
      <c r="D17" s="10">
        <v>6005062</v>
      </c>
      <c r="E17" s="10">
        <v>2891411</v>
      </c>
      <c r="F17" s="10">
        <v>0</v>
      </c>
      <c r="G17" s="10">
        <v>0</v>
      </c>
      <c r="H17" s="10">
        <v>0</v>
      </c>
      <c r="I17" s="10">
        <v>0</v>
      </c>
      <c r="J17" s="10">
        <f t="shared" si="0"/>
        <v>2982652</v>
      </c>
      <c r="K17" s="10">
        <f t="shared" si="1"/>
        <v>2891411</v>
      </c>
      <c r="L17" s="10">
        <f t="shared" si="2"/>
        <v>6005062</v>
      </c>
      <c r="M17" s="10">
        <f t="shared" si="3"/>
        <v>2891411</v>
      </c>
    </row>
    <row r="18" spans="1:13" ht="24.75" customHeight="1">
      <c r="A18" s="127" t="s">
        <v>0</v>
      </c>
      <c r="B18" s="128">
        <f aca="true" t="shared" si="6" ref="B18:I18">B15+B16+B17</f>
        <v>87890947</v>
      </c>
      <c r="C18" s="128">
        <f t="shared" si="6"/>
        <v>93053386</v>
      </c>
      <c r="D18" s="128">
        <f t="shared" si="6"/>
        <v>112233401</v>
      </c>
      <c r="E18" s="128">
        <f t="shared" si="6"/>
        <v>89291478</v>
      </c>
      <c r="F18" s="128">
        <f t="shared" si="6"/>
        <v>35199572</v>
      </c>
      <c r="G18" s="128">
        <f t="shared" si="6"/>
        <v>39072064</v>
      </c>
      <c r="H18" s="128">
        <f t="shared" si="6"/>
        <v>40346779</v>
      </c>
      <c r="I18" s="128">
        <f t="shared" si="6"/>
        <v>38781717</v>
      </c>
      <c r="J18" s="264">
        <f t="shared" si="0"/>
        <v>123090519</v>
      </c>
      <c r="K18" s="264">
        <f t="shared" si="1"/>
        <v>132125450</v>
      </c>
      <c r="L18" s="264">
        <f t="shared" si="2"/>
        <v>152580180</v>
      </c>
      <c r="M18" s="264">
        <f t="shared" si="3"/>
        <v>128073195</v>
      </c>
    </row>
    <row r="19" spans="1:13" ht="20.25" customHeight="1">
      <c r="A19" s="13" t="s">
        <v>146</v>
      </c>
      <c r="B19" s="10">
        <v>14741455</v>
      </c>
      <c r="C19" s="10">
        <v>20874656</v>
      </c>
      <c r="D19" s="10">
        <v>125758383</v>
      </c>
      <c r="E19" s="10">
        <v>13585128</v>
      </c>
      <c r="F19" s="10">
        <v>0</v>
      </c>
      <c r="G19" s="10">
        <v>0</v>
      </c>
      <c r="H19" s="10">
        <v>0</v>
      </c>
      <c r="I19" s="10">
        <v>0</v>
      </c>
      <c r="J19" s="10">
        <f t="shared" si="0"/>
        <v>14741455</v>
      </c>
      <c r="K19" s="10">
        <f t="shared" si="1"/>
        <v>20874656</v>
      </c>
      <c r="L19" s="10">
        <f t="shared" si="2"/>
        <v>125758383</v>
      </c>
      <c r="M19" s="10">
        <f t="shared" si="3"/>
        <v>13585128</v>
      </c>
    </row>
    <row r="20" spans="1:13" ht="15.75">
      <c r="A20" s="13" t="s">
        <v>147</v>
      </c>
      <c r="B20" s="10">
        <v>622300</v>
      </c>
      <c r="C20" s="10">
        <v>0</v>
      </c>
      <c r="D20" s="10">
        <v>41669403</v>
      </c>
      <c r="E20" s="10">
        <v>37661959</v>
      </c>
      <c r="F20" s="10">
        <v>0</v>
      </c>
      <c r="G20" s="10">
        <v>0</v>
      </c>
      <c r="H20" s="10">
        <v>0</v>
      </c>
      <c r="I20" s="10">
        <v>0</v>
      </c>
      <c r="J20" s="10">
        <f t="shared" si="0"/>
        <v>622300</v>
      </c>
      <c r="K20" s="10">
        <f t="shared" si="1"/>
        <v>0</v>
      </c>
      <c r="L20" s="10">
        <f t="shared" si="2"/>
        <v>41669403</v>
      </c>
      <c r="M20" s="10">
        <f t="shared" si="3"/>
        <v>37661959</v>
      </c>
    </row>
    <row r="21" spans="1:13" ht="15.75">
      <c r="A21" s="13" t="s">
        <v>148</v>
      </c>
      <c r="B21" s="10">
        <f>SUM(B22:B24)</f>
        <v>10321107</v>
      </c>
      <c r="C21" s="10">
        <f aca="true" t="shared" si="7" ref="C21:I21">SUM(C22:C24)</f>
        <v>436000</v>
      </c>
      <c r="D21" s="10">
        <f>SUM(D22:D24)</f>
        <v>436000</v>
      </c>
      <c r="E21" s="10">
        <f t="shared" si="7"/>
        <v>0</v>
      </c>
      <c r="F21" s="10">
        <f t="shared" si="7"/>
        <v>0</v>
      </c>
      <c r="G21" s="10">
        <f t="shared" si="7"/>
        <v>0</v>
      </c>
      <c r="H21" s="10">
        <f t="shared" si="7"/>
        <v>0</v>
      </c>
      <c r="I21" s="10">
        <f t="shared" si="7"/>
        <v>0</v>
      </c>
      <c r="J21" s="10">
        <f t="shared" si="0"/>
        <v>10321107</v>
      </c>
      <c r="K21" s="10">
        <f t="shared" si="1"/>
        <v>436000</v>
      </c>
      <c r="L21" s="10">
        <f t="shared" si="2"/>
        <v>436000</v>
      </c>
      <c r="M21" s="10">
        <f t="shared" si="3"/>
        <v>0</v>
      </c>
    </row>
    <row r="22" spans="1:13" ht="15.75">
      <c r="A22" s="5" t="s">
        <v>149</v>
      </c>
      <c r="B22" s="6">
        <v>10321107</v>
      </c>
      <c r="C22" s="6">
        <v>436000</v>
      </c>
      <c r="D22" s="6">
        <v>436000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10">
        <f t="shared" si="0"/>
        <v>10321107</v>
      </c>
      <c r="K22" s="10">
        <f t="shared" si="1"/>
        <v>436000</v>
      </c>
      <c r="L22" s="10">
        <f t="shared" si="2"/>
        <v>436000</v>
      </c>
      <c r="M22" s="10">
        <f t="shared" si="3"/>
        <v>0</v>
      </c>
    </row>
    <row r="23" spans="1:13" ht="15.75">
      <c r="A23" s="5" t="s">
        <v>150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10">
        <f t="shared" si="0"/>
        <v>0</v>
      </c>
      <c r="K23" s="10">
        <f t="shared" si="1"/>
        <v>0</v>
      </c>
      <c r="L23" s="10">
        <f t="shared" si="2"/>
        <v>0</v>
      </c>
      <c r="M23" s="10">
        <f t="shared" si="3"/>
        <v>0</v>
      </c>
    </row>
    <row r="24" spans="1:13" ht="15.75">
      <c r="A24" s="5" t="s">
        <v>145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10">
        <f t="shared" si="0"/>
        <v>0</v>
      </c>
      <c r="K24" s="10">
        <f t="shared" si="1"/>
        <v>0</v>
      </c>
      <c r="L24" s="10">
        <f t="shared" si="2"/>
        <v>0</v>
      </c>
      <c r="M24" s="10">
        <f t="shared" si="3"/>
        <v>0</v>
      </c>
    </row>
    <row r="25" spans="1:13" ht="47.25" hidden="1">
      <c r="A25" s="5" t="s">
        <v>81</v>
      </c>
      <c r="B25" s="6" t="e">
        <f>#REF!+#REF!</f>
        <v>#REF!</v>
      </c>
      <c r="C25" s="6" t="e">
        <f>#REF!+#REF!</f>
        <v>#REF!</v>
      </c>
      <c r="D25" s="6" t="e">
        <f>#REF!+#REF!</f>
        <v>#REF!</v>
      </c>
      <c r="E25" s="6" t="e">
        <f>#REF!+#REF!</f>
        <v>#REF!</v>
      </c>
      <c r="F25" s="6" t="e">
        <f>#REF!+#REF!</f>
        <v>#REF!</v>
      </c>
      <c r="G25" s="6" t="e">
        <f>#REF!+#REF!</f>
        <v>#REF!</v>
      </c>
      <c r="H25" s="6" t="e">
        <f>#REF!+#REF!</f>
        <v>#REF!</v>
      </c>
      <c r="I25" s="6" t="e">
        <f>#REF!+#REF!</f>
        <v>#REF!</v>
      </c>
      <c r="J25" s="10" t="e">
        <f t="shared" si="0"/>
        <v>#REF!</v>
      </c>
      <c r="K25" s="10" t="e">
        <f t="shared" si="1"/>
        <v>#REF!</v>
      </c>
      <c r="L25" s="10" t="e">
        <f t="shared" si="2"/>
        <v>#REF!</v>
      </c>
      <c r="M25" s="10" t="e">
        <f t="shared" si="3"/>
        <v>#REF!</v>
      </c>
    </row>
    <row r="26" spans="1:13" s="1" customFormat="1" ht="15.75">
      <c r="A26" s="265" t="s">
        <v>118</v>
      </c>
      <c r="B26" s="264">
        <f aca="true" t="shared" si="8" ref="B26:I26">B19+B20+B21</f>
        <v>25684862</v>
      </c>
      <c r="C26" s="264">
        <f t="shared" si="8"/>
        <v>21310656</v>
      </c>
      <c r="D26" s="264">
        <f t="shared" si="8"/>
        <v>167863786</v>
      </c>
      <c r="E26" s="264">
        <f t="shared" si="8"/>
        <v>51247087</v>
      </c>
      <c r="F26" s="264">
        <f t="shared" si="8"/>
        <v>0</v>
      </c>
      <c r="G26" s="264">
        <f t="shared" si="8"/>
        <v>0</v>
      </c>
      <c r="H26" s="264">
        <f t="shared" si="8"/>
        <v>0</v>
      </c>
      <c r="I26" s="264">
        <f t="shared" si="8"/>
        <v>0</v>
      </c>
      <c r="J26" s="264">
        <f t="shared" si="0"/>
        <v>25684862</v>
      </c>
      <c r="K26" s="264">
        <f t="shared" si="1"/>
        <v>21310656</v>
      </c>
      <c r="L26" s="264">
        <f t="shared" si="2"/>
        <v>167863786</v>
      </c>
      <c r="M26" s="264">
        <f t="shared" si="3"/>
        <v>51247087</v>
      </c>
    </row>
    <row r="27" spans="1:13" s="1" customFormat="1" ht="15.75">
      <c r="A27" s="36" t="s">
        <v>126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 t="shared" si="0"/>
        <v>0</v>
      </c>
      <c r="K27" s="10">
        <f t="shared" si="1"/>
        <v>0</v>
      </c>
      <c r="L27" s="10">
        <f t="shared" si="2"/>
        <v>0</v>
      </c>
      <c r="M27" s="10">
        <f t="shared" si="3"/>
        <v>0</v>
      </c>
    </row>
    <row r="28" spans="1:13" ht="24" customHeight="1">
      <c r="A28" s="127" t="s">
        <v>1</v>
      </c>
      <c r="B28" s="128">
        <f aca="true" t="shared" si="9" ref="B28:I28">B26+B27</f>
        <v>25684862</v>
      </c>
      <c r="C28" s="128">
        <f t="shared" si="9"/>
        <v>21310656</v>
      </c>
      <c r="D28" s="128">
        <f t="shared" si="9"/>
        <v>167863786</v>
      </c>
      <c r="E28" s="128">
        <f t="shared" si="9"/>
        <v>51247087</v>
      </c>
      <c r="F28" s="128">
        <f t="shared" si="9"/>
        <v>0</v>
      </c>
      <c r="G28" s="128">
        <f t="shared" si="9"/>
        <v>0</v>
      </c>
      <c r="H28" s="128">
        <f t="shared" si="9"/>
        <v>0</v>
      </c>
      <c r="I28" s="128">
        <f t="shared" si="9"/>
        <v>0</v>
      </c>
      <c r="J28" s="264">
        <f t="shared" si="0"/>
        <v>25684862</v>
      </c>
      <c r="K28" s="264">
        <f t="shared" si="1"/>
        <v>21310656</v>
      </c>
      <c r="L28" s="264">
        <f t="shared" si="2"/>
        <v>167863786</v>
      </c>
      <c r="M28" s="264">
        <f t="shared" si="3"/>
        <v>51247087</v>
      </c>
    </row>
    <row r="29" spans="1:13" ht="36" customHeight="1">
      <c r="A29" s="15" t="s">
        <v>2</v>
      </c>
      <c r="B29" s="11">
        <f aca="true" t="shared" si="10" ref="B29:I29">B18+B28</f>
        <v>113575809</v>
      </c>
      <c r="C29" s="11">
        <f t="shared" si="10"/>
        <v>114364042</v>
      </c>
      <c r="D29" s="11">
        <f t="shared" si="10"/>
        <v>280097187</v>
      </c>
      <c r="E29" s="11">
        <f t="shared" si="10"/>
        <v>140538565</v>
      </c>
      <c r="F29" s="11">
        <f t="shared" si="10"/>
        <v>35199572</v>
      </c>
      <c r="G29" s="11">
        <f t="shared" si="10"/>
        <v>39072064</v>
      </c>
      <c r="H29" s="11">
        <f t="shared" si="10"/>
        <v>40346779</v>
      </c>
      <c r="I29" s="11">
        <f t="shared" si="10"/>
        <v>38781717</v>
      </c>
      <c r="J29" s="10">
        <f t="shared" si="0"/>
        <v>148775381</v>
      </c>
      <c r="K29" s="10">
        <f t="shared" si="1"/>
        <v>153436106</v>
      </c>
      <c r="L29" s="10">
        <f t="shared" si="2"/>
        <v>320443966</v>
      </c>
      <c r="M29" s="10">
        <f t="shared" si="3"/>
        <v>179320282</v>
      </c>
    </row>
  </sheetData>
  <sheetProtection/>
  <mergeCells count="2">
    <mergeCell ref="A2:M2"/>
    <mergeCell ref="A1:M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49" r:id="rId1"/>
  <headerFooter alignWithMargins="0">
    <oddHeader>&amp;C23. melléklet a 6/2018. (V.29.)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S29"/>
  <sheetViews>
    <sheetView view="pageLayout" workbookViewId="0" topLeftCell="A1">
      <selection activeCell="I30" sqref="A1:I30"/>
    </sheetView>
  </sheetViews>
  <sheetFormatPr defaultColWidth="9.140625" defaultRowHeight="12.75"/>
  <cols>
    <col min="1" max="1" width="46.28125" style="18" customWidth="1"/>
    <col min="2" max="2" width="16.57421875" style="18" customWidth="1"/>
    <col min="3" max="3" width="13.00390625" style="18" customWidth="1"/>
    <col min="4" max="4" width="18.140625" style="18" customWidth="1"/>
    <col min="5" max="5" width="16.28125" style="18" customWidth="1"/>
    <col min="6" max="6" width="17.421875" style="18" customWidth="1"/>
    <col min="7" max="7" width="22.28125" style="18" customWidth="1"/>
    <col min="8" max="8" width="22.140625" style="18" customWidth="1"/>
    <col min="9" max="9" width="21.7109375" style="18" customWidth="1"/>
    <col min="10" max="42" width="9.140625" style="114" customWidth="1"/>
    <col min="43" max="16384" width="9.140625" style="18" customWidth="1"/>
  </cols>
  <sheetData>
    <row r="1" spans="1:9" ht="13.5">
      <c r="A1" s="432" t="s">
        <v>94</v>
      </c>
      <c r="B1" s="408"/>
      <c r="C1" s="408"/>
      <c r="D1" s="408"/>
      <c r="E1" s="408"/>
      <c r="F1" s="408"/>
      <c r="G1" s="408"/>
      <c r="H1" s="408"/>
      <c r="I1" s="408"/>
    </row>
    <row r="2" spans="1:9" ht="13.5">
      <c r="A2" s="407" t="s">
        <v>956</v>
      </c>
      <c r="B2" s="408"/>
      <c r="C2" s="408"/>
      <c r="D2" s="408"/>
      <c r="E2" s="408"/>
      <c r="F2" s="408"/>
      <c r="G2" s="408"/>
      <c r="H2" s="408"/>
      <c r="I2" s="408"/>
    </row>
    <row r="3" spans="1:9" ht="15.75">
      <c r="A3" s="47"/>
      <c r="B3" s="48"/>
      <c r="C3" s="48"/>
      <c r="D3" s="48"/>
      <c r="E3" s="48"/>
      <c r="F3" s="48"/>
      <c r="G3" s="48"/>
      <c r="H3" s="48"/>
      <c r="I3" s="27"/>
    </row>
    <row r="4" spans="1:9" ht="24.75">
      <c r="A4" s="46" t="s">
        <v>47</v>
      </c>
      <c r="B4" s="49" t="s">
        <v>48</v>
      </c>
      <c r="C4" s="49" t="s">
        <v>49</v>
      </c>
      <c r="D4" s="49" t="s">
        <v>1102</v>
      </c>
      <c r="E4" s="49" t="s">
        <v>614</v>
      </c>
      <c r="F4" s="49" t="s">
        <v>1058</v>
      </c>
      <c r="G4" s="49" t="s">
        <v>1103</v>
      </c>
      <c r="H4" s="49" t="s">
        <v>1104</v>
      </c>
      <c r="I4" s="49" t="s">
        <v>18</v>
      </c>
    </row>
    <row r="5" spans="1:9" ht="12.75">
      <c r="A5" s="32"/>
      <c r="B5" s="32"/>
      <c r="C5" s="29"/>
      <c r="D5" s="29"/>
      <c r="E5" s="29"/>
      <c r="F5" s="29"/>
      <c r="G5" s="29"/>
      <c r="H5" s="29"/>
      <c r="I5" s="29"/>
    </row>
    <row r="6" spans="1:9" ht="12.75">
      <c r="A6" s="32"/>
      <c r="B6" s="32"/>
      <c r="C6" s="29"/>
      <c r="D6" s="29"/>
      <c r="E6" s="29"/>
      <c r="F6" s="29"/>
      <c r="G6" s="29"/>
      <c r="H6" s="29"/>
      <c r="I6" s="29"/>
    </row>
    <row r="7" spans="1:9" ht="12.75">
      <c r="A7" s="32"/>
      <c r="B7" s="32"/>
      <c r="C7" s="29"/>
      <c r="D7" s="29"/>
      <c r="E7" s="29"/>
      <c r="F7" s="29"/>
      <c r="G7" s="29"/>
      <c r="H7" s="29"/>
      <c r="I7" s="29"/>
    </row>
    <row r="8" spans="1:9" ht="12.75">
      <c r="A8" s="32"/>
      <c r="B8" s="32"/>
      <c r="C8" s="29"/>
      <c r="D8" s="29"/>
      <c r="E8" s="29"/>
      <c r="F8" s="29"/>
      <c r="G8" s="29"/>
      <c r="H8" s="29"/>
      <c r="I8" s="29"/>
    </row>
    <row r="9" spans="1:9" ht="13.5">
      <c r="A9" s="50" t="s">
        <v>50</v>
      </c>
      <c r="B9" s="50"/>
      <c r="C9" s="31"/>
      <c r="D9" s="31"/>
      <c r="E9" s="31"/>
      <c r="F9" s="31"/>
      <c r="G9" s="31"/>
      <c r="H9" s="31"/>
      <c r="I9" s="31"/>
    </row>
    <row r="10" spans="1:9" ht="12.75">
      <c r="A10" s="32"/>
      <c r="B10" s="32"/>
      <c r="C10" s="29"/>
      <c r="D10" s="29"/>
      <c r="E10" s="29"/>
      <c r="F10" s="29"/>
      <c r="G10" s="29"/>
      <c r="H10" s="29"/>
      <c r="I10" s="29"/>
    </row>
    <row r="11" spans="1:9" ht="12.75">
      <c r="A11" s="32"/>
      <c r="B11" s="32"/>
      <c r="C11" s="29"/>
      <c r="D11" s="29"/>
      <c r="E11" s="29"/>
      <c r="F11" s="29"/>
      <c r="G11" s="29"/>
      <c r="H11" s="29"/>
      <c r="I11" s="29"/>
    </row>
    <row r="12" spans="1:9" ht="12.75">
      <c r="A12" s="32"/>
      <c r="B12" s="32"/>
      <c r="C12" s="29"/>
      <c r="D12" s="29"/>
      <c r="E12" s="29"/>
      <c r="F12" s="29"/>
      <c r="G12" s="29"/>
      <c r="H12" s="29"/>
      <c r="I12" s="29"/>
    </row>
    <row r="13" spans="1:9" ht="12.75">
      <c r="A13" s="32"/>
      <c r="B13" s="32"/>
      <c r="C13" s="29"/>
      <c r="D13" s="29"/>
      <c r="E13" s="29"/>
      <c r="F13" s="29"/>
      <c r="G13" s="29"/>
      <c r="H13" s="29"/>
      <c r="I13" s="29"/>
    </row>
    <row r="14" spans="1:9" ht="13.5">
      <c r="A14" s="50" t="s">
        <v>51</v>
      </c>
      <c r="B14" s="50"/>
      <c r="C14" s="31">
        <f>SUM(C15)</f>
        <v>0</v>
      </c>
      <c r="D14" s="31">
        <f aca="true" t="shared" si="0" ref="D14:I14">SUM(D15)</f>
        <v>0</v>
      </c>
      <c r="E14" s="31">
        <f t="shared" si="0"/>
        <v>0</v>
      </c>
      <c r="F14" s="31">
        <f t="shared" si="0"/>
        <v>0</v>
      </c>
      <c r="G14" s="31">
        <f t="shared" si="0"/>
        <v>0</v>
      </c>
      <c r="H14" s="31">
        <f t="shared" si="0"/>
        <v>0</v>
      </c>
      <c r="I14" s="31">
        <f t="shared" si="0"/>
        <v>0</v>
      </c>
    </row>
    <row r="15" spans="1:9" ht="15">
      <c r="A15" s="32"/>
      <c r="B15" s="32"/>
      <c r="C15" s="29"/>
      <c r="D15" s="29"/>
      <c r="E15" s="29"/>
      <c r="F15" s="29"/>
      <c r="G15" s="29"/>
      <c r="H15" s="29"/>
      <c r="I15" s="90">
        <f>SUM(C15:H15)</f>
        <v>0</v>
      </c>
    </row>
    <row r="16" spans="1:9" ht="12.75">
      <c r="A16" s="32"/>
      <c r="B16" s="32"/>
      <c r="C16" s="29"/>
      <c r="D16" s="29"/>
      <c r="E16" s="29"/>
      <c r="F16" s="29"/>
      <c r="G16" s="29"/>
      <c r="H16" s="29"/>
      <c r="I16" s="29"/>
    </row>
    <row r="17" spans="1:9" ht="12.75">
      <c r="A17" s="32"/>
      <c r="B17" s="32"/>
      <c r="C17" s="29"/>
      <c r="D17" s="29"/>
      <c r="E17" s="29"/>
      <c r="F17" s="29"/>
      <c r="G17" s="29"/>
      <c r="H17" s="29"/>
      <c r="I17" s="29"/>
    </row>
    <row r="18" spans="1:9" ht="12.75">
      <c r="A18" s="32"/>
      <c r="B18" s="32"/>
      <c r="C18" s="29"/>
      <c r="D18" s="29"/>
      <c r="E18" s="29"/>
      <c r="F18" s="29"/>
      <c r="G18" s="29"/>
      <c r="H18" s="29"/>
      <c r="I18" s="29"/>
    </row>
    <row r="19" spans="1:9" ht="13.5">
      <c r="A19" s="50" t="s">
        <v>52</v>
      </c>
      <c r="B19" s="50"/>
      <c r="C19" s="31">
        <f aca="true" t="shared" si="1" ref="C19:I19">SUM(C20:C21)</f>
        <v>0</v>
      </c>
      <c r="D19" s="31">
        <f t="shared" si="1"/>
        <v>0</v>
      </c>
      <c r="E19" s="31">
        <f t="shared" si="1"/>
        <v>0</v>
      </c>
      <c r="F19" s="31">
        <f t="shared" si="1"/>
        <v>0</v>
      </c>
      <c r="G19" s="31">
        <f t="shared" si="1"/>
        <v>0</v>
      </c>
      <c r="H19" s="31">
        <f t="shared" si="1"/>
        <v>0</v>
      </c>
      <c r="I19" s="31">
        <f t="shared" si="1"/>
        <v>0</v>
      </c>
    </row>
    <row r="20" spans="1:201" ht="15">
      <c r="A20" s="28"/>
      <c r="B20" s="28"/>
      <c r="C20" s="90"/>
      <c r="D20" s="90"/>
      <c r="E20" s="28"/>
      <c r="F20" s="28"/>
      <c r="G20" s="90"/>
      <c r="H20" s="90"/>
      <c r="I20" s="90">
        <f>SUM(C20:H20)</f>
        <v>0</v>
      </c>
      <c r="J20" s="115"/>
      <c r="K20" s="115"/>
      <c r="L20" s="116"/>
      <c r="M20" s="116"/>
      <c r="N20" s="115"/>
      <c r="O20" s="115"/>
      <c r="P20" s="116"/>
      <c r="Q20" s="116"/>
      <c r="R20" s="115"/>
      <c r="S20" s="115"/>
      <c r="T20" s="116"/>
      <c r="U20" s="116"/>
      <c r="V20" s="115"/>
      <c r="W20" s="115"/>
      <c r="X20" s="116"/>
      <c r="Y20" s="116"/>
      <c r="Z20" s="115"/>
      <c r="AA20" s="115"/>
      <c r="AB20" s="116"/>
      <c r="AC20" s="116"/>
      <c r="AD20" s="115"/>
      <c r="AE20" s="115"/>
      <c r="AF20" s="116"/>
      <c r="AG20" s="116"/>
      <c r="AH20" s="115"/>
      <c r="AI20" s="115"/>
      <c r="AJ20" s="116"/>
      <c r="AK20" s="116"/>
      <c r="AL20" s="115"/>
      <c r="AM20" s="115"/>
      <c r="AN20" s="116"/>
      <c r="AO20" s="116"/>
      <c r="AP20" s="115"/>
      <c r="AQ20" s="113"/>
      <c r="AR20" s="90"/>
      <c r="AS20" s="90"/>
      <c r="AT20" s="28"/>
      <c r="AU20" s="28"/>
      <c r="AV20" s="90"/>
      <c r="AW20" s="90"/>
      <c r="AX20" s="28"/>
      <c r="AY20" s="28"/>
      <c r="AZ20" s="90"/>
      <c r="BA20" s="90"/>
      <c r="BB20" s="28"/>
      <c r="BC20" s="28"/>
      <c r="BD20" s="90"/>
      <c r="BE20" s="90"/>
      <c r="BF20" s="28"/>
      <c r="BG20" s="28"/>
      <c r="BH20" s="90"/>
      <c r="BI20" s="90"/>
      <c r="BJ20" s="28"/>
      <c r="BK20" s="28"/>
      <c r="BL20" s="90"/>
      <c r="BM20" s="90"/>
      <c r="BN20" s="28"/>
      <c r="BO20" s="28"/>
      <c r="BP20" s="90"/>
      <c r="BQ20" s="90"/>
      <c r="BR20" s="28"/>
      <c r="BS20" s="28"/>
      <c r="BT20" s="90"/>
      <c r="BU20" s="90"/>
      <c r="BV20" s="28"/>
      <c r="BW20" s="28"/>
      <c r="BX20" s="90"/>
      <c r="BY20" s="90"/>
      <c r="BZ20" s="28" t="s">
        <v>95</v>
      </c>
      <c r="CA20" s="28">
        <v>2010</v>
      </c>
      <c r="CB20" s="90">
        <v>14367</v>
      </c>
      <c r="CC20" s="90">
        <v>9716</v>
      </c>
      <c r="CD20" s="28" t="s">
        <v>95</v>
      </c>
      <c r="CE20" s="28">
        <v>2010</v>
      </c>
      <c r="CF20" s="90">
        <v>14367</v>
      </c>
      <c r="CG20" s="90">
        <v>9716</v>
      </c>
      <c r="CH20" s="28" t="s">
        <v>95</v>
      </c>
      <c r="CI20" s="28">
        <v>2010</v>
      </c>
      <c r="CJ20" s="90">
        <v>14367</v>
      </c>
      <c r="CK20" s="90">
        <v>9716</v>
      </c>
      <c r="CL20" s="28" t="s">
        <v>95</v>
      </c>
      <c r="CM20" s="28">
        <v>2010</v>
      </c>
      <c r="CN20" s="90">
        <v>14367</v>
      </c>
      <c r="CO20" s="90">
        <v>9716</v>
      </c>
      <c r="CP20" s="28" t="s">
        <v>95</v>
      </c>
      <c r="CQ20" s="28">
        <v>2010</v>
      </c>
      <c r="CR20" s="90">
        <v>14367</v>
      </c>
      <c r="CS20" s="90">
        <v>9716</v>
      </c>
      <c r="CT20" s="28" t="s">
        <v>95</v>
      </c>
      <c r="CU20" s="28">
        <v>2010</v>
      </c>
      <c r="CV20" s="90">
        <v>14367</v>
      </c>
      <c r="CW20" s="90">
        <v>9716</v>
      </c>
      <c r="CX20" s="28" t="s">
        <v>95</v>
      </c>
      <c r="CY20" s="28">
        <v>2010</v>
      </c>
      <c r="CZ20" s="90">
        <v>14367</v>
      </c>
      <c r="DA20" s="90">
        <v>9716</v>
      </c>
      <c r="DB20" s="28" t="s">
        <v>95</v>
      </c>
      <c r="DC20" s="28">
        <v>2010</v>
      </c>
      <c r="DD20" s="90">
        <v>14367</v>
      </c>
      <c r="DE20" s="90">
        <v>9716</v>
      </c>
      <c r="DF20" s="28" t="s">
        <v>95</v>
      </c>
      <c r="DG20" s="28">
        <v>2010</v>
      </c>
      <c r="DH20" s="90">
        <v>14367</v>
      </c>
      <c r="DI20" s="90">
        <v>9716</v>
      </c>
      <c r="DJ20" s="28" t="s">
        <v>95</v>
      </c>
      <c r="DK20" s="28">
        <v>2010</v>
      </c>
      <c r="DL20" s="90">
        <v>14367</v>
      </c>
      <c r="DM20" s="90">
        <v>9716</v>
      </c>
      <c r="DN20" s="28" t="s">
        <v>95</v>
      </c>
      <c r="DO20" s="28">
        <v>2010</v>
      </c>
      <c r="DP20" s="90">
        <v>14367</v>
      </c>
      <c r="DQ20" s="90">
        <v>9716</v>
      </c>
      <c r="DR20" s="28" t="s">
        <v>95</v>
      </c>
      <c r="DS20" s="28">
        <v>2010</v>
      </c>
      <c r="DT20" s="90">
        <v>14367</v>
      </c>
      <c r="DU20" s="90">
        <v>9716</v>
      </c>
      <c r="DV20" s="28" t="s">
        <v>95</v>
      </c>
      <c r="DW20" s="28">
        <v>2010</v>
      </c>
      <c r="DX20" s="90">
        <v>14367</v>
      </c>
      <c r="DY20" s="90">
        <v>9716</v>
      </c>
      <c r="DZ20" s="28" t="s">
        <v>95</v>
      </c>
      <c r="EA20" s="28">
        <v>2010</v>
      </c>
      <c r="EB20" s="90">
        <v>14367</v>
      </c>
      <c r="EC20" s="90">
        <v>9716</v>
      </c>
      <c r="ED20" s="28" t="s">
        <v>95</v>
      </c>
      <c r="EE20" s="28">
        <v>2010</v>
      </c>
      <c r="EF20" s="90">
        <v>14367</v>
      </c>
      <c r="EG20" s="90">
        <v>9716</v>
      </c>
      <c r="EH20" s="28" t="s">
        <v>95</v>
      </c>
      <c r="EI20" s="28">
        <v>2010</v>
      </c>
      <c r="EJ20" s="90">
        <v>14367</v>
      </c>
      <c r="EK20" s="90">
        <v>9716</v>
      </c>
      <c r="EL20" s="28" t="s">
        <v>95</v>
      </c>
      <c r="EM20" s="28">
        <v>2010</v>
      </c>
      <c r="EN20" s="90">
        <v>14367</v>
      </c>
      <c r="EO20" s="90">
        <v>9716</v>
      </c>
      <c r="EP20" s="28" t="s">
        <v>95</v>
      </c>
      <c r="EQ20" s="28">
        <v>2010</v>
      </c>
      <c r="ER20" s="90">
        <v>14367</v>
      </c>
      <c r="ES20" s="90">
        <v>9716</v>
      </c>
      <c r="ET20" s="28" t="s">
        <v>95</v>
      </c>
      <c r="EU20" s="28">
        <v>2010</v>
      </c>
      <c r="EV20" s="90">
        <v>14367</v>
      </c>
      <c r="EW20" s="90">
        <v>9716</v>
      </c>
      <c r="EX20" s="28" t="s">
        <v>95</v>
      </c>
      <c r="EY20" s="28">
        <v>2010</v>
      </c>
      <c r="EZ20" s="90">
        <v>14367</v>
      </c>
      <c r="FA20" s="90">
        <v>9716</v>
      </c>
      <c r="FB20" s="28" t="s">
        <v>95</v>
      </c>
      <c r="FC20" s="28">
        <v>2010</v>
      </c>
      <c r="FD20" s="90">
        <v>14367</v>
      </c>
      <c r="FE20" s="90">
        <v>9716</v>
      </c>
      <c r="FF20" s="28" t="s">
        <v>95</v>
      </c>
      <c r="FG20" s="28">
        <v>2010</v>
      </c>
      <c r="FH20" s="90">
        <v>14367</v>
      </c>
      <c r="FI20" s="90">
        <v>9716</v>
      </c>
      <c r="FJ20" s="28" t="s">
        <v>95</v>
      </c>
      <c r="FK20" s="28">
        <v>2010</v>
      </c>
      <c r="FL20" s="90">
        <v>14367</v>
      </c>
      <c r="FM20" s="90">
        <v>9716</v>
      </c>
      <c r="FN20" s="28" t="s">
        <v>95</v>
      </c>
      <c r="FO20" s="28">
        <v>2010</v>
      </c>
      <c r="FP20" s="90">
        <v>14367</v>
      </c>
      <c r="FQ20" s="90">
        <v>9716</v>
      </c>
      <c r="FR20" s="28" t="s">
        <v>95</v>
      </c>
      <c r="FS20" s="28">
        <v>2010</v>
      </c>
      <c r="FT20" s="90">
        <v>14367</v>
      </c>
      <c r="FU20" s="90">
        <v>9716</v>
      </c>
      <c r="FV20" s="28" t="s">
        <v>95</v>
      </c>
      <c r="FW20" s="28">
        <v>2010</v>
      </c>
      <c r="FX20" s="90">
        <v>14367</v>
      </c>
      <c r="FY20" s="90">
        <v>9716</v>
      </c>
      <c r="FZ20" s="28" t="s">
        <v>95</v>
      </c>
      <c r="GA20" s="28">
        <v>2010</v>
      </c>
      <c r="GB20" s="90">
        <v>14367</v>
      </c>
      <c r="GC20" s="90">
        <v>9716</v>
      </c>
      <c r="GD20" s="28" t="s">
        <v>95</v>
      </c>
      <c r="GE20" s="28">
        <v>2010</v>
      </c>
      <c r="GF20" s="90">
        <v>14367</v>
      </c>
      <c r="GG20" s="90">
        <v>9716</v>
      </c>
      <c r="GH20" s="28" t="s">
        <v>95</v>
      </c>
      <c r="GI20" s="28">
        <v>2010</v>
      </c>
      <c r="GJ20" s="90">
        <v>14367</v>
      </c>
      <c r="GK20" s="90">
        <v>9716</v>
      </c>
      <c r="GL20" s="28" t="s">
        <v>95</v>
      </c>
      <c r="GM20" s="28">
        <v>2010</v>
      </c>
      <c r="GN20" s="90">
        <v>14367</v>
      </c>
      <c r="GO20" s="90">
        <v>9716</v>
      </c>
      <c r="GP20" s="28" t="s">
        <v>95</v>
      </c>
      <c r="GQ20" s="28">
        <v>2010</v>
      </c>
      <c r="GR20" s="90">
        <v>14367</v>
      </c>
      <c r="GS20" s="90">
        <v>9716</v>
      </c>
    </row>
    <row r="21" spans="1:42" s="85" customFormat="1" ht="15">
      <c r="A21" s="28"/>
      <c r="B21" s="28"/>
      <c r="C21" s="90"/>
      <c r="D21" s="90"/>
      <c r="E21" s="90"/>
      <c r="F21" s="90"/>
      <c r="G21" s="90"/>
      <c r="H21" s="90"/>
      <c r="I21" s="90">
        <f>SUM(C21:H21)</f>
        <v>0</v>
      </c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</row>
    <row r="22" spans="1:9" ht="12.75">
      <c r="A22" s="32"/>
      <c r="B22" s="32"/>
      <c r="C22" s="29"/>
      <c r="D22" s="29"/>
      <c r="E22" s="29"/>
      <c r="F22" s="29"/>
      <c r="G22" s="29"/>
      <c r="H22" s="29"/>
      <c r="I22" s="29"/>
    </row>
    <row r="23" spans="1:9" ht="12.75">
      <c r="A23" s="32"/>
      <c r="B23" s="32"/>
      <c r="C23" s="29"/>
      <c r="D23" s="29"/>
      <c r="E23" s="29"/>
      <c r="F23" s="29"/>
      <c r="G23" s="29"/>
      <c r="H23" s="29"/>
      <c r="I23" s="29"/>
    </row>
    <row r="24" spans="1:9" ht="13.5">
      <c r="A24" s="50" t="s">
        <v>53</v>
      </c>
      <c r="B24" s="50"/>
      <c r="C24" s="31"/>
      <c r="D24" s="31">
        <f>SUM(D23)</f>
        <v>0</v>
      </c>
      <c r="E24" s="31"/>
      <c r="F24" s="31"/>
      <c r="G24" s="31"/>
      <c r="H24" s="31"/>
      <c r="I24" s="31"/>
    </row>
    <row r="25" spans="1:9" ht="13.5">
      <c r="A25" s="50"/>
      <c r="B25" s="50"/>
      <c r="C25" s="31">
        <v>0</v>
      </c>
      <c r="D25" s="31"/>
      <c r="E25" s="31">
        <v>0</v>
      </c>
      <c r="F25" s="31">
        <v>0</v>
      </c>
      <c r="G25" s="31">
        <v>0</v>
      </c>
      <c r="H25" s="31">
        <v>0</v>
      </c>
      <c r="I25" s="31">
        <f>SUM(C25:H25)</f>
        <v>0</v>
      </c>
    </row>
    <row r="26" spans="1:9" ht="13.5">
      <c r="A26" s="50"/>
      <c r="B26" s="50"/>
      <c r="C26" s="31"/>
      <c r="D26" s="31"/>
      <c r="E26" s="31"/>
      <c r="F26" s="31"/>
      <c r="G26" s="31"/>
      <c r="H26" s="31"/>
      <c r="I26" s="31"/>
    </row>
    <row r="27" spans="1:9" ht="13.5">
      <c r="A27" s="50"/>
      <c r="B27" s="50"/>
      <c r="C27" s="31"/>
      <c r="D27" s="31"/>
      <c r="E27" s="31"/>
      <c r="F27" s="31"/>
      <c r="G27" s="31"/>
      <c r="H27" s="31"/>
      <c r="I27" s="31"/>
    </row>
    <row r="28" spans="1:9" ht="13.5">
      <c r="A28" s="50"/>
      <c r="B28" s="50"/>
      <c r="C28" s="31"/>
      <c r="D28" s="31"/>
      <c r="E28" s="31"/>
      <c r="F28" s="31"/>
      <c r="G28" s="31"/>
      <c r="H28" s="31"/>
      <c r="I28" s="31"/>
    </row>
    <row r="29" spans="1:9" ht="15.75">
      <c r="A29" s="30" t="s">
        <v>54</v>
      </c>
      <c r="B29" s="32"/>
      <c r="C29" s="51">
        <f>C14+C19</f>
        <v>0</v>
      </c>
      <c r="D29" s="51">
        <v>0</v>
      </c>
      <c r="E29" s="51">
        <f>E14+E19</f>
        <v>0</v>
      </c>
      <c r="F29" s="51">
        <f>F14+F19</f>
        <v>0</v>
      </c>
      <c r="G29" s="51">
        <f>G14+G19</f>
        <v>0</v>
      </c>
      <c r="H29" s="51">
        <f>H14+H19</f>
        <v>0</v>
      </c>
      <c r="I29" s="51">
        <v>0</v>
      </c>
    </row>
  </sheetData>
  <sheetProtection/>
  <mergeCells count="2">
    <mergeCell ref="A2:I2"/>
    <mergeCell ref="A1:I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10" r:id="rId1"/>
  <headerFooter alignWithMargins="0">
    <oddHeader>&amp;C24. melléklet a 6/2018. (V.29.)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D52"/>
  <sheetViews>
    <sheetView view="pageLayout" workbookViewId="0" topLeftCell="A1">
      <selection activeCell="D42" sqref="A1:D42"/>
    </sheetView>
  </sheetViews>
  <sheetFormatPr defaultColWidth="9.140625" defaultRowHeight="12.75"/>
  <cols>
    <col min="1" max="1" width="58.421875" style="2" customWidth="1"/>
    <col min="2" max="2" width="16.57421875" style="2" customWidth="1"/>
    <col min="3" max="3" width="13.00390625" style="2" customWidth="1"/>
    <col min="4" max="4" width="18.140625" style="2" customWidth="1"/>
    <col min="5" max="5" width="16.28125" style="2" customWidth="1"/>
    <col min="6" max="6" width="17.421875" style="2" customWidth="1"/>
    <col min="7" max="7" width="22.28125" style="2" customWidth="1"/>
    <col min="8" max="8" width="22.140625" style="2" customWidth="1"/>
    <col min="9" max="9" width="21.7109375" style="2" customWidth="1"/>
    <col min="10" max="16384" width="9.140625" style="2" customWidth="1"/>
  </cols>
  <sheetData>
    <row r="1" spans="1:4" ht="15.75">
      <c r="A1" s="407" t="s">
        <v>93</v>
      </c>
      <c r="B1" s="408"/>
      <c r="C1" s="408"/>
      <c r="D1" s="408"/>
    </row>
    <row r="2" spans="1:4" ht="15.75">
      <c r="A2" s="407" t="s">
        <v>956</v>
      </c>
      <c r="B2" s="408"/>
      <c r="C2" s="408"/>
      <c r="D2" s="408"/>
    </row>
    <row r="3" spans="1:4" ht="15.75">
      <c r="A3" s="121"/>
      <c r="B3" s="120"/>
      <c r="C3" s="120"/>
      <c r="D3" s="120"/>
    </row>
    <row r="4" ht="16.5" thickBot="1"/>
    <row r="5" spans="1:4" ht="47.25">
      <c r="A5" s="59" t="s">
        <v>55</v>
      </c>
      <c r="B5" s="60" t="s">
        <v>56</v>
      </c>
      <c r="C5" s="60" t="s">
        <v>57</v>
      </c>
      <c r="D5" s="61" t="s">
        <v>58</v>
      </c>
    </row>
    <row r="6" spans="1:4" ht="45">
      <c r="A6" s="62" t="s">
        <v>59</v>
      </c>
      <c r="B6" s="63">
        <v>3150810</v>
      </c>
      <c r="C6" s="63">
        <v>1308000</v>
      </c>
      <c r="D6" s="117" t="s">
        <v>111</v>
      </c>
    </row>
    <row r="7" spans="1:4" ht="15.75">
      <c r="A7" s="62" t="s">
        <v>60</v>
      </c>
      <c r="B7" s="63"/>
      <c r="C7" s="63"/>
      <c r="D7" s="64"/>
    </row>
    <row r="8" spans="1:4" ht="15.75">
      <c r="A8" s="62" t="s">
        <v>61</v>
      </c>
      <c r="B8" s="63"/>
      <c r="C8" s="63"/>
      <c r="D8" s="64"/>
    </row>
    <row r="9" spans="1:4" ht="15.75">
      <c r="A9" s="65" t="s">
        <v>62</v>
      </c>
      <c r="B9" s="63"/>
      <c r="C9" s="63"/>
      <c r="D9" s="64"/>
    </row>
    <row r="10" spans="1:4" ht="15.75">
      <c r="A10" s="62"/>
      <c r="B10" s="63"/>
      <c r="C10" s="63"/>
      <c r="D10" s="64"/>
    </row>
    <row r="11" spans="1:4" ht="15.75">
      <c r="A11" s="62"/>
      <c r="B11" s="63"/>
      <c r="C11" s="63"/>
      <c r="D11" s="64"/>
    </row>
    <row r="12" spans="1:4" ht="15.75">
      <c r="A12" s="66"/>
      <c r="B12" s="63"/>
      <c r="C12" s="63"/>
      <c r="D12" s="64"/>
    </row>
    <row r="13" spans="1:4" ht="16.5" thickBot="1">
      <c r="A13" s="52" t="s">
        <v>63</v>
      </c>
      <c r="B13" s="53">
        <f>SUM(B6:B12)</f>
        <v>3150810</v>
      </c>
      <c r="C13" s="53">
        <f>SUM(C6:C12)</f>
        <v>1308000</v>
      </c>
      <c r="D13" s="54"/>
    </row>
    <row r="14" spans="1:4" ht="16.5" thickBot="1">
      <c r="A14" s="436"/>
      <c r="B14" s="437"/>
      <c r="C14" s="437"/>
      <c r="D14" s="438"/>
    </row>
    <row r="15" spans="1:4" ht="47.25">
      <c r="A15" s="59" t="s">
        <v>64</v>
      </c>
      <c r="B15" s="67" t="s">
        <v>56</v>
      </c>
      <c r="C15" s="60" t="s">
        <v>57</v>
      </c>
      <c r="D15" s="68" t="s">
        <v>58</v>
      </c>
    </row>
    <row r="16" spans="1:4" ht="15.75">
      <c r="A16" s="69"/>
      <c r="B16" s="70"/>
      <c r="C16" s="70"/>
      <c r="D16" s="71"/>
    </row>
    <row r="17" spans="1:4" ht="15.75">
      <c r="A17" s="69"/>
      <c r="B17" s="70"/>
      <c r="C17" s="70"/>
      <c r="D17" s="71"/>
    </row>
    <row r="18" spans="1:4" ht="15.75">
      <c r="A18" s="72"/>
      <c r="B18" s="63"/>
      <c r="C18" s="63"/>
      <c r="D18" s="64"/>
    </row>
    <row r="19" spans="1:4" ht="15.75">
      <c r="A19" s="72"/>
      <c r="B19" s="63"/>
      <c r="C19" s="63"/>
      <c r="D19" s="64"/>
    </row>
    <row r="20" spans="1:4" ht="16.5" thickBot="1">
      <c r="A20" s="52" t="s">
        <v>65</v>
      </c>
      <c r="B20" s="53">
        <f>SUM(B16:B19)</f>
        <v>0</v>
      </c>
      <c r="C20" s="53">
        <f>SUM(C16:C19)</f>
        <v>0</v>
      </c>
      <c r="D20" s="54"/>
    </row>
    <row r="21" spans="1:4" ht="16.5" thickBot="1">
      <c r="A21" s="436"/>
      <c r="B21" s="437"/>
      <c r="C21" s="437"/>
      <c r="D21" s="438"/>
    </row>
    <row r="22" spans="1:4" ht="47.25">
      <c r="A22" s="59" t="s">
        <v>66</v>
      </c>
      <c r="B22" s="67" t="s">
        <v>56</v>
      </c>
      <c r="C22" s="60" t="s">
        <v>57</v>
      </c>
      <c r="D22" s="68" t="s">
        <v>58</v>
      </c>
    </row>
    <row r="23" spans="1:4" ht="15.75">
      <c r="A23" s="73"/>
      <c r="B23" s="63"/>
      <c r="C23" s="63"/>
      <c r="D23" s="64"/>
    </row>
    <row r="24" spans="1:4" ht="15.75">
      <c r="A24" s="73"/>
      <c r="B24" s="63"/>
      <c r="C24" s="63"/>
      <c r="D24" s="64"/>
    </row>
    <row r="25" spans="1:4" ht="15.75">
      <c r="A25" s="72"/>
      <c r="B25" s="63"/>
      <c r="C25" s="63"/>
      <c r="D25" s="64"/>
    </row>
    <row r="26" spans="1:4" ht="15.75">
      <c r="A26" s="72"/>
      <c r="B26" s="63"/>
      <c r="C26" s="63"/>
      <c r="D26" s="64"/>
    </row>
    <row r="27" spans="1:4" ht="16.5" thickBot="1">
      <c r="A27" s="52" t="s">
        <v>67</v>
      </c>
      <c r="B27" s="53">
        <f>SUM(B23:B26)</f>
        <v>0</v>
      </c>
      <c r="C27" s="53">
        <f>SUM(C23:C26)</f>
        <v>0</v>
      </c>
      <c r="D27" s="55"/>
    </row>
    <row r="28" spans="1:4" ht="16.5" thickBot="1">
      <c r="A28" s="433"/>
      <c r="B28" s="434"/>
      <c r="C28" s="434"/>
      <c r="D28" s="435"/>
    </row>
    <row r="29" spans="1:4" ht="47.25">
      <c r="A29" s="74" t="s">
        <v>68</v>
      </c>
      <c r="B29" s="67" t="s">
        <v>56</v>
      </c>
      <c r="C29" s="60" t="s">
        <v>57</v>
      </c>
      <c r="D29" s="68" t="s">
        <v>58</v>
      </c>
    </row>
    <row r="30" spans="1:4" ht="15.75">
      <c r="A30" s="56"/>
      <c r="B30" s="57"/>
      <c r="C30" s="57"/>
      <c r="D30" s="58"/>
    </row>
    <row r="31" spans="1:4" ht="15.75">
      <c r="A31" s="56"/>
      <c r="B31" s="57"/>
      <c r="C31" s="57"/>
      <c r="D31" s="58"/>
    </row>
    <row r="32" spans="1:4" ht="15.75">
      <c r="A32" s="56"/>
      <c r="B32" s="57"/>
      <c r="C32" s="57"/>
      <c r="D32" s="58"/>
    </row>
    <row r="33" spans="1:4" ht="15.75">
      <c r="A33" s="56"/>
      <c r="B33" s="57"/>
      <c r="C33" s="57"/>
      <c r="D33" s="58"/>
    </row>
    <row r="34" spans="1:4" ht="16.5" thickBot="1">
      <c r="A34" s="52" t="s">
        <v>69</v>
      </c>
      <c r="B34" s="53">
        <f>SUM(B30:B33)</f>
        <v>0</v>
      </c>
      <c r="C34" s="53">
        <f>SUM(C30:C33)</f>
        <v>0</v>
      </c>
      <c r="D34" s="55"/>
    </row>
    <row r="35" spans="1:4" ht="16.5" thickBot="1">
      <c r="A35" s="436"/>
      <c r="B35" s="437"/>
      <c r="C35" s="437"/>
      <c r="D35" s="438"/>
    </row>
    <row r="36" spans="1:4" ht="47.25">
      <c r="A36" s="59" t="s">
        <v>70</v>
      </c>
      <c r="B36" s="67" t="s">
        <v>56</v>
      </c>
      <c r="C36" s="60" t="s">
        <v>57</v>
      </c>
      <c r="D36" s="68" t="s">
        <v>58</v>
      </c>
    </row>
    <row r="37" spans="1:4" ht="15.75">
      <c r="A37" s="72" t="s">
        <v>71</v>
      </c>
      <c r="B37" s="63"/>
      <c r="C37" s="63"/>
      <c r="D37" s="64"/>
    </row>
    <row r="38" spans="1:4" ht="15.75">
      <c r="A38" s="72" t="s">
        <v>72</v>
      </c>
      <c r="B38" s="63"/>
      <c r="C38" s="63"/>
      <c r="D38" s="64"/>
    </row>
    <row r="39" spans="1:4" ht="15.75">
      <c r="A39" s="72"/>
      <c r="B39" s="63"/>
      <c r="C39" s="63"/>
      <c r="D39" s="64"/>
    </row>
    <row r="40" spans="1:4" ht="15.75">
      <c r="A40" s="72"/>
      <c r="B40" s="63"/>
      <c r="C40" s="63"/>
      <c r="D40" s="64"/>
    </row>
    <row r="41" spans="1:4" ht="16.5" thickBot="1">
      <c r="A41" s="52" t="s">
        <v>73</v>
      </c>
      <c r="B41" s="53">
        <f>SUM(B37:B40)</f>
        <v>0</v>
      </c>
      <c r="C41" s="53">
        <f>SUM(C37:C40)</f>
        <v>0</v>
      </c>
      <c r="D41" s="54"/>
    </row>
    <row r="42" spans="1:4" ht="26.25" customHeight="1">
      <c r="A42" s="75" t="s">
        <v>54</v>
      </c>
      <c r="B42" s="76">
        <f>SUM(B13,B20,B27,B34,B41)</f>
        <v>3150810</v>
      </c>
      <c r="C42" s="76">
        <f>SUM(C13,C20,C27,C34,C41)</f>
        <v>1308000</v>
      </c>
      <c r="D42" s="76"/>
    </row>
    <row r="43" spans="1:4" ht="15.75">
      <c r="A43" s="25"/>
      <c r="B43" s="25"/>
      <c r="C43" s="25"/>
      <c r="D43" s="25"/>
    </row>
    <row r="44" spans="1:4" ht="29.25" customHeight="1" hidden="1">
      <c r="A44" s="1" t="s">
        <v>74</v>
      </c>
      <c r="B44" s="25"/>
      <c r="C44" s="25"/>
      <c r="D44" s="25"/>
    </row>
    <row r="48" ht="15.75">
      <c r="A48" s="77"/>
    </row>
    <row r="49" ht="15.75">
      <c r="A49" s="77"/>
    </row>
    <row r="50" ht="15.75">
      <c r="A50" s="77"/>
    </row>
    <row r="51" ht="15.75">
      <c r="A51" s="77"/>
    </row>
    <row r="52" ht="15.75">
      <c r="A52" s="77"/>
    </row>
  </sheetData>
  <sheetProtection/>
  <mergeCells count="6">
    <mergeCell ref="A28:D28"/>
    <mergeCell ref="A35:D35"/>
    <mergeCell ref="A2:D2"/>
    <mergeCell ref="A1:D1"/>
    <mergeCell ref="A14:D14"/>
    <mergeCell ref="A21:D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2" r:id="rId1"/>
  <headerFooter alignWithMargins="0">
    <oddHeader>&amp;C25. melléklet a 6/2018. (V.29.)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227"/>
  <sheetViews>
    <sheetView view="pageLayout" workbookViewId="0" topLeftCell="A2">
      <selection activeCell="O214" sqref="A1:O214"/>
    </sheetView>
  </sheetViews>
  <sheetFormatPr defaultColWidth="9.140625" defaultRowHeight="12.75"/>
  <cols>
    <col min="1" max="1" width="79.7109375" style="85" customWidth="1"/>
    <col min="2" max="2" width="9.140625" style="85" customWidth="1"/>
    <col min="3" max="3" width="10.28125" style="85" customWidth="1"/>
    <col min="4" max="5" width="12.57421875" style="85" customWidth="1"/>
    <col min="6" max="6" width="10.00390625" style="85" customWidth="1"/>
    <col min="7" max="7" width="11.28125" style="85" customWidth="1"/>
    <col min="8" max="9" width="10.421875" style="85" customWidth="1"/>
    <col min="10" max="10" width="15.28125" style="85" customWidth="1"/>
    <col min="11" max="11" width="16.140625" style="85" customWidth="1"/>
    <col min="12" max="12" width="12.140625" style="85" customWidth="1"/>
    <col min="13" max="13" width="14.140625" style="85" customWidth="1"/>
    <col min="14" max="14" width="14.00390625" style="85" customWidth="1"/>
    <col min="15" max="15" width="21.140625" style="319" customWidth="1"/>
    <col min="16" max="16" width="0" style="85" hidden="1" customWidth="1"/>
    <col min="17" max="17" width="10.57421875" style="103" hidden="1" customWidth="1"/>
    <col min="18" max="16384" width="9.140625" style="85" customWidth="1"/>
  </cols>
  <sheetData>
    <row r="1" spans="1:6" ht="15" hidden="1">
      <c r="A1" s="318" t="s">
        <v>615</v>
      </c>
      <c r="B1" s="324"/>
      <c r="C1" s="324"/>
      <c r="D1" s="324"/>
      <c r="E1" s="324"/>
      <c r="F1" s="324"/>
    </row>
    <row r="2" spans="1:15" ht="26.25" customHeight="1">
      <c r="A2" s="420" t="s">
        <v>960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</row>
    <row r="3" ht="15">
      <c r="A3" s="183"/>
    </row>
    <row r="4" ht="15">
      <c r="A4" s="183" t="s">
        <v>616</v>
      </c>
    </row>
    <row r="5" spans="1:17" ht="28.5">
      <c r="A5" s="325" t="s">
        <v>438</v>
      </c>
      <c r="B5" s="326" t="s">
        <v>439</v>
      </c>
      <c r="C5" s="320" t="s">
        <v>617</v>
      </c>
      <c r="D5" s="320" t="s">
        <v>618</v>
      </c>
      <c r="E5" s="320" t="s">
        <v>619</v>
      </c>
      <c r="F5" s="320" t="s">
        <v>620</v>
      </c>
      <c r="G5" s="320" t="s">
        <v>621</v>
      </c>
      <c r="H5" s="320" t="s">
        <v>622</v>
      </c>
      <c r="I5" s="320" t="s">
        <v>623</v>
      </c>
      <c r="J5" s="320" t="s">
        <v>624</v>
      </c>
      <c r="K5" s="320" t="s">
        <v>625</v>
      </c>
      <c r="L5" s="320" t="s">
        <v>626</v>
      </c>
      <c r="M5" s="320" t="s">
        <v>627</v>
      </c>
      <c r="N5" s="320" t="s">
        <v>628</v>
      </c>
      <c r="O5" s="321" t="s">
        <v>629</v>
      </c>
      <c r="P5" s="183"/>
      <c r="Q5" s="198" t="s">
        <v>630</v>
      </c>
    </row>
    <row r="6" spans="1:17" ht="15">
      <c r="A6" s="327" t="s">
        <v>631</v>
      </c>
      <c r="B6" s="328" t="s">
        <v>632</v>
      </c>
      <c r="C6" s="211">
        <v>1375000</v>
      </c>
      <c r="D6" s="211">
        <v>1375000</v>
      </c>
      <c r="E6" s="211">
        <v>1375000</v>
      </c>
      <c r="F6" s="211">
        <v>1375000</v>
      </c>
      <c r="G6" s="211">
        <v>1375000</v>
      </c>
      <c r="H6" s="211">
        <v>1375000</v>
      </c>
      <c r="I6" s="211">
        <v>1375000</v>
      </c>
      <c r="J6" s="211">
        <v>1375000</v>
      </c>
      <c r="K6" s="211">
        <v>1375000</v>
      </c>
      <c r="L6" s="211">
        <v>1375000</v>
      </c>
      <c r="M6" s="211">
        <v>1375000</v>
      </c>
      <c r="N6" s="211">
        <v>1375000</v>
      </c>
      <c r="O6" s="186">
        <f>SUM(C6:N6)</f>
        <v>16500000</v>
      </c>
      <c r="P6" s="183">
        <v>14108</v>
      </c>
      <c r="Q6" s="198">
        <f>O6-P6</f>
        <v>16485892</v>
      </c>
    </row>
    <row r="7" spans="1:17" ht="15">
      <c r="A7" s="327" t="s">
        <v>633</v>
      </c>
      <c r="B7" s="329" t="s">
        <v>634</v>
      </c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186">
        <f aca="true" t="shared" si="0" ref="O7:O70">SUM(C7:N7)</f>
        <v>0</v>
      </c>
      <c r="P7" s="183"/>
      <c r="Q7" s="198">
        <f aca="true" t="shared" si="1" ref="Q7:Q70">O7-P7</f>
        <v>0</v>
      </c>
    </row>
    <row r="8" spans="1:17" ht="15">
      <c r="A8" s="327" t="s">
        <v>635</v>
      </c>
      <c r="B8" s="329" t="s">
        <v>636</v>
      </c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186">
        <f t="shared" si="0"/>
        <v>0</v>
      </c>
      <c r="P8" s="183"/>
      <c r="Q8" s="198">
        <f t="shared" si="1"/>
        <v>0</v>
      </c>
    </row>
    <row r="9" spans="1:17" ht="15">
      <c r="A9" s="330" t="s">
        <v>637</v>
      </c>
      <c r="B9" s="329" t="s">
        <v>638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186">
        <f t="shared" si="0"/>
        <v>0</v>
      </c>
      <c r="P9" s="183"/>
      <c r="Q9" s="198">
        <f t="shared" si="1"/>
        <v>0</v>
      </c>
    </row>
    <row r="10" spans="1:17" ht="15">
      <c r="A10" s="330" t="s">
        <v>639</v>
      </c>
      <c r="B10" s="329" t="s">
        <v>640</v>
      </c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186">
        <f t="shared" si="0"/>
        <v>0</v>
      </c>
      <c r="P10" s="183"/>
      <c r="Q10" s="198">
        <f t="shared" si="1"/>
        <v>0</v>
      </c>
    </row>
    <row r="11" spans="1:17" ht="15">
      <c r="A11" s="330" t="s">
        <v>641</v>
      </c>
      <c r="B11" s="329" t="s">
        <v>642</v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186">
        <f t="shared" si="0"/>
        <v>0</v>
      </c>
      <c r="P11" s="183"/>
      <c r="Q11" s="198">
        <f t="shared" si="1"/>
        <v>0</v>
      </c>
    </row>
    <row r="12" spans="1:17" ht="15">
      <c r="A12" s="330" t="s">
        <v>643</v>
      </c>
      <c r="B12" s="329" t="s">
        <v>644</v>
      </c>
      <c r="C12" s="211">
        <v>24000</v>
      </c>
      <c r="D12" s="211">
        <v>24000</v>
      </c>
      <c r="E12" s="211">
        <v>24000</v>
      </c>
      <c r="F12" s="211">
        <v>24000</v>
      </c>
      <c r="G12" s="211">
        <v>24000</v>
      </c>
      <c r="H12" s="211">
        <v>24000</v>
      </c>
      <c r="I12" s="211">
        <v>24000</v>
      </c>
      <c r="J12" s="211">
        <v>24000</v>
      </c>
      <c r="K12" s="211">
        <v>24000</v>
      </c>
      <c r="L12" s="211">
        <v>24000</v>
      </c>
      <c r="M12" s="211">
        <v>24000</v>
      </c>
      <c r="N12" s="211">
        <v>24000</v>
      </c>
      <c r="O12" s="186">
        <f t="shared" si="0"/>
        <v>288000</v>
      </c>
      <c r="P12" s="183">
        <v>288</v>
      </c>
      <c r="Q12" s="198">
        <f t="shared" si="1"/>
        <v>287712</v>
      </c>
    </row>
    <row r="13" spans="1:17" ht="15">
      <c r="A13" s="330" t="s">
        <v>645</v>
      </c>
      <c r="B13" s="329" t="s">
        <v>646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186">
        <f t="shared" si="0"/>
        <v>0</v>
      </c>
      <c r="P13" s="183"/>
      <c r="Q13" s="198">
        <f t="shared" si="1"/>
        <v>0</v>
      </c>
    </row>
    <row r="14" spans="1:17" ht="15">
      <c r="A14" s="331" t="s">
        <v>647</v>
      </c>
      <c r="B14" s="329" t="s">
        <v>648</v>
      </c>
      <c r="C14" s="211"/>
      <c r="D14" s="211"/>
      <c r="E14" s="211">
        <v>50000</v>
      </c>
      <c r="F14" s="211">
        <v>50000</v>
      </c>
      <c r="G14" s="211">
        <v>50000</v>
      </c>
      <c r="H14" s="211">
        <v>50000</v>
      </c>
      <c r="I14" s="211">
        <v>50000</v>
      </c>
      <c r="J14" s="211">
        <v>50000</v>
      </c>
      <c r="K14" s="211">
        <v>50000</v>
      </c>
      <c r="L14" s="211">
        <v>50000</v>
      </c>
      <c r="M14" s="211">
        <v>50000</v>
      </c>
      <c r="N14" s="211">
        <v>50000</v>
      </c>
      <c r="O14" s="186">
        <f t="shared" si="0"/>
        <v>500000</v>
      </c>
      <c r="P14" s="183">
        <v>40</v>
      </c>
      <c r="Q14" s="198">
        <f t="shared" si="1"/>
        <v>499960</v>
      </c>
    </row>
    <row r="15" spans="1:17" ht="15">
      <c r="A15" s="331" t="s">
        <v>649</v>
      </c>
      <c r="B15" s="329" t="s">
        <v>650</v>
      </c>
      <c r="C15" s="211">
        <v>3000</v>
      </c>
      <c r="D15" s="211">
        <v>3000</v>
      </c>
      <c r="E15" s="211">
        <v>3000</v>
      </c>
      <c r="F15" s="211">
        <v>3000</v>
      </c>
      <c r="G15" s="211">
        <v>3000</v>
      </c>
      <c r="H15" s="211">
        <v>3000</v>
      </c>
      <c r="I15" s="211">
        <v>3000</v>
      </c>
      <c r="J15" s="211">
        <v>3000</v>
      </c>
      <c r="K15" s="211">
        <v>3000</v>
      </c>
      <c r="L15" s="211">
        <v>3000</v>
      </c>
      <c r="M15" s="211">
        <v>3000</v>
      </c>
      <c r="N15" s="211">
        <v>3000</v>
      </c>
      <c r="O15" s="186">
        <f t="shared" si="0"/>
        <v>36000</v>
      </c>
      <c r="P15" s="183">
        <v>36</v>
      </c>
      <c r="Q15" s="198">
        <f t="shared" si="1"/>
        <v>35964</v>
      </c>
    </row>
    <row r="16" spans="1:17" ht="15">
      <c r="A16" s="331" t="s">
        <v>651</v>
      </c>
      <c r="B16" s="329" t="s">
        <v>652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186">
        <f t="shared" si="0"/>
        <v>0</v>
      </c>
      <c r="P16" s="183"/>
      <c r="Q16" s="198">
        <f t="shared" si="1"/>
        <v>0</v>
      </c>
    </row>
    <row r="17" spans="1:17" ht="15">
      <c r="A17" s="331" t="s">
        <v>653</v>
      </c>
      <c r="B17" s="329" t="s">
        <v>654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186">
        <f t="shared" si="0"/>
        <v>0</v>
      </c>
      <c r="P17" s="183"/>
      <c r="Q17" s="198">
        <f t="shared" si="1"/>
        <v>0</v>
      </c>
    </row>
    <row r="18" spans="1:17" ht="15">
      <c r="A18" s="331" t="s">
        <v>655</v>
      </c>
      <c r="B18" s="329" t="s">
        <v>656</v>
      </c>
      <c r="C18" s="211">
        <v>50400</v>
      </c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186">
        <f t="shared" si="0"/>
        <v>50400</v>
      </c>
      <c r="P18" s="183">
        <v>456</v>
      </c>
      <c r="Q18" s="198">
        <f t="shared" si="1"/>
        <v>49944</v>
      </c>
    </row>
    <row r="19" spans="1:17" ht="15">
      <c r="A19" s="224" t="s">
        <v>657</v>
      </c>
      <c r="B19" s="225" t="s">
        <v>658</v>
      </c>
      <c r="C19" s="186">
        <f>SUM(C6:C18)</f>
        <v>1452400</v>
      </c>
      <c r="D19" s="186">
        <f aca="true" t="shared" si="2" ref="D19:N19">SUM(D6:D18)</f>
        <v>1402000</v>
      </c>
      <c r="E19" s="186">
        <f t="shared" si="2"/>
        <v>1452000</v>
      </c>
      <c r="F19" s="186">
        <f t="shared" si="2"/>
        <v>1452000</v>
      </c>
      <c r="G19" s="186">
        <f t="shared" si="2"/>
        <v>1452000</v>
      </c>
      <c r="H19" s="186">
        <f t="shared" si="2"/>
        <v>1452000</v>
      </c>
      <c r="I19" s="186">
        <f t="shared" si="2"/>
        <v>1452000</v>
      </c>
      <c r="J19" s="186">
        <f t="shared" si="2"/>
        <v>1452000</v>
      </c>
      <c r="K19" s="186">
        <f t="shared" si="2"/>
        <v>1452000</v>
      </c>
      <c r="L19" s="186">
        <f t="shared" si="2"/>
        <v>1452000</v>
      </c>
      <c r="M19" s="186">
        <f t="shared" si="2"/>
        <v>1452000</v>
      </c>
      <c r="N19" s="186">
        <f t="shared" si="2"/>
        <v>1452000</v>
      </c>
      <c r="O19" s="186">
        <f t="shared" si="0"/>
        <v>17374400</v>
      </c>
      <c r="P19" s="183">
        <v>14928</v>
      </c>
      <c r="Q19" s="198">
        <f t="shared" si="1"/>
        <v>17359472</v>
      </c>
    </row>
    <row r="20" spans="1:17" ht="15">
      <c r="A20" s="331" t="s">
        <v>659</v>
      </c>
      <c r="B20" s="329" t="s">
        <v>660</v>
      </c>
      <c r="C20" s="211">
        <v>473000</v>
      </c>
      <c r="D20" s="211">
        <v>589000</v>
      </c>
      <c r="E20" s="211">
        <v>589000</v>
      </c>
      <c r="F20" s="211">
        <v>589000</v>
      </c>
      <c r="G20" s="211">
        <v>788000</v>
      </c>
      <c r="H20" s="211">
        <v>589000</v>
      </c>
      <c r="I20" s="211">
        <v>589000</v>
      </c>
      <c r="J20" s="211">
        <v>589000</v>
      </c>
      <c r="K20" s="211">
        <v>589000</v>
      </c>
      <c r="L20" s="211">
        <v>589000</v>
      </c>
      <c r="M20" s="211">
        <v>589000</v>
      </c>
      <c r="N20" s="211">
        <v>589000</v>
      </c>
      <c r="O20" s="186">
        <f t="shared" si="0"/>
        <v>7151000</v>
      </c>
      <c r="P20" s="183">
        <v>6381</v>
      </c>
      <c r="Q20" s="198">
        <f t="shared" si="1"/>
        <v>7144619</v>
      </c>
    </row>
    <row r="21" spans="1:17" ht="30">
      <c r="A21" s="331" t="s">
        <v>661</v>
      </c>
      <c r="B21" s="329" t="s">
        <v>662</v>
      </c>
      <c r="C21" s="211">
        <v>145000</v>
      </c>
      <c r="D21" s="211">
        <v>145000</v>
      </c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186">
        <f t="shared" si="0"/>
        <v>290000</v>
      </c>
      <c r="P21" s="183"/>
      <c r="Q21" s="198">
        <f t="shared" si="1"/>
        <v>290000</v>
      </c>
    </row>
    <row r="22" spans="1:17" ht="15">
      <c r="A22" s="332" t="s">
        <v>663</v>
      </c>
      <c r="B22" s="329" t="s">
        <v>664</v>
      </c>
      <c r="C22" s="211"/>
      <c r="D22" s="211"/>
      <c r="E22" s="211"/>
      <c r="F22" s="211">
        <v>398052</v>
      </c>
      <c r="G22" s="211"/>
      <c r="H22" s="211">
        <v>300000</v>
      </c>
      <c r="I22" s="211"/>
      <c r="J22" s="211"/>
      <c r="K22" s="211"/>
      <c r="L22" s="211"/>
      <c r="M22" s="211"/>
      <c r="N22" s="211"/>
      <c r="O22" s="186">
        <f t="shared" si="0"/>
        <v>698052</v>
      </c>
      <c r="P22" s="183">
        <v>150</v>
      </c>
      <c r="Q22" s="198">
        <f t="shared" si="1"/>
        <v>697902</v>
      </c>
    </row>
    <row r="23" spans="1:17" ht="15">
      <c r="A23" s="226" t="s">
        <v>665</v>
      </c>
      <c r="B23" s="225" t="s">
        <v>666</v>
      </c>
      <c r="C23" s="186">
        <f>SUM(C20:C22)</f>
        <v>618000</v>
      </c>
      <c r="D23" s="186">
        <f aca="true" t="shared" si="3" ref="D23:N23">SUM(D20:D22)</f>
        <v>734000</v>
      </c>
      <c r="E23" s="186">
        <f t="shared" si="3"/>
        <v>589000</v>
      </c>
      <c r="F23" s="186">
        <f t="shared" si="3"/>
        <v>987052</v>
      </c>
      <c r="G23" s="186">
        <f t="shared" si="3"/>
        <v>788000</v>
      </c>
      <c r="H23" s="186">
        <f t="shared" si="3"/>
        <v>889000</v>
      </c>
      <c r="I23" s="186">
        <f t="shared" si="3"/>
        <v>589000</v>
      </c>
      <c r="J23" s="186">
        <f t="shared" si="3"/>
        <v>589000</v>
      </c>
      <c r="K23" s="186">
        <f t="shared" si="3"/>
        <v>589000</v>
      </c>
      <c r="L23" s="186">
        <f t="shared" si="3"/>
        <v>589000</v>
      </c>
      <c r="M23" s="186">
        <f t="shared" si="3"/>
        <v>589000</v>
      </c>
      <c r="N23" s="186">
        <f t="shared" si="3"/>
        <v>589000</v>
      </c>
      <c r="O23" s="186">
        <f t="shared" si="0"/>
        <v>8139052</v>
      </c>
      <c r="P23" s="183">
        <v>6531</v>
      </c>
      <c r="Q23" s="198">
        <f t="shared" si="1"/>
        <v>8132521</v>
      </c>
    </row>
    <row r="24" spans="1:17" ht="15">
      <c r="A24" s="224" t="s">
        <v>441</v>
      </c>
      <c r="B24" s="225" t="s">
        <v>442</v>
      </c>
      <c r="C24" s="186">
        <f>C23+C19</f>
        <v>2070400</v>
      </c>
      <c r="D24" s="186">
        <f aca="true" t="shared" si="4" ref="D24:N24">D23+D19</f>
        <v>2136000</v>
      </c>
      <c r="E24" s="186">
        <f t="shared" si="4"/>
        <v>2041000</v>
      </c>
      <c r="F24" s="186">
        <f t="shared" si="4"/>
        <v>2439052</v>
      </c>
      <c r="G24" s="186">
        <f t="shared" si="4"/>
        <v>2240000</v>
      </c>
      <c r="H24" s="186">
        <f t="shared" si="4"/>
        <v>2341000</v>
      </c>
      <c r="I24" s="186">
        <f t="shared" si="4"/>
        <v>2041000</v>
      </c>
      <c r="J24" s="186">
        <f t="shared" si="4"/>
        <v>2041000</v>
      </c>
      <c r="K24" s="186">
        <f t="shared" si="4"/>
        <v>2041000</v>
      </c>
      <c r="L24" s="186">
        <f t="shared" si="4"/>
        <v>2041000</v>
      </c>
      <c r="M24" s="186">
        <f t="shared" si="4"/>
        <v>2041000</v>
      </c>
      <c r="N24" s="186">
        <f t="shared" si="4"/>
        <v>2041000</v>
      </c>
      <c r="O24" s="186">
        <f t="shared" si="0"/>
        <v>25513452</v>
      </c>
      <c r="P24" s="183">
        <v>21459</v>
      </c>
      <c r="Q24" s="198">
        <f t="shared" si="1"/>
        <v>25491993</v>
      </c>
    </row>
    <row r="25" spans="1:17" ht="15">
      <c r="A25" s="226" t="s">
        <v>443</v>
      </c>
      <c r="B25" s="225" t="s">
        <v>444</v>
      </c>
      <c r="C25" s="211">
        <v>423608</v>
      </c>
      <c r="D25" s="211">
        <v>378000</v>
      </c>
      <c r="E25" s="211">
        <v>378000</v>
      </c>
      <c r="F25" s="211">
        <v>515948</v>
      </c>
      <c r="G25" s="211">
        <v>378000</v>
      </c>
      <c r="H25" s="211">
        <v>378000</v>
      </c>
      <c r="I25" s="211">
        <v>378000</v>
      </c>
      <c r="J25" s="211">
        <v>378000</v>
      </c>
      <c r="K25" s="211">
        <v>378000</v>
      </c>
      <c r="L25" s="211">
        <v>378000</v>
      </c>
      <c r="M25" s="211">
        <v>378000</v>
      </c>
      <c r="N25" s="211">
        <v>378000</v>
      </c>
      <c r="O25" s="186">
        <f t="shared" si="0"/>
        <v>4719556</v>
      </c>
      <c r="P25" s="183">
        <v>4557</v>
      </c>
      <c r="Q25" s="198">
        <f t="shared" si="1"/>
        <v>4714999</v>
      </c>
    </row>
    <row r="26" spans="1:17" ht="15">
      <c r="A26" s="331" t="s">
        <v>667</v>
      </c>
      <c r="B26" s="329" t="s">
        <v>668</v>
      </c>
      <c r="C26" s="211"/>
      <c r="D26" s="211"/>
      <c r="E26" s="211"/>
      <c r="F26" s="211">
        <v>60000</v>
      </c>
      <c r="G26" s="211"/>
      <c r="H26" s="211"/>
      <c r="I26" s="211">
        <v>50000</v>
      </c>
      <c r="J26" s="211"/>
      <c r="K26" s="211"/>
      <c r="L26" s="211">
        <v>40000</v>
      </c>
      <c r="M26" s="211"/>
      <c r="N26" s="211">
        <v>50000</v>
      </c>
      <c r="O26" s="186">
        <f t="shared" si="0"/>
        <v>200000</v>
      </c>
      <c r="P26" s="183">
        <v>120</v>
      </c>
      <c r="Q26" s="198">
        <f t="shared" si="1"/>
        <v>199880</v>
      </c>
    </row>
    <row r="27" spans="1:17" ht="15">
      <c r="A27" s="331" t="s">
        <v>669</v>
      </c>
      <c r="B27" s="329" t="s">
        <v>670</v>
      </c>
      <c r="C27" s="211">
        <v>259418</v>
      </c>
      <c r="D27" s="211">
        <v>258000</v>
      </c>
      <c r="E27" s="211">
        <v>258000</v>
      </c>
      <c r="F27" s="211">
        <v>258000</v>
      </c>
      <c r="G27" s="211">
        <v>258000</v>
      </c>
      <c r="H27" s="211">
        <v>258000</v>
      </c>
      <c r="I27" s="211">
        <v>258000</v>
      </c>
      <c r="J27" s="211">
        <v>258000</v>
      </c>
      <c r="K27" s="211">
        <v>258000</v>
      </c>
      <c r="L27" s="211">
        <v>258000</v>
      </c>
      <c r="M27" s="211">
        <v>258000</v>
      </c>
      <c r="N27" s="211">
        <v>258000</v>
      </c>
      <c r="O27" s="186">
        <f t="shared" si="0"/>
        <v>3097418</v>
      </c>
      <c r="P27" s="183">
        <v>2609</v>
      </c>
      <c r="Q27" s="198">
        <f t="shared" si="1"/>
        <v>3094809</v>
      </c>
    </row>
    <row r="28" spans="1:17" ht="15">
      <c r="A28" s="331" t="s">
        <v>671</v>
      </c>
      <c r="B28" s="329" t="s">
        <v>672</v>
      </c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186">
        <f t="shared" si="0"/>
        <v>0</v>
      </c>
      <c r="P28" s="183"/>
      <c r="Q28" s="198">
        <f t="shared" si="1"/>
        <v>0</v>
      </c>
    </row>
    <row r="29" spans="1:17" ht="15">
      <c r="A29" s="226" t="s">
        <v>673</v>
      </c>
      <c r="B29" s="225" t="s">
        <v>674</v>
      </c>
      <c r="C29" s="186">
        <f>SUM(C26:C28)</f>
        <v>259418</v>
      </c>
      <c r="D29" s="186">
        <f aca="true" t="shared" si="5" ref="D29:N29">SUM(D26:D28)</f>
        <v>258000</v>
      </c>
      <c r="E29" s="186">
        <f t="shared" si="5"/>
        <v>258000</v>
      </c>
      <c r="F29" s="186">
        <f t="shared" si="5"/>
        <v>318000</v>
      </c>
      <c r="G29" s="186">
        <f t="shared" si="5"/>
        <v>258000</v>
      </c>
      <c r="H29" s="186">
        <f t="shared" si="5"/>
        <v>258000</v>
      </c>
      <c r="I29" s="186">
        <f t="shared" si="5"/>
        <v>308000</v>
      </c>
      <c r="J29" s="186">
        <f t="shared" si="5"/>
        <v>258000</v>
      </c>
      <c r="K29" s="186">
        <f t="shared" si="5"/>
        <v>258000</v>
      </c>
      <c r="L29" s="186">
        <f t="shared" si="5"/>
        <v>298000</v>
      </c>
      <c r="M29" s="186">
        <f t="shared" si="5"/>
        <v>258000</v>
      </c>
      <c r="N29" s="186">
        <f t="shared" si="5"/>
        <v>308000</v>
      </c>
      <c r="O29" s="186">
        <f t="shared" si="0"/>
        <v>3297418</v>
      </c>
      <c r="P29" s="183">
        <v>2729</v>
      </c>
      <c r="Q29" s="198">
        <f t="shared" si="1"/>
        <v>3294689</v>
      </c>
    </row>
    <row r="30" spans="1:17" ht="15">
      <c r="A30" s="331" t="s">
        <v>675</v>
      </c>
      <c r="B30" s="329" t="s">
        <v>676</v>
      </c>
      <c r="C30" s="211">
        <v>35000</v>
      </c>
      <c r="D30" s="211">
        <v>35000</v>
      </c>
      <c r="E30" s="211">
        <v>35000</v>
      </c>
      <c r="F30" s="211">
        <v>35000</v>
      </c>
      <c r="G30" s="211">
        <v>35000</v>
      </c>
      <c r="H30" s="211">
        <v>35000</v>
      </c>
      <c r="I30" s="211">
        <v>35000</v>
      </c>
      <c r="J30" s="211">
        <v>50000</v>
      </c>
      <c r="K30" s="211">
        <v>35000</v>
      </c>
      <c r="L30" s="211">
        <v>35000</v>
      </c>
      <c r="M30" s="211">
        <v>35000</v>
      </c>
      <c r="N30" s="211">
        <v>35000</v>
      </c>
      <c r="O30" s="186">
        <f t="shared" si="0"/>
        <v>435000</v>
      </c>
      <c r="P30" s="183">
        <v>95</v>
      </c>
      <c r="Q30" s="198">
        <f t="shared" si="1"/>
        <v>434905</v>
      </c>
    </row>
    <row r="31" spans="1:17" ht="15">
      <c r="A31" s="331" t="s">
        <v>677</v>
      </c>
      <c r="B31" s="329" t="s">
        <v>678</v>
      </c>
      <c r="C31" s="211">
        <v>9600</v>
      </c>
      <c r="D31" s="211">
        <v>9600</v>
      </c>
      <c r="E31" s="211">
        <v>9600</v>
      </c>
      <c r="F31" s="211">
        <v>9600</v>
      </c>
      <c r="G31" s="211">
        <v>9600</v>
      </c>
      <c r="H31" s="211">
        <v>9600</v>
      </c>
      <c r="I31" s="211">
        <v>9600</v>
      </c>
      <c r="J31" s="211">
        <v>9600</v>
      </c>
      <c r="K31" s="211">
        <v>9600</v>
      </c>
      <c r="L31" s="211">
        <v>9600</v>
      </c>
      <c r="M31" s="211">
        <v>9600</v>
      </c>
      <c r="N31" s="211">
        <v>9400</v>
      </c>
      <c r="O31" s="186">
        <f t="shared" si="0"/>
        <v>115000</v>
      </c>
      <c r="P31" s="183">
        <v>0</v>
      </c>
      <c r="Q31" s="198">
        <f t="shared" si="1"/>
        <v>115000</v>
      </c>
    </row>
    <row r="32" spans="1:17" ht="15">
      <c r="A32" s="226" t="s">
        <v>679</v>
      </c>
      <c r="B32" s="225" t="s">
        <v>680</v>
      </c>
      <c r="C32" s="186">
        <f>SUM(C30:C31)</f>
        <v>44600</v>
      </c>
      <c r="D32" s="186">
        <f aca="true" t="shared" si="6" ref="D32:N32">SUM(D30:D31)</f>
        <v>44600</v>
      </c>
      <c r="E32" s="186">
        <f t="shared" si="6"/>
        <v>44600</v>
      </c>
      <c r="F32" s="186">
        <f t="shared" si="6"/>
        <v>44600</v>
      </c>
      <c r="G32" s="186">
        <f t="shared" si="6"/>
        <v>44600</v>
      </c>
      <c r="H32" s="186">
        <f t="shared" si="6"/>
        <v>44600</v>
      </c>
      <c r="I32" s="186">
        <f t="shared" si="6"/>
        <v>44600</v>
      </c>
      <c r="J32" s="186">
        <f t="shared" si="6"/>
        <v>59600</v>
      </c>
      <c r="K32" s="186">
        <f t="shared" si="6"/>
        <v>44600</v>
      </c>
      <c r="L32" s="186">
        <f t="shared" si="6"/>
        <v>44600</v>
      </c>
      <c r="M32" s="186">
        <f t="shared" si="6"/>
        <v>44600</v>
      </c>
      <c r="N32" s="186">
        <f t="shared" si="6"/>
        <v>44400</v>
      </c>
      <c r="O32" s="186">
        <f t="shared" si="0"/>
        <v>550000</v>
      </c>
      <c r="P32" s="183">
        <v>95</v>
      </c>
      <c r="Q32" s="198">
        <f t="shared" si="1"/>
        <v>549905</v>
      </c>
    </row>
    <row r="33" spans="1:17" ht="15">
      <c r="A33" s="331" t="s">
        <v>681</v>
      </c>
      <c r="B33" s="329" t="s">
        <v>682</v>
      </c>
      <c r="C33" s="211">
        <v>400250</v>
      </c>
      <c r="D33" s="211">
        <v>400250</v>
      </c>
      <c r="E33" s="211">
        <v>400250</v>
      </c>
      <c r="F33" s="211">
        <v>400250</v>
      </c>
      <c r="G33" s="211">
        <v>400250</v>
      </c>
      <c r="H33" s="211">
        <v>400250</v>
      </c>
      <c r="I33" s="211">
        <v>400250</v>
      </c>
      <c r="J33" s="211">
        <v>400250</v>
      </c>
      <c r="K33" s="211">
        <v>400250</v>
      </c>
      <c r="L33" s="211">
        <v>400250</v>
      </c>
      <c r="M33" s="211">
        <v>400250</v>
      </c>
      <c r="N33" s="211">
        <v>400250</v>
      </c>
      <c r="O33" s="186">
        <f t="shared" si="0"/>
        <v>4803000</v>
      </c>
      <c r="P33" s="183">
        <v>4407</v>
      </c>
      <c r="Q33" s="198">
        <f t="shared" si="1"/>
        <v>4798593</v>
      </c>
    </row>
    <row r="34" spans="1:17" ht="15">
      <c r="A34" s="331" t="s">
        <v>683</v>
      </c>
      <c r="B34" s="329" t="s">
        <v>684</v>
      </c>
      <c r="C34" s="211">
        <v>703000</v>
      </c>
      <c r="D34" s="211">
        <v>703000</v>
      </c>
      <c r="E34" s="211">
        <v>703000</v>
      </c>
      <c r="F34" s="211">
        <v>703000</v>
      </c>
      <c r="G34" s="211">
        <v>703000</v>
      </c>
      <c r="H34" s="211">
        <v>703000</v>
      </c>
      <c r="I34" s="211">
        <v>703000</v>
      </c>
      <c r="J34" s="211">
        <v>703000</v>
      </c>
      <c r="K34" s="211">
        <v>703000</v>
      </c>
      <c r="L34" s="211">
        <v>703000</v>
      </c>
      <c r="M34" s="211">
        <v>703000</v>
      </c>
      <c r="N34" s="211">
        <v>702732</v>
      </c>
      <c r="O34" s="186">
        <f t="shared" si="0"/>
        <v>8435732</v>
      </c>
      <c r="P34" s="183">
        <v>5557</v>
      </c>
      <c r="Q34" s="198">
        <f t="shared" si="1"/>
        <v>8430175</v>
      </c>
    </row>
    <row r="35" spans="1:17" ht="15">
      <c r="A35" s="331" t="s">
        <v>685</v>
      </c>
      <c r="B35" s="329" t="s">
        <v>686</v>
      </c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186">
        <f t="shared" si="0"/>
        <v>0</v>
      </c>
      <c r="P35" s="183">
        <v>0</v>
      </c>
      <c r="Q35" s="198">
        <f t="shared" si="1"/>
        <v>0</v>
      </c>
    </row>
    <row r="36" spans="1:17" ht="15">
      <c r="A36" s="331" t="s">
        <v>687</v>
      </c>
      <c r="B36" s="329" t="s">
        <v>688</v>
      </c>
      <c r="C36" s="211">
        <v>323000</v>
      </c>
      <c r="D36" s="211">
        <v>323000</v>
      </c>
      <c r="E36" s="211">
        <v>323000</v>
      </c>
      <c r="F36" s="211">
        <v>323000</v>
      </c>
      <c r="G36" s="211">
        <v>323000</v>
      </c>
      <c r="H36" s="211">
        <v>323000</v>
      </c>
      <c r="I36" s="211">
        <v>323000</v>
      </c>
      <c r="J36" s="211">
        <v>323000</v>
      </c>
      <c r="K36" s="211">
        <v>323000</v>
      </c>
      <c r="L36" s="211">
        <v>323000</v>
      </c>
      <c r="M36" s="211">
        <v>323000</v>
      </c>
      <c r="N36" s="211">
        <v>323166</v>
      </c>
      <c r="O36" s="186">
        <f t="shared" si="0"/>
        <v>3876166</v>
      </c>
      <c r="P36" s="183">
        <v>1910</v>
      </c>
      <c r="Q36" s="198">
        <f t="shared" si="1"/>
        <v>3874256</v>
      </c>
    </row>
    <row r="37" spans="1:17" ht="15">
      <c r="A37" s="333" t="s">
        <v>689</v>
      </c>
      <c r="B37" s="329" t="s">
        <v>690</v>
      </c>
      <c r="C37" s="211">
        <v>126500</v>
      </c>
      <c r="D37" s="211">
        <v>132000</v>
      </c>
      <c r="E37" s="211">
        <v>132000</v>
      </c>
      <c r="F37" s="211">
        <v>132000</v>
      </c>
      <c r="G37" s="211">
        <v>132000</v>
      </c>
      <c r="H37" s="211">
        <v>132000</v>
      </c>
      <c r="I37" s="211">
        <v>132000</v>
      </c>
      <c r="J37" s="211">
        <v>132000</v>
      </c>
      <c r="K37" s="211">
        <v>132000</v>
      </c>
      <c r="L37" s="211">
        <v>132000</v>
      </c>
      <c r="M37" s="211">
        <v>132000</v>
      </c>
      <c r="N37" s="211">
        <v>132000</v>
      </c>
      <c r="O37" s="186">
        <f t="shared" si="0"/>
        <v>1578500</v>
      </c>
      <c r="P37" s="183">
        <v>938</v>
      </c>
      <c r="Q37" s="198">
        <f t="shared" si="1"/>
        <v>1577562</v>
      </c>
    </row>
    <row r="38" spans="1:17" ht="15">
      <c r="A38" s="332" t="s">
        <v>691</v>
      </c>
      <c r="B38" s="329" t="s">
        <v>692</v>
      </c>
      <c r="C38" s="211">
        <v>42000</v>
      </c>
      <c r="D38" s="211">
        <v>42000</v>
      </c>
      <c r="E38" s="211">
        <v>42000</v>
      </c>
      <c r="F38" s="211">
        <v>42000</v>
      </c>
      <c r="G38" s="211">
        <v>1571858</v>
      </c>
      <c r="H38" s="211">
        <v>42000</v>
      </c>
      <c r="I38" s="211">
        <v>42000</v>
      </c>
      <c r="J38" s="211">
        <v>42000</v>
      </c>
      <c r="K38" s="211">
        <v>42000</v>
      </c>
      <c r="L38" s="211">
        <v>42000</v>
      </c>
      <c r="M38" s="211">
        <v>42000</v>
      </c>
      <c r="N38" s="211">
        <v>42000</v>
      </c>
      <c r="O38" s="186">
        <f t="shared" si="0"/>
        <v>2033858</v>
      </c>
      <c r="P38" s="183">
        <v>3960</v>
      </c>
      <c r="Q38" s="198">
        <f t="shared" si="1"/>
        <v>2029898</v>
      </c>
    </row>
    <row r="39" spans="1:17" ht="15">
      <c r="A39" s="331" t="s">
        <v>693</v>
      </c>
      <c r="B39" s="329" t="s">
        <v>694</v>
      </c>
      <c r="C39" s="211">
        <v>645000</v>
      </c>
      <c r="D39" s="211">
        <v>645000</v>
      </c>
      <c r="E39" s="211">
        <v>645000</v>
      </c>
      <c r="F39" s="211">
        <v>645000</v>
      </c>
      <c r="G39" s="211">
        <v>2165487</v>
      </c>
      <c r="H39" s="211">
        <v>645000</v>
      </c>
      <c r="I39" s="211">
        <v>645000</v>
      </c>
      <c r="J39" s="211">
        <v>645000</v>
      </c>
      <c r="K39" s="211">
        <v>645000</v>
      </c>
      <c r="L39" s="211">
        <v>645000</v>
      </c>
      <c r="M39" s="211">
        <v>645000</v>
      </c>
      <c r="N39" s="211">
        <v>646342</v>
      </c>
      <c r="O39" s="186">
        <f t="shared" si="0"/>
        <v>9261829</v>
      </c>
      <c r="P39" s="183">
        <v>2760</v>
      </c>
      <c r="Q39" s="198">
        <f t="shared" si="1"/>
        <v>9259069</v>
      </c>
    </row>
    <row r="40" spans="1:17" ht="15">
      <c r="A40" s="226" t="s">
        <v>695</v>
      </c>
      <c r="B40" s="225" t="s">
        <v>696</v>
      </c>
      <c r="C40" s="186">
        <f>SUM(C33:C39)</f>
        <v>2239750</v>
      </c>
      <c r="D40" s="186">
        <f aca="true" t="shared" si="7" ref="D40:N40">SUM(D33:D39)</f>
        <v>2245250</v>
      </c>
      <c r="E40" s="186">
        <f t="shared" si="7"/>
        <v>2245250</v>
      </c>
      <c r="F40" s="186">
        <f t="shared" si="7"/>
        <v>2245250</v>
      </c>
      <c r="G40" s="186">
        <f t="shared" si="7"/>
        <v>5295595</v>
      </c>
      <c r="H40" s="186">
        <f t="shared" si="7"/>
        <v>2245250</v>
      </c>
      <c r="I40" s="186">
        <f t="shared" si="7"/>
        <v>2245250</v>
      </c>
      <c r="J40" s="186">
        <f t="shared" si="7"/>
        <v>2245250</v>
      </c>
      <c r="K40" s="186">
        <f t="shared" si="7"/>
        <v>2245250</v>
      </c>
      <c r="L40" s="186">
        <f t="shared" si="7"/>
        <v>2245250</v>
      </c>
      <c r="M40" s="186">
        <f t="shared" si="7"/>
        <v>2245250</v>
      </c>
      <c r="N40" s="186">
        <f t="shared" si="7"/>
        <v>2246490</v>
      </c>
      <c r="O40" s="186">
        <f t="shared" si="0"/>
        <v>29989085</v>
      </c>
      <c r="P40" s="183">
        <v>19532</v>
      </c>
      <c r="Q40" s="198">
        <f t="shared" si="1"/>
        <v>29969553</v>
      </c>
    </row>
    <row r="41" spans="1:17" ht="15">
      <c r="A41" s="331" t="s">
        <v>697</v>
      </c>
      <c r="B41" s="329" t="s">
        <v>698</v>
      </c>
      <c r="C41" s="211"/>
      <c r="D41" s="211"/>
      <c r="E41" s="211"/>
      <c r="F41" s="211"/>
      <c r="G41" s="211">
        <v>180000</v>
      </c>
      <c r="H41" s="211"/>
      <c r="I41" s="211"/>
      <c r="J41" s="211"/>
      <c r="K41" s="211"/>
      <c r="L41" s="211"/>
      <c r="M41" s="211"/>
      <c r="N41" s="211"/>
      <c r="O41" s="186">
        <f t="shared" si="0"/>
        <v>180000</v>
      </c>
      <c r="P41" s="183">
        <v>0</v>
      </c>
      <c r="Q41" s="198">
        <f t="shared" si="1"/>
        <v>180000</v>
      </c>
    </row>
    <row r="42" spans="1:17" ht="15">
      <c r="A42" s="331" t="s">
        <v>699</v>
      </c>
      <c r="B42" s="329" t="s">
        <v>700</v>
      </c>
      <c r="C42" s="211"/>
      <c r="D42" s="211"/>
      <c r="E42" s="211">
        <v>60000</v>
      </c>
      <c r="F42" s="211"/>
      <c r="G42" s="211"/>
      <c r="H42" s="211"/>
      <c r="I42" s="211"/>
      <c r="J42" s="211">
        <v>40000</v>
      </c>
      <c r="K42" s="211"/>
      <c r="L42" s="211"/>
      <c r="M42" s="211"/>
      <c r="N42" s="211"/>
      <c r="O42" s="186">
        <f t="shared" si="0"/>
        <v>100000</v>
      </c>
      <c r="P42" s="183">
        <v>50</v>
      </c>
      <c r="Q42" s="198">
        <f t="shared" si="1"/>
        <v>99950</v>
      </c>
    </row>
    <row r="43" spans="1:17" ht="15">
      <c r="A43" s="226" t="s">
        <v>701</v>
      </c>
      <c r="B43" s="225" t="s">
        <v>702</v>
      </c>
      <c r="C43" s="186">
        <f>SUM(C41:C42)</f>
        <v>0</v>
      </c>
      <c r="D43" s="186">
        <f aca="true" t="shared" si="8" ref="D43:N43">SUM(D41:D42)</f>
        <v>0</v>
      </c>
      <c r="E43" s="186">
        <f t="shared" si="8"/>
        <v>60000</v>
      </c>
      <c r="F43" s="186">
        <f t="shared" si="8"/>
        <v>0</v>
      </c>
      <c r="G43" s="186">
        <f t="shared" si="8"/>
        <v>180000</v>
      </c>
      <c r="H43" s="186">
        <f t="shared" si="8"/>
        <v>0</v>
      </c>
      <c r="I43" s="186">
        <f t="shared" si="8"/>
        <v>0</v>
      </c>
      <c r="J43" s="186">
        <f t="shared" si="8"/>
        <v>40000</v>
      </c>
      <c r="K43" s="186">
        <f t="shared" si="8"/>
        <v>0</v>
      </c>
      <c r="L43" s="186">
        <f t="shared" si="8"/>
        <v>0</v>
      </c>
      <c r="M43" s="186">
        <f t="shared" si="8"/>
        <v>0</v>
      </c>
      <c r="N43" s="186">
        <f t="shared" si="8"/>
        <v>0</v>
      </c>
      <c r="O43" s="186">
        <f t="shared" si="0"/>
        <v>280000</v>
      </c>
      <c r="P43" s="183">
        <v>50</v>
      </c>
      <c r="Q43" s="198">
        <f t="shared" si="1"/>
        <v>279950</v>
      </c>
    </row>
    <row r="44" spans="1:17" ht="15">
      <c r="A44" s="331" t="s">
        <v>703</v>
      </c>
      <c r="B44" s="329" t="s">
        <v>704</v>
      </c>
      <c r="C44" s="211">
        <v>550000</v>
      </c>
      <c r="D44" s="211">
        <v>550000</v>
      </c>
      <c r="E44" s="211">
        <v>497000</v>
      </c>
      <c r="F44" s="211">
        <v>500000</v>
      </c>
      <c r="G44" s="211">
        <v>1425356</v>
      </c>
      <c r="H44" s="211">
        <v>550000</v>
      </c>
      <c r="I44" s="211">
        <v>550000</v>
      </c>
      <c r="J44" s="211">
        <v>550000</v>
      </c>
      <c r="K44" s="211">
        <v>550000</v>
      </c>
      <c r="L44" s="211">
        <v>450000</v>
      </c>
      <c r="M44" s="211">
        <v>450000</v>
      </c>
      <c r="N44" s="211">
        <v>450000</v>
      </c>
      <c r="O44" s="186">
        <f t="shared" si="0"/>
        <v>7072356</v>
      </c>
      <c r="P44" s="183">
        <v>4895</v>
      </c>
      <c r="Q44" s="198">
        <f t="shared" si="1"/>
        <v>7067461</v>
      </c>
    </row>
    <row r="45" spans="1:17" ht="15">
      <c r="A45" s="331" t="s">
        <v>705</v>
      </c>
      <c r="B45" s="329" t="s">
        <v>706</v>
      </c>
      <c r="C45" s="211">
        <v>280000</v>
      </c>
      <c r="D45" s="211">
        <v>280000</v>
      </c>
      <c r="E45" s="211">
        <v>280000</v>
      </c>
      <c r="F45" s="211">
        <v>280000</v>
      </c>
      <c r="G45" s="211">
        <v>384750</v>
      </c>
      <c r="H45" s="211">
        <v>280000</v>
      </c>
      <c r="I45" s="211">
        <v>280000</v>
      </c>
      <c r="J45" s="211">
        <v>280000</v>
      </c>
      <c r="K45" s="211">
        <v>280000</v>
      </c>
      <c r="L45" s="211">
        <v>280000</v>
      </c>
      <c r="M45" s="211">
        <v>280000</v>
      </c>
      <c r="N45" s="211">
        <v>280000</v>
      </c>
      <c r="O45" s="186">
        <f t="shared" si="0"/>
        <v>3464750</v>
      </c>
      <c r="P45" s="183">
        <v>6741</v>
      </c>
      <c r="Q45" s="198">
        <f t="shared" si="1"/>
        <v>3458009</v>
      </c>
    </row>
    <row r="46" spans="1:17" ht="15">
      <c r="A46" s="331" t="s">
        <v>707</v>
      </c>
      <c r="B46" s="329" t="s">
        <v>708</v>
      </c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186">
        <f t="shared" si="0"/>
        <v>0</v>
      </c>
      <c r="P46" s="183">
        <v>0</v>
      </c>
      <c r="Q46" s="198">
        <f t="shared" si="1"/>
        <v>0</v>
      </c>
    </row>
    <row r="47" spans="1:17" ht="15">
      <c r="A47" s="331" t="s">
        <v>709</v>
      </c>
      <c r="B47" s="329" t="s">
        <v>710</v>
      </c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186">
        <f t="shared" si="0"/>
        <v>0</v>
      </c>
      <c r="P47" s="183">
        <v>0</v>
      </c>
      <c r="Q47" s="198">
        <f t="shared" si="1"/>
        <v>0</v>
      </c>
    </row>
    <row r="48" spans="1:17" ht="15">
      <c r="A48" s="331" t="s">
        <v>711</v>
      </c>
      <c r="B48" s="329" t="s">
        <v>712</v>
      </c>
      <c r="C48" s="211"/>
      <c r="D48" s="211"/>
      <c r="E48" s="211">
        <v>10000</v>
      </c>
      <c r="F48" s="211"/>
      <c r="G48" s="211"/>
      <c r="H48" s="211"/>
      <c r="I48" s="211"/>
      <c r="J48" s="211"/>
      <c r="K48" s="211"/>
      <c r="L48" s="211"/>
      <c r="M48" s="211"/>
      <c r="N48" s="211"/>
      <c r="O48" s="186">
        <f t="shared" si="0"/>
        <v>10000</v>
      </c>
      <c r="P48" s="183">
        <v>0</v>
      </c>
      <c r="Q48" s="198">
        <f t="shared" si="1"/>
        <v>10000</v>
      </c>
    </row>
    <row r="49" spans="1:17" ht="15">
      <c r="A49" s="226" t="s">
        <v>713</v>
      </c>
      <c r="B49" s="225" t="s">
        <v>714</v>
      </c>
      <c r="C49" s="186">
        <f>SUM(C44:C48)</f>
        <v>830000</v>
      </c>
      <c r="D49" s="186">
        <f aca="true" t="shared" si="9" ref="D49:N49">SUM(D44:D48)</f>
        <v>830000</v>
      </c>
      <c r="E49" s="186">
        <f t="shared" si="9"/>
        <v>787000</v>
      </c>
      <c r="F49" s="186">
        <f t="shared" si="9"/>
        <v>780000</v>
      </c>
      <c r="G49" s="186">
        <f t="shared" si="9"/>
        <v>1810106</v>
      </c>
      <c r="H49" s="186">
        <f t="shared" si="9"/>
        <v>830000</v>
      </c>
      <c r="I49" s="186">
        <f t="shared" si="9"/>
        <v>830000</v>
      </c>
      <c r="J49" s="186">
        <f t="shared" si="9"/>
        <v>830000</v>
      </c>
      <c r="K49" s="186">
        <f t="shared" si="9"/>
        <v>830000</v>
      </c>
      <c r="L49" s="186">
        <f t="shared" si="9"/>
        <v>730000</v>
      </c>
      <c r="M49" s="186">
        <f t="shared" si="9"/>
        <v>730000</v>
      </c>
      <c r="N49" s="186">
        <f t="shared" si="9"/>
        <v>730000</v>
      </c>
      <c r="O49" s="186">
        <f t="shared" si="0"/>
        <v>10547106</v>
      </c>
      <c r="P49" s="183">
        <v>11636</v>
      </c>
      <c r="Q49" s="198">
        <f t="shared" si="1"/>
        <v>10535470</v>
      </c>
    </row>
    <row r="50" spans="1:17" ht="15">
      <c r="A50" s="226" t="s">
        <v>445</v>
      </c>
      <c r="B50" s="225" t="s">
        <v>446</v>
      </c>
      <c r="C50" s="186">
        <f>C49+C43+C40+C32+C29</f>
        <v>3373768</v>
      </c>
      <c r="D50" s="186">
        <f aca="true" t="shared" si="10" ref="D50:N50">D49+D43+D40+D32+D29</f>
        <v>3377850</v>
      </c>
      <c r="E50" s="186">
        <f t="shared" si="10"/>
        <v>3394850</v>
      </c>
      <c r="F50" s="186">
        <f t="shared" si="10"/>
        <v>3387850</v>
      </c>
      <c r="G50" s="186">
        <f t="shared" si="10"/>
        <v>7588301</v>
      </c>
      <c r="H50" s="186">
        <f t="shared" si="10"/>
        <v>3377850</v>
      </c>
      <c r="I50" s="186">
        <f t="shared" si="10"/>
        <v>3427850</v>
      </c>
      <c r="J50" s="186">
        <f t="shared" si="10"/>
        <v>3432850</v>
      </c>
      <c r="K50" s="186">
        <f t="shared" si="10"/>
        <v>3377850</v>
      </c>
      <c r="L50" s="186">
        <f t="shared" si="10"/>
        <v>3317850</v>
      </c>
      <c r="M50" s="186">
        <f t="shared" si="10"/>
        <v>3277850</v>
      </c>
      <c r="N50" s="186">
        <f t="shared" si="10"/>
        <v>3328890</v>
      </c>
      <c r="O50" s="186">
        <f t="shared" si="0"/>
        <v>44663609</v>
      </c>
      <c r="P50" s="183">
        <v>34042</v>
      </c>
      <c r="Q50" s="198">
        <f t="shared" si="1"/>
        <v>44629567</v>
      </c>
    </row>
    <row r="51" spans="1:17" ht="15">
      <c r="A51" s="334" t="s">
        <v>715</v>
      </c>
      <c r="B51" s="329" t="s">
        <v>716</v>
      </c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186">
        <f t="shared" si="0"/>
        <v>0</v>
      </c>
      <c r="P51" s="183">
        <v>0</v>
      </c>
      <c r="Q51" s="198">
        <f t="shared" si="1"/>
        <v>0</v>
      </c>
    </row>
    <row r="52" spans="1:17" ht="15">
      <c r="A52" s="334" t="s">
        <v>257</v>
      </c>
      <c r="B52" s="329" t="s">
        <v>717</v>
      </c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186">
        <f t="shared" si="0"/>
        <v>0</v>
      </c>
      <c r="P52" s="183">
        <v>0</v>
      </c>
      <c r="Q52" s="198">
        <f t="shared" si="1"/>
        <v>0</v>
      </c>
    </row>
    <row r="53" spans="1:17" ht="15">
      <c r="A53" s="335" t="s">
        <v>718</v>
      </c>
      <c r="B53" s="329" t="s">
        <v>719</v>
      </c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186">
        <f t="shared" si="0"/>
        <v>0</v>
      </c>
      <c r="P53" s="183">
        <v>0</v>
      </c>
      <c r="Q53" s="198">
        <f t="shared" si="1"/>
        <v>0</v>
      </c>
    </row>
    <row r="54" spans="1:17" ht="15">
      <c r="A54" s="335" t="s">
        <v>720</v>
      </c>
      <c r="B54" s="329" t="s">
        <v>721</v>
      </c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186">
        <f t="shared" si="0"/>
        <v>0</v>
      </c>
      <c r="P54" s="183">
        <v>0</v>
      </c>
      <c r="Q54" s="198">
        <f t="shared" si="1"/>
        <v>0</v>
      </c>
    </row>
    <row r="55" spans="1:17" ht="15">
      <c r="A55" s="335" t="s">
        <v>229</v>
      </c>
      <c r="B55" s="329" t="s">
        <v>722</v>
      </c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186">
        <f t="shared" si="0"/>
        <v>0</v>
      </c>
      <c r="P55" s="183">
        <v>669</v>
      </c>
      <c r="Q55" s="198">
        <f t="shared" si="1"/>
        <v>-669</v>
      </c>
    </row>
    <row r="56" spans="1:17" ht="15">
      <c r="A56" s="334" t="s">
        <v>230</v>
      </c>
      <c r="B56" s="329" t="s">
        <v>723</v>
      </c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186">
        <f t="shared" si="0"/>
        <v>0</v>
      </c>
      <c r="P56" s="183">
        <v>646</v>
      </c>
      <c r="Q56" s="198">
        <f t="shared" si="1"/>
        <v>-646</v>
      </c>
    </row>
    <row r="57" spans="1:17" ht="15">
      <c r="A57" s="334" t="s">
        <v>724</v>
      </c>
      <c r="B57" s="329" t="s">
        <v>725</v>
      </c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186">
        <f t="shared" si="0"/>
        <v>0</v>
      </c>
      <c r="P57" s="183">
        <v>0</v>
      </c>
      <c r="Q57" s="198">
        <f t="shared" si="1"/>
        <v>0</v>
      </c>
    </row>
    <row r="58" spans="1:17" ht="15">
      <c r="A58" s="334" t="s">
        <v>231</v>
      </c>
      <c r="B58" s="329" t="s">
        <v>726</v>
      </c>
      <c r="C58" s="211">
        <v>125000</v>
      </c>
      <c r="D58" s="211">
        <v>125000</v>
      </c>
      <c r="E58" s="211">
        <v>125000</v>
      </c>
      <c r="F58" s="211">
        <v>125000</v>
      </c>
      <c r="G58" s="211">
        <v>125000</v>
      </c>
      <c r="H58" s="211">
        <v>125000</v>
      </c>
      <c r="I58" s="211">
        <v>125000</v>
      </c>
      <c r="J58" s="211">
        <v>125000</v>
      </c>
      <c r="K58" s="211">
        <v>125000</v>
      </c>
      <c r="L58" s="211">
        <v>125000</v>
      </c>
      <c r="M58" s="211">
        <v>125000</v>
      </c>
      <c r="N58" s="211">
        <v>125000</v>
      </c>
      <c r="O58" s="186">
        <f t="shared" si="0"/>
        <v>1500000</v>
      </c>
      <c r="P58" s="183">
        <v>1703</v>
      </c>
      <c r="Q58" s="198">
        <f t="shared" si="1"/>
        <v>1498297</v>
      </c>
    </row>
    <row r="59" spans="1:17" ht="15">
      <c r="A59" s="227" t="s">
        <v>447</v>
      </c>
      <c r="B59" s="225" t="s">
        <v>448</v>
      </c>
      <c r="C59" s="186">
        <f>SUM(C51:C58)</f>
        <v>125000</v>
      </c>
      <c r="D59" s="186">
        <f aca="true" t="shared" si="11" ref="D59:N59">SUM(D51:D58)</f>
        <v>125000</v>
      </c>
      <c r="E59" s="186">
        <f t="shared" si="11"/>
        <v>125000</v>
      </c>
      <c r="F59" s="186">
        <f t="shared" si="11"/>
        <v>125000</v>
      </c>
      <c r="G59" s="186">
        <f t="shared" si="11"/>
        <v>125000</v>
      </c>
      <c r="H59" s="186">
        <f t="shared" si="11"/>
        <v>125000</v>
      </c>
      <c r="I59" s="186">
        <f t="shared" si="11"/>
        <v>125000</v>
      </c>
      <c r="J59" s="186">
        <f t="shared" si="11"/>
        <v>125000</v>
      </c>
      <c r="K59" s="186">
        <f t="shared" si="11"/>
        <v>125000</v>
      </c>
      <c r="L59" s="186">
        <f t="shared" si="11"/>
        <v>125000</v>
      </c>
      <c r="M59" s="186">
        <f t="shared" si="11"/>
        <v>125000</v>
      </c>
      <c r="N59" s="186">
        <f t="shared" si="11"/>
        <v>125000</v>
      </c>
      <c r="O59" s="186">
        <f t="shared" si="0"/>
        <v>1500000</v>
      </c>
      <c r="P59" s="183">
        <v>3018</v>
      </c>
      <c r="Q59" s="198">
        <f t="shared" si="1"/>
        <v>1496982</v>
      </c>
    </row>
    <row r="60" spans="1:17" ht="15">
      <c r="A60" s="336" t="s">
        <v>727</v>
      </c>
      <c r="B60" s="329" t="s">
        <v>728</v>
      </c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186">
        <f t="shared" si="0"/>
        <v>0</v>
      </c>
      <c r="P60" s="183">
        <v>0</v>
      </c>
      <c r="Q60" s="198">
        <f t="shared" si="1"/>
        <v>0</v>
      </c>
    </row>
    <row r="61" spans="1:17" ht="15">
      <c r="A61" s="336" t="s">
        <v>729</v>
      </c>
      <c r="B61" s="329" t="s">
        <v>730</v>
      </c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186">
        <f t="shared" si="0"/>
        <v>0</v>
      </c>
      <c r="P61" s="183">
        <v>0</v>
      </c>
      <c r="Q61" s="198">
        <f t="shared" si="1"/>
        <v>0</v>
      </c>
    </row>
    <row r="62" spans="1:17" ht="15">
      <c r="A62" s="336" t="s">
        <v>731</v>
      </c>
      <c r="B62" s="329" t="s">
        <v>732</v>
      </c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186">
        <f t="shared" si="0"/>
        <v>0</v>
      </c>
      <c r="P62" s="183">
        <v>0</v>
      </c>
      <c r="Q62" s="198">
        <f t="shared" si="1"/>
        <v>0</v>
      </c>
    </row>
    <row r="63" spans="1:17" ht="15">
      <c r="A63" s="336" t="s">
        <v>733</v>
      </c>
      <c r="B63" s="329" t="s">
        <v>734</v>
      </c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186">
        <f t="shared" si="0"/>
        <v>0</v>
      </c>
      <c r="P63" s="183">
        <v>0</v>
      </c>
      <c r="Q63" s="198">
        <f t="shared" si="1"/>
        <v>0</v>
      </c>
    </row>
    <row r="64" spans="1:17" ht="15">
      <c r="A64" s="336" t="s">
        <v>735</v>
      </c>
      <c r="B64" s="329" t="s">
        <v>736</v>
      </c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186">
        <f t="shared" si="0"/>
        <v>0</v>
      </c>
      <c r="P64" s="183">
        <v>0</v>
      </c>
      <c r="Q64" s="198">
        <f t="shared" si="1"/>
        <v>0</v>
      </c>
    </row>
    <row r="65" spans="1:17" ht="15">
      <c r="A65" s="336" t="s">
        <v>593</v>
      </c>
      <c r="B65" s="329" t="s">
        <v>737</v>
      </c>
      <c r="C65" s="211">
        <v>903600</v>
      </c>
      <c r="D65" s="211">
        <v>903600</v>
      </c>
      <c r="E65" s="211">
        <v>903600</v>
      </c>
      <c r="F65" s="211">
        <v>903600</v>
      </c>
      <c r="G65" s="211">
        <v>903600</v>
      </c>
      <c r="H65" s="211">
        <v>903600</v>
      </c>
      <c r="I65" s="211">
        <v>903600</v>
      </c>
      <c r="J65" s="211">
        <v>903600</v>
      </c>
      <c r="K65" s="211">
        <v>903600</v>
      </c>
      <c r="L65" s="211">
        <v>903600</v>
      </c>
      <c r="M65" s="211">
        <v>903600</v>
      </c>
      <c r="N65" s="211">
        <v>903758</v>
      </c>
      <c r="O65" s="186">
        <f t="shared" si="0"/>
        <v>10843358</v>
      </c>
      <c r="P65" s="183">
        <v>5717</v>
      </c>
      <c r="Q65" s="198">
        <f t="shared" si="1"/>
        <v>10837641</v>
      </c>
    </row>
    <row r="66" spans="1:17" ht="15">
      <c r="A66" s="336" t="s">
        <v>738</v>
      </c>
      <c r="B66" s="329" t="s">
        <v>739</v>
      </c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186">
        <f t="shared" si="0"/>
        <v>0</v>
      </c>
      <c r="P66" s="183">
        <v>0</v>
      </c>
      <c r="Q66" s="198">
        <f t="shared" si="1"/>
        <v>0</v>
      </c>
    </row>
    <row r="67" spans="1:17" ht="15">
      <c r="A67" s="336" t="s">
        <v>740</v>
      </c>
      <c r="B67" s="329" t="s">
        <v>741</v>
      </c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186">
        <f t="shared" si="0"/>
        <v>0</v>
      </c>
      <c r="P67" s="183">
        <v>0</v>
      </c>
      <c r="Q67" s="198">
        <f t="shared" si="1"/>
        <v>0</v>
      </c>
    </row>
    <row r="68" spans="1:17" ht="15">
      <c r="A68" s="336" t="s">
        <v>742</v>
      </c>
      <c r="B68" s="329" t="s">
        <v>743</v>
      </c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186">
        <f t="shared" si="0"/>
        <v>0</v>
      </c>
      <c r="P68" s="183">
        <v>0</v>
      </c>
      <c r="Q68" s="198">
        <f t="shared" si="1"/>
        <v>0</v>
      </c>
    </row>
    <row r="69" spans="1:17" ht="15">
      <c r="A69" s="337" t="s">
        <v>744</v>
      </c>
      <c r="B69" s="329" t="s">
        <v>745</v>
      </c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186">
        <f t="shared" si="0"/>
        <v>0</v>
      </c>
      <c r="P69" s="183">
        <v>0</v>
      </c>
      <c r="Q69" s="198">
        <f t="shared" si="1"/>
        <v>0</v>
      </c>
    </row>
    <row r="70" spans="1:17" ht="15">
      <c r="A70" s="336" t="s">
        <v>746</v>
      </c>
      <c r="B70" s="329" t="s">
        <v>747</v>
      </c>
      <c r="C70" s="211">
        <v>243500</v>
      </c>
      <c r="D70" s="211">
        <v>243500</v>
      </c>
      <c r="E70" s="211">
        <v>243500</v>
      </c>
      <c r="F70" s="211">
        <v>243500</v>
      </c>
      <c r="G70" s="211">
        <v>243500</v>
      </c>
      <c r="H70" s="211">
        <v>243500</v>
      </c>
      <c r="I70" s="211">
        <v>243500</v>
      </c>
      <c r="J70" s="211">
        <v>243500</v>
      </c>
      <c r="K70" s="211">
        <v>243500</v>
      </c>
      <c r="L70" s="211">
        <v>243500</v>
      </c>
      <c r="M70" s="211">
        <v>243500</v>
      </c>
      <c r="N70" s="211">
        <v>243500</v>
      </c>
      <c r="O70" s="186">
        <f t="shared" si="0"/>
        <v>2922000</v>
      </c>
      <c r="P70" s="183">
        <v>4416</v>
      </c>
      <c r="Q70" s="198">
        <f t="shared" si="1"/>
        <v>2917584</v>
      </c>
    </row>
    <row r="71" spans="1:17" ht="15">
      <c r="A71" s="337" t="s">
        <v>748</v>
      </c>
      <c r="B71" s="329" t="s">
        <v>749</v>
      </c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186">
        <f aca="true" t="shared" si="12" ref="O71:O134">SUM(C71:N71)</f>
        <v>0</v>
      </c>
      <c r="P71" s="183">
        <v>0</v>
      </c>
      <c r="Q71" s="198">
        <f aca="true" t="shared" si="13" ref="Q71:Q134">O71-P71</f>
        <v>0</v>
      </c>
    </row>
    <row r="72" spans="1:17" ht="15">
      <c r="A72" s="337" t="s">
        <v>750</v>
      </c>
      <c r="B72" s="329" t="s">
        <v>749</v>
      </c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186">
        <f t="shared" si="12"/>
        <v>0</v>
      </c>
      <c r="P72" s="183">
        <v>0</v>
      </c>
      <c r="Q72" s="198">
        <f t="shared" si="13"/>
        <v>0</v>
      </c>
    </row>
    <row r="73" spans="1:17" ht="15">
      <c r="A73" s="227" t="s">
        <v>449</v>
      </c>
      <c r="B73" s="225" t="s">
        <v>450</v>
      </c>
      <c r="C73" s="186">
        <f>SUM(C60:C72)</f>
        <v>1147100</v>
      </c>
      <c r="D73" s="186">
        <f aca="true" t="shared" si="14" ref="D73:N73">SUM(D60:D72)</f>
        <v>1147100</v>
      </c>
      <c r="E73" s="186">
        <f t="shared" si="14"/>
        <v>1147100</v>
      </c>
      <c r="F73" s="186">
        <f t="shared" si="14"/>
        <v>1147100</v>
      </c>
      <c r="G73" s="186">
        <f t="shared" si="14"/>
        <v>1147100</v>
      </c>
      <c r="H73" s="186">
        <f t="shared" si="14"/>
        <v>1147100</v>
      </c>
      <c r="I73" s="186">
        <f t="shared" si="14"/>
        <v>1147100</v>
      </c>
      <c r="J73" s="186">
        <f t="shared" si="14"/>
        <v>1147100</v>
      </c>
      <c r="K73" s="186">
        <f t="shared" si="14"/>
        <v>1147100</v>
      </c>
      <c r="L73" s="186">
        <f t="shared" si="14"/>
        <v>1147100</v>
      </c>
      <c r="M73" s="186">
        <f t="shared" si="14"/>
        <v>1147100</v>
      </c>
      <c r="N73" s="186">
        <f t="shared" si="14"/>
        <v>1147258</v>
      </c>
      <c r="O73" s="186">
        <f t="shared" si="12"/>
        <v>13765358</v>
      </c>
      <c r="P73" s="183">
        <v>10133</v>
      </c>
      <c r="Q73" s="198">
        <f t="shared" si="13"/>
        <v>13755225</v>
      </c>
    </row>
    <row r="74" spans="1:17" ht="15">
      <c r="A74" s="338" t="s">
        <v>751</v>
      </c>
      <c r="B74" s="225"/>
      <c r="C74" s="186">
        <f>C73+C59+C50+C25+C24</f>
        <v>7139876</v>
      </c>
      <c r="D74" s="186">
        <f aca="true" t="shared" si="15" ref="D74:N74">D73+D59+D50+D25+D24</f>
        <v>7163950</v>
      </c>
      <c r="E74" s="186">
        <f t="shared" si="15"/>
        <v>7085950</v>
      </c>
      <c r="F74" s="186">
        <f t="shared" si="15"/>
        <v>7614950</v>
      </c>
      <c r="G74" s="186">
        <f t="shared" si="15"/>
        <v>11478401</v>
      </c>
      <c r="H74" s="186">
        <f t="shared" si="15"/>
        <v>7368950</v>
      </c>
      <c r="I74" s="186">
        <f t="shared" si="15"/>
        <v>7118950</v>
      </c>
      <c r="J74" s="186">
        <f t="shared" si="15"/>
        <v>7123950</v>
      </c>
      <c r="K74" s="186">
        <f t="shared" si="15"/>
        <v>7068950</v>
      </c>
      <c r="L74" s="186">
        <f t="shared" si="15"/>
        <v>7008950</v>
      </c>
      <c r="M74" s="186">
        <f t="shared" si="15"/>
        <v>6968950</v>
      </c>
      <c r="N74" s="186">
        <f t="shared" si="15"/>
        <v>7020148</v>
      </c>
      <c r="O74" s="186">
        <f t="shared" si="12"/>
        <v>90161975</v>
      </c>
      <c r="P74" s="183">
        <v>73209</v>
      </c>
      <c r="Q74" s="198">
        <f t="shared" si="13"/>
        <v>90088766</v>
      </c>
    </row>
    <row r="75" spans="1:17" ht="15">
      <c r="A75" s="339" t="s">
        <v>221</v>
      </c>
      <c r="B75" s="329" t="s">
        <v>752</v>
      </c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186">
        <f t="shared" si="12"/>
        <v>0</v>
      </c>
      <c r="P75" s="183">
        <v>0</v>
      </c>
      <c r="Q75" s="198">
        <f t="shared" si="13"/>
        <v>0</v>
      </c>
    </row>
    <row r="76" spans="1:17" ht="15">
      <c r="A76" s="339" t="s">
        <v>222</v>
      </c>
      <c r="B76" s="329" t="s">
        <v>753</v>
      </c>
      <c r="C76" s="211"/>
      <c r="D76" s="211"/>
      <c r="E76" s="211">
        <v>2375000</v>
      </c>
      <c r="F76" s="211"/>
      <c r="G76" s="211"/>
      <c r="H76" s="211"/>
      <c r="I76" s="211">
        <v>4396514</v>
      </c>
      <c r="J76" s="211"/>
      <c r="K76" s="211"/>
      <c r="L76" s="211"/>
      <c r="M76" s="211"/>
      <c r="N76" s="211">
        <v>4396514</v>
      </c>
      <c r="O76" s="186">
        <f t="shared" si="12"/>
        <v>11168028</v>
      </c>
      <c r="P76" s="183">
        <v>0</v>
      </c>
      <c r="Q76" s="198">
        <f t="shared" si="13"/>
        <v>11168028</v>
      </c>
    </row>
    <row r="77" spans="1:17" ht="15">
      <c r="A77" s="339" t="s">
        <v>754</v>
      </c>
      <c r="B77" s="329" t="s">
        <v>755</v>
      </c>
      <c r="C77" s="211"/>
      <c r="D77" s="211"/>
      <c r="E77" s="211">
        <v>519696</v>
      </c>
      <c r="F77" s="211"/>
      <c r="G77" s="211"/>
      <c r="H77" s="211"/>
      <c r="I77" s="211"/>
      <c r="J77" s="211"/>
      <c r="K77" s="211"/>
      <c r="L77" s="211"/>
      <c r="M77" s="211"/>
      <c r="N77" s="211"/>
      <c r="O77" s="186">
        <f t="shared" si="12"/>
        <v>519696</v>
      </c>
      <c r="P77" s="183">
        <v>5505</v>
      </c>
      <c r="Q77" s="198">
        <f t="shared" si="13"/>
        <v>514191</v>
      </c>
    </row>
    <row r="78" spans="1:17" ht="15">
      <c r="A78" s="339" t="s">
        <v>224</v>
      </c>
      <c r="B78" s="329" t="s">
        <v>756</v>
      </c>
      <c r="C78" s="211"/>
      <c r="D78" s="211"/>
      <c r="E78" s="211">
        <v>4434055</v>
      </c>
      <c r="F78" s="211"/>
      <c r="G78" s="211"/>
      <c r="H78" s="211">
        <v>315000</v>
      </c>
      <c r="I78" s="211"/>
      <c r="J78" s="211"/>
      <c r="K78" s="211"/>
      <c r="L78" s="211"/>
      <c r="M78" s="211"/>
      <c r="N78" s="211"/>
      <c r="O78" s="186">
        <f t="shared" si="12"/>
        <v>4749055</v>
      </c>
      <c r="P78" s="183">
        <v>0</v>
      </c>
      <c r="Q78" s="198">
        <f t="shared" si="13"/>
        <v>4749055</v>
      </c>
    </row>
    <row r="79" spans="1:17" ht="15">
      <c r="A79" s="332" t="s">
        <v>225</v>
      </c>
      <c r="B79" s="329" t="s">
        <v>757</v>
      </c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186">
        <f t="shared" si="12"/>
        <v>0</v>
      </c>
      <c r="P79" s="183">
        <v>0</v>
      </c>
      <c r="Q79" s="198">
        <f t="shared" si="13"/>
        <v>0</v>
      </c>
    </row>
    <row r="80" spans="1:17" ht="15">
      <c r="A80" s="332" t="s">
        <v>758</v>
      </c>
      <c r="B80" s="329" t="s">
        <v>759</v>
      </c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186">
        <f t="shared" si="12"/>
        <v>0</v>
      </c>
      <c r="P80" s="183">
        <v>0</v>
      </c>
      <c r="Q80" s="198">
        <f t="shared" si="13"/>
        <v>0</v>
      </c>
    </row>
    <row r="81" spans="1:17" ht="15">
      <c r="A81" s="332" t="s">
        <v>760</v>
      </c>
      <c r="B81" s="329" t="s">
        <v>761</v>
      </c>
      <c r="C81" s="211"/>
      <c r="D81" s="211"/>
      <c r="E81" s="211">
        <v>1946761</v>
      </c>
      <c r="F81" s="211"/>
      <c r="G81" s="211"/>
      <c r="H81" s="211">
        <v>117000</v>
      </c>
      <c r="I81" s="211">
        <v>1187058</v>
      </c>
      <c r="J81" s="211"/>
      <c r="K81" s="211"/>
      <c r="L81" s="211"/>
      <c r="M81" s="211"/>
      <c r="N81" s="211">
        <v>1187058</v>
      </c>
      <c r="O81" s="186">
        <f t="shared" si="12"/>
        <v>4437877</v>
      </c>
      <c r="P81" s="183">
        <v>1486</v>
      </c>
      <c r="Q81" s="198">
        <f t="shared" si="13"/>
        <v>4436391</v>
      </c>
    </row>
    <row r="82" spans="1:17" ht="15">
      <c r="A82" s="230" t="s">
        <v>146</v>
      </c>
      <c r="B82" s="225" t="s">
        <v>452</v>
      </c>
      <c r="C82" s="186">
        <f>SUM(C75:C81)</f>
        <v>0</v>
      </c>
      <c r="D82" s="186">
        <f aca="true" t="shared" si="16" ref="D82:N82">SUM(D75:D81)</f>
        <v>0</v>
      </c>
      <c r="E82" s="186">
        <f t="shared" si="16"/>
        <v>9275512</v>
      </c>
      <c r="F82" s="186">
        <f t="shared" si="16"/>
        <v>0</v>
      </c>
      <c r="G82" s="186">
        <f t="shared" si="16"/>
        <v>0</v>
      </c>
      <c r="H82" s="186">
        <f t="shared" si="16"/>
        <v>432000</v>
      </c>
      <c r="I82" s="186">
        <f t="shared" si="16"/>
        <v>5583572</v>
      </c>
      <c r="J82" s="186">
        <f t="shared" si="16"/>
        <v>0</v>
      </c>
      <c r="K82" s="186">
        <f t="shared" si="16"/>
        <v>0</v>
      </c>
      <c r="L82" s="186">
        <f t="shared" si="16"/>
        <v>0</v>
      </c>
      <c r="M82" s="186">
        <f t="shared" si="16"/>
        <v>0</v>
      </c>
      <c r="N82" s="186">
        <f t="shared" si="16"/>
        <v>5583572</v>
      </c>
      <c r="O82" s="186">
        <f t="shared" si="12"/>
        <v>20874656</v>
      </c>
      <c r="P82" s="183">
        <v>6991</v>
      </c>
      <c r="Q82" s="198">
        <f t="shared" si="13"/>
        <v>20867665</v>
      </c>
    </row>
    <row r="83" spans="1:17" ht="15">
      <c r="A83" s="334" t="s">
        <v>762</v>
      </c>
      <c r="B83" s="329" t="s">
        <v>763</v>
      </c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186">
        <f t="shared" si="12"/>
        <v>0</v>
      </c>
      <c r="P83" s="183">
        <v>10048</v>
      </c>
      <c r="Q83" s="198">
        <f t="shared" si="13"/>
        <v>-10048</v>
      </c>
    </row>
    <row r="84" spans="1:17" ht="15">
      <c r="A84" s="334" t="s">
        <v>764</v>
      </c>
      <c r="B84" s="329" t="s">
        <v>765</v>
      </c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186">
        <f t="shared" si="12"/>
        <v>0</v>
      </c>
      <c r="P84" s="183">
        <v>0</v>
      </c>
      <c r="Q84" s="198">
        <f t="shared" si="13"/>
        <v>0</v>
      </c>
    </row>
    <row r="85" spans="1:17" ht="15">
      <c r="A85" s="334" t="s">
        <v>766</v>
      </c>
      <c r="B85" s="329" t="s">
        <v>767</v>
      </c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186">
        <f t="shared" si="12"/>
        <v>0</v>
      </c>
      <c r="P85" s="183">
        <v>0</v>
      </c>
      <c r="Q85" s="198">
        <f t="shared" si="13"/>
        <v>0</v>
      </c>
    </row>
    <row r="86" spans="1:17" ht="15">
      <c r="A86" s="334" t="s">
        <v>768</v>
      </c>
      <c r="B86" s="329" t="s">
        <v>769</v>
      </c>
      <c r="C86" s="211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186">
        <f t="shared" si="12"/>
        <v>0</v>
      </c>
      <c r="P86" s="183">
        <v>2713</v>
      </c>
      <c r="Q86" s="198">
        <f t="shared" si="13"/>
        <v>-2713</v>
      </c>
    </row>
    <row r="87" spans="1:17" ht="15">
      <c r="A87" s="227" t="s">
        <v>453</v>
      </c>
      <c r="B87" s="225" t="s">
        <v>454</v>
      </c>
      <c r="C87" s="186">
        <f>SUM(C83:C86)</f>
        <v>0</v>
      </c>
      <c r="D87" s="186">
        <f aca="true" t="shared" si="17" ref="D87:N87">SUM(D83:D86)</f>
        <v>0</v>
      </c>
      <c r="E87" s="186">
        <f t="shared" si="17"/>
        <v>0</v>
      </c>
      <c r="F87" s="186">
        <f t="shared" si="17"/>
        <v>0</v>
      </c>
      <c r="G87" s="186">
        <f t="shared" si="17"/>
        <v>0</v>
      </c>
      <c r="H87" s="186">
        <f t="shared" si="17"/>
        <v>0</v>
      </c>
      <c r="I87" s="186">
        <f t="shared" si="17"/>
        <v>0</v>
      </c>
      <c r="J87" s="186">
        <f t="shared" si="17"/>
        <v>0</v>
      </c>
      <c r="K87" s="186">
        <f t="shared" si="17"/>
        <v>0</v>
      </c>
      <c r="L87" s="186">
        <f t="shared" si="17"/>
        <v>0</v>
      </c>
      <c r="M87" s="186">
        <f t="shared" si="17"/>
        <v>0</v>
      </c>
      <c r="N87" s="186">
        <f t="shared" si="17"/>
        <v>0</v>
      </c>
      <c r="O87" s="186">
        <f t="shared" si="12"/>
        <v>0</v>
      </c>
      <c r="P87" s="183">
        <v>12761</v>
      </c>
      <c r="Q87" s="198">
        <f t="shared" si="13"/>
        <v>-12761</v>
      </c>
    </row>
    <row r="88" spans="1:17" ht="30">
      <c r="A88" s="334" t="s">
        <v>770</v>
      </c>
      <c r="B88" s="329" t="s">
        <v>771</v>
      </c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186">
        <f t="shared" si="12"/>
        <v>0</v>
      </c>
      <c r="P88" s="183">
        <v>0</v>
      </c>
      <c r="Q88" s="198">
        <f t="shared" si="13"/>
        <v>0</v>
      </c>
    </row>
    <row r="89" spans="1:17" ht="15">
      <c r="A89" s="334" t="s">
        <v>772</v>
      </c>
      <c r="B89" s="329" t="s">
        <v>773</v>
      </c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186">
        <f t="shared" si="12"/>
        <v>0</v>
      </c>
      <c r="P89" s="183">
        <v>0</v>
      </c>
      <c r="Q89" s="198">
        <f t="shared" si="13"/>
        <v>0</v>
      </c>
    </row>
    <row r="90" spans="1:17" ht="30">
      <c r="A90" s="334" t="s">
        <v>774</v>
      </c>
      <c r="B90" s="329" t="s">
        <v>775</v>
      </c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186">
        <f t="shared" si="12"/>
        <v>0</v>
      </c>
      <c r="P90" s="183">
        <v>0</v>
      </c>
      <c r="Q90" s="198">
        <f t="shared" si="13"/>
        <v>0</v>
      </c>
    </row>
    <row r="91" spans="1:17" ht="15">
      <c r="A91" s="334" t="s">
        <v>776</v>
      </c>
      <c r="B91" s="329" t="s">
        <v>777</v>
      </c>
      <c r="C91" s="211"/>
      <c r="D91" s="211"/>
      <c r="E91" s="211"/>
      <c r="F91" s="211">
        <v>436000</v>
      </c>
      <c r="G91" s="211"/>
      <c r="H91" s="211"/>
      <c r="I91" s="211"/>
      <c r="J91" s="211"/>
      <c r="K91" s="211"/>
      <c r="L91" s="211"/>
      <c r="M91" s="211"/>
      <c r="N91" s="211"/>
      <c r="O91" s="186">
        <f t="shared" si="12"/>
        <v>436000</v>
      </c>
      <c r="P91" s="183">
        <v>1093</v>
      </c>
      <c r="Q91" s="198">
        <f t="shared" si="13"/>
        <v>434907</v>
      </c>
    </row>
    <row r="92" spans="1:17" ht="30">
      <c r="A92" s="334" t="s">
        <v>778</v>
      </c>
      <c r="B92" s="329" t="s">
        <v>779</v>
      </c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186">
        <f t="shared" si="12"/>
        <v>0</v>
      </c>
      <c r="P92" s="183">
        <v>0</v>
      </c>
      <c r="Q92" s="198">
        <f t="shared" si="13"/>
        <v>0</v>
      </c>
    </row>
    <row r="93" spans="1:17" ht="15">
      <c r="A93" s="334" t="s">
        <v>780</v>
      </c>
      <c r="B93" s="329" t="s">
        <v>781</v>
      </c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186">
        <f t="shared" si="12"/>
        <v>0</v>
      </c>
      <c r="P93" s="183">
        <v>0</v>
      </c>
      <c r="Q93" s="198">
        <f t="shared" si="13"/>
        <v>0</v>
      </c>
    </row>
    <row r="94" spans="1:17" ht="15">
      <c r="A94" s="334" t="s">
        <v>782</v>
      </c>
      <c r="B94" s="329" t="s">
        <v>783</v>
      </c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186">
        <f t="shared" si="12"/>
        <v>0</v>
      </c>
      <c r="P94" s="183">
        <v>0</v>
      </c>
      <c r="Q94" s="198">
        <f t="shared" si="13"/>
        <v>0</v>
      </c>
    </row>
    <row r="95" spans="1:17" ht="15">
      <c r="A95" s="334" t="s">
        <v>784</v>
      </c>
      <c r="B95" s="329" t="s">
        <v>785</v>
      </c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186">
        <f t="shared" si="12"/>
        <v>0</v>
      </c>
      <c r="P95" s="183">
        <v>0</v>
      </c>
      <c r="Q95" s="198">
        <f t="shared" si="13"/>
        <v>0</v>
      </c>
    </row>
    <row r="96" spans="1:17" ht="15">
      <c r="A96" s="227" t="s">
        <v>234</v>
      </c>
      <c r="B96" s="225" t="s">
        <v>455</v>
      </c>
      <c r="C96" s="186">
        <f>SUM(C88:C95)</f>
        <v>0</v>
      </c>
      <c r="D96" s="186">
        <f aca="true" t="shared" si="18" ref="D96:N96">SUM(D88:D95)</f>
        <v>0</v>
      </c>
      <c r="E96" s="186">
        <f t="shared" si="18"/>
        <v>0</v>
      </c>
      <c r="F96" s="186">
        <f t="shared" si="18"/>
        <v>436000</v>
      </c>
      <c r="G96" s="186">
        <f t="shared" si="18"/>
        <v>0</v>
      </c>
      <c r="H96" s="186">
        <f t="shared" si="18"/>
        <v>0</v>
      </c>
      <c r="I96" s="186">
        <f t="shared" si="18"/>
        <v>0</v>
      </c>
      <c r="J96" s="186">
        <f t="shared" si="18"/>
        <v>0</v>
      </c>
      <c r="K96" s="186">
        <f t="shared" si="18"/>
        <v>0</v>
      </c>
      <c r="L96" s="186">
        <f t="shared" si="18"/>
        <v>0</v>
      </c>
      <c r="M96" s="186">
        <f t="shared" si="18"/>
        <v>0</v>
      </c>
      <c r="N96" s="186">
        <f t="shared" si="18"/>
        <v>0</v>
      </c>
      <c r="O96" s="186">
        <f t="shared" si="12"/>
        <v>436000</v>
      </c>
      <c r="P96" s="183">
        <v>1093</v>
      </c>
      <c r="Q96" s="198">
        <f t="shared" si="13"/>
        <v>434907</v>
      </c>
    </row>
    <row r="97" spans="1:17" ht="15">
      <c r="A97" s="338" t="s">
        <v>786</v>
      </c>
      <c r="B97" s="225"/>
      <c r="C97" s="186">
        <f>C96+C87+C82</f>
        <v>0</v>
      </c>
      <c r="D97" s="186">
        <f aca="true" t="shared" si="19" ref="D97:N97">D96+D87+D82</f>
        <v>0</v>
      </c>
      <c r="E97" s="186">
        <f t="shared" si="19"/>
        <v>9275512</v>
      </c>
      <c r="F97" s="186">
        <f t="shared" si="19"/>
        <v>436000</v>
      </c>
      <c r="G97" s="186">
        <f t="shared" si="19"/>
        <v>0</v>
      </c>
      <c r="H97" s="186">
        <f t="shared" si="19"/>
        <v>432000</v>
      </c>
      <c r="I97" s="186">
        <f t="shared" si="19"/>
        <v>5583572</v>
      </c>
      <c r="J97" s="186">
        <f t="shared" si="19"/>
        <v>0</v>
      </c>
      <c r="K97" s="186">
        <f t="shared" si="19"/>
        <v>0</v>
      </c>
      <c r="L97" s="186">
        <f t="shared" si="19"/>
        <v>0</v>
      </c>
      <c r="M97" s="186">
        <f t="shared" si="19"/>
        <v>0</v>
      </c>
      <c r="N97" s="186">
        <f t="shared" si="19"/>
        <v>5583572</v>
      </c>
      <c r="O97" s="186">
        <f t="shared" si="12"/>
        <v>21310656</v>
      </c>
      <c r="P97" s="183">
        <v>20845</v>
      </c>
      <c r="Q97" s="198">
        <f t="shared" si="13"/>
        <v>21289811</v>
      </c>
    </row>
    <row r="98" spans="1:17" ht="15">
      <c r="A98" s="340" t="s">
        <v>457</v>
      </c>
      <c r="B98" s="341" t="s">
        <v>458</v>
      </c>
      <c r="C98" s="186">
        <f>C97+C74</f>
        <v>7139876</v>
      </c>
      <c r="D98" s="186">
        <f aca="true" t="shared" si="20" ref="D98:N98">D97+D74</f>
        <v>7163950</v>
      </c>
      <c r="E98" s="186">
        <f t="shared" si="20"/>
        <v>16361462</v>
      </c>
      <c r="F98" s="186">
        <f t="shared" si="20"/>
        <v>8050950</v>
      </c>
      <c r="G98" s="186">
        <f t="shared" si="20"/>
        <v>11478401</v>
      </c>
      <c r="H98" s="186">
        <f t="shared" si="20"/>
        <v>7800950</v>
      </c>
      <c r="I98" s="186">
        <f t="shared" si="20"/>
        <v>12702522</v>
      </c>
      <c r="J98" s="186">
        <f t="shared" si="20"/>
        <v>7123950</v>
      </c>
      <c r="K98" s="186">
        <f t="shared" si="20"/>
        <v>7068950</v>
      </c>
      <c r="L98" s="186">
        <f t="shared" si="20"/>
        <v>7008950</v>
      </c>
      <c r="M98" s="186">
        <f t="shared" si="20"/>
        <v>6968950</v>
      </c>
      <c r="N98" s="186">
        <f t="shared" si="20"/>
        <v>12603720</v>
      </c>
      <c r="O98" s="186">
        <f t="shared" si="12"/>
        <v>111472631</v>
      </c>
      <c r="P98" s="183">
        <v>94054</v>
      </c>
      <c r="Q98" s="198">
        <f t="shared" si="13"/>
        <v>111378577</v>
      </c>
    </row>
    <row r="99" spans="1:17" ht="15">
      <c r="A99" s="334" t="s">
        <v>787</v>
      </c>
      <c r="B99" s="331" t="s">
        <v>788</v>
      </c>
      <c r="C99" s="211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186">
        <f t="shared" si="12"/>
        <v>0</v>
      </c>
      <c r="P99" s="183">
        <v>0</v>
      </c>
      <c r="Q99" s="198">
        <f t="shared" si="13"/>
        <v>0</v>
      </c>
    </row>
    <row r="100" spans="1:17" ht="15">
      <c r="A100" s="334" t="s">
        <v>789</v>
      </c>
      <c r="B100" s="331" t="s">
        <v>790</v>
      </c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186">
        <f t="shared" si="12"/>
        <v>0</v>
      </c>
      <c r="P100" s="183">
        <v>0</v>
      </c>
      <c r="Q100" s="198">
        <f t="shared" si="13"/>
        <v>0</v>
      </c>
    </row>
    <row r="101" spans="1:17" ht="15">
      <c r="A101" s="334" t="s">
        <v>791</v>
      </c>
      <c r="B101" s="331" t="s">
        <v>792</v>
      </c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186">
        <f t="shared" si="12"/>
        <v>0</v>
      </c>
      <c r="P101" s="183">
        <v>0</v>
      </c>
      <c r="Q101" s="198">
        <f t="shared" si="13"/>
        <v>0</v>
      </c>
    </row>
    <row r="102" spans="1:17" ht="15">
      <c r="A102" s="227" t="s">
        <v>459</v>
      </c>
      <c r="B102" s="226" t="s">
        <v>460</v>
      </c>
      <c r="C102" s="186">
        <f>SUM(C99:C101)</f>
        <v>0</v>
      </c>
      <c r="D102" s="186">
        <f aca="true" t="shared" si="21" ref="D102:N102">SUM(D99:D101)</f>
        <v>0</v>
      </c>
      <c r="E102" s="186">
        <f t="shared" si="21"/>
        <v>0</v>
      </c>
      <c r="F102" s="186">
        <f t="shared" si="21"/>
        <v>0</v>
      </c>
      <c r="G102" s="186">
        <f t="shared" si="21"/>
        <v>0</v>
      </c>
      <c r="H102" s="186">
        <f t="shared" si="21"/>
        <v>0</v>
      </c>
      <c r="I102" s="186">
        <f t="shared" si="21"/>
        <v>0</v>
      </c>
      <c r="J102" s="186">
        <f t="shared" si="21"/>
        <v>0</v>
      </c>
      <c r="K102" s="186">
        <f t="shared" si="21"/>
        <v>0</v>
      </c>
      <c r="L102" s="186">
        <f t="shared" si="21"/>
        <v>0</v>
      </c>
      <c r="M102" s="186">
        <f t="shared" si="21"/>
        <v>0</v>
      </c>
      <c r="N102" s="186">
        <f t="shared" si="21"/>
        <v>0</v>
      </c>
      <c r="O102" s="186">
        <f t="shared" si="12"/>
        <v>0</v>
      </c>
      <c r="P102" s="183">
        <v>0</v>
      </c>
      <c r="Q102" s="198">
        <f t="shared" si="13"/>
        <v>0</v>
      </c>
    </row>
    <row r="103" spans="1:17" ht="15">
      <c r="A103" s="342" t="s">
        <v>793</v>
      </c>
      <c r="B103" s="331" t="s">
        <v>794</v>
      </c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186">
        <f t="shared" si="12"/>
        <v>0</v>
      </c>
      <c r="P103" s="183">
        <v>0</v>
      </c>
      <c r="Q103" s="198">
        <f t="shared" si="13"/>
        <v>0</v>
      </c>
    </row>
    <row r="104" spans="1:17" ht="15">
      <c r="A104" s="342" t="s">
        <v>795</v>
      </c>
      <c r="B104" s="331" t="s">
        <v>796</v>
      </c>
      <c r="C104" s="211"/>
      <c r="D104" s="211"/>
      <c r="E104" s="211"/>
      <c r="F104" s="211"/>
      <c r="G104" s="211"/>
      <c r="H104" s="211"/>
      <c r="I104" s="211"/>
      <c r="J104" s="211"/>
      <c r="K104" s="211"/>
      <c r="L104" s="211"/>
      <c r="M104" s="211"/>
      <c r="N104" s="211"/>
      <c r="O104" s="186">
        <f t="shared" si="12"/>
        <v>0</v>
      </c>
      <c r="P104" s="183">
        <v>0</v>
      </c>
      <c r="Q104" s="198">
        <f t="shared" si="13"/>
        <v>0</v>
      </c>
    </row>
    <row r="105" spans="1:17" ht="15">
      <c r="A105" s="334" t="s">
        <v>797</v>
      </c>
      <c r="B105" s="331" t="s">
        <v>798</v>
      </c>
      <c r="C105" s="211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186">
        <f t="shared" si="12"/>
        <v>0</v>
      </c>
      <c r="P105" s="183">
        <v>0</v>
      </c>
      <c r="Q105" s="198">
        <f t="shared" si="13"/>
        <v>0</v>
      </c>
    </row>
    <row r="106" spans="1:17" ht="15">
      <c r="A106" s="334" t="s">
        <v>799</v>
      </c>
      <c r="B106" s="331" t="s">
        <v>800</v>
      </c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N106" s="211"/>
      <c r="O106" s="186">
        <f t="shared" si="12"/>
        <v>0</v>
      </c>
      <c r="P106" s="183">
        <v>0</v>
      </c>
      <c r="Q106" s="198">
        <f t="shared" si="13"/>
        <v>0</v>
      </c>
    </row>
    <row r="107" spans="1:17" ht="15">
      <c r="A107" s="238" t="s">
        <v>461</v>
      </c>
      <c r="B107" s="226" t="s">
        <v>462</v>
      </c>
      <c r="C107" s="186">
        <f>SUM(C103:C106)</f>
        <v>0</v>
      </c>
      <c r="D107" s="186">
        <f aca="true" t="shared" si="22" ref="D107:N107">SUM(D103:D106)</f>
        <v>0</v>
      </c>
      <c r="E107" s="186">
        <f t="shared" si="22"/>
        <v>0</v>
      </c>
      <c r="F107" s="186">
        <f t="shared" si="22"/>
        <v>0</v>
      </c>
      <c r="G107" s="186">
        <f t="shared" si="22"/>
        <v>0</v>
      </c>
      <c r="H107" s="186">
        <f t="shared" si="22"/>
        <v>0</v>
      </c>
      <c r="I107" s="186">
        <f t="shared" si="22"/>
        <v>0</v>
      </c>
      <c r="J107" s="186">
        <f t="shared" si="22"/>
        <v>0</v>
      </c>
      <c r="K107" s="186">
        <f t="shared" si="22"/>
        <v>0</v>
      </c>
      <c r="L107" s="186">
        <f t="shared" si="22"/>
        <v>0</v>
      </c>
      <c r="M107" s="186">
        <f t="shared" si="22"/>
        <v>0</v>
      </c>
      <c r="N107" s="186">
        <f t="shared" si="22"/>
        <v>0</v>
      </c>
      <c r="O107" s="186">
        <f t="shared" si="12"/>
        <v>0</v>
      </c>
      <c r="P107" s="183">
        <v>0</v>
      </c>
      <c r="Q107" s="198">
        <f t="shared" si="13"/>
        <v>0</v>
      </c>
    </row>
    <row r="108" spans="1:17" ht="15">
      <c r="A108" s="342" t="s">
        <v>463</v>
      </c>
      <c r="B108" s="331" t="s">
        <v>464</v>
      </c>
      <c r="C108" s="211"/>
      <c r="D108" s="211"/>
      <c r="E108" s="211"/>
      <c r="F108" s="211"/>
      <c r="G108" s="211"/>
      <c r="H108" s="211"/>
      <c r="I108" s="211"/>
      <c r="J108" s="211"/>
      <c r="K108" s="211"/>
      <c r="L108" s="211"/>
      <c r="M108" s="211"/>
      <c r="N108" s="211"/>
      <c r="O108" s="186">
        <f t="shared" si="12"/>
        <v>0</v>
      </c>
      <c r="P108" s="183">
        <v>0</v>
      </c>
      <c r="Q108" s="198">
        <f t="shared" si="13"/>
        <v>0</v>
      </c>
    </row>
    <row r="109" spans="1:17" ht="15">
      <c r="A109" s="342" t="s">
        <v>465</v>
      </c>
      <c r="B109" s="331" t="s">
        <v>466</v>
      </c>
      <c r="C109" s="211">
        <v>2891411</v>
      </c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186">
        <f t="shared" si="12"/>
        <v>2891411</v>
      </c>
      <c r="P109" s="183">
        <v>0</v>
      </c>
      <c r="Q109" s="198">
        <f t="shared" si="13"/>
        <v>2891411</v>
      </c>
    </row>
    <row r="110" spans="1:17" ht="15">
      <c r="A110" s="238" t="s">
        <v>467</v>
      </c>
      <c r="B110" s="226" t="s">
        <v>468</v>
      </c>
      <c r="C110" s="186">
        <v>3261064</v>
      </c>
      <c r="D110" s="186">
        <v>3266000</v>
      </c>
      <c r="E110" s="186">
        <v>3266000</v>
      </c>
      <c r="F110" s="186">
        <v>3266000</v>
      </c>
      <c r="G110" s="186">
        <v>3266000</v>
      </c>
      <c r="H110" s="186">
        <v>3266000</v>
      </c>
      <c r="I110" s="186">
        <v>3266000</v>
      </c>
      <c r="J110" s="186">
        <v>3266000</v>
      </c>
      <c r="K110" s="186">
        <v>3266000</v>
      </c>
      <c r="L110" s="186">
        <v>3266000</v>
      </c>
      <c r="M110" s="186">
        <v>3266000</v>
      </c>
      <c r="N110" s="186">
        <v>3266000</v>
      </c>
      <c r="O110" s="186">
        <f t="shared" si="12"/>
        <v>39187064</v>
      </c>
      <c r="P110" s="183">
        <v>32747</v>
      </c>
      <c r="Q110" s="198">
        <f t="shared" si="13"/>
        <v>39154317</v>
      </c>
    </row>
    <row r="111" spans="1:17" ht="15">
      <c r="A111" s="342" t="s">
        <v>469</v>
      </c>
      <c r="B111" s="331" t="s">
        <v>470</v>
      </c>
      <c r="C111" s="211"/>
      <c r="D111" s="211"/>
      <c r="E111" s="211"/>
      <c r="F111" s="211"/>
      <c r="G111" s="211"/>
      <c r="H111" s="211"/>
      <c r="I111" s="211"/>
      <c r="J111" s="211"/>
      <c r="K111" s="211"/>
      <c r="L111" s="211"/>
      <c r="M111" s="211"/>
      <c r="N111" s="211"/>
      <c r="O111" s="186">
        <f t="shared" si="12"/>
        <v>0</v>
      </c>
      <c r="P111" s="183">
        <v>0</v>
      </c>
      <c r="Q111" s="198">
        <f t="shared" si="13"/>
        <v>0</v>
      </c>
    </row>
    <row r="112" spans="1:17" ht="15">
      <c r="A112" s="342" t="s">
        <v>471</v>
      </c>
      <c r="B112" s="331" t="s">
        <v>472</v>
      </c>
      <c r="C112" s="211"/>
      <c r="D112" s="211"/>
      <c r="E112" s="211"/>
      <c r="F112" s="211"/>
      <c r="G112" s="211"/>
      <c r="H112" s="211"/>
      <c r="I112" s="211"/>
      <c r="J112" s="211"/>
      <c r="K112" s="211"/>
      <c r="L112" s="211"/>
      <c r="M112" s="211"/>
      <c r="N112" s="211"/>
      <c r="O112" s="186">
        <f t="shared" si="12"/>
        <v>0</v>
      </c>
      <c r="P112" s="183">
        <v>0</v>
      </c>
      <c r="Q112" s="198">
        <f t="shared" si="13"/>
        <v>0</v>
      </c>
    </row>
    <row r="113" spans="1:17" ht="15">
      <c r="A113" s="342" t="s">
        <v>473</v>
      </c>
      <c r="B113" s="331" t="s">
        <v>474</v>
      </c>
      <c r="C113" s="211"/>
      <c r="D113" s="211"/>
      <c r="E113" s="211"/>
      <c r="F113" s="211"/>
      <c r="G113" s="211"/>
      <c r="H113" s="211"/>
      <c r="I113" s="211"/>
      <c r="J113" s="211"/>
      <c r="K113" s="211"/>
      <c r="L113" s="211"/>
      <c r="M113" s="211"/>
      <c r="N113" s="211"/>
      <c r="O113" s="186">
        <f t="shared" si="12"/>
        <v>0</v>
      </c>
      <c r="P113" s="183">
        <v>0</v>
      </c>
      <c r="Q113" s="198">
        <f t="shared" si="13"/>
        <v>0</v>
      </c>
    </row>
    <row r="114" spans="1:17" ht="15">
      <c r="A114" s="238" t="s">
        <v>475</v>
      </c>
      <c r="B114" s="226" t="s">
        <v>476</v>
      </c>
      <c r="C114" s="186">
        <f>C113+C112+C111+C110+C109+C108+C107+C102</f>
        <v>6152475</v>
      </c>
      <c r="D114" s="186">
        <f aca="true" t="shared" si="23" ref="D114:N114">D113+D112+D111+D110+D109+D108+D107+D102</f>
        <v>3266000</v>
      </c>
      <c r="E114" s="186">
        <f t="shared" si="23"/>
        <v>3266000</v>
      </c>
      <c r="F114" s="186">
        <f t="shared" si="23"/>
        <v>3266000</v>
      </c>
      <c r="G114" s="186">
        <f t="shared" si="23"/>
        <v>3266000</v>
      </c>
      <c r="H114" s="186">
        <f t="shared" si="23"/>
        <v>3266000</v>
      </c>
      <c r="I114" s="186">
        <f t="shared" si="23"/>
        <v>3266000</v>
      </c>
      <c r="J114" s="186">
        <f t="shared" si="23"/>
        <v>3266000</v>
      </c>
      <c r="K114" s="186">
        <f t="shared" si="23"/>
        <v>3266000</v>
      </c>
      <c r="L114" s="186">
        <f t="shared" si="23"/>
        <v>3266000</v>
      </c>
      <c r="M114" s="186">
        <f t="shared" si="23"/>
        <v>3266000</v>
      </c>
      <c r="N114" s="186">
        <f t="shared" si="23"/>
        <v>3266000</v>
      </c>
      <c r="O114" s="186">
        <f t="shared" si="12"/>
        <v>42078475</v>
      </c>
      <c r="P114" s="183">
        <v>32747</v>
      </c>
      <c r="Q114" s="198">
        <f t="shared" si="13"/>
        <v>42045728</v>
      </c>
    </row>
    <row r="115" spans="1:17" ht="15">
      <c r="A115" s="342" t="s">
        <v>801</v>
      </c>
      <c r="B115" s="331" t="s">
        <v>802</v>
      </c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211"/>
      <c r="O115" s="186">
        <f t="shared" si="12"/>
        <v>0</v>
      </c>
      <c r="P115" s="183">
        <v>0</v>
      </c>
      <c r="Q115" s="198">
        <f t="shared" si="13"/>
        <v>0</v>
      </c>
    </row>
    <row r="116" spans="1:17" ht="15">
      <c r="A116" s="334" t="s">
        <v>803</v>
      </c>
      <c r="B116" s="331" t="s">
        <v>804</v>
      </c>
      <c r="C116" s="211"/>
      <c r="D116" s="211"/>
      <c r="E116" s="211"/>
      <c r="F116" s="211"/>
      <c r="G116" s="211"/>
      <c r="H116" s="211"/>
      <c r="I116" s="211"/>
      <c r="J116" s="211"/>
      <c r="K116" s="211"/>
      <c r="L116" s="211"/>
      <c r="M116" s="211"/>
      <c r="N116" s="211"/>
      <c r="O116" s="186">
        <f t="shared" si="12"/>
        <v>0</v>
      </c>
      <c r="P116" s="183">
        <v>0</v>
      </c>
      <c r="Q116" s="198">
        <f t="shared" si="13"/>
        <v>0</v>
      </c>
    </row>
    <row r="117" spans="1:17" ht="15">
      <c r="A117" s="342" t="s">
        <v>805</v>
      </c>
      <c r="B117" s="331" t="s">
        <v>806</v>
      </c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186">
        <f t="shared" si="12"/>
        <v>0</v>
      </c>
      <c r="P117" s="183">
        <v>0</v>
      </c>
      <c r="Q117" s="198">
        <f t="shared" si="13"/>
        <v>0</v>
      </c>
    </row>
    <row r="118" spans="1:17" ht="15">
      <c r="A118" s="342" t="s">
        <v>807</v>
      </c>
      <c r="B118" s="331" t="s">
        <v>808</v>
      </c>
      <c r="C118" s="211"/>
      <c r="D118" s="211"/>
      <c r="E118" s="211"/>
      <c r="F118" s="211"/>
      <c r="G118" s="211"/>
      <c r="H118" s="211"/>
      <c r="I118" s="211"/>
      <c r="J118" s="211"/>
      <c r="K118" s="211"/>
      <c r="L118" s="211"/>
      <c r="M118" s="211"/>
      <c r="N118" s="211"/>
      <c r="O118" s="186">
        <f t="shared" si="12"/>
        <v>0</v>
      </c>
      <c r="P118" s="183">
        <v>0</v>
      </c>
      <c r="Q118" s="198">
        <f t="shared" si="13"/>
        <v>0</v>
      </c>
    </row>
    <row r="119" spans="1:17" ht="15">
      <c r="A119" s="238" t="s">
        <v>477</v>
      </c>
      <c r="B119" s="226" t="s">
        <v>478</v>
      </c>
      <c r="C119" s="186">
        <f>SUM(C115:C118)</f>
        <v>0</v>
      </c>
      <c r="D119" s="186">
        <f aca="true" t="shared" si="24" ref="D119:N119">SUM(D115:D118)</f>
        <v>0</v>
      </c>
      <c r="E119" s="186">
        <f t="shared" si="24"/>
        <v>0</v>
      </c>
      <c r="F119" s="186">
        <f t="shared" si="24"/>
        <v>0</v>
      </c>
      <c r="G119" s="186">
        <f t="shared" si="24"/>
        <v>0</v>
      </c>
      <c r="H119" s="186">
        <f t="shared" si="24"/>
        <v>0</v>
      </c>
      <c r="I119" s="186">
        <f t="shared" si="24"/>
        <v>0</v>
      </c>
      <c r="J119" s="186">
        <f t="shared" si="24"/>
        <v>0</v>
      </c>
      <c r="K119" s="186">
        <f t="shared" si="24"/>
        <v>0</v>
      </c>
      <c r="L119" s="186">
        <f t="shared" si="24"/>
        <v>0</v>
      </c>
      <c r="M119" s="186">
        <f t="shared" si="24"/>
        <v>0</v>
      </c>
      <c r="N119" s="186">
        <f t="shared" si="24"/>
        <v>0</v>
      </c>
      <c r="O119" s="186">
        <f t="shared" si="12"/>
        <v>0</v>
      </c>
      <c r="P119" s="183">
        <v>0</v>
      </c>
      <c r="Q119" s="198">
        <f t="shared" si="13"/>
        <v>0</v>
      </c>
    </row>
    <row r="120" spans="1:17" ht="15">
      <c r="A120" s="334" t="s">
        <v>167</v>
      </c>
      <c r="B120" s="331" t="s">
        <v>479</v>
      </c>
      <c r="C120" s="211"/>
      <c r="D120" s="211"/>
      <c r="E120" s="211"/>
      <c r="F120" s="211"/>
      <c r="G120" s="211"/>
      <c r="H120" s="211"/>
      <c r="I120" s="211"/>
      <c r="J120" s="211"/>
      <c r="K120" s="211"/>
      <c r="L120" s="211"/>
      <c r="M120" s="211"/>
      <c r="N120" s="211"/>
      <c r="O120" s="186">
        <f t="shared" si="12"/>
        <v>0</v>
      </c>
      <c r="P120" s="183">
        <v>0</v>
      </c>
      <c r="Q120" s="198">
        <f t="shared" si="13"/>
        <v>0</v>
      </c>
    </row>
    <row r="121" spans="1:17" ht="15">
      <c r="A121" s="343" t="s">
        <v>480</v>
      </c>
      <c r="B121" s="344" t="s">
        <v>481</v>
      </c>
      <c r="C121" s="186">
        <f>C119+C114</f>
        <v>6152475</v>
      </c>
      <c r="D121" s="186">
        <f aca="true" t="shared" si="25" ref="D121:N121">D119+D114</f>
        <v>3266000</v>
      </c>
      <c r="E121" s="186">
        <f t="shared" si="25"/>
        <v>3266000</v>
      </c>
      <c r="F121" s="186">
        <f t="shared" si="25"/>
        <v>3266000</v>
      </c>
      <c r="G121" s="186">
        <f t="shared" si="25"/>
        <v>3266000</v>
      </c>
      <c r="H121" s="186">
        <f t="shared" si="25"/>
        <v>3266000</v>
      </c>
      <c r="I121" s="186">
        <f t="shared" si="25"/>
        <v>3266000</v>
      </c>
      <c r="J121" s="186">
        <f t="shared" si="25"/>
        <v>3266000</v>
      </c>
      <c r="K121" s="186">
        <f t="shared" si="25"/>
        <v>3266000</v>
      </c>
      <c r="L121" s="186">
        <f t="shared" si="25"/>
        <v>3266000</v>
      </c>
      <c r="M121" s="186">
        <f t="shared" si="25"/>
        <v>3266000</v>
      </c>
      <c r="N121" s="186">
        <f t="shared" si="25"/>
        <v>3266000</v>
      </c>
      <c r="O121" s="186">
        <f t="shared" si="12"/>
        <v>42078475</v>
      </c>
      <c r="P121" s="183">
        <v>32747</v>
      </c>
      <c r="Q121" s="198">
        <f t="shared" si="13"/>
        <v>42045728</v>
      </c>
    </row>
    <row r="122" spans="1:17" ht="15">
      <c r="A122" s="345" t="s">
        <v>809</v>
      </c>
      <c r="B122" s="346"/>
      <c r="C122" s="186">
        <f>C121+C98</f>
        <v>13292351</v>
      </c>
      <c r="D122" s="186">
        <f aca="true" t="shared" si="26" ref="D122:N122">D121+D98</f>
        <v>10429950</v>
      </c>
      <c r="E122" s="186">
        <f t="shared" si="26"/>
        <v>19627462</v>
      </c>
      <c r="F122" s="186">
        <f t="shared" si="26"/>
        <v>11316950</v>
      </c>
      <c r="G122" s="186">
        <f t="shared" si="26"/>
        <v>14744401</v>
      </c>
      <c r="H122" s="186">
        <f t="shared" si="26"/>
        <v>11066950</v>
      </c>
      <c r="I122" s="186">
        <f t="shared" si="26"/>
        <v>15968522</v>
      </c>
      <c r="J122" s="186">
        <f t="shared" si="26"/>
        <v>10389950</v>
      </c>
      <c r="K122" s="186">
        <f t="shared" si="26"/>
        <v>10334950</v>
      </c>
      <c r="L122" s="186">
        <f t="shared" si="26"/>
        <v>10274950</v>
      </c>
      <c r="M122" s="186">
        <f t="shared" si="26"/>
        <v>10234950</v>
      </c>
      <c r="N122" s="186">
        <f t="shared" si="26"/>
        <v>15869720</v>
      </c>
      <c r="O122" s="186">
        <f t="shared" si="12"/>
        <v>153551106</v>
      </c>
      <c r="P122" s="183">
        <v>126801</v>
      </c>
      <c r="Q122" s="198">
        <f t="shared" si="13"/>
        <v>153424305</v>
      </c>
    </row>
    <row r="123" spans="1:17" ht="28.5">
      <c r="A123" s="325" t="s">
        <v>438</v>
      </c>
      <c r="B123" s="326" t="s">
        <v>810</v>
      </c>
      <c r="C123" s="211"/>
      <c r="D123" s="211"/>
      <c r="E123" s="211"/>
      <c r="F123" s="211"/>
      <c r="G123" s="211"/>
      <c r="H123" s="211"/>
      <c r="I123" s="211"/>
      <c r="J123" s="211"/>
      <c r="K123" s="211"/>
      <c r="L123" s="211"/>
      <c r="M123" s="211"/>
      <c r="N123" s="211"/>
      <c r="O123" s="186"/>
      <c r="P123" s="183"/>
      <c r="Q123" s="198"/>
    </row>
    <row r="124" spans="1:17" ht="15">
      <c r="A124" s="330" t="s">
        <v>811</v>
      </c>
      <c r="B124" s="332" t="s">
        <v>812</v>
      </c>
      <c r="C124" s="211">
        <v>5166431</v>
      </c>
      <c r="D124" s="211">
        <v>5102423</v>
      </c>
      <c r="E124" s="211">
        <v>5102427</v>
      </c>
      <c r="F124" s="211">
        <v>5102423</v>
      </c>
      <c r="G124" s="211">
        <v>5102423</v>
      </c>
      <c r="H124" s="211">
        <v>5102423</v>
      </c>
      <c r="I124" s="211">
        <v>5102423</v>
      </c>
      <c r="J124" s="211">
        <v>5102423</v>
      </c>
      <c r="K124" s="211">
        <v>5102423</v>
      </c>
      <c r="L124" s="211">
        <v>5102423</v>
      </c>
      <c r="M124" s="211">
        <v>5102423</v>
      </c>
      <c r="N124" s="211">
        <v>5102427</v>
      </c>
      <c r="O124" s="186">
        <f t="shared" si="12"/>
        <v>61293092</v>
      </c>
      <c r="P124" s="183">
        <v>49278</v>
      </c>
      <c r="Q124" s="198">
        <f t="shared" si="13"/>
        <v>61243814</v>
      </c>
    </row>
    <row r="125" spans="1:17" ht="15">
      <c r="A125" s="331" t="s">
        <v>813</v>
      </c>
      <c r="B125" s="332" t="s">
        <v>814</v>
      </c>
      <c r="C125" s="211"/>
      <c r="D125" s="211"/>
      <c r="E125" s="211"/>
      <c r="F125" s="211"/>
      <c r="G125" s="211"/>
      <c r="H125" s="211"/>
      <c r="I125" s="211"/>
      <c r="J125" s="211"/>
      <c r="K125" s="211"/>
      <c r="L125" s="211"/>
      <c r="M125" s="211"/>
      <c r="N125" s="211"/>
      <c r="O125" s="186">
        <f t="shared" si="12"/>
        <v>0</v>
      </c>
      <c r="P125" s="183">
        <v>0</v>
      </c>
      <c r="Q125" s="198">
        <f t="shared" si="13"/>
        <v>0</v>
      </c>
    </row>
    <row r="126" spans="1:17" ht="15">
      <c r="A126" s="331" t="s">
        <v>815</v>
      </c>
      <c r="B126" s="332" t="s">
        <v>816</v>
      </c>
      <c r="C126" s="211">
        <v>821350</v>
      </c>
      <c r="D126" s="211">
        <v>821350</v>
      </c>
      <c r="E126" s="211">
        <v>821350</v>
      </c>
      <c r="F126" s="211">
        <v>821350</v>
      </c>
      <c r="G126" s="211">
        <v>821350</v>
      </c>
      <c r="H126" s="211">
        <v>821350</v>
      </c>
      <c r="I126" s="211">
        <v>821350</v>
      </c>
      <c r="J126" s="211">
        <v>821350</v>
      </c>
      <c r="K126" s="211">
        <v>821350</v>
      </c>
      <c r="L126" s="211">
        <v>821350</v>
      </c>
      <c r="M126" s="211">
        <v>821350</v>
      </c>
      <c r="N126" s="211">
        <v>821351</v>
      </c>
      <c r="O126" s="186">
        <f t="shared" si="12"/>
        <v>9856201</v>
      </c>
      <c r="P126" s="183">
        <v>7463</v>
      </c>
      <c r="Q126" s="198">
        <f t="shared" si="13"/>
        <v>9848738</v>
      </c>
    </row>
    <row r="127" spans="1:17" ht="15">
      <c r="A127" s="331" t="s">
        <v>208</v>
      </c>
      <c r="B127" s="332" t="s">
        <v>817</v>
      </c>
      <c r="C127" s="211">
        <v>100000</v>
      </c>
      <c r="D127" s="211">
        <v>100000</v>
      </c>
      <c r="E127" s="211">
        <v>100000</v>
      </c>
      <c r="F127" s="211">
        <v>100000</v>
      </c>
      <c r="G127" s="211">
        <v>100000</v>
      </c>
      <c r="H127" s="211">
        <v>100000</v>
      </c>
      <c r="I127" s="211">
        <v>100000</v>
      </c>
      <c r="J127" s="211">
        <v>100000</v>
      </c>
      <c r="K127" s="211">
        <v>100000</v>
      </c>
      <c r="L127" s="211">
        <v>100000</v>
      </c>
      <c r="M127" s="211">
        <v>100000</v>
      </c>
      <c r="N127" s="211">
        <v>100000</v>
      </c>
      <c r="O127" s="186">
        <f t="shared" si="12"/>
        <v>1200000</v>
      </c>
      <c r="P127" s="183">
        <v>1200</v>
      </c>
      <c r="Q127" s="198">
        <f t="shared" si="13"/>
        <v>1198800</v>
      </c>
    </row>
    <row r="128" spans="1:17" ht="15">
      <c r="A128" s="331" t="s">
        <v>818</v>
      </c>
      <c r="B128" s="332" t="s">
        <v>819</v>
      </c>
      <c r="C128" s="211"/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186">
        <f t="shared" si="12"/>
        <v>0</v>
      </c>
      <c r="P128" s="183">
        <v>3000</v>
      </c>
      <c r="Q128" s="198">
        <f t="shared" si="13"/>
        <v>-3000</v>
      </c>
    </row>
    <row r="129" spans="1:17" ht="15">
      <c r="A129" s="331" t="s">
        <v>820</v>
      </c>
      <c r="B129" s="332" t="s">
        <v>821</v>
      </c>
      <c r="C129" s="211"/>
      <c r="D129" s="211"/>
      <c r="E129" s="211"/>
      <c r="F129" s="211"/>
      <c r="G129" s="211"/>
      <c r="H129" s="211"/>
      <c r="I129" s="211"/>
      <c r="J129" s="211"/>
      <c r="K129" s="211"/>
      <c r="L129" s="211"/>
      <c r="M129" s="211"/>
      <c r="N129" s="211"/>
      <c r="O129" s="186">
        <f t="shared" si="12"/>
        <v>0</v>
      </c>
      <c r="P129" s="183">
        <v>0</v>
      </c>
      <c r="Q129" s="198">
        <f t="shared" si="13"/>
        <v>0</v>
      </c>
    </row>
    <row r="130" spans="1:17" ht="15">
      <c r="A130" s="226" t="s">
        <v>822</v>
      </c>
      <c r="B130" s="230" t="s">
        <v>823</v>
      </c>
      <c r="C130" s="186">
        <f>SUM(C124:C129)</f>
        <v>6087781</v>
      </c>
      <c r="D130" s="186">
        <f aca="true" t="shared" si="27" ref="D130:N130">SUM(D124:D129)</f>
        <v>6023773</v>
      </c>
      <c r="E130" s="186">
        <f t="shared" si="27"/>
        <v>6023777</v>
      </c>
      <c r="F130" s="186">
        <f t="shared" si="27"/>
        <v>6023773</v>
      </c>
      <c r="G130" s="186">
        <f t="shared" si="27"/>
        <v>6023773</v>
      </c>
      <c r="H130" s="186">
        <f t="shared" si="27"/>
        <v>6023773</v>
      </c>
      <c r="I130" s="186">
        <f t="shared" si="27"/>
        <v>6023773</v>
      </c>
      <c r="J130" s="186">
        <f t="shared" si="27"/>
        <v>6023773</v>
      </c>
      <c r="K130" s="186">
        <f t="shared" si="27"/>
        <v>6023773</v>
      </c>
      <c r="L130" s="186">
        <f t="shared" si="27"/>
        <v>6023773</v>
      </c>
      <c r="M130" s="186">
        <f t="shared" si="27"/>
        <v>6023773</v>
      </c>
      <c r="N130" s="186">
        <f t="shared" si="27"/>
        <v>6023778</v>
      </c>
      <c r="O130" s="186">
        <f t="shared" si="12"/>
        <v>72349293</v>
      </c>
      <c r="P130" s="183">
        <v>60941</v>
      </c>
      <c r="Q130" s="198">
        <f t="shared" si="13"/>
        <v>72288352</v>
      </c>
    </row>
    <row r="131" spans="1:17" ht="15">
      <c r="A131" s="331" t="s">
        <v>824</v>
      </c>
      <c r="B131" s="332" t="s">
        <v>825</v>
      </c>
      <c r="C131" s="211"/>
      <c r="D131" s="211"/>
      <c r="E131" s="211"/>
      <c r="F131" s="211"/>
      <c r="G131" s="211"/>
      <c r="H131" s="211"/>
      <c r="I131" s="211"/>
      <c r="J131" s="211"/>
      <c r="K131" s="211"/>
      <c r="L131" s="211"/>
      <c r="M131" s="211"/>
      <c r="N131" s="211"/>
      <c r="O131" s="186">
        <f t="shared" si="12"/>
        <v>0</v>
      </c>
      <c r="P131" s="183">
        <v>0</v>
      </c>
      <c r="Q131" s="198">
        <f t="shared" si="13"/>
        <v>0</v>
      </c>
    </row>
    <row r="132" spans="1:17" ht="30">
      <c r="A132" s="331" t="s">
        <v>826</v>
      </c>
      <c r="B132" s="332" t="s">
        <v>827</v>
      </c>
      <c r="C132" s="211"/>
      <c r="D132" s="211"/>
      <c r="E132" s="211"/>
      <c r="F132" s="211"/>
      <c r="G132" s="211"/>
      <c r="H132" s="211"/>
      <c r="I132" s="211"/>
      <c r="J132" s="211"/>
      <c r="K132" s="211"/>
      <c r="L132" s="211"/>
      <c r="M132" s="211"/>
      <c r="N132" s="211"/>
      <c r="O132" s="186">
        <f t="shared" si="12"/>
        <v>0</v>
      </c>
      <c r="P132" s="183">
        <v>0</v>
      </c>
      <c r="Q132" s="198">
        <f t="shared" si="13"/>
        <v>0</v>
      </c>
    </row>
    <row r="133" spans="1:17" ht="30">
      <c r="A133" s="331" t="s">
        <v>828</v>
      </c>
      <c r="B133" s="332" t="s">
        <v>829</v>
      </c>
      <c r="C133" s="211"/>
      <c r="D133" s="211"/>
      <c r="E133" s="211"/>
      <c r="F133" s="211"/>
      <c r="G133" s="211"/>
      <c r="H133" s="211"/>
      <c r="I133" s="211"/>
      <c r="J133" s="211"/>
      <c r="K133" s="211"/>
      <c r="L133" s="211"/>
      <c r="M133" s="211"/>
      <c r="N133" s="211"/>
      <c r="O133" s="186">
        <f t="shared" si="12"/>
        <v>0</v>
      </c>
      <c r="P133" s="183">
        <v>0</v>
      </c>
      <c r="Q133" s="198">
        <f t="shared" si="13"/>
        <v>0</v>
      </c>
    </row>
    <row r="134" spans="1:17" ht="30">
      <c r="A134" s="331" t="s">
        <v>830</v>
      </c>
      <c r="B134" s="332" t="s">
        <v>831</v>
      </c>
      <c r="C134" s="211"/>
      <c r="D134" s="211"/>
      <c r="E134" s="211"/>
      <c r="F134" s="211"/>
      <c r="G134" s="211"/>
      <c r="H134" s="211"/>
      <c r="I134" s="211"/>
      <c r="J134" s="211"/>
      <c r="K134" s="211"/>
      <c r="L134" s="211"/>
      <c r="M134" s="211"/>
      <c r="N134" s="211"/>
      <c r="O134" s="186">
        <f t="shared" si="12"/>
        <v>0</v>
      </c>
      <c r="P134" s="183">
        <v>0</v>
      </c>
      <c r="Q134" s="198">
        <f t="shared" si="13"/>
        <v>0</v>
      </c>
    </row>
    <row r="135" spans="1:17" ht="15">
      <c r="A135" s="331" t="s">
        <v>588</v>
      </c>
      <c r="B135" s="332" t="s">
        <v>832</v>
      </c>
      <c r="C135" s="211">
        <v>2086409</v>
      </c>
      <c r="D135" s="211">
        <v>2086409</v>
      </c>
      <c r="E135" s="211">
        <v>2086409</v>
      </c>
      <c r="F135" s="211">
        <v>2086409</v>
      </c>
      <c r="G135" s="211">
        <v>2086409</v>
      </c>
      <c r="H135" s="211">
        <v>2086409</v>
      </c>
      <c r="I135" s="211">
        <v>2086409</v>
      </c>
      <c r="J135" s="211">
        <v>2086409</v>
      </c>
      <c r="K135" s="211">
        <v>2086409</v>
      </c>
      <c r="L135" s="211">
        <v>2086409</v>
      </c>
      <c r="M135" s="211">
        <v>2086409</v>
      </c>
      <c r="N135" s="211">
        <v>2086409</v>
      </c>
      <c r="O135" s="186">
        <f aca="true" t="shared" si="28" ref="O135:O198">SUM(C135:N135)</f>
        <v>25036908</v>
      </c>
      <c r="P135" s="183">
        <v>14742</v>
      </c>
      <c r="Q135" s="198">
        <f aca="true" t="shared" si="29" ref="Q135:Q198">O135-P135</f>
        <v>25022166</v>
      </c>
    </row>
    <row r="136" spans="1:17" ht="15">
      <c r="A136" s="226" t="s">
        <v>151</v>
      </c>
      <c r="B136" s="230" t="s">
        <v>483</v>
      </c>
      <c r="C136" s="186">
        <f>C130+C131+C132+C133+C134+C135</f>
        <v>8174190</v>
      </c>
      <c r="D136" s="186">
        <f aca="true" t="shared" si="30" ref="D136:N136">D130+D131+D132+D133+D134+D135</f>
        <v>8110182</v>
      </c>
      <c r="E136" s="186">
        <f t="shared" si="30"/>
        <v>8110186</v>
      </c>
      <c r="F136" s="186">
        <f t="shared" si="30"/>
        <v>8110182</v>
      </c>
      <c r="G136" s="186">
        <f t="shared" si="30"/>
        <v>8110182</v>
      </c>
      <c r="H136" s="186">
        <f t="shared" si="30"/>
        <v>8110182</v>
      </c>
      <c r="I136" s="186">
        <f t="shared" si="30"/>
        <v>8110182</v>
      </c>
      <c r="J136" s="186">
        <f t="shared" si="30"/>
        <v>8110182</v>
      </c>
      <c r="K136" s="186">
        <f t="shared" si="30"/>
        <v>8110182</v>
      </c>
      <c r="L136" s="186">
        <f t="shared" si="30"/>
        <v>8110182</v>
      </c>
      <c r="M136" s="186">
        <f t="shared" si="30"/>
        <v>8110182</v>
      </c>
      <c r="N136" s="186">
        <f t="shared" si="30"/>
        <v>8110187</v>
      </c>
      <c r="O136" s="186">
        <f t="shared" si="28"/>
        <v>97386201</v>
      </c>
      <c r="P136" s="183">
        <v>75683</v>
      </c>
      <c r="Q136" s="198">
        <f t="shared" si="29"/>
        <v>97310518</v>
      </c>
    </row>
    <row r="137" spans="1:17" ht="15">
      <c r="A137" s="331" t="s">
        <v>833</v>
      </c>
      <c r="B137" s="332" t="s">
        <v>834</v>
      </c>
      <c r="C137" s="211"/>
      <c r="D137" s="211"/>
      <c r="E137" s="211"/>
      <c r="F137" s="211"/>
      <c r="G137" s="211"/>
      <c r="H137" s="211"/>
      <c r="I137" s="211"/>
      <c r="J137" s="211"/>
      <c r="K137" s="211"/>
      <c r="L137" s="211"/>
      <c r="M137" s="211"/>
      <c r="N137" s="211"/>
      <c r="O137" s="186">
        <f t="shared" si="28"/>
        <v>0</v>
      </c>
      <c r="P137" s="183">
        <v>0</v>
      </c>
      <c r="Q137" s="198">
        <f t="shared" si="29"/>
        <v>0</v>
      </c>
    </row>
    <row r="138" spans="1:17" ht="15">
      <c r="A138" s="331" t="s">
        <v>835</v>
      </c>
      <c r="B138" s="332" t="s">
        <v>836</v>
      </c>
      <c r="C138" s="211"/>
      <c r="D138" s="211"/>
      <c r="E138" s="211"/>
      <c r="F138" s="211"/>
      <c r="G138" s="211"/>
      <c r="H138" s="211"/>
      <c r="I138" s="211"/>
      <c r="J138" s="211"/>
      <c r="K138" s="211"/>
      <c r="L138" s="211"/>
      <c r="M138" s="211"/>
      <c r="N138" s="211"/>
      <c r="O138" s="186">
        <f t="shared" si="28"/>
        <v>0</v>
      </c>
      <c r="P138" s="183">
        <v>0</v>
      </c>
      <c r="Q138" s="198">
        <f t="shared" si="29"/>
        <v>0</v>
      </c>
    </row>
    <row r="139" spans="1:17" ht="15">
      <c r="A139" s="226" t="s">
        <v>837</v>
      </c>
      <c r="B139" s="230" t="s">
        <v>838</v>
      </c>
      <c r="C139" s="186">
        <f>SUM(C137:C138)</f>
        <v>0</v>
      </c>
      <c r="D139" s="186">
        <f aca="true" t="shared" si="31" ref="D139:N139">SUM(D137:D138)</f>
        <v>0</v>
      </c>
      <c r="E139" s="186">
        <f t="shared" si="31"/>
        <v>0</v>
      </c>
      <c r="F139" s="186">
        <f t="shared" si="31"/>
        <v>0</v>
      </c>
      <c r="G139" s="186">
        <f t="shared" si="31"/>
        <v>0</v>
      </c>
      <c r="H139" s="186">
        <f t="shared" si="31"/>
        <v>0</v>
      </c>
      <c r="I139" s="186">
        <f t="shared" si="31"/>
        <v>0</v>
      </c>
      <c r="J139" s="186">
        <f t="shared" si="31"/>
        <v>0</v>
      </c>
      <c r="K139" s="186">
        <f t="shared" si="31"/>
        <v>0</v>
      </c>
      <c r="L139" s="186">
        <f t="shared" si="31"/>
        <v>0</v>
      </c>
      <c r="M139" s="186">
        <f t="shared" si="31"/>
        <v>0</v>
      </c>
      <c r="N139" s="186">
        <f t="shared" si="31"/>
        <v>0</v>
      </c>
      <c r="O139" s="186">
        <f t="shared" si="28"/>
        <v>0</v>
      </c>
      <c r="P139" s="183">
        <v>0</v>
      </c>
      <c r="Q139" s="198">
        <f t="shared" si="29"/>
        <v>0</v>
      </c>
    </row>
    <row r="140" spans="1:17" ht="15">
      <c r="A140" s="331" t="s">
        <v>839</v>
      </c>
      <c r="B140" s="332" t="s">
        <v>840</v>
      </c>
      <c r="C140" s="211"/>
      <c r="D140" s="211"/>
      <c r="E140" s="211"/>
      <c r="F140" s="211"/>
      <c r="G140" s="211"/>
      <c r="H140" s="211"/>
      <c r="I140" s="211"/>
      <c r="J140" s="211"/>
      <c r="K140" s="211"/>
      <c r="L140" s="211"/>
      <c r="M140" s="211"/>
      <c r="N140" s="211"/>
      <c r="O140" s="186">
        <f t="shared" si="28"/>
        <v>0</v>
      </c>
      <c r="P140" s="183">
        <v>0</v>
      </c>
      <c r="Q140" s="198">
        <f t="shared" si="29"/>
        <v>0</v>
      </c>
    </row>
    <row r="141" spans="1:17" ht="15">
      <c r="A141" s="331" t="s">
        <v>841</v>
      </c>
      <c r="B141" s="332" t="s">
        <v>842</v>
      </c>
      <c r="C141" s="211"/>
      <c r="D141" s="211"/>
      <c r="E141" s="211"/>
      <c r="F141" s="211"/>
      <c r="G141" s="211"/>
      <c r="H141" s="211"/>
      <c r="I141" s="211"/>
      <c r="J141" s="211"/>
      <c r="K141" s="211"/>
      <c r="L141" s="211"/>
      <c r="M141" s="211"/>
      <c r="N141" s="211"/>
      <c r="O141" s="186">
        <f t="shared" si="28"/>
        <v>0</v>
      </c>
      <c r="P141" s="183">
        <v>0</v>
      </c>
      <c r="Q141" s="198">
        <f t="shared" si="29"/>
        <v>0</v>
      </c>
    </row>
    <row r="142" spans="1:17" ht="15">
      <c r="A142" s="331" t="s">
        <v>843</v>
      </c>
      <c r="B142" s="332" t="s">
        <v>844</v>
      </c>
      <c r="C142" s="211"/>
      <c r="D142" s="211">
        <v>20000</v>
      </c>
      <c r="E142" s="211">
        <v>960000</v>
      </c>
      <c r="F142" s="211">
        <v>50000</v>
      </c>
      <c r="G142" s="211">
        <v>50000</v>
      </c>
      <c r="H142" s="211">
        <v>20000</v>
      </c>
      <c r="I142" s="211">
        <v>20000</v>
      </c>
      <c r="J142" s="211">
        <v>20000</v>
      </c>
      <c r="K142" s="211">
        <v>800000</v>
      </c>
      <c r="L142" s="211">
        <v>20000</v>
      </c>
      <c r="M142" s="211">
        <v>20000</v>
      </c>
      <c r="N142" s="211">
        <v>20000</v>
      </c>
      <c r="O142" s="186">
        <f t="shared" si="28"/>
        <v>2000000</v>
      </c>
      <c r="P142" s="183">
        <v>1500</v>
      </c>
      <c r="Q142" s="198">
        <f t="shared" si="29"/>
        <v>1998500</v>
      </c>
    </row>
    <row r="143" spans="1:17" ht="15">
      <c r="A143" s="331" t="s">
        <v>845</v>
      </c>
      <c r="B143" s="332" t="s">
        <v>846</v>
      </c>
      <c r="C143" s="211"/>
      <c r="D143" s="211"/>
      <c r="E143" s="211"/>
      <c r="F143" s="211"/>
      <c r="G143" s="211">
        <v>2000000</v>
      </c>
      <c r="H143" s="211"/>
      <c r="I143" s="211"/>
      <c r="J143" s="211">
        <v>500000</v>
      </c>
      <c r="K143" s="211">
        <v>0</v>
      </c>
      <c r="L143" s="211"/>
      <c r="M143" s="211"/>
      <c r="N143" s="211">
        <v>1500000</v>
      </c>
      <c r="O143" s="186">
        <f t="shared" si="28"/>
        <v>4000000</v>
      </c>
      <c r="P143" s="183">
        <v>5000</v>
      </c>
      <c r="Q143" s="198">
        <f t="shared" si="29"/>
        <v>3995000</v>
      </c>
    </row>
    <row r="144" spans="1:17" ht="15">
      <c r="A144" s="331" t="s">
        <v>847</v>
      </c>
      <c r="B144" s="332" t="s">
        <v>848</v>
      </c>
      <c r="C144" s="211"/>
      <c r="D144" s="211"/>
      <c r="E144" s="211"/>
      <c r="F144" s="211"/>
      <c r="G144" s="211"/>
      <c r="H144" s="211"/>
      <c r="I144" s="211"/>
      <c r="J144" s="211"/>
      <c r="K144" s="211"/>
      <c r="L144" s="211"/>
      <c r="M144" s="211"/>
      <c r="N144" s="211"/>
      <c r="O144" s="186">
        <f t="shared" si="28"/>
        <v>0</v>
      </c>
      <c r="P144" s="183">
        <v>0</v>
      </c>
      <c r="Q144" s="198">
        <f t="shared" si="29"/>
        <v>0</v>
      </c>
    </row>
    <row r="145" spans="1:17" ht="15">
      <c r="A145" s="331" t="s">
        <v>849</v>
      </c>
      <c r="B145" s="332" t="s">
        <v>850</v>
      </c>
      <c r="C145" s="211"/>
      <c r="D145" s="211"/>
      <c r="E145" s="211"/>
      <c r="F145" s="211"/>
      <c r="G145" s="211"/>
      <c r="H145" s="211"/>
      <c r="I145" s="211"/>
      <c r="J145" s="211"/>
      <c r="K145" s="211"/>
      <c r="L145" s="211"/>
      <c r="M145" s="211"/>
      <c r="N145" s="211"/>
      <c r="O145" s="186">
        <f t="shared" si="28"/>
        <v>0</v>
      </c>
      <c r="P145" s="183">
        <v>0</v>
      </c>
      <c r="Q145" s="198">
        <f t="shared" si="29"/>
        <v>0</v>
      </c>
    </row>
    <row r="146" spans="1:17" ht="15">
      <c r="A146" s="331" t="s">
        <v>200</v>
      </c>
      <c r="B146" s="332" t="s">
        <v>851</v>
      </c>
      <c r="C146" s="211"/>
      <c r="D146" s="211"/>
      <c r="E146" s="211">
        <v>800000</v>
      </c>
      <c r="F146" s="211"/>
      <c r="G146" s="211"/>
      <c r="H146" s="211"/>
      <c r="I146" s="211"/>
      <c r="J146" s="211"/>
      <c r="K146" s="211">
        <v>800000</v>
      </c>
      <c r="L146" s="211"/>
      <c r="M146" s="211"/>
      <c r="N146" s="211"/>
      <c r="O146" s="186">
        <f t="shared" si="28"/>
        <v>1600000</v>
      </c>
      <c r="P146" s="183">
        <v>1700</v>
      </c>
      <c r="Q146" s="198">
        <f t="shared" si="29"/>
        <v>1598300</v>
      </c>
    </row>
    <row r="147" spans="1:17" ht="15">
      <c r="A147" s="331" t="s">
        <v>852</v>
      </c>
      <c r="B147" s="332" t="s">
        <v>853</v>
      </c>
      <c r="C147" s="211"/>
      <c r="D147" s="211"/>
      <c r="E147" s="211"/>
      <c r="F147" s="211"/>
      <c r="G147" s="211">
        <v>450000</v>
      </c>
      <c r="H147" s="211"/>
      <c r="I147" s="211">
        <v>240000</v>
      </c>
      <c r="J147" s="211"/>
      <c r="K147" s="211">
        <v>60000</v>
      </c>
      <c r="L147" s="211"/>
      <c r="M147" s="211"/>
      <c r="N147" s="211">
        <v>450000</v>
      </c>
      <c r="O147" s="186">
        <f t="shared" si="28"/>
        <v>1200000</v>
      </c>
      <c r="P147" s="183">
        <v>700</v>
      </c>
      <c r="Q147" s="198">
        <f t="shared" si="29"/>
        <v>1199300</v>
      </c>
    </row>
    <row r="148" spans="1:17" ht="15">
      <c r="A148" s="226" t="s">
        <v>854</v>
      </c>
      <c r="B148" s="230" t="s">
        <v>855</v>
      </c>
      <c r="C148" s="186">
        <f>SUM(C143:C147)</f>
        <v>0</v>
      </c>
      <c r="D148" s="186">
        <f aca="true" t="shared" si="32" ref="D148:N148">SUM(D143:D147)</f>
        <v>0</v>
      </c>
      <c r="E148" s="186">
        <f t="shared" si="32"/>
        <v>800000</v>
      </c>
      <c r="F148" s="186">
        <f t="shared" si="32"/>
        <v>0</v>
      </c>
      <c r="G148" s="186">
        <f t="shared" si="32"/>
        <v>2450000</v>
      </c>
      <c r="H148" s="186">
        <f t="shared" si="32"/>
        <v>0</v>
      </c>
      <c r="I148" s="186">
        <f t="shared" si="32"/>
        <v>240000</v>
      </c>
      <c r="J148" s="186">
        <f t="shared" si="32"/>
        <v>500000</v>
      </c>
      <c r="K148" s="186">
        <f t="shared" si="32"/>
        <v>860000</v>
      </c>
      <c r="L148" s="186">
        <f t="shared" si="32"/>
        <v>0</v>
      </c>
      <c r="M148" s="186">
        <f t="shared" si="32"/>
        <v>0</v>
      </c>
      <c r="N148" s="186">
        <f t="shared" si="32"/>
        <v>1950000</v>
      </c>
      <c r="O148" s="186">
        <f t="shared" si="28"/>
        <v>6800000</v>
      </c>
      <c r="P148" s="183">
        <v>7400</v>
      </c>
      <c r="Q148" s="198">
        <f t="shared" si="29"/>
        <v>6792600</v>
      </c>
    </row>
    <row r="149" spans="1:17" ht="15">
      <c r="A149" s="331" t="s">
        <v>856</v>
      </c>
      <c r="B149" s="332" t="s">
        <v>857</v>
      </c>
      <c r="C149" s="211"/>
      <c r="D149" s="211"/>
      <c r="E149" s="211">
        <v>150000</v>
      </c>
      <c r="F149" s="211"/>
      <c r="G149" s="211"/>
      <c r="H149" s="211"/>
      <c r="I149" s="211"/>
      <c r="J149" s="211"/>
      <c r="K149" s="211"/>
      <c r="L149" s="211"/>
      <c r="M149" s="211"/>
      <c r="N149" s="211">
        <v>50000</v>
      </c>
      <c r="O149" s="186">
        <f t="shared" si="28"/>
        <v>200000</v>
      </c>
      <c r="P149" s="183">
        <v>0</v>
      </c>
      <c r="Q149" s="198">
        <f t="shared" si="29"/>
        <v>200000</v>
      </c>
    </row>
    <row r="150" spans="1:17" ht="15">
      <c r="A150" s="226" t="s">
        <v>484</v>
      </c>
      <c r="B150" s="230" t="s">
        <v>485</v>
      </c>
      <c r="C150" s="186">
        <f>C149+C148+C142+C141+C140+C139</f>
        <v>0</v>
      </c>
      <c r="D150" s="186">
        <f aca="true" t="shared" si="33" ref="D150:N150">D149+D148+D142+D141+D140+D139</f>
        <v>20000</v>
      </c>
      <c r="E150" s="186">
        <f t="shared" si="33"/>
        <v>1910000</v>
      </c>
      <c r="F150" s="186">
        <f t="shared" si="33"/>
        <v>50000</v>
      </c>
      <c r="G150" s="186">
        <f t="shared" si="33"/>
        <v>2500000</v>
      </c>
      <c r="H150" s="186">
        <f t="shared" si="33"/>
        <v>20000</v>
      </c>
      <c r="I150" s="186">
        <f t="shared" si="33"/>
        <v>260000</v>
      </c>
      <c r="J150" s="186">
        <f t="shared" si="33"/>
        <v>520000</v>
      </c>
      <c r="K150" s="186">
        <f t="shared" si="33"/>
        <v>1660000</v>
      </c>
      <c r="L150" s="186">
        <f t="shared" si="33"/>
        <v>20000</v>
      </c>
      <c r="M150" s="186">
        <f t="shared" si="33"/>
        <v>20000</v>
      </c>
      <c r="N150" s="186">
        <f t="shared" si="33"/>
        <v>2020000</v>
      </c>
      <c r="O150" s="186">
        <f t="shared" si="28"/>
        <v>9000000</v>
      </c>
      <c r="P150" s="183">
        <v>8900</v>
      </c>
      <c r="Q150" s="198">
        <f t="shared" si="29"/>
        <v>8991100</v>
      </c>
    </row>
    <row r="151" spans="1:17" ht="15">
      <c r="A151" s="334" t="s">
        <v>858</v>
      </c>
      <c r="B151" s="332" t="s">
        <v>859</v>
      </c>
      <c r="C151" s="211"/>
      <c r="D151" s="211"/>
      <c r="E151" s="211"/>
      <c r="F151" s="211"/>
      <c r="G151" s="211"/>
      <c r="H151" s="211"/>
      <c r="I151" s="211"/>
      <c r="J151" s="211"/>
      <c r="K151" s="211"/>
      <c r="L151" s="211"/>
      <c r="M151" s="211"/>
      <c r="N151" s="211"/>
      <c r="O151" s="186">
        <f t="shared" si="28"/>
        <v>0</v>
      </c>
      <c r="P151" s="183">
        <v>0</v>
      </c>
      <c r="Q151" s="198">
        <f t="shared" si="29"/>
        <v>0</v>
      </c>
    </row>
    <row r="152" spans="1:17" ht="15">
      <c r="A152" s="334" t="s">
        <v>860</v>
      </c>
      <c r="B152" s="332" t="s">
        <v>861</v>
      </c>
      <c r="C152" s="211">
        <v>266000</v>
      </c>
      <c r="D152" s="211">
        <v>266000</v>
      </c>
      <c r="E152" s="211">
        <v>266000</v>
      </c>
      <c r="F152" s="211">
        <v>266000</v>
      </c>
      <c r="G152" s="211">
        <v>266000</v>
      </c>
      <c r="H152" s="211">
        <v>266000</v>
      </c>
      <c r="I152" s="211">
        <v>266000</v>
      </c>
      <c r="J152" s="211">
        <v>266000</v>
      </c>
      <c r="K152" s="211">
        <v>266000</v>
      </c>
      <c r="L152" s="211">
        <v>266000</v>
      </c>
      <c r="M152" s="211">
        <v>266000</v>
      </c>
      <c r="N152" s="211">
        <v>262000</v>
      </c>
      <c r="O152" s="186">
        <f t="shared" si="28"/>
        <v>3188000</v>
      </c>
      <c r="P152" s="183">
        <v>4928</v>
      </c>
      <c r="Q152" s="198">
        <f t="shared" si="29"/>
        <v>3183072</v>
      </c>
    </row>
    <row r="153" spans="1:17" ht="15">
      <c r="A153" s="334" t="s">
        <v>862</v>
      </c>
      <c r="B153" s="332" t="s">
        <v>863</v>
      </c>
      <c r="C153" s="211"/>
      <c r="D153" s="211"/>
      <c r="E153" s="211"/>
      <c r="F153" s="211"/>
      <c r="G153" s="211"/>
      <c r="H153" s="211"/>
      <c r="I153" s="211"/>
      <c r="J153" s="211"/>
      <c r="K153" s="211"/>
      <c r="L153" s="211"/>
      <c r="M153" s="211"/>
      <c r="N153" s="211"/>
      <c r="O153" s="186">
        <f t="shared" si="28"/>
        <v>0</v>
      </c>
      <c r="P153" s="183">
        <v>0</v>
      </c>
      <c r="Q153" s="198">
        <f t="shared" si="29"/>
        <v>0</v>
      </c>
    </row>
    <row r="154" spans="1:17" ht="15">
      <c r="A154" s="334" t="s">
        <v>864</v>
      </c>
      <c r="B154" s="332" t="s">
        <v>865</v>
      </c>
      <c r="C154" s="211"/>
      <c r="D154" s="211"/>
      <c r="E154" s="211"/>
      <c r="F154" s="211"/>
      <c r="G154" s="211"/>
      <c r="H154" s="211"/>
      <c r="I154" s="211">
        <v>2115000</v>
      </c>
      <c r="J154" s="211"/>
      <c r="K154" s="211"/>
      <c r="L154" s="211"/>
      <c r="M154" s="211"/>
      <c r="N154" s="211">
        <v>2115000</v>
      </c>
      <c r="O154" s="186">
        <f t="shared" si="28"/>
        <v>4230000</v>
      </c>
      <c r="P154" s="183">
        <v>15720</v>
      </c>
      <c r="Q154" s="198">
        <f t="shared" si="29"/>
        <v>4214280</v>
      </c>
    </row>
    <row r="155" spans="1:17" ht="15">
      <c r="A155" s="334" t="s">
        <v>866</v>
      </c>
      <c r="B155" s="332" t="s">
        <v>867</v>
      </c>
      <c r="C155" s="211">
        <v>359000</v>
      </c>
      <c r="D155" s="211">
        <v>359000</v>
      </c>
      <c r="E155" s="211">
        <v>359000</v>
      </c>
      <c r="F155" s="211">
        <v>359000</v>
      </c>
      <c r="G155" s="211">
        <v>359000</v>
      </c>
      <c r="H155" s="211">
        <v>359000</v>
      </c>
      <c r="I155" s="211">
        <v>359000</v>
      </c>
      <c r="J155" s="211">
        <v>359000</v>
      </c>
      <c r="K155" s="211">
        <v>359000</v>
      </c>
      <c r="L155" s="211">
        <v>359000</v>
      </c>
      <c r="M155" s="211">
        <v>359000</v>
      </c>
      <c r="N155" s="211">
        <v>360260</v>
      </c>
      <c r="O155" s="186">
        <f t="shared" si="28"/>
        <v>4309260</v>
      </c>
      <c r="P155" s="183">
        <v>4559</v>
      </c>
      <c r="Q155" s="198">
        <f t="shared" si="29"/>
        <v>4304701</v>
      </c>
    </row>
    <row r="156" spans="1:17" ht="15">
      <c r="A156" s="334" t="s">
        <v>868</v>
      </c>
      <c r="B156" s="332" t="s">
        <v>869</v>
      </c>
      <c r="C156" s="211">
        <v>171000</v>
      </c>
      <c r="D156" s="211">
        <v>171000</v>
      </c>
      <c r="E156" s="211">
        <v>171000</v>
      </c>
      <c r="F156" s="211">
        <v>171000</v>
      </c>
      <c r="G156" s="211">
        <v>171000</v>
      </c>
      <c r="H156" s="211">
        <v>171000</v>
      </c>
      <c r="I156" s="211">
        <v>575000</v>
      </c>
      <c r="J156" s="211">
        <v>171000</v>
      </c>
      <c r="K156" s="211">
        <v>171000</v>
      </c>
      <c r="L156" s="211">
        <v>171000</v>
      </c>
      <c r="M156" s="211">
        <v>171000</v>
      </c>
      <c r="N156" s="211">
        <v>574250</v>
      </c>
      <c r="O156" s="186">
        <f t="shared" si="28"/>
        <v>2859250</v>
      </c>
      <c r="P156" s="183">
        <v>6496</v>
      </c>
      <c r="Q156" s="198">
        <f t="shared" si="29"/>
        <v>2852754</v>
      </c>
    </row>
    <row r="157" spans="1:17" ht="15">
      <c r="A157" s="334" t="s">
        <v>870</v>
      </c>
      <c r="B157" s="332" t="s">
        <v>871</v>
      </c>
      <c r="C157" s="211">
        <v>160000</v>
      </c>
      <c r="D157" s="211">
        <v>160000</v>
      </c>
      <c r="E157" s="211">
        <v>160000</v>
      </c>
      <c r="F157" s="211">
        <v>160000</v>
      </c>
      <c r="G157" s="211">
        <v>160000</v>
      </c>
      <c r="H157" s="211">
        <v>160000</v>
      </c>
      <c r="I157" s="211">
        <v>160000</v>
      </c>
      <c r="J157" s="211">
        <v>160000</v>
      </c>
      <c r="K157" s="211">
        <v>160000</v>
      </c>
      <c r="L157" s="211">
        <v>160000</v>
      </c>
      <c r="M157" s="211">
        <v>160000</v>
      </c>
      <c r="N157" s="211">
        <v>162400</v>
      </c>
      <c r="O157" s="186">
        <f t="shared" si="28"/>
        <v>1922400</v>
      </c>
      <c r="P157" s="183">
        <v>1501</v>
      </c>
      <c r="Q157" s="198">
        <f t="shared" si="29"/>
        <v>1920899</v>
      </c>
    </row>
    <row r="158" spans="1:17" ht="15">
      <c r="A158" s="334" t="s">
        <v>872</v>
      </c>
      <c r="B158" s="332" t="s">
        <v>873</v>
      </c>
      <c r="C158" s="211"/>
      <c r="D158" s="211">
        <v>12500</v>
      </c>
      <c r="E158" s="211"/>
      <c r="F158" s="211"/>
      <c r="G158" s="211"/>
      <c r="H158" s="211">
        <v>12500</v>
      </c>
      <c r="I158" s="211"/>
      <c r="J158" s="211"/>
      <c r="K158" s="211">
        <v>12500</v>
      </c>
      <c r="L158" s="211"/>
      <c r="M158" s="211"/>
      <c r="N158" s="211">
        <v>12500</v>
      </c>
      <c r="O158" s="186">
        <f t="shared" si="28"/>
        <v>50000</v>
      </c>
      <c r="P158" s="183">
        <v>200</v>
      </c>
      <c r="Q158" s="198">
        <f t="shared" si="29"/>
        <v>49800</v>
      </c>
    </row>
    <row r="159" spans="1:17" ht="15">
      <c r="A159" s="334" t="s">
        <v>874</v>
      </c>
      <c r="B159" s="332" t="s">
        <v>875</v>
      </c>
      <c r="C159" s="211"/>
      <c r="D159" s="211"/>
      <c r="E159" s="211"/>
      <c r="F159" s="211"/>
      <c r="G159" s="211"/>
      <c r="H159" s="211"/>
      <c r="I159" s="211"/>
      <c r="J159" s="211"/>
      <c r="K159" s="211"/>
      <c r="L159" s="211"/>
      <c r="M159" s="211"/>
      <c r="N159" s="211"/>
      <c r="O159" s="186">
        <f t="shared" si="28"/>
        <v>0</v>
      </c>
      <c r="P159" s="183">
        <v>0</v>
      </c>
      <c r="Q159" s="198">
        <f t="shared" si="29"/>
        <v>0</v>
      </c>
    </row>
    <row r="160" spans="1:17" ht="15">
      <c r="A160" s="334" t="s">
        <v>876</v>
      </c>
      <c r="B160" s="332" t="s">
        <v>877</v>
      </c>
      <c r="C160" s="211"/>
      <c r="D160" s="211"/>
      <c r="E160" s="211"/>
      <c r="F160" s="211"/>
      <c r="G160" s="211"/>
      <c r="H160" s="211"/>
      <c r="I160" s="211"/>
      <c r="J160" s="211"/>
      <c r="K160" s="211"/>
      <c r="L160" s="211"/>
      <c r="M160" s="211"/>
      <c r="N160" s="211"/>
      <c r="O160" s="186">
        <f t="shared" si="28"/>
        <v>0</v>
      </c>
      <c r="P160" s="183">
        <v>0</v>
      </c>
      <c r="Q160" s="198">
        <f t="shared" si="29"/>
        <v>0</v>
      </c>
    </row>
    <row r="161" spans="1:17" ht="15">
      <c r="A161" s="227" t="s">
        <v>486</v>
      </c>
      <c r="B161" s="230" t="s">
        <v>487</v>
      </c>
      <c r="C161" s="186">
        <f>SUM(C151:C160)</f>
        <v>956000</v>
      </c>
      <c r="D161" s="186">
        <f aca="true" t="shared" si="34" ref="D161:N161">SUM(D151:D160)</f>
        <v>968500</v>
      </c>
      <c r="E161" s="186">
        <f t="shared" si="34"/>
        <v>956000</v>
      </c>
      <c r="F161" s="186">
        <f t="shared" si="34"/>
        <v>956000</v>
      </c>
      <c r="G161" s="186">
        <f t="shared" si="34"/>
        <v>956000</v>
      </c>
      <c r="H161" s="186">
        <f t="shared" si="34"/>
        <v>968500</v>
      </c>
      <c r="I161" s="186">
        <f t="shared" si="34"/>
        <v>3475000</v>
      </c>
      <c r="J161" s="186">
        <f t="shared" si="34"/>
        <v>956000</v>
      </c>
      <c r="K161" s="186">
        <f t="shared" si="34"/>
        <v>968500</v>
      </c>
      <c r="L161" s="186">
        <f t="shared" si="34"/>
        <v>956000</v>
      </c>
      <c r="M161" s="186">
        <f t="shared" si="34"/>
        <v>956000</v>
      </c>
      <c r="N161" s="186">
        <f t="shared" si="34"/>
        <v>3486410</v>
      </c>
      <c r="O161" s="186">
        <f t="shared" si="28"/>
        <v>16558910</v>
      </c>
      <c r="P161" s="183">
        <v>33404</v>
      </c>
      <c r="Q161" s="198">
        <f t="shared" si="29"/>
        <v>16525506</v>
      </c>
    </row>
    <row r="162" spans="1:17" ht="30">
      <c r="A162" s="334" t="s">
        <v>878</v>
      </c>
      <c r="B162" s="332" t="s">
        <v>879</v>
      </c>
      <c r="C162" s="211"/>
      <c r="D162" s="211"/>
      <c r="E162" s="211"/>
      <c r="F162" s="211"/>
      <c r="G162" s="211"/>
      <c r="H162" s="211"/>
      <c r="I162" s="211"/>
      <c r="J162" s="211"/>
      <c r="K162" s="211"/>
      <c r="L162" s="211"/>
      <c r="M162" s="211"/>
      <c r="N162" s="211"/>
      <c r="O162" s="186">
        <f t="shared" si="28"/>
        <v>0</v>
      </c>
      <c r="P162" s="183">
        <v>0</v>
      </c>
      <c r="Q162" s="198">
        <f t="shared" si="29"/>
        <v>0</v>
      </c>
    </row>
    <row r="163" spans="1:17" ht="30">
      <c r="A163" s="331" t="s">
        <v>880</v>
      </c>
      <c r="B163" s="332" t="s">
        <v>881</v>
      </c>
      <c r="C163" s="211"/>
      <c r="D163" s="211"/>
      <c r="E163" s="211"/>
      <c r="F163" s="211"/>
      <c r="G163" s="211"/>
      <c r="H163" s="211"/>
      <c r="I163" s="211"/>
      <c r="J163" s="211"/>
      <c r="K163" s="211"/>
      <c r="L163" s="211"/>
      <c r="M163" s="211"/>
      <c r="N163" s="211"/>
      <c r="O163" s="186">
        <f t="shared" si="28"/>
        <v>0</v>
      </c>
      <c r="P163" s="183">
        <v>0</v>
      </c>
      <c r="Q163" s="198">
        <f t="shared" si="29"/>
        <v>0</v>
      </c>
    </row>
    <row r="164" spans="1:17" ht="15">
      <c r="A164" s="334" t="s">
        <v>882</v>
      </c>
      <c r="B164" s="332" t="s">
        <v>883</v>
      </c>
      <c r="C164" s="211"/>
      <c r="D164" s="211"/>
      <c r="E164" s="211"/>
      <c r="F164" s="211"/>
      <c r="G164" s="211"/>
      <c r="H164" s="211"/>
      <c r="I164" s="211"/>
      <c r="J164" s="211"/>
      <c r="K164" s="211"/>
      <c r="L164" s="211"/>
      <c r="M164" s="211"/>
      <c r="N164" s="211"/>
      <c r="O164" s="186">
        <f t="shared" si="28"/>
        <v>0</v>
      </c>
      <c r="P164" s="183">
        <v>0</v>
      </c>
      <c r="Q164" s="198">
        <f t="shared" si="29"/>
        <v>0</v>
      </c>
    </row>
    <row r="165" spans="1:17" ht="15">
      <c r="A165" s="226" t="s">
        <v>488</v>
      </c>
      <c r="B165" s="230" t="s">
        <v>489</v>
      </c>
      <c r="C165" s="186">
        <f>SUM(C162:C164)</f>
        <v>0</v>
      </c>
      <c r="D165" s="186">
        <f aca="true" t="shared" si="35" ref="D165:N165">SUM(D162:D164)</f>
        <v>0</v>
      </c>
      <c r="E165" s="186">
        <f t="shared" si="35"/>
        <v>0</v>
      </c>
      <c r="F165" s="186">
        <f t="shared" si="35"/>
        <v>0</v>
      </c>
      <c r="G165" s="186">
        <f t="shared" si="35"/>
        <v>0</v>
      </c>
      <c r="H165" s="186">
        <f t="shared" si="35"/>
        <v>0</v>
      </c>
      <c r="I165" s="186">
        <f t="shared" si="35"/>
        <v>0</v>
      </c>
      <c r="J165" s="186">
        <f t="shared" si="35"/>
        <v>0</v>
      </c>
      <c r="K165" s="186">
        <f t="shared" si="35"/>
        <v>0</v>
      </c>
      <c r="L165" s="186">
        <f t="shared" si="35"/>
        <v>0</v>
      </c>
      <c r="M165" s="186">
        <f t="shared" si="35"/>
        <v>0</v>
      </c>
      <c r="N165" s="186">
        <f t="shared" si="35"/>
        <v>0</v>
      </c>
      <c r="O165" s="186">
        <f t="shared" si="28"/>
        <v>0</v>
      </c>
      <c r="P165" s="183">
        <v>0</v>
      </c>
      <c r="Q165" s="198">
        <f t="shared" si="29"/>
        <v>0</v>
      </c>
    </row>
    <row r="166" spans="1:17" ht="15">
      <c r="A166" s="338" t="s">
        <v>119</v>
      </c>
      <c r="B166" s="322"/>
      <c r="C166" s="186">
        <f>C165+C161+C150+C136</f>
        <v>9130190</v>
      </c>
      <c r="D166" s="186">
        <f aca="true" t="shared" si="36" ref="D166:N166">D165+D161+D150+D136</f>
        <v>9098682</v>
      </c>
      <c r="E166" s="186">
        <f t="shared" si="36"/>
        <v>10976186</v>
      </c>
      <c r="F166" s="186">
        <f t="shared" si="36"/>
        <v>9116182</v>
      </c>
      <c r="G166" s="186">
        <f t="shared" si="36"/>
        <v>11566182</v>
      </c>
      <c r="H166" s="186">
        <f t="shared" si="36"/>
        <v>9098682</v>
      </c>
      <c r="I166" s="186">
        <f t="shared" si="36"/>
        <v>11845182</v>
      </c>
      <c r="J166" s="186">
        <f t="shared" si="36"/>
        <v>9586182</v>
      </c>
      <c r="K166" s="186">
        <f t="shared" si="36"/>
        <v>10738682</v>
      </c>
      <c r="L166" s="186">
        <f t="shared" si="36"/>
        <v>9086182</v>
      </c>
      <c r="M166" s="186">
        <f t="shared" si="36"/>
        <v>9086182</v>
      </c>
      <c r="N166" s="186">
        <f t="shared" si="36"/>
        <v>13616597</v>
      </c>
      <c r="O166" s="186">
        <f t="shared" si="28"/>
        <v>122945111</v>
      </c>
      <c r="P166" s="183">
        <v>117987</v>
      </c>
      <c r="Q166" s="198">
        <f t="shared" si="29"/>
        <v>122827124</v>
      </c>
    </row>
    <row r="167" spans="1:17" ht="15">
      <c r="A167" s="331" t="s">
        <v>258</v>
      </c>
      <c r="B167" s="332" t="s">
        <v>884</v>
      </c>
      <c r="C167" s="211"/>
      <c r="D167" s="211"/>
      <c r="E167" s="211"/>
      <c r="F167" s="211"/>
      <c r="G167" s="211"/>
      <c r="H167" s="211"/>
      <c r="I167" s="211"/>
      <c r="J167" s="211"/>
      <c r="K167" s="211"/>
      <c r="L167" s="211"/>
      <c r="M167" s="211"/>
      <c r="N167" s="211"/>
      <c r="O167" s="186">
        <f t="shared" si="28"/>
        <v>0</v>
      </c>
      <c r="P167" s="183">
        <v>0</v>
      </c>
      <c r="Q167" s="198">
        <f t="shared" si="29"/>
        <v>0</v>
      </c>
    </row>
    <row r="168" spans="1:17" ht="30">
      <c r="A168" s="331" t="s">
        <v>885</v>
      </c>
      <c r="B168" s="332" t="s">
        <v>886</v>
      </c>
      <c r="C168" s="211"/>
      <c r="D168" s="211"/>
      <c r="E168" s="211"/>
      <c r="F168" s="211"/>
      <c r="G168" s="211"/>
      <c r="H168" s="211"/>
      <c r="I168" s="211"/>
      <c r="J168" s="211"/>
      <c r="K168" s="211"/>
      <c r="L168" s="211"/>
      <c r="M168" s="211"/>
      <c r="N168" s="211"/>
      <c r="O168" s="186">
        <f t="shared" si="28"/>
        <v>0</v>
      </c>
      <c r="P168" s="183">
        <v>0</v>
      </c>
      <c r="Q168" s="198">
        <f t="shared" si="29"/>
        <v>0</v>
      </c>
    </row>
    <row r="169" spans="1:17" ht="30">
      <c r="A169" s="331" t="s">
        <v>887</v>
      </c>
      <c r="B169" s="332" t="s">
        <v>888</v>
      </c>
      <c r="C169" s="211"/>
      <c r="D169" s="211"/>
      <c r="E169" s="211"/>
      <c r="F169" s="211"/>
      <c r="G169" s="211"/>
      <c r="H169" s="211"/>
      <c r="I169" s="211"/>
      <c r="J169" s="211"/>
      <c r="K169" s="211"/>
      <c r="L169" s="211"/>
      <c r="M169" s="211"/>
      <c r="N169" s="211"/>
      <c r="O169" s="186">
        <f t="shared" si="28"/>
        <v>0</v>
      </c>
      <c r="P169" s="183">
        <v>0</v>
      </c>
      <c r="Q169" s="198">
        <f t="shared" si="29"/>
        <v>0</v>
      </c>
    </row>
    <row r="170" spans="1:17" ht="30">
      <c r="A170" s="331" t="s">
        <v>889</v>
      </c>
      <c r="B170" s="332" t="s">
        <v>890</v>
      </c>
      <c r="C170" s="211"/>
      <c r="D170" s="211"/>
      <c r="E170" s="211"/>
      <c r="F170" s="211"/>
      <c r="G170" s="211"/>
      <c r="H170" s="211"/>
      <c r="I170" s="211"/>
      <c r="J170" s="211"/>
      <c r="K170" s="211"/>
      <c r="L170" s="211"/>
      <c r="M170" s="211"/>
      <c r="N170" s="211"/>
      <c r="O170" s="186">
        <f t="shared" si="28"/>
        <v>0</v>
      </c>
      <c r="P170" s="183">
        <v>0</v>
      </c>
      <c r="Q170" s="198">
        <f t="shared" si="29"/>
        <v>0</v>
      </c>
    </row>
    <row r="171" spans="1:17" ht="15">
      <c r="A171" s="331" t="s">
        <v>891</v>
      </c>
      <c r="B171" s="332" t="s">
        <v>892</v>
      </c>
      <c r="C171" s="211">
        <v>4324000</v>
      </c>
      <c r="D171" s="211"/>
      <c r="E171" s="211"/>
      <c r="F171" s="211"/>
      <c r="G171" s="211"/>
      <c r="H171" s="211"/>
      <c r="I171" s="211">
        <v>4323500</v>
      </c>
      <c r="J171" s="211"/>
      <c r="K171" s="211"/>
      <c r="L171" s="211"/>
      <c r="M171" s="211"/>
      <c r="N171" s="211"/>
      <c r="O171" s="186">
        <f t="shared" si="28"/>
        <v>8647500</v>
      </c>
      <c r="P171" s="183">
        <v>1967</v>
      </c>
      <c r="Q171" s="198">
        <f t="shared" si="29"/>
        <v>8645533</v>
      </c>
    </row>
    <row r="172" spans="1:17" ht="15">
      <c r="A172" s="226" t="s">
        <v>490</v>
      </c>
      <c r="B172" s="230" t="s">
        <v>491</v>
      </c>
      <c r="C172" s="186">
        <f>SUM(C167:C171)</f>
        <v>4324000</v>
      </c>
      <c r="D172" s="186">
        <f aca="true" t="shared" si="37" ref="D172:N172">SUM(D167:D171)</f>
        <v>0</v>
      </c>
      <c r="E172" s="186">
        <f t="shared" si="37"/>
        <v>0</v>
      </c>
      <c r="F172" s="186">
        <f t="shared" si="37"/>
        <v>0</v>
      </c>
      <c r="G172" s="186">
        <f t="shared" si="37"/>
        <v>0</v>
      </c>
      <c r="H172" s="186">
        <f t="shared" si="37"/>
        <v>0</v>
      </c>
      <c r="I172" s="186">
        <f t="shared" si="37"/>
        <v>4323500</v>
      </c>
      <c r="J172" s="186">
        <f t="shared" si="37"/>
        <v>0</v>
      </c>
      <c r="K172" s="186">
        <f t="shared" si="37"/>
        <v>0</v>
      </c>
      <c r="L172" s="186">
        <f t="shared" si="37"/>
        <v>0</v>
      </c>
      <c r="M172" s="186">
        <f t="shared" si="37"/>
        <v>0</v>
      </c>
      <c r="N172" s="186">
        <f t="shared" si="37"/>
        <v>0</v>
      </c>
      <c r="O172" s="186">
        <f t="shared" si="28"/>
        <v>8647500</v>
      </c>
      <c r="P172" s="183">
        <v>1967</v>
      </c>
      <c r="Q172" s="198">
        <f t="shared" si="29"/>
        <v>8645533</v>
      </c>
    </row>
    <row r="173" spans="1:17" ht="15">
      <c r="A173" s="334" t="s">
        <v>204</v>
      </c>
      <c r="B173" s="332" t="s">
        <v>893</v>
      </c>
      <c r="C173" s="211"/>
      <c r="D173" s="211"/>
      <c r="E173" s="211"/>
      <c r="F173" s="211"/>
      <c r="G173" s="211"/>
      <c r="H173" s="211"/>
      <c r="I173" s="211"/>
      <c r="J173" s="211"/>
      <c r="K173" s="211"/>
      <c r="L173" s="211"/>
      <c r="M173" s="211"/>
      <c r="N173" s="211"/>
      <c r="O173" s="186">
        <f t="shared" si="28"/>
        <v>0</v>
      </c>
      <c r="P173" s="183">
        <v>0</v>
      </c>
      <c r="Q173" s="198">
        <f t="shared" si="29"/>
        <v>0</v>
      </c>
    </row>
    <row r="174" spans="1:17" ht="15">
      <c r="A174" s="334" t="s">
        <v>203</v>
      </c>
      <c r="B174" s="332" t="s">
        <v>894</v>
      </c>
      <c r="C174" s="211"/>
      <c r="D174" s="211"/>
      <c r="E174" s="211"/>
      <c r="F174" s="211"/>
      <c r="G174" s="211"/>
      <c r="H174" s="211"/>
      <c r="I174" s="211"/>
      <c r="J174" s="211"/>
      <c r="K174" s="211"/>
      <c r="L174" s="211"/>
      <c r="M174" s="211"/>
      <c r="N174" s="211"/>
      <c r="O174" s="186">
        <f t="shared" si="28"/>
        <v>0</v>
      </c>
      <c r="P174" s="183">
        <v>0</v>
      </c>
      <c r="Q174" s="198">
        <f t="shared" si="29"/>
        <v>0</v>
      </c>
    </row>
    <row r="175" spans="1:17" ht="15">
      <c r="A175" s="334" t="s">
        <v>895</v>
      </c>
      <c r="B175" s="332" t="s">
        <v>896</v>
      </c>
      <c r="C175" s="211"/>
      <c r="D175" s="211"/>
      <c r="E175" s="211"/>
      <c r="F175" s="211"/>
      <c r="G175" s="211"/>
      <c r="H175" s="211"/>
      <c r="I175" s="211"/>
      <c r="J175" s="211"/>
      <c r="K175" s="211"/>
      <c r="L175" s="211"/>
      <c r="M175" s="211"/>
      <c r="N175" s="211"/>
      <c r="O175" s="186">
        <f t="shared" si="28"/>
        <v>0</v>
      </c>
      <c r="P175" s="183">
        <v>0</v>
      </c>
      <c r="Q175" s="198">
        <f t="shared" si="29"/>
        <v>0</v>
      </c>
    </row>
    <row r="176" spans="1:17" ht="15">
      <c r="A176" s="334" t="s">
        <v>206</v>
      </c>
      <c r="B176" s="332" t="s">
        <v>897</v>
      </c>
      <c r="C176" s="211"/>
      <c r="D176" s="211"/>
      <c r="E176" s="211"/>
      <c r="F176" s="211"/>
      <c r="G176" s="211"/>
      <c r="H176" s="211"/>
      <c r="I176" s="211"/>
      <c r="J176" s="211"/>
      <c r="K176" s="211"/>
      <c r="L176" s="211"/>
      <c r="M176" s="211"/>
      <c r="N176" s="211"/>
      <c r="O176" s="186">
        <f t="shared" si="28"/>
        <v>0</v>
      </c>
      <c r="P176" s="183">
        <v>0</v>
      </c>
      <c r="Q176" s="198">
        <f t="shared" si="29"/>
        <v>0</v>
      </c>
    </row>
    <row r="177" spans="1:17" ht="15">
      <c r="A177" s="334" t="s">
        <v>898</v>
      </c>
      <c r="B177" s="332" t="s">
        <v>899</v>
      </c>
      <c r="C177" s="211"/>
      <c r="D177" s="211"/>
      <c r="E177" s="211"/>
      <c r="F177" s="211"/>
      <c r="G177" s="211"/>
      <c r="H177" s="211"/>
      <c r="I177" s="211"/>
      <c r="J177" s="211"/>
      <c r="K177" s="211"/>
      <c r="L177" s="211"/>
      <c r="M177" s="211"/>
      <c r="N177" s="211"/>
      <c r="O177" s="186">
        <f t="shared" si="28"/>
        <v>0</v>
      </c>
      <c r="P177" s="183">
        <v>0</v>
      </c>
      <c r="Q177" s="198">
        <f t="shared" si="29"/>
        <v>0</v>
      </c>
    </row>
    <row r="178" spans="1:17" ht="15">
      <c r="A178" s="226" t="s">
        <v>492</v>
      </c>
      <c r="B178" s="230" t="s">
        <v>493</v>
      </c>
      <c r="C178" s="186">
        <f>SUM(C173:C177)</f>
        <v>0</v>
      </c>
      <c r="D178" s="186">
        <f aca="true" t="shared" si="38" ref="D178:N178">SUM(D173:D177)</f>
        <v>0</v>
      </c>
      <c r="E178" s="186">
        <f t="shared" si="38"/>
        <v>0</v>
      </c>
      <c r="F178" s="186">
        <f t="shared" si="38"/>
        <v>0</v>
      </c>
      <c r="G178" s="186">
        <f t="shared" si="38"/>
        <v>0</v>
      </c>
      <c r="H178" s="186">
        <f t="shared" si="38"/>
        <v>0</v>
      </c>
      <c r="I178" s="186">
        <f t="shared" si="38"/>
        <v>0</v>
      </c>
      <c r="J178" s="186">
        <f t="shared" si="38"/>
        <v>0</v>
      </c>
      <c r="K178" s="186">
        <f t="shared" si="38"/>
        <v>0</v>
      </c>
      <c r="L178" s="186">
        <f t="shared" si="38"/>
        <v>0</v>
      </c>
      <c r="M178" s="186">
        <f t="shared" si="38"/>
        <v>0</v>
      </c>
      <c r="N178" s="186">
        <f t="shared" si="38"/>
        <v>0</v>
      </c>
      <c r="O178" s="186">
        <f t="shared" si="28"/>
        <v>0</v>
      </c>
      <c r="P178" s="183">
        <v>0</v>
      </c>
      <c r="Q178" s="198">
        <f t="shared" si="29"/>
        <v>0</v>
      </c>
    </row>
    <row r="179" spans="1:17" ht="30">
      <c r="A179" s="334" t="s">
        <v>900</v>
      </c>
      <c r="B179" s="332" t="s">
        <v>901</v>
      </c>
      <c r="C179" s="211"/>
      <c r="D179" s="211"/>
      <c r="E179" s="211"/>
      <c r="F179" s="211"/>
      <c r="G179" s="211"/>
      <c r="H179" s="211"/>
      <c r="I179" s="211"/>
      <c r="J179" s="211"/>
      <c r="K179" s="211"/>
      <c r="L179" s="211"/>
      <c r="M179" s="211"/>
      <c r="N179" s="211"/>
      <c r="O179" s="186">
        <f t="shared" si="28"/>
        <v>0</v>
      </c>
      <c r="P179" s="183">
        <v>0</v>
      </c>
      <c r="Q179" s="198">
        <f t="shared" si="29"/>
        <v>0</v>
      </c>
    </row>
    <row r="180" spans="1:17" ht="30">
      <c r="A180" s="331" t="s">
        <v>902</v>
      </c>
      <c r="B180" s="332" t="s">
        <v>903</v>
      </c>
      <c r="C180" s="211"/>
      <c r="D180" s="211"/>
      <c r="E180" s="211"/>
      <c r="F180" s="211"/>
      <c r="G180" s="211"/>
      <c r="H180" s="211"/>
      <c r="I180" s="211"/>
      <c r="J180" s="211"/>
      <c r="K180" s="211"/>
      <c r="L180" s="211"/>
      <c r="M180" s="211"/>
      <c r="N180" s="211"/>
      <c r="O180" s="186">
        <f t="shared" si="28"/>
        <v>0</v>
      </c>
      <c r="P180" s="183">
        <v>0</v>
      </c>
      <c r="Q180" s="198">
        <f t="shared" si="29"/>
        <v>0</v>
      </c>
    </row>
    <row r="181" spans="1:17" ht="15">
      <c r="A181" s="334" t="s">
        <v>904</v>
      </c>
      <c r="B181" s="332" t="s">
        <v>905</v>
      </c>
      <c r="C181" s="211"/>
      <c r="D181" s="211"/>
      <c r="E181" s="211"/>
      <c r="F181" s="211"/>
      <c r="G181" s="211"/>
      <c r="H181" s="211"/>
      <c r="I181" s="211"/>
      <c r="J181" s="211"/>
      <c r="K181" s="211"/>
      <c r="L181" s="211"/>
      <c r="M181" s="211"/>
      <c r="N181" s="211"/>
      <c r="O181" s="186">
        <f t="shared" si="28"/>
        <v>0</v>
      </c>
      <c r="P181" s="183">
        <v>600</v>
      </c>
      <c r="Q181" s="198">
        <f t="shared" si="29"/>
        <v>-600</v>
      </c>
    </row>
    <row r="182" spans="1:17" ht="15">
      <c r="A182" s="226" t="s">
        <v>494</v>
      </c>
      <c r="B182" s="230" t="s">
        <v>495</v>
      </c>
      <c r="C182" s="186">
        <f>SUM(C179:C181)</f>
        <v>0</v>
      </c>
      <c r="D182" s="186">
        <f aca="true" t="shared" si="39" ref="D182:N182">SUM(D179:D181)</f>
        <v>0</v>
      </c>
      <c r="E182" s="186">
        <f t="shared" si="39"/>
        <v>0</v>
      </c>
      <c r="F182" s="186">
        <f t="shared" si="39"/>
        <v>0</v>
      </c>
      <c r="G182" s="186">
        <f t="shared" si="39"/>
        <v>0</v>
      </c>
      <c r="H182" s="186">
        <f t="shared" si="39"/>
        <v>0</v>
      </c>
      <c r="I182" s="186">
        <f t="shared" si="39"/>
        <v>0</v>
      </c>
      <c r="J182" s="186">
        <f t="shared" si="39"/>
        <v>0</v>
      </c>
      <c r="K182" s="186">
        <f t="shared" si="39"/>
        <v>0</v>
      </c>
      <c r="L182" s="186">
        <f t="shared" si="39"/>
        <v>0</v>
      </c>
      <c r="M182" s="186">
        <f t="shared" si="39"/>
        <v>0</v>
      </c>
      <c r="N182" s="186">
        <f t="shared" si="39"/>
        <v>0</v>
      </c>
      <c r="O182" s="186">
        <f t="shared" si="28"/>
        <v>0</v>
      </c>
      <c r="P182" s="183">
        <v>600</v>
      </c>
      <c r="Q182" s="198">
        <f t="shared" si="29"/>
        <v>-600</v>
      </c>
    </row>
    <row r="183" spans="1:17" ht="15">
      <c r="A183" s="338" t="s">
        <v>906</v>
      </c>
      <c r="B183" s="322"/>
      <c r="C183" s="186">
        <f>C182+C178+C172</f>
        <v>4324000</v>
      </c>
      <c r="D183" s="186">
        <f aca="true" t="shared" si="40" ref="D183:N183">D182+D178+D172</f>
        <v>0</v>
      </c>
      <c r="E183" s="186">
        <f t="shared" si="40"/>
        <v>0</v>
      </c>
      <c r="F183" s="186">
        <f t="shared" si="40"/>
        <v>0</v>
      </c>
      <c r="G183" s="186">
        <f t="shared" si="40"/>
        <v>0</v>
      </c>
      <c r="H183" s="186">
        <f t="shared" si="40"/>
        <v>0</v>
      </c>
      <c r="I183" s="186">
        <f t="shared" si="40"/>
        <v>4323500</v>
      </c>
      <c r="J183" s="186">
        <f t="shared" si="40"/>
        <v>0</v>
      </c>
      <c r="K183" s="186">
        <f t="shared" si="40"/>
        <v>0</v>
      </c>
      <c r="L183" s="186">
        <f t="shared" si="40"/>
        <v>0</v>
      </c>
      <c r="M183" s="186">
        <f t="shared" si="40"/>
        <v>0</v>
      </c>
      <c r="N183" s="186">
        <f t="shared" si="40"/>
        <v>0</v>
      </c>
      <c r="O183" s="186">
        <f t="shared" si="28"/>
        <v>8647500</v>
      </c>
      <c r="P183" s="183">
        <v>2567</v>
      </c>
      <c r="Q183" s="198">
        <f t="shared" si="29"/>
        <v>8644933</v>
      </c>
    </row>
    <row r="184" spans="1:17" ht="15">
      <c r="A184" s="347" t="s">
        <v>496</v>
      </c>
      <c r="B184" s="340" t="s">
        <v>497</v>
      </c>
      <c r="C184" s="186">
        <f>C183+C166</f>
        <v>13454190</v>
      </c>
      <c r="D184" s="186">
        <f aca="true" t="shared" si="41" ref="D184:N184">D183+D166</f>
        <v>9098682</v>
      </c>
      <c r="E184" s="186">
        <f t="shared" si="41"/>
        <v>10976186</v>
      </c>
      <c r="F184" s="186">
        <f t="shared" si="41"/>
        <v>9116182</v>
      </c>
      <c r="G184" s="186">
        <f t="shared" si="41"/>
        <v>11566182</v>
      </c>
      <c r="H184" s="186">
        <f t="shared" si="41"/>
        <v>9098682</v>
      </c>
      <c r="I184" s="186">
        <f t="shared" si="41"/>
        <v>16168682</v>
      </c>
      <c r="J184" s="186">
        <f t="shared" si="41"/>
        <v>9586182</v>
      </c>
      <c r="K184" s="186">
        <f t="shared" si="41"/>
        <v>10738682</v>
      </c>
      <c r="L184" s="186">
        <f t="shared" si="41"/>
        <v>9086182</v>
      </c>
      <c r="M184" s="186">
        <f t="shared" si="41"/>
        <v>9086182</v>
      </c>
      <c r="N184" s="186">
        <f t="shared" si="41"/>
        <v>13616597</v>
      </c>
      <c r="O184" s="186">
        <f t="shared" si="28"/>
        <v>131592611</v>
      </c>
      <c r="P184" s="183">
        <v>120554</v>
      </c>
      <c r="Q184" s="198">
        <f t="shared" si="29"/>
        <v>131472057</v>
      </c>
    </row>
    <row r="185" spans="1:17" ht="15">
      <c r="A185" s="348" t="s">
        <v>907</v>
      </c>
      <c r="B185" s="349"/>
      <c r="C185" s="186">
        <f>C166-C74</f>
        <v>1990314</v>
      </c>
      <c r="D185" s="186">
        <f aca="true" t="shared" si="42" ref="D185:N185">D166-D74</f>
        <v>1934732</v>
      </c>
      <c r="E185" s="186">
        <f t="shared" si="42"/>
        <v>3890236</v>
      </c>
      <c r="F185" s="186">
        <f t="shared" si="42"/>
        <v>1501232</v>
      </c>
      <c r="G185" s="186">
        <f t="shared" si="42"/>
        <v>87781</v>
      </c>
      <c r="H185" s="186">
        <f t="shared" si="42"/>
        <v>1729732</v>
      </c>
      <c r="I185" s="186">
        <f t="shared" si="42"/>
        <v>4726232</v>
      </c>
      <c r="J185" s="186">
        <f t="shared" si="42"/>
        <v>2462232</v>
      </c>
      <c r="K185" s="186">
        <f t="shared" si="42"/>
        <v>3669732</v>
      </c>
      <c r="L185" s="186">
        <f t="shared" si="42"/>
        <v>2077232</v>
      </c>
      <c r="M185" s="186">
        <f t="shared" si="42"/>
        <v>2117232</v>
      </c>
      <c r="N185" s="186">
        <f t="shared" si="42"/>
        <v>6596449</v>
      </c>
      <c r="O185" s="186">
        <f t="shared" si="28"/>
        <v>32783136</v>
      </c>
      <c r="P185" s="183">
        <v>44778</v>
      </c>
      <c r="Q185" s="198">
        <f t="shared" si="29"/>
        <v>32738358</v>
      </c>
    </row>
    <row r="186" spans="1:17" ht="15">
      <c r="A186" s="348" t="s">
        <v>908</v>
      </c>
      <c r="B186" s="349"/>
      <c r="C186" s="186">
        <f>C183-C97</f>
        <v>4324000</v>
      </c>
      <c r="D186" s="186">
        <f aca="true" t="shared" si="43" ref="D186:N186">D183-D97</f>
        <v>0</v>
      </c>
      <c r="E186" s="186">
        <f t="shared" si="43"/>
        <v>-9275512</v>
      </c>
      <c r="F186" s="186">
        <f t="shared" si="43"/>
        <v>-436000</v>
      </c>
      <c r="G186" s="186">
        <f t="shared" si="43"/>
        <v>0</v>
      </c>
      <c r="H186" s="186">
        <f t="shared" si="43"/>
        <v>-432000</v>
      </c>
      <c r="I186" s="186">
        <f t="shared" si="43"/>
        <v>-1260072</v>
      </c>
      <c r="J186" s="186">
        <f t="shared" si="43"/>
        <v>0</v>
      </c>
      <c r="K186" s="186">
        <f t="shared" si="43"/>
        <v>0</v>
      </c>
      <c r="L186" s="186">
        <f t="shared" si="43"/>
        <v>0</v>
      </c>
      <c r="M186" s="186">
        <f t="shared" si="43"/>
        <v>0</v>
      </c>
      <c r="N186" s="186">
        <f t="shared" si="43"/>
        <v>-5583572</v>
      </c>
      <c r="O186" s="186">
        <f t="shared" si="28"/>
        <v>-12663156</v>
      </c>
      <c r="P186" s="183">
        <v>-18278</v>
      </c>
      <c r="Q186" s="198">
        <f t="shared" si="29"/>
        <v>-12644878</v>
      </c>
    </row>
    <row r="187" spans="1:17" ht="15">
      <c r="A187" s="342" t="s">
        <v>909</v>
      </c>
      <c r="B187" s="331" t="s">
        <v>910</v>
      </c>
      <c r="C187" s="211"/>
      <c r="D187" s="211"/>
      <c r="E187" s="211"/>
      <c r="F187" s="211"/>
      <c r="G187" s="211"/>
      <c r="H187" s="211"/>
      <c r="I187" s="211"/>
      <c r="J187" s="211"/>
      <c r="K187" s="211"/>
      <c r="L187" s="211"/>
      <c r="M187" s="211"/>
      <c r="N187" s="211"/>
      <c r="O187" s="186">
        <f t="shared" si="28"/>
        <v>0</v>
      </c>
      <c r="P187" s="183">
        <v>0</v>
      </c>
      <c r="Q187" s="198">
        <f t="shared" si="29"/>
        <v>0</v>
      </c>
    </row>
    <row r="188" spans="1:17" ht="15">
      <c r="A188" s="334" t="s">
        <v>911</v>
      </c>
      <c r="B188" s="331" t="s">
        <v>912</v>
      </c>
      <c r="C188" s="211"/>
      <c r="D188" s="211"/>
      <c r="E188" s="211"/>
      <c r="F188" s="211"/>
      <c r="G188" s="211"/>
      <c r="H188" s="211"/>
      <c r="I188" s="211"/>
      <c r="J188" s="211"/>
      <c r="K188" s="211"/>
      <c r="L188" s="211"/>
      <c r="M188" s="211"/>
      <c r="N188" s="211"/>
      <c r="O188" s="186">
        <f t="shared" si="28"/>
        <v>0</v>
      </c>
      <c r="P188" s="183">
        <v>0</v>
      </c>
      <c r="Q188" s="198">
        <f t="shared" si="29"/>
        <v>0</v>
      </c>
    </row>
    <row r="189" spans="1:17" ht="15">
      <c r="A189" s="342" t="s">
        <v>913</v>
      </c>
      <c r="B189" s="331" t="s">
        <v>914</v>
      </c>
      <c r="C189" s="211"/>
      <c r="D189" s="211"/>
      <c r="E189" s="211"/>
      <c r="F189" s="211"/>
      <c r="G189" s="211"/>
      <c r="H189" s="211"/>
      <c r="I189" s="211"/>
      <c r="J189" s="211"/>
      <c r="K189" s="211"/>
      <c r="L189" s="211"/>
      <c r="M189" s="211"/>
      <c r="N189" s="211"/>
      <c r="O189" s="186">
        <f t="shared" si="28"/>
        <v>0</v>
      </c>
      <c r="P189" s="183">
        <v>0</v>
      </c>
      <c r="Q189" s="198">
        <f t="shared" si="29"/>
        <v>0</v>
      </c>
    </row>
    <row r="190" spans="1:17" ht="15">
      <c r="A190" s="227" t="s">
        <v>500</v>
      </c>
      <c r="B190" s="226" t="s">
        <v>501</v>
      </c>
      <c r="C190" s="186">
        <f>SUM(C187:C189)</f>
        <v>0</v>
      </c>
      <c r="D190" s="186">
        <f aca="true" t="shared" si="44" ref="D190:N190">SUM(D187:D189)</f>
        <v>0</v>
      </c>
      <c r="E190" s="186">
        <f t="shared" si="44"/>
        <v>0</v>
      </c>
      <c r="F190" s="186">
        <f t="shared" si="44"/>
        <v>0</v>
      </c>
      <c r="G190" s="186">
        <f t="shared" si="44"/>
        <v>0</v>
      </c>
      <c r="H190" s="186">
        <f t="shared" si="44"/>
        <v>0</v>
      </c>
      <c r="I190" s="186">
        <f t="shared" si="44"/>
        <v>0</v>
      </c>
      <c r="J190" s="186">
        <f t="shared" si="44"/>
        <v>0</v>
      </c>
      <c r="K190" s="186">
        <f t="shared" si="44"/>
        <v>0</v>
      </c>
      <c r="L190" s="186">
        <f t="shared" si="44"/>
        <v>0</v>
      </c>
      <c r="M190" s="186">
        <f t="shared" si="44"/>
        <v>0</v>
      </c>
      <c r="N190" s="186">
        <f t="shared" si="44"/>
        <v>0</v>
      </c>
      <c r="O190" s="186">
        <f t="shared" si="28"/>
        <v>0</v>
      </c>
      <c r="P190" s="183">
        <v>0</v>
      </c>
      <c r="Q190" s="198">
        <f t="shared" si="29"/>
        <v>0</v>
      </c>
    </row>
    <row r="191" spans="1:17" ht="15">
      <c r="A191" s="334" t="s">
        <v>915</v>
      </c>
      <c r="B191" s="331" t="s">
        <v>916</v>
      </c>
      <c r="C191" s="211"/>
      <c r="D191" s="211"/>
      <c r="E191" s="211"/>
      <c r="F191" s="211"/>
      <c r="G191" s="211"/>
      <c r="H191" s="211"/>
      <c r="I191" s="211"/>
      <c r="J191" s="211"/>
      <c r="K191" s="211"/>
      <c r="L191" s="211"/>
      <c r="M191" s="211"/>
      <c r="N191" s="211"/>
      <c r="O191" s="186">
        <f t="shared" si="28"/>
        <v>0</v>
      </c>
      <c r="P191" s="183">
        <v>0</v>
      </c>
      <c r="Q191" s="198">
        <f t="shared" si="29"/>
        <v>0</v>
      </c>
    </row>
    <row r="192" spans="1:17" ht="15">
      <c r="A192" s="342" t="s">
        <v>917</v>
      </c>
      <c r="B192" s="331" t="s">
        <v>918</v>
      </c>
      <c r="C192" s="211"/>
      <c r="D192" s="211"/>
      <c r="E192" s="211"/>
      <c r="F192" s="211"/>
      <c r="G192" s="211"/>
      <c r="H192" s="211"/>
      <c r="I192" s="211"/>
      <c r="J192" s="211"/>
      <c r="K192" s="211"/>
      <c r="L192" s="211"/>
      <c r="M192" s="211"/>
      <c r="N192" s="211"/>
      <c r="O192" s="186">
        <f t="shared" si="28"/>
        <v>0</v>
      </c>
      <c r="P192" s="183">
        <v>0</v>
      </c>
      <c r="Q192" s="198">
        <f t="shared" si="29"/>
        <v>0</v>
      </c>
    </row>
    <row r="193" spans="1:17" ht="15">
      <c r="A193" s="334" t="s">
        <v>919</v>
      </c>
      <c r="B193" s="331" t="s">
        <v>920</v>
      </c>
      <c r="C193" s="211"/>
      <c r="D193" s="211"/>
      <c r="E193" s="211"/>
      <c r="F193" s="211"/>
      <c r="G193" s="211"/>
      <c r="H193" s="211"/>
      <c r="I193" s="211"/>
      <c r="J193" s="211"/>
      <c r="K193" s="211"/>
      <c r="L193" s="211"/>
      <c r="M193" s="211"/>
      <c r="N193" s="211"/>
      <c r="O193" s="186">
        <f t="shared" si="28"/>
        <v>0</v>
      </c>
      <c r="P193" s="183">
        <v>0</v>
      </c>
      <c r="Q193" s="198">
        <f t="shared" si="29"/>
        <v>0</v>
      </c>
    </row>
    <row r="194" spans="1:17" ht="15">
      <c r="A194" s="342" t="s">
        <v>921</v>
      </c>
      <c r="B194" s="331" t="s">
        <v>922</v>
      </c>
      <c r="C194" s="211"/>
      <c r="D194" s="211"/>
      <c r="E194" s="211"/>
      <c r="F194" s="211"/>
      <c r="G194" s="211"/>
      <c r="H194" s="211"/>
      <c r="I194" s="211"/>
      <c r="J194" s="211"/>
      <c r="K194" s="211"/>
      <c r="L194" s="211"/>
      <c r="M194" s="211"/>
      <c r="N194" s="211"/>
      <c r="O194" s="186">
        <f t="shared" si="28"/>
        <v>0</v>
      </c>
      <c r="P194" s="183">
        <v>0</v>
      </c>
      <c r="Q194" s="198">
        <f t="shared" si="29"/>
        <v>0</v>
      </c>
    </row>
    <row r="195" spans="1:17" ht="15">
      <c r="A195" s="238" t="s">
        <v>502</v>
      </c>
      <c r="B195" s="226" t="s">
        <v>503</v>
      </c>
      <c r="C195" s="186">
        <f>SUM(C191:C194)</f>
        <v>0</v>
      </c>
      <c r="D195" s="186">
        <f aca="true" t="shared" si="45" ref="D195:N195">SUM(D191:D194)</f>
        <v>0</v>
      </c>
      <c r="E195" s="186">
        <f t="shared" si="45"/>
        <v>0</v>
      </c>
      <c r="F195" s="186">
        <f t="shared" si="45"/>
        <v>0</v>
      </c>
      <c r="G195" s="186">
        <f t="shared" si="45"/>
        <v>0</v>
      </c>
      <c r="H195" s="186">
        <f t="shared" si="45"/>
        <v>0</v>
      </c>
      <c r="I195" s="186">
        <f t="shared" si="45"/>
        <v>0</v>
      </c>
      <c r="J195" s="186">
        <f t="shared" si="45"/>
        <v>0</v>
      </c>
      <c r="K195" s="186">
        <f t="shared" si="45"/>
        <v>0</v>
      </c>
      <c r="L195" s="186">
        <f t="shared" si="45"/>
        <v>0</v>
      </c>
      <c r="M195" s="186">
        <f t="shared" si="45"/>
        <v>0</v>
      </c>
      <c r="N195" s="186">
        <f t="shared" si="45"/>
        <v>0</v>
      </c>
      <c r="O195" s="186">
        <f t="shared" si="28"/>
        <v>0</v>
      </c>
      <c r="P195" s="183">
        <v>0</v>
      </c>
      <c r="Q195" s="198">
        <f t="shared" si="29"/>
        <v>0</v>
      </c>
    </row>
    <row r="196" spans="1:17" ht="15">
      <c r="A196" s="331" t="s">
        <v>504</v>
      </c>
      <c r="B196" s="331" t="s">
        <v>505</v>
      </c>
      <c r="C196" s="211"/>
      <c r="D196" s="211"/>
      <c r="E196" s="211">
        <v>13758333</v>
      </c>
      <c r="F196" s="211"/>
      <c r="G196" s="211"/>
      <c r="H196" s="211"/>
      <c r="I196" s="211"/>
      <c r="J196" s="211"/>
      <c r="K196" s="211"/>
      <c r="L196" s="211"/>
      <c r="M196" s="211"/>
      <c r="N196" s="211"/>
      <c r="O196" s="186">
        <f t="shared" si="28"/>
        <v>13758333</v>
      </c>
      <c r="P196" s="183">
        <v>767</v>
      </c>
      <c r="Q196" s="198">
        <f t="shared" si="29"/>
        <v>13757566</v>
      </c>
    </row>
    <row r="197" spans="1:17" ht="15">
      <c r="A197" s="331" t="s">
        <v>506</v>
      </c>
      <c r="B197" s="331" t="s">
        <v>505</v>
      </c>
      <c r="C197" s="211"/>
      <c r="D197" s="211"/>
      <c r="E197" s="211">
        <v>8200166</v>
      </c>
      <c r="F197" s="211"/>
      <c r="G197" s="211"/>
      <c r="H197" s="211"/>
      <c r="I197" s="211"/>
      <c r="J197" s="211"/>
      <c r="K197" s="211"/>
      <c r="L197" s="211"/>
      <c r="M197" s="211"/>
      <c r="N197" s="211"/>
      <c r="O197" s="186">
        <f t="shared" si="28"/>
        <v>8200166</v>
      </c>
      <c r="P197" s="183">
        <v>5480</v>
      </c>
      <c r="Q197" s="198">
        <f t="shared" si="29"/>
        <v>8194686</v>
      </c>
    </row>
    <row r="198" spans="1:17" ht="15">
      <c r="A198" s="331" t="s">
        <v>507</v>
      </c>
      <c r="B198" s="331" t="s">
        <v>508</v>
      </c>
      <c r="C198" s="211"/>
      <c r="D198" s="211"/>
      <c r="E198" s="211"/>
      <c r="F198" s="211"/>
      <c r="G198" s="211"/>
      <c r="H198" s="211"/>
      <c r="I198" s="211"/>
      <c r="J198" s="211"/>
      <c r="K198" s="211"/>
      <c r="L198" s="211"/>
      <c r="M198" s="211"/>
      <c r="N198" s="211"/>
      <c r="O198" s="186">
        <f t="shared" si="28"/>
        <v>0</v>
      </c>
      <c r="P198" s="183">
        <v>0</v>
      </c>
      <c r="Q198" s="198">
        <f t="shared" si="29"/>
        <v>0</v>
      </c>
    </row>
    <row r="199" spans="1:17" ht="15">
      <c r="A199" s="331" t="s">
        <v>509</v>
      </c>
      <c r="B199" s="331" t="s">
        <v>508</v>
      </c>
      <c r="C199" s="211"/>
      <c r="D199" s="211"/>
      <c r="E199" s="211"/>
      <c r="F199" s="211"/>
      <c r="G199" s="211"/>
      <c r="H199" s="211"/>
      <c r="I199" s="211"/>
      <c r="J199" s="211"/>
      <c r="K199" s="211"/>
      <c r="L199" s="211"/>
      <c r="M199" s="211"/>
      <c r="N199" s="211"/>
      <c r="O199" s="186">
        <f aca="true" t="shared" si="46" ref="O199:O214">SUM(C199:N199)</f>
        <v>0</v>
      </c>
      <c r="P199" s="183">
        <v>0</v>
      </c>
      <c r="Q199" s="198">
        <f aca="true" t="shared" si="47" ref="Q199:Q214">O199-P199</f>
        <v>0</v>
      </c>
    </row>
    <row r="200" spans="1:17" ht="15">
      <c r="A200" s="226" t="s">
        <v>510</v>
      </c>
      <c r="B200" s="226" t="s">
        <v>511</v>
      </c>
      <c r="C200" s="186">
        <f>SUM(C196:C199)</f>
        <v>0</v>
      </c>
      <c r="D200" s="186">
        <f aca="true" t="shared" si="48" ref="D200:N200">SUM(D196:D199)</f>
        <v>0</v>
      </c>
      <c r="E200" s="186">
        <f t="shared" si="48"/>
        <v>21958499</v>
      </c>
      <c r="F200" s="186">
        <f t="shared" si="48"/>
        <v>0</v>
      </c>
      <c r="G200" s="186">
        <f t="shared" si="48"/>
        <v>0</v>
      </c>
      <c r="H200" s="186">
        <f t="shared" si="48"/>
        <v>0</v>
      </c>
      <c r="I200" s="186">
        <f t="shared" si="48"/>
        <v>0</v>
      </c>
      <c r="J200" s="186">
        <f t="shared" si="48"/>
        <v>0</v>
      </c>
      <c r="K200" s="186">
        <f t="shared" si="48"/>
        <v>0</v>
      </c>
      <c r="L200" s="186">
        <f t="shared" si="48"/>
        <v>0</v>
      </c>
      <c r="M200" s="186">
        <f t="shared" si="48"/>
        <v>0</v>
      </c>
      <c r="N200" s="186">
        <f t="shared" si="48"/>
        <v>0</v>
      </c>
      <c r="O200" s="186">
        <f t="shared" si="46"/>
        <v>21958499</v>
      </c>
      <c r="P200" s="183">
        <v>6247</v>
      </c>
      <c r="Q200" s="198">
        <f t="shared" si="47"/>
        <v>21952252</v>
      </c>
    </row>
    <row r="201" spans="1:17" ht="15">
      <c r="A201" s="342" t="s">
        <v>923</v>
      </c>
      <c r="B201" s="331" t="s">
        <v>924</v>
      </c>
      <c r="C201" s="211"/>
      <c r="D201" s="211"/>
      <c r="E201" s="211"/>
      <c r="F201" s="211"/>
      <c r="G201" s="211"/>
      <c r="H201" s="211"/>
      <c r="I201" s="211"/>
      <c r="J201" s="211"/>
      <c r="K201" s="211"/>
      <c r="L201" s="211"/>
      <c r="M201" s="211"/>
      <c r="N201" s="211"/>
      <c r="O201" s="186">
        <f t="shared" si="46"/>
        <v>0</v>
      </c>
      <c r="P201" s="183">
        <v>0</v>
      </c>
      <c r="Q201" s="198">
        <f t="shared" si="47"/>
        <v>0</v>
      </c>
    </row>
    <row r="202" spans="1:17" ht="15">
      <c r="A202" s="342" t="s">
        <v>925</v>
      </c>
      <c r="B202" s="331" t="s">
        <v>926</v>
      </c>
      <c r="C202" s="211"/>
      <c r="D202" s="211"/>
      <c r="E202" s="211"/>
      <c r="F202" s="211"/>
      <c r="G202" s="211"/>
      <c r="H202" s="211"/>
      <c r="I202" s="211"/>
      <c r="J202" s="211"/>
      <c r="K202" s="211"/>
      <c r="L202" s="211"/>
      <c r="M202" s="211"/>
      <c r="N202" s="211"/>
      <c r="O202" s="186">
        <f t="shared" si="46"/>
        <v>0</v>
      </c>
      <c r="P202" s="183">
        <v>0</v>
      </c>
      <c r="Q202" s="198">
        <f t="shared" si="47"/>
        <v>0</v>
      </c>
    </row>
    <row r="203" spans="1:17" ht="15">
      <c r="A203" s="342" t="s">
        <v>927</v>
      </c>
      <c r="B203" s="331" t="s">
        <v>928</v>
      </c>
      <c r="C203" s="211"/>
      <c r="D203" s="211"/>
      <c r="E203" s="211"/>
      <c r="F203" s="211"/>
      <c r="G203" s="211"/>
      <c r="H203" s="211"/>
      <c r="I203" s="211"/>
      <c r="J203" s="211"/>
      <c r="K203" s="211"/>
      <c r="L203" s="211"/>
      <c r="M203" s="211"/>
      <c r="N203" s="211"/>
      <c r="O203" s="186">
        <f t="shared" si="46"/>
        <v>0</v>
      </c>
      <c r="P203" s="183">
        <v>0</v>
      </c>
      <c r="Q203" s="198">
        <f t="shared" si="47"/>
        <v>0</v>
      </c>
    </row>
    <row r="204" spans="1:17" ht="15">
      <c r="A204" s="342" t="s">
        <v>929</v>
      </c>
      <c r="B204" s="331" t="s">
        <v>930</v>
      </c>
      <c r="C204" s="211"/>
      <c r="D204" s="211"/>
      <c r="E204" s="211"/>
      <c r="F204" s="211"/>
      <c r="G204" s="211"/>
      <c r="H204" s="211"/>
      <c r="I204" s="211"/>
      <c r="J204" s="211"/>
      <c r="K204" s="211"/>
      <c r="L204" s="211"/>
      <c r="M204" s="211"/>
      <c r="N204" s="211"/>
      <c r="O204" s="186">
        <f t="shared" si="46"/>
        <v>0</v>
      </c>
      <c r="P204" s="183">
        <v>0</v>
      </c>
      <c r="Q204" s="198">
        <f t="shared" si="47"/>
        <v>0</v>
      </c>
    </row>
    <row r="205" spans="1:17" ht="15">
      <c r="A205" s="334" t="s">
        <v>931</v>
      </c>
      <c r="B205" s="331" t="s">
        <v>932</v>
      </c>
      <c r="C205" s="211"/>
      <c r="D205" s="211"/>
      <c r="E205" s="211"/>
      <c r="F205" s="211"/>
      <c r="G205" s="211"/>
      <c r="H205" s="211"/>
      <c r="I205" s="211"/>
      <c r="J205" s="211"/>
      <c r="K205" s="211"/>
      <c r="L205" s="211"/>
      <c r="M205" s="211"/>
      <c r="N205" s="211"/>
      <c r="O205" s="186">
        <f t="shared" si="46"/>
        <v>0</v>
      </c>
      <c r="P205" s="183">
        <v>0</v>
      </c>
      <c r="Q205" s="198">
        <f t="shared" si="47"/>
        <v>0</v>
      </c>
    </row>
    <row r="206" spans="1:17" ht="15">
      <c r="A206" s="227" t="s">
        <v>512</v>
      </c>
      <c r="B206" s="226" t="s">
        <v>513</v>
      </c>
      <c r="C206" s="186">
        <f>C205+C204+C203+C202+C201+C200+C195+C190</f>
        <v>0</v>
      </c>
      <c r="D206" s="186">
        <f aca="true" t="shared" si="49" ref="D206:N206">D205+D204+D203+D202+D201+D200+D195+D190</f>
        <v>0</v>
      </c>
      <c r="E206" s="186">
        <f t="shared" si="49"/>
        <v>21958499</v>
      </c>
      <c r="F206" s="186">
        <f t="shared" si="49"/>
        <v>0</v>
      </c>
      <c r="G206" s="186">
        <f t="shared" si="49"/>
        <v>0</v>
      </c>
      <c r="H206" s="186">
        <f t="shared" si="49"/>
        <v>0</v>
      </c>
      <c r="I206" s="186">
        <f t="shared" si="49"/>
        <v>0</v>
      </c>
      <c r="J206" s="186">
        <f t="shared" si="49"/>
        <v>0</v>
      </c>
      <c r="K206" s="186">
        <f t="shared" si="49"/>
        <v>0</v>
      </c>
      <c r="L206" s="186">
        <f t="shared" si="49"/>
        <v>0</v>
      </c>
      <c r="M206" s="186">
        <f t="shared" si="49"/>
        <v>0</v>
      </c>
      <c r="N206" s="186">
        <f t="shared" si="49"/>
        <v>0</v>
      </c>
      <c r="O206" s="186">
        <f t="shared" si="46"/>
        <v>21958499</v>
      </c>
      <c r="P206" s="183">
        <v>6247</v>
      </c>
      <c r="Q206" s="198">
        <f t="shared" si="47"/>
        <v>21952252</v>
      </c>
    </row>
    <row r="207" spans="1:17" ht="15">
      <c r="A207" s="334" t="s">
        <v>933</v>
      </c>
      <c r="B207" s="331" t="s">
        <v>934</v>
      </c>
      <c r="C207" s="211"/>
      <c r="D207" s="211"/>
      <c r="E207" s="211"/>
      <c r="F207" s="211"/>
      <c r="G207" s="211"/>
      <c r="H207" s="211"/>
      <c r="I207" s="211"/>
      <c r="J207" s="211"/>
      <c r="K207" s="211"/>
      <c r="L207" s="211"/>
      <c r="M207" s="211"/>
      <c r="N207" s="211"/>
      <c r="O207" s="186">
        <f t="shared" si="46"/>
        <v>0</v>
      </c>
      <c r="P207" s="183">
        <v>0</v>
      </c>
      <c r="Q207" s="198">
        <f t="shared" si="47"/>
        <v>0</v>
      </c>
    </row>
    <row r="208" spans="1:17" ht="15">
      <c r="A208" s="334" t="s">
        <v>935</v>
      </c>
      <c r="B208" s="331" t="s">
        <v>936</v>
      </c>
      <c r="C208" s="211"/>
      <c r="D208" s="211"/>
      <c r="E208" s="211"/>
      <c r="F208" s="211"/>
      <c r="G208" s="211"/>
      <c r="H208" s="211"/>
      <c r="I208" s="211"/>
      <c r="J208" s="211"/>
      <c r="K208" s="211"/>
      <c r="L208" s="211"/>
      <c r="M208" s="211"/>
      <c r="N208" s="211"/>
      <c r="O208" s="186">
        <f t="shared" si="46"/>
        <v>0</v>
      </c>
      <c r="P208" s="183">
        <v>0</v>
      </c>
      <c r="Q208" s="198">
        <f t="shared" si="47"/>
        <v>0</v>
      </c>
    </row>
    <row r="209" spans="1:17" ht="15">
      <c r="A209" s="342" t="s">
        <v>937</v>
      </c>
      <c r="B209" s="331" t="s">
        <v>938</v>
      </c>
      <c r="C209" s="211"/>
      <c r="D209" s="211"/>
      <c r="E209" s="211"/>
      <c r="F209" s="211"/>
      <c r="G209" s="211"/>
      <c r="H209" s="211"/>
      <c r="I209" s="211"/>
      <c r="J209" s="211"/>
      <c r="K209" s="211"/>
      <c r="L209" s="211"/>
      <c r="M209" s="211"/>
      <c r="N209" s="211"/>
      <c r="O209" s="186">
        <f t="shared" si="46"/>
        <v>0</v>
      </c>
      <c r="P209" s="183">
        <v>0</v>
      </c>
      <c r="Q209" s="198">
        <f t="shared" si="47"/>
        <v>0</v>
      </c>
    </row>
    <row r="210" spans="1:17" ht="15">
      <c r="A210" s="342" t="s">
        <v>939</v>
      </c>
      <c r="B210" s="331" t="s">
        <v>940</v>
      </c>
      <c r="C210" s="211"/>
      <c r="D210" s="211"/>
      <c r="E210" s="211"/>
      <c r="F210" s="211"/>
      <c r="G210" s="211"/>
      <c r="H210" s="211"/>
      <c r="I210" s="211"/>
      <c r="J210" s="211"/>
      <c r="K210" s="211"/>
      <c r="L210" s="211"/>
      <c r="M210" s="211"/>
      <c r="N210" s="211"/>
      <c r="O210" s="186">
        <f t="shared" si="46"/>
        <v>0</v>
      </c>
      <c r="P210" s="183">
        <v>0</v>
      </c>
      <c r="Q210" s="198">
        <f t="shared" si="47"/>
        <v>0</v>
      </c>
    </row>
    <row r="211" spans="1:17" ht="15">
      <c r="A211" s="238" t="s">
        <v>514</v>
      </c>
      <c r="B211" s="226" t="s">
        <v>515</v>
      </c>
      <c r="C211" s="186">
        <f>SUM(C207:C210)</f>
        <v>0</v>
      </c>
      <c r="D211" s="186">
        <f aca="true" t="shared" si="50" ref="D211:N211">SUM(D207:D210)</f>
        <v>0</v>
      </c>
      <c r="E211" s="186">
        <f t="shared" si="50"/>
        <v>0</v>
      </c>
      <c r="F211" s="186">
        <f t="shared" si="50"/>
        <v>0</v>
      </c>
      <c r="G211" s="186">
        <f t="shared" si="50"/>
        <v>0</v>
      </c>
      <c r="H211" s="186">
        <f t="shared" si="50"/>
        <v>0</v>
      </c>
      <c r="I211" s="186">
        <f t="shared" si="50"/>
        <v>0</v>
      </c>
      <c r="J211" s="186">
        <f t="shared" si="50"/>
        <v>0</v>
      </c>
      <c r="K211" s="186">
        <f t="shared" si="50"/>
        <v>0</v>
      </c>
      <c r="L211" s="186">
        <f t="shared" si="50"/>
        <v>0</v>
      </c>
      <c r="M211" s="186">
        <f t="shared" si="50"/>
        <v>0</v>
      </c>
      <c r="N211" s="186">
        <f t="shared" si="50"/>
        <v>0</v>
      </c>
      <c r="O211" s="186">
        <f t="shared" si="46"/>
        <v>0</v>
      </c>
      <c r="P211" s="183">
        <v>0</v>
      </c>
      <c r="Q211" s="198">
        <f t="shared" si="47"/>
        <v>0</v>
      </c>
    </row>
    <row r="212" spans="1:17" ht="15">
      <c r="A212" s="227" t="s">
        <v>175</v>
      </c>
      <c r="B212" s="226" t="s">
        <v>516</v>
      </c>
      <c r="C212" s="211"/>
      <c r="D212" s="211"/>
      <c r="E212" s="211"/>
      <c r="F212" s="211"/>
      <c r="G212" s="211"/>
      <c r="H212" s="211"/>
      <c r="I212" s="211"/>
      <c r="J212" s="211"/>
      <c r="K212" s="211"/>
      <c r="L212" s="211"/>
      <c r="M212" s="211"/>
      <c r="N212" s="211"/>
      <c r="O212" s="186">
        <f t="shared" si="46"/>
        <v>0</v>
      </c>
      <c r="P212" s="183">
        <v>0</v>
      </c>
      <c r="Q212" s="198">
        <f t="shared" si="47"/>
        <v>0</v>
      </c>
    </row>
    <row r="213" spans="1:17" ht="15">
      <c r="A213" s="343" t="s">
        <v>127</v>
      </c>
      <c r="B213" s="344" t="s">
        <v>517</v>
      </c>
      <c r="C213" s="186">
        <f>C212+C211+C206</f>
        <v>0</v>
      </c>
      <c r="D213" s="186">
        <f aca="true" t="shared" si="51" ref="D213:N213">D212+D211+D206</f>
        <v>0</v>
      </c>
      <c r="E213" s="186">
        <f t="shared" si="51"/>
        <v>21958499</v>
      </c>
      <c r="F213" s="186">
        <f t="shared" si="51"/>
        <v>0</v>
      </c>
      <c r="G213" s="186">
        <f t="shared" si="51"/>
        <v>0</v>
      </c>
      <c r="H213" s="186">
        <f t="shared" si="51"/>
        <v>0</v>
      </c>
      <c r="I213" s="186">
        <f t="shared" si="51"/>
        <v>0</v>
      </c>
      <c r="J213" s="186">
        <f t="shared" si="51"/>
        <v>0</v>
      </c>
      <c r="K213" s="186">
        <f t="shared" si="51"/>
        <v>0</v>
      </c>
      <c r="L213" s="186">
        <f t="shared" si="51"/>
        <v>0</v>
      </c>
      <c r="M213" s="186">
        <f t="shared" si="51"/>
        <v>0</v>
      </c>
      <c r="N213" s="186">
        <f t="shared" si="51"/>
        <v>0</v>
      </c>
      <c r="O213" s="186">
        <f t="shared" si="46"/>
        <v>21958499</v>
      </c>
      <c r="P213" s="183">
        <v>6247</v>
      </c>
      <c r="Q213" s="198">
        <f t="shared" si="47"/>
        <v>21952252</v>
      </c>
    </row>
    <row r="214" spans="1:17" ht="15">
      <c r="A214" s="345" t="s">
        <v>941</v>
      </c>
      <c r="B214" s="346"/>
      <c r="C214" s="186">
        <f>C213+C184</f>
        <v>13454190</v>
      </c>
      <c r="D214" s="186">
        <f aca="true" t="shared" si="52" ref="D214:N214">D213+D184</f>
        <v>9098682</v>
      </c>
      <c r="E214" s="186">
        <f t="shared" si="52"/>
        <v>32934685</v>
      </c>
      <c r="F214" s="186">
        <f t="shared" si="52"/>
        <v>9116182</v>
      </c>
      <c r="G214" s="186">
        <f t="shared" si="52"/>
        <v>11566182</v>
      </c>
      <c r="H214" s="186">
        <f t="shared" si="52"/>
        <v>9098682</v>
      </c>
      <c r="I214" s="186">
        <f t="shared" si="52"/>
        <v>16168682</v>
      </c>
      <c r="J214" s="186">
        <f t="shared" si="52"/>
        <v>9586182</v>
      </c>
      <c r="K214" s="186">
        <f t="shared" si="52"/>
        <v>10738682</v>
      </c>
      <c r="L214" s="186">
        <f t="shared" si="52"/>
        <v>9086182</v>
      </c>
      <c r="M214" s="186">
        <f t="shared" si="52"/>
        <v>9086182</v>
      </c>
      <c r="N214" s="186">
        <f t="shared" si="52"/>
        <v>13616597</v>
      </c>
      <c r="O214" s="186">
        <f t="shared" si="46"/>
        <v>153551110</v>
      </c>
      <c r="P214" s="183">
        <v>126801</v>
      </c>
      <c r="Q214" s="198">
        <f t="shared" si="47"/>
        <v>153424309</v>
      </c>
    </row>
    <row r="215" spans="2:17" ht="15">
      <c r="B215" s="183"/>
      <c r="C215" s="183"/>
      <c r="D215" s="183"/>
      <c r="E215" s="183"/>
      <c r="F215" s="183"/>
      <c r="G215" s="183"/>
      <c r="H215" s="183"/>
      <c r="I215" s="183"/>
      <c r="J215" s="183"/>
      <c r="K215" s="183"/>
      <c r="L215" s="183"/>
      <c r="M215" s="183"/>
      <c r="N215" s="183"/>
      <c r="O215" s="323"/>
      <c r="P215" s="183"/>
      <c r="Q215" s="198"/>
    </row>
    <row r="216" spans="2:17" ht="15" hidden="1">
      <c r="B216" s="183"/>
      <c r="C216" s="183">
        <f>C214-C122</f>
        <v>161839</v>
      </c>
      <c r="D216" s="183">
        <f aca="true" t="shared" si="53" ref="D216:P216">D214-D122</f>
        <v>-1331268</v>
      </c>
      <c r="E216" s="183">
        <f t="shared" si="53"/>
        <v>13307223</v>
      </c>
      <c r="F216" s="183">
        <f t="shared" si="53"/>
        <v>-2200768</v>
      </c>
      <c r="G216" s="183">
        <f t="shared" si="53"/>
        <v>-3178219</v>
      </c>
      <c r="H216" s="183">
        <f t="shared" si="53"/>
        <v>-1968268</v>
      </c>
      <c r="I216" s="183">
        <f t="shared" si="53"/>
        <v>200160</v>
      </c>
      <c r="J216" s="183">
        <f t="shared" si="53"/>
        <v>-803768</v>
      </c>
      <c r="K216" s="183">
        <f t="shared" si="53"/>
        <v>403732</v>
      </c>
      <c r="L216" s="183">
        <f t="shared" si="53"/>
        <v>-1188768</v>
      </c>
      <c r="M216" s="183">
        <f t="shared" si="53"/>
        <v>-1148768</v>
      </c>
      <c r="N216" s="183">
        <f t="shared" si="53"/>
        <v>-2253123</v>
      </c>
      <c r="O216" s="183">
        <f t="shared" si="53"/>
        <v>4</v>
      </c>
      <c r="P216" s="183">
        <f t="shared" si="53"/>
        <v>0</v>
      </c>
      <c r="Q216" s="198"/>
    </row>
    <row r="217" spans="2:17" ht="15">
      <c r="B217" s="183"/>
      <c r="C217" s="183"/>
      <c r="D217" s="183"/>
      <c r="E217" s="183"/>
      <c r="F217" s="183"/>
      <c r="G217" s="183"/>
      <c r="H217" s="183"/>
      <c r="I217" s="183"/>
      <c r="J217" s="183"/>
      <c r="K217" s="183"/>
      <c r="L217" s="183"/>
      <c r="M217" s="183"/>
      <c r="N217" s="183"/>
      <c r="O217" s="323"/>
      <c r="P217" s="183"/>
      <c r="Q217" s="198"/>
    </row>
    <row r="218" spans="2:17" ht="15">
      <c r="B218" s="183"/>
      <c r="C218" s="183"/>
      <c r="D218" s="183"/>
      <c r="E218" s="183"/>
      <c r="F218" s="183"/>
      <c r="G218" s="183"/>
      <c r="H218" s="183"/>
      <c r="I218" s="183"/>
      <c r="J218" s="183"/>
      <c r="K218" s="183"/>
      <c r="L218" s="183"/>
      <c r="M218" s="183"/>
      <c r="N218" s="183"/>
      <c r="O218" s="323"/>
      <c r="P218" s="183"/>
      <c r="Q218" s="198"/>
    </row>
    <row r="219" spans="2:17" ht="15">
      <c r="B219" s="183"/>
      <c r="C219" s="183"/>
      <c r="D219" s="183"/>
      <c r="E219" s="183"/>
      <c r="F219" s="183"/>
      <c r="G219" s="183"/>
      <c r="H219" s="183"/>
      <c r="I219" s="183"/>
      <c r="J219" s="183"/>
      <c r="K219" s="183"/>
      <c r="L219" s="183"/>
      <c r="M219" s="183"/>
      <c r="N219" s="183"/>
      <c r="O219" s="323"/>
      <c r="P219" s="183"/>
      <c r="Q219" s="198"/>
    </row>
    <row r="220" spans="2:17" ht="15">
      <c r="B220" s="183"/>
      <c r="C220" s="183"/>
      <c r="D220" s="183"/>
      <c r="E220" s="183"/>
      <c r="F220" s="183"/>
      <c r="G220" s="183"/>
      <c r="H220" s="183"/>
      <c r="I220" s="183"/>
      <c r="J220" s="183"/>
      <c r="K220" s="183"/>
      <c r="L220" s="183"/>
      <c r="M220" s="183"/>
      <c r="N220" s="183"/>
      <c r="O220" s="323"/>
      <c r="P220" s="183"/>
      <c r="Q220" s="198"/>
    </row>
    <row r="221" spans="2:17" ht="15">
      <c r="B221" s="183"/>
      <c r="C221" s="183"/>
      <c r="D221" s="183"/>
      <c r="E221" s="183"/>
      <c r="F221" s="183"/>
      <c r="G221" s="183"/>
      <c r="H221" s="183"/>
      <c r="I221" s="183"/>
      <c r="J221" s="183"/>
      <c r="K221" s="183"/>
      <c r="L221" s="183"/>
      <c r="M221" s="183"/>
      <c r="N221" s="183"/>
      <c r="O221" s="323"/>
      <c r="P221" s="183"/>
      <c r="Q221" s="198"/>
    </row>
    <row r="222" spans="2:17" ht="15">
      <c r="B222" s="183"/>
      <c r="C222" s="183"/>
      <c r="D222" s="183"/>
      <c r="E222" s="183"/>
      <c r="F222" s="183"/>
      <c r="G222" s="183"/>
      <c r="H222" s="183"/>
      <c r="I222" s="183"/>
      <c r="J222" s="183"/>
      <c r="K222" s="183"/>
      <c r="L222" s="183"/>
      <c r="M222" s="183"/>
      <c r="N222" s="183"/>
      <c r="O222" s="323"/>
      <c r="P222" s="183"/>
      <c r="Q222" s="198"/>
    </row>
    <row r="223" spans="2:17" ht="15">
      <c r="B223" s="183"/>
      <c r="C223" s="183"/>
      <c r="D223" s="183"/>
      <c r="E223" s="183"/>
      <c r="F223" s="183"/>
      <c r="G223" s="183"/>
      <c r="H223" s="183"/>
      <c r="I223" s="183"/>
      <c r="J223" s="183"/>
      <c r="K223" s="183"/>
      <c r="L223" s="183"/>
      <c r="M223" s="183"/>
      <c r="N223" s="183"/>
      <c r="O223" s="323"/>
      <c r="P223" s="183"/>
      <c r="Q223" s="198"/>
    </row>
    <row r="224" spans="2:17" ht="15">
      <c r="B224" s="183"/>
      <c r="C224" s="183"/>
      <c r="D224" s="183"/>
      <c r="E224" s="183"/>
      <c r="F224" s="183"/>
      <c r="G224" s="183"/>
      <c r="H224" s="183"/>
      <c r="I224" s="183"/>
      <c r="J224" s="183"/>
      <c r="K224" s="183"/>
      <c r="L224" s="183"/>
      <c r="M224" s="183"/>
      <c r="N224" s="183"/>
      <c r="O224" s="323"/>
      <c r="P224" s="183"/>
      <c r="Q224" s="198"/>
    </row>
    <row r="225" spans="2:17" ht="15">
      <c r="B225" s="183"/>
      <c r="C225" s="183"/>
      <c r="D225" s="183"/>
      <c r="E225" s="183"/>
      <c r="F225" s="183"/>
      <c r="G225" s="183"/>
      <c r="H225" s="183"/>
      <c r="I225" s="183"/>
      <c r="J225" s="183"/>
      <c r="K225" s="183"/>
      <c r="L225" s="183"/>
      <c r="M225" s="183"/>
      <c r="N225" s="183"/>
      <c r="O225" s="323"/>
      <c r="P225" s="183"/>
      <c r="Q225" s="198"/>
    </row>
    <row r="226" spans="2:17" ht="15">
      <c r="B226" s="183"/>
      <c r="C226" s="183"/>
      <c r="D226" s="183"/>
      <c r="E226" s="183"/>
      <c r="F226" s="183"/>
      <c r="G226" s="183"/>
      <c r="H226" s="183"/>
      <c r="I226" s="183"/>
      <c r="J226" s="183"/>
      <c r="K226" s="183"/>
      <c r="L226" s="183"/>
      <c r="M226" s="183"/>
      <c r="N226" s="183"/>
      <c r="O226" s="323"/>
      <c r="P226" s="183"/>
      <c r="Q226" s="198"/>
    </row>
    <row r="227" spans="2:17" ht="15">
      <c r="B227" s="183"/>
      <c r="C227" s="183"/>
      <c r="D227" s="183"/>
      <c r="E227" s="183"/>
      <c r="F227" s="183"/>
      <c r="G227" s="183"/>
      <c r="H227" s="183"/>
      <c r="I227" s="183"/>
      <c r="J227" s="183"/>
      <c r="K227" s="183"/>
      <c r="L227" s="183"/>
      <c r="M227" s="183"/>
      <c r="N227" s="183"/>
      <c r="O227" s="323"/>
      <c r="P227" s="183"/>
      <c r="Q227" s="198"/>
    </row>
  </sheetData>
  <sheetProtection/>
  <mergeCells count="1">
    <mergeCell ref="A2:O2"/>
  </mergeCells>
  <printOptions/>
  <pageMargins left="0.35433070866141736" right="0.35433070866141736" top="0.984251968503937" bottom="0.984251968503937" header="0.5118110236220472" footer="0.5118110236220472"/>
  <pageSetup fitToHeight="0" fitToWidth="1" horizontalDpi="600" verticalDpi="600" orientation="landscape" paperSize="9" scale="55" r:id="rId1"/>
  <headerFooter alignWithMargins="0">
    <oddHeader>&amp;C26. melléklet a  6/2018. (V.29.)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227"/>
  <sheetViews>
    <sheetView view="pageLayout" workbookViewId="0" topLeftCell="A2">
      <selection activeCell="O214" sqref="A1:O214"/>
    </sheetView>
  </sheetViews>
  <sheetFormatPr defaultColWidth="9.140625" defaultRowHeight="12.75"/>
  <cols>
    <col min="1" max="1" width="91.140625" style="0" customWidth="1"/>
    <col min="3" max="3" width="13.140625" style="0" customWidth="1"/>
    <col min="4" max="5" width="12.57421875" style="0" customWidth="1"/>
    <col min="6" max="6" width="14.00390625" style="0" customWidth="1"/>
    <col min="7" max="7" width="14.140625" style="0" customWidth="1"/>
    <col min="8" max="8" width="15.57421875" style="0" customWidth="1"/>
    <col min="9" max="9" width="15.7109375" style="0" customWidth="1"/>
    <col min="10" max="10" width="15.28125" style="0" customWidth="1"/>
    <col min="11" max="11" width="16.140625" style="0" customWidth="1"/>
    <col min="12" max="12" width="12.140625" style="0" customWidth="1"/>
    <col min="13" max="13" width="14.140625" style="0" customWidth="1"/>
    <col min="14" max="14" width="14.00390625" style="0" customWidth="1"/>
    <col min="15" max="15" width="21.140625" style="352" customWidth="1"/>
    <col min="16" max="17" width="0" style="0" hidden="1" customWidth="1"/>
  </cols>
  <sheetData>
    <row r="1" spans="1:6" ht="15" hidden="1">
      <c r="A1" s="350" t="s">
        <v>615</v>
      </c>
      <c r="B1" s="351"/>
      <c r="C1" s="351"/>
      <c r="D1" s="351"/>
      <c r="E1" s="351"/>
      <c r="F1" s="351"/>
    </row>
    <row r="2" spans="1:15" ht="26.25" customHeight="1">
      <c r="A2" s="439" t="s">
        <v>961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</row>
    <row r="3" ht="15">
      <c r="A3" s="178"/>
    </row>
    <row r="4" ht="15">
      <c r="A4" s="178" t="s">
        <v>942</v>
      </c>
    </row>
    <row r="5" spans="1:17" ht="25.5">
      <c r="A5" s="353" t="s">
        <v>438</v>
      </c>
      <c r="B5" s="354" t="s">
        <v>439</v>
      </c>
      <c r="C5" s="355" t="s">
        <v>617</v>
      </c>
      <c r="D5" s="355" t="s">
        <v>618</v>
      </c>
      <c r="E5" s="355" t="s">
        <v>619</v>
      </c>
      <c r="F5" s="355" t="s">
        <v>620</v>
      </c>
      <c r="G5" s="355" t="s">
        <v>621</v>
      </c>
      <c r="H5" s="355" t="s">
        <v>622</v>
      </c>
      <c r="I5" s="355" t="s">
        <v>623</v>
      </c>
      <c r="J5" s="355" t="s">
        <v>624</v>
      </c>
      <c r="K5" s="355" t="s">
        <v>625</v>
      </c>
      <c r="L5" s="355" t="s">
        <v>626</v>
      </c>
      <c r="M5" s="355" t="s">
        <v>627</v>
      </c>
      <c r="N5" s="355" t="s">
        <v>628</v>
      </c>
      <c r="O5" s="356" t="s">
        <v>629</v>
      </c>
      <c r="P5" s="178"/>
      <c r="Q5" s="178" t="s">
        <v>630</v>
      </c>
    </row>
    <row r="6" spans="1:17" ht="15">
      <c r="A6" s="357" t="s">
        <v>631</v>
      </c>
      <c r="B6" s="358" t="s">
        <v>632</v>
      </c>
      <c r="C6" s="210">
        <v>1946000</v>
      </c>
      <c r="D6" s="210">
        <v>1946000</v>
      </c>
      <c r="E6" s="210">
        <v>1946000</v>
      </c>
      <c r="F6" s="210">
        <v>1946000</v>
      </c>
      <c r="G6" s="210">
        <v>1946000</v>
      </c>
      <c r="H6" s="210">
        <v>1946000</v>
      </c>
      <c r="I6" s="210">
        <v>1946000</v>
      </c>
      <c r="J6" s="210">
        <v>1946000</v>
      </c>
      <c r="K6" s="210">
        <v>1946000</v>
      </c>
      <c r="L6" s="210">
        <v>1946000</v>
      </c>
      <c r="M6" s="210">
        <v>1946000</v>
      </c>
      <c r="N6" s="210">
        <v>1949200</v>
      </c>
      <c r="O6" s="200">
        <f>SUM(C6:N6)</f>
        <v>23355200</v>
      </c>
      <c r="P6" s="178">
        <v>17840</v>
      </c>
      <c r="Q6" s="178">
        <f>O6-P6</f>
        <v>23337360</v>
      </c>
    </row>
    <row r="7" spans="1:17" ht="15">
      <c r="A7" s="357" t="s">
        <v>633</v>
      </c>
      <c r="B7" s="359" t="s">
        <v>634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00">
        <f aca="true" t="shared" si="0" ref="O7:O70">SUM(C7:N7)</f>
        <v>0</v>
      </c>
      <c r="P7" s="178"/>
      <c r="Q7" s="178">
        <f aca="true" t="shared" si="1" ref="Q7:Q70">O7-P7</f>
        <v>0</v>
      </c>
    </row>
    <row r="8" spans="1:17" ht="15">
      <c r="A8" s="357" t="s">
        <v>635</v>
      </c>
      <c r="B8" s="359" t="s">
        <v>636</v>
      </c>
      <c r="C8" s="210">
        <v>156000</v>
      </c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0">
        <f t="shared" si="0"/>
        <v>156000</v>
      </c>
      <c r="P8" s="178"/>
      <c r="Q8" s="178">
        <f t="shared" si="1"/>
        <v>156000</v>
      </c>
    </row>
    <row r="9" spans="1:17" ht="15">
      <c r="A9" s="360" t="s">
        <v>637</v>
      </c>
      <c r="B9" s="359" t="s">
        <v>638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0">
        <f t="shared" si="0"/>
        <v>0</v>
      </c>
      <c r="P9" s="178"/>
      <c r="Q9" s="178">
        <f t="shared" si="1"/>
        <v>0</v>
      </c>
    </row>
    <row r="10" spans="1:17" ht="15">
      <c r="A10" s="360" t="s">
        <v>639</v>
      </c>
      <c r="B10" s="359" t="s">
        <v>640</v>
      </c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00">
        <f t="shared" si="0"/>
        <v>0</v>
      </c>
      <c r="P10" s="178"/>
      <c r="Q10" s="178">
        <f t="shared" si="1"/>
        <v>0</v>
      </c>
    </row>
    <row r="11" spans="1:17" ht="15">
      <c r="A11" s="360" t="s">
        <v>641</v>
      </c>
      <c r="B11" s="359" t="s">
        <v>642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00">
        <f t="shared" si="0"/>
        <v>0</v>
      </c>
      <c r="P11" s="178"/>
      <c r="Q11" s="178">
        <f t="shared" si="1"/>
        <v>0</v>
      </c>
    </row>
    <row r="12" spans="1:17" ht="15">
      <c r="A12" s="360" t="s">
        <v>643</v>
      </c>
      <c r="B12" s="359" t="s">
        <v>644</v>
      </c>
      <c r="C12" s="210"/>
      <c r="D12" s="210"/>
      <c r="E12" s="210">
        <v>1600000</v>
      </c>
      <c r="F12" s="210"/>
      <c r="G12" s="210"/>
      <c r="H12" s="210">
        <v>306000</v>
      </c>
      <c r="I12" s="210"/>
      <c r="J12" s="210"/>
      <c r="K12" s="210"/>
      <c r="L12" s="210"/>
      <c r="M12" s="210"/>
      <c r="N12" s="210"/>
      <c r="O12" s="200">
        <f t="shared" si="0"/>
        <v>1906000</v>
      </c>
      <c r="P12" s="178">
        <v>1895</v>
      </c>
      <c r="Q12" s="178">
        <f t="shared" si="1"/>
        <v>1904105</v>
      </c>
    </row>
    <row r="13" spans="1:17" ht="15">
      <c r="A13" s="360" t="s">
        <v>645</v>
      </c>
      <c r="B13" s="359" t="s">
        <v>646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00">
        <f t="shared" si="0"/>
        <v>0</v>
      </c>
      <c r="P13" s="178"/>
      <c r="Q13" s="178">
        <f t="shared" si="1"/>
        <v>0</v>
      </c>
    </row>
    <row r="14" spans="1:17" ht="15">
      <c r="A14" s="361" t="s">
        <v>647</v>
      </c>
      <c r="B14" s="359" t="s">
        <v>648</v>
      </c>
      <c r="C14" s="210">
        <v>20000</v>
      </c>
      <c r="D14" s="210">
        <v>30000</v>
      </c>
      <c r="E14" s="210">
        <v>30000</v>
      </c>
      <c r="F14" s="210">
        <v>30000</v>
      </c>
      <c r="G14" s="210">
        <v>30000</v>
      </c>
      <c r="H14" s="210">
        <v>30000</v>
      </c>
      <c r="I14" s="210">
        <v>30000</v>
      </c>
      <c r="J14" s="210">
        <v>30000</v>
      </c>
      <c r="K14" s="210">
        <v>30000</v>
      </c>
      <c r="L14" s="210">
        <v>30000</v>
      </c>
      <c r="M14" s="210">
        <v>30000</v>
      </c>
      <c r="N14" s="210">
        <v>30000</v>
      </c>
      <c r="O14" s="200">
        <f t="shared" si="0"/>
        <v>350000</v>
      </c>
      <c r="P14" s="178">
        <v>250</v>
      </c>
      <c r="Q14" s="178">
        <f t="shared" si="1"/>
        <v>349750</v>
      </c>
    </row>
    <row r="15" spans="1:17" ht="15">
      <c r="A15" s="361" t="s">
        <v>649</v>
      </c>
      <c r="B15" s="359" t="s">
        <v>650</v>
      </c>
      <c r="C15" s="210"/>
      <c r="D15" s="210"/>
      <c r="E15" s="210">
        <v>60000</v>
      </c>
      <c r="F15" s="210">
        <v>60000</v>
      </c>
      <c r="G15" s="210">
        <v>60000</v>
      </c>
      <c r="H15" s="210">
        <v>96000</v>
      </c>
      <c r="I15" s="210">
        <v>60000</v>
      </c>
      <c r="J15" s="210">
        <v>60000</v>
      </c>
      <c r="K15" s="210">
        <v>60000</v>
      </c>
      <c r="L15" s="210">
        <v>60000</v>
      </c>
      <c r="M15" s="210">
        <v>60000</v>
      </c>
      <c r="N15" s="210"/>
      <c r="O15" s="200">
        <f t="shared" si="0"/>
        <v>576000</v>
      </c>
      <c r="P15" s="178">
        <v>580</v>
      </c>
      <c r="Q15" s="178">
        <f t="shared" si="1"/>
        <v>575420</v>
      </c>
    </row>
    <row r="16" spans="1:17" ht="15">
      <c r="A16" s="361" t="s">
        <v>651</v>
      </c>
      <c r="B16" s="359" t="s">
        <v>652</v>
      </c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00">
        <f t="shared" si="0"/>
        <v>0</v>
      </c>
      <c r="P16" s="178"/>
      <c r="Q16" s="178">
        <f t="shared" si="1"/>
        <v>0</v>
      </c>
    </row>
    <row r="17" spans="1:17" ht="15">
      <c r="A17" s="361" t="s">
        <v>653</v>
      </c>
      <c r="B17" s="359" t="s">
        <v>654</v>
      </c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00">
        <f t="shared" si="0"/>
        <v>0</v>
      </c>
      <c r="P17" s="178"/>
      <c r="Q17" s="178">
        <f t="shared" si="1"/>
        <v>0</v>
      </c>
    </row>
    <row r="18" spans="1:17" ht="15">
      <c r="A18" s="361" t="s">
        <v>655</v>
      </c>
      <c r="B18" s="359" t="s">
        <v>656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00">
        <f t="shared" si="0"/>
        <v>0</v>
      </c>
      <c r="P18" s="178"/>
      <c r="Q18" s="178">
        <f t="shared" si="1"/>
        <v>0</v>
      </c>
    </row>
    <row r="19" spans="1:17" ht="15">
      <c r="A19" s="362" t="s">
        <v>657</v>
      </c>
      <c r="B19" s="363" t="s">
        <v>658</v>
      </c>
      <c r="C19" s="200">
        <f>SUM(C6:C18)</f>
        <v>2122000</v>
      </c>
      <c r="D19" s="200">
        <f aca="true" t="shared" si="2" ref="D19:N19">SUM(D6:D18)</f>
        <v>1976000</v>
      </c>
      <c r="E19" s="200">
        <f t="shared" si="2"/>
        <v>3636000</v>
      </c>
      <c r="F19" s="200">
        <f t="shared" si="2"/>
        <v>2036000</v>
      </c>
      <c r="G19" s="200">
        <f t="shared" si="2"/>
        <v>2036000</v>
      </c>
      <c r="H19" s="200">
        <f t="shared" si="2"/>
        <v>2378000</v>
      </c>
      <c r="I19" s="200">
        <f t="shared" si="2"/>
        <v>2036000</v>
      </c>
      <c r="J19" s="200">
        <f t="shared" si="2"/>
        <v>2036000</v>
      </c>
      <c r="K19" s="200">
        <f t="shared" si="2"/>
        <v>2036000</v>
      </c>
      <c r="L19" s="200">
        <f t="shared" si="2"/>
        <v>2036000</v>
      </c>
      <c r="M19" s="200">
        <f t="shared" si="2"/>
        <v>2036000</v>
      </c>
      <c r="N19" s="200">
        <f t="shared" si="2"/>
        <v>1979200</v>
      </c>
      <c r="O19" s="200">
        <f t="shared" si="0"/>
        <v>26343200</v>
      </c>
      <c r="P19" s="178">
        <v>20565</v>
      </c>
      <c r="Q19" s="178">
        <f t="shared" si="1"/>
        <v>26322635</v>
      </c>
    </row>
    <row r="20" spans="1:17" ht="15">
      <c r="A20" s="361" t="s">
        <v>659</v>
      </c>
      <c r="B20" s="359" t="s">
        <v>660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00">
        <f t="shared" si="0"/>
        <v>0</v>
      </c>
      <c r="P20" s="178"/>
      <c r="Q20" s="178">
        <f t="shared" si="1"/>
        <v>0</v>
      </c>
    </row>
    <row r="21" spans="1:17" ht="15">
      <c r="A21" s="361" t="s">
        <v>661</v>
      </c>
      <c r="B21" s="359" t="s">
        <v>662</v>
      </c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00">
        <f t="shared" si="0"/>
        <v>0</v>
      </c>
      <c r="P21" s="178"/>
      <c r="Q21" s="178">
        <f t="shared" si="1"/>
        <v>0</v>
      </c>
    </row>
    <row r="22" spans="1:17" ht="15">
      <c r="A22" s="364" t="s">
        <v>663</v>
      </c>
      <c r="B22" s="359" t="s">
        <v>664</v>
      </c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00">
        <f t="shared" si="0"/>
        <v>0</v>
      </c>
      <c r="P22" s="178"/>
      <c r="Q22" s="178">
        <f t="shared" si="1"/>
        <v>0</v>
      </c>
    </row>
    <row r="23" spans="1:17" ht="15">
      <c r="A23" s="365" t="s">
        <v>665</v>
      </c>
      <c r="B23" s="363" t="s">
        <v>666</v>
      </c>
      <c r="C23" s="200">
        <f>SUM(C20:C22)</f>
        <v>0</v>
      </c>
      <c r="D23" s="200">
        <f aca="true" t="shared" si="3" ref="D23:N23">SUM(D20:D22)</f>
        <v>0</v>
      </c>
      <c r="E23" s="200">
        <f t="shared" si="3"/>
        <v>0</v>
      </c>
      <c r="F23" s="200">
        <f t="shared" si="3"/>
        <v>0</v>
      </c>
      <c r="G23" s="200">
        <f t="shared" si="3"/>
        <v>0</v>
      </c>
      <c r="H23" s="200">
        <f t="shared" si="3"/>
        <v>0</v>
      </c>
      <c r="I23" s="200">
        <f t="shared" si="3"/>
        <v>0</v>
      </c>
      <c r="J23" s="200">
        <f t="shared" si="3"/>
        <v>0</v>
      </c>
      <c r="K23" s="200">
        <f t="shared" si="3"/>
        <v>0</v>
      </c>
      <c r="L23" s="200">
        <f t="shared" si="3"/>
        <v>0</v>
      </c>
      <c r="M23" s="200">
        <f t="shared" si="3"/>
        <v>0</v>
      </c>
      <c r="N23" s="200">
        <f t="shared" si="3"/>
        <v>0</v>
      </c>
      <c r="O23" s="200">
        <f t="shared" si="0"/>
        <v>0</v>
      </c>
      <c r="P23" s="178"/>
      <c r="Q23" s="178">
        <f t="shared" si="1"/>
        <v>0</v>
      </c>
    </row>
    <row r="24" spans="1:17" ht="15">
      <c r="A24" s="366" t="s">
        <v>441</v>
      </c>
      <c r="B24" s="367" t="s">
        <v>442</v>
      </c>
      <c r="C24" s="396">
        <f>C23+C19</f>
        <v>2122000</v>
      </c>
      <c r="D24" s="396">
        <f aca="true" t="shared" si="4" ref="D24:N24">D23+D19</f>
        <v>1976000</v>
      </c>
      <c r="E24" s="396">
        <f t="shared" si="4"/>
        <v>3636000</v>
      </c>
      <c r="F24" s="396">
        <f t="shared" si="4"/>
        <v>2036000</v>
      </c>
      <c r="G24" s="396">
        <f t="shared" si="4"/>
        <v>2036000</v>
      </c>
      <c r="H24" s="396">
        <f t="shared" si="4"/>
        <v>2378000</v>
      </c>
      <c r="I24" s="396">
        <f t="shared" si="4"/>
        <v>2036000</v>
      </c>
      <c r="J24" s="200">
        <f t="shared" si="4"/>
        <v>2036000</v>
      </c>
      <c r="K24" s="200">
        <f t="shared" si="4"/>
        <v>2036000</v>
      </c>
      <c r="L24" s="200">
        <f t="shared" si="4"/>
        <v>2036000</v>
      </c>
      <c r="M24" s="200">
        <f t="shared" si="4"/>
        <v>2036000</v>
      </c>
      <c r="N24" s="200">
        <f t="shared" si="4"/>
        <v>1979200</v>
      </c>
      <c r="O24" s="200">
        <f t="shared" si="0"/>
        <v>26343200</v>
      </c>
      <c r="P24" s="178">
        <v>20565</v>
      </c>
      <c r="Q24" s="178">
        <f t="shared" si="1"/>
        <v>26322635</v>
      </c>
    </row>
    <row r="25" spans="1:17" ht="15">
      <c r="A25" s="368" t="s">
        <v>443</v>
      </c>
      <c r="B25" s="367" t="s">
        <v>444</v>
      </c>
      <c r="C25" s="210">
        <v>448464</v>
      </c>
      <c r="D25" s="210">
        <v>440000</v>
      </c>
      <c r="E25" s="210">
        <v>440000</v>
      </c>
      <c r="F25" s="210">
        <v>440000</v>
      </c>
      <c r="G25" s="210">
        <v>440000</v>
      </c>
      <c r="H25" s="210">
        <v>440000</v>
      </c>
      <c r="I25" s="210">
        <v>440000</v>
      </c>
      <c r="J25" s="210">
        <v>440000</v>
      </c>
      <c r="K25" s="210">
        <v>440000</v>
      </c>
      <c r="L25" s="210">
        <v>440000</v>
      </c>
      <c r="M25" s="210">
        <v>440000</v>
      </c>
      <c r="N25" s="210">
        <v>440000</v>
      </c>
      <c r="O25" s="200">
        <f t="shared" si="0"/>
        <v>5288464</v>
      </c>
      <c r="P25" s="178">
        <v>5122</v>
      </c>
      <c r="Q25" s="178">
        <f t="shared" si="1"/>
        <v>5283342</v>
      </c>
    </row>
    <row r="26" spans="1:17" ht="15">
      <c r="A26" s="361" t="s">
        <v>667</v>
      </c>
      <c r="B26" s="359" t="s">
        <v>668</v>
      </c>
      <c r="C26" s="210">
        <v>37500</v>
      </c>
      <c r="D26" s="210">
        <v>37500</v>
      </c>
      <c r="E26" s="210">
        <v>37500</v>
      </c>
      <c r="F26" s="210">
        <v>37500</v>
      </c>
      <c r="G26" s="210">
        <v>37500</v>
      </c>
      <c r="H26" s="210">
        <v>37500</v>
      </c>
      <c r="I26" s="210">
        <v>37500</v>
      </c>
      <c r="J26" s="210">
        <v>37500</v>
      </c>
      <c r="K26" s="210">
        <v>37500</v>
      </c>
      <c r="L26" s="210">
        <v>37500</v>
      </c>
      <c r="M26" s="210">
        <v>37500</v>
      </c>
      <c r="N26" s="210">
        <v>37500</v>
      </c>
      <c r="O26" s="200">
        <f t="shared" si="0"/>
        <v>450000</v>
      </c>
      <c r="P26" s="178">
        <v>350</v>
      </c>
      <c r="Q26" s="178">
        <f t="shared" si="1"/>
        <v>449650</v>
      </c>
    </row>
    <row r="27" spans="1:17" ht="15">
      <c r="A27" s="361" t="s">
        <v>669</v>
      </c>
      <c r="B27" s="359" t="s">
        <v>670</v>
      </c>
      <c r="C27" s="210">
        <v>75400</v>
      </c>
      <c r="D27" s="210">
        <v>75000</v>
      </c>
      <c r="E27" s="210">
        <v>75000</v>
      </c>
      <c r="F27" s="210">
        <v>75000</v>
      </c>
      <c r="G27" s="210">
        <v>75000</v>
      </c>
      <c r="H27" s="210">
        <v>75000</v>
      </c>
      <c r="I27" s="210">
        <v>75000</v>
      </c>
      <c r="J27" s="210">
        <v>75000</v>
      </c>
      <c r="K27" s="210">
        <v>75000</v>
      </c>
      <c r="L27" s="210">
        <v>75000</v>
      </c>
      <c r="M27" s="210">
        <v>75000</v>
      </c>
      <c r="N27" s="210">
        <v>75000</v>
      </c>
      <c r="O27" s="200">
        <f t="shared" si="0"/>
        <v>900400</v>
      </c>
      <c r="P27" s="178">
        <v>1050</v>
      </c>
      <c r="Q27" s="178">
        <f t="shared" si="1"/>
        <v>899350</v>
      </c>
    </row>
    <row r="28" spans="1:17" ht="15">
      <c r="A28" s="361" t="s">
        <v>671</v>
      </c>
      <c r="B28" s="359" t="s">
        <v>672</v>
      </c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00">
        <f t="shared" si="0"/>
        <v>0</v>
      </c>
      <c r="P28" s="178">
        <v>0</v>
      </c>
      <c r="Q28" s="178">
        <f t="shared" si="1"/>
        <v>0</v>
      </c>
    </row>
    <row r="29" spans="1:17" ht="15">
      <c r="A29" s="365" t="s">
        <v>673</v>
      </c>
      <c r="B29" s="363" t="s">
        <v>674</v>
      </c>
      <c r="C29" s="200">
        <f>SUM(C26:C28)</f>
        <v>112900</v>
      </c>
      <c r="D29" s="200">
        <f aca="true" t="shared" si="5" ref="D29:N29">SUM(D26:D28)</f>
        <v>112500</v>
      </c>
      <c r="E29" s="200">
        <f t="shared" si="5"/>
        <v>112500</v>
      </c>
      <c r="F29" s="200">
        <f t="shared" si="5"/>
        <v>112500</v>
      </c>
      <c r="G29" s="200">
        <f t="shared" si="5"/>
        <v>112500</v>
      </c>
      <c r="H29" s="200">
        <f t="shared" si="5"/>
        <v>112500</v>
      </c>
      <c r="I29" s="200">
        <f t="shared" si="5"/>
        <v>112500</v>
      </c>
      <c r="J29" s="200">
        <f t="shared" si="5"/>
        <v>112500</v>
      </c>
      <c r="K29" s="200">
        <f t="shared" si="5"/>
        <v>112500</v>
      </c>
      <c r="L29" s="200">
        <f t="shared" si="5"/>
        <v>112500</v>
      </c>
      <c r="M29" s="200">
        <f t="shared" si="5"/>
        <v>112500</v>
      </c>
      <c r="N29" s="200">
        <f t="shared" si="5"/>
        <v>112500</v>
      </c>
      <c r="O29" s="200">
        <f t="shared" si="0"/>
        <v>1350400</v>
      </c>
      <c r="P29" s="178">
        <v>1400</v>
      </c>
      <c r="Q29" s="178">
        <f t="shared" si="1"/>
        <v>1349000</v>
      </c>
    </row>
    <row r="30" spans="1:17" ht="15">
      <c r="A30" s="361" t="s">
        <v>675</v>
      </c>
      <c r="B30" s="359" t="s">
        <v>676</v>
      </c>
      <c r="C30" s="210">
        <v>140000</v>
      </c>
      <c r="D30" s="210">
        <v>140000</v>
      </c>
      <c r="E30" s="210">
        <v>140000</v>
      </c>
      <c r="F30" s="210">
        <v>140000</v>
      </c>
      <c r="G30" s="210">
        <v>140000</v>
      </c>
      <c r="H30" s="210">
        <v>140000</v>
      </c>
      <c r="I30" s="210">
        <v>140000</v>
      </c>
      <c r="J30" s="210">
        <v>140000</v>
      </c>
      <c r="K30" s="210">
        <v>140000</v>
      </c>
      <c r="L30" s="210">
        <v>140000</v>
      </c>
      <c r="M30" s="210">
        <v>140000</v>
      </c>
      <c r="N30" s="210">
        <v>160000</v>
      </c>
      <c r="O30" s="200">
        <f t="shared" si="0"/>
        <v>1700000</v>
      </c>
      <c r="P30" s="178">
        <v>1200</v>
      </c>
      <c r="Q30" s="178">
        <f t="shared" si="1"/>
        <v>1698800</v>
      </c>
    </row>
    <row r="31" spans="1:17" ht="15">
      <c r="A31" s="361" t="s">
        <v>677</v>
      </c>
      <c r="B31" s="359" t="s">
        <v>678</v>
      </c>
      <c r="C31" s="210">
        <v>40000</v>
      </c>
      <c r="D31" s="210">
        <v>40000</v>
      </c>
      <c r="E31" s="210">
        <v>42000</v>
      </c>
      <c r="F31" s="210">
        <v>42000</v>
      </c>
      <c r="G31" s="210">
        <v>42000</v>
      </c>
      <c r="H31" s="210">
        <v>42000</v>
      </c>
      <c r="I31" s="210">
        <v>42000</v>
      </c>
      <c r="J31" s="210">
        <v>42000</v>
      </c>
      <c r="K31" s="210">
        <v>42000</v>
      </c>
      <c r="L31" s="210">
        <v>42000</v>
      </c>
      <c r="M31" s="210">
        <v>42000</v>
      </c>
      <c r="N31" s="210">
        <v>42000</v>
      </c>
      <c r="O31" s="200">
        <f t="shared" si="0"/>
        <v>500000</v>
      </c>
      <c r="P31" s="178">
        <v>700</v>
      </c>
      <c r="Q31" s="178">
        <f t="shared" si="1"/>
        <v>499300</v>
      </c>
    </row>
    <row r="32" spans="1:17" s="397" customFormat="1" ht="15">
      <c r="A32" s="365" t="s">
        <v>679</v>
      </c>
      <c r="B32" s="363" t="s">
        <v>680</v>
      </c>
      <c r="C32" s="200">
        <f>SUM(C30:C31)</f>
        <v>180000</v>
      </c>
      <c r="D32" s="200">
        <f aca="true" t="shared" si="6" ref="D32:N32">SUM(D30:D31)</f>
        <v>180000</v>
      </c>
      <c r="E32" s="200">
        <f t="shared" si="6"/>
        <v>182000</v>
      </c>
      <c r="F32" s="200">
        <f t="shared" si="6"/>
        <v>182000</v>
      </c>
      <c r="G32" s="200">
        <f t="shared" si="6"/>
        <v>182000</v>
      </c>
      <c r="H32" s="200">
        <f t="shared" si="6"/>
        <v>182000</v>
      </c>
      <c r="I32" s="200">
        <f t="shared" si="6"/>
        <v>182000</v>
      </c>
      <c r="J32" s="200">
        <f t="shared" si="6"/>
        <v>182000</v>
      </c>
      <c r="K32" s="200">
        <f t="shared" si="6"/>
        <v>182000</v>
      </c>
      <c r="L32" s="200">
        <f t="shared" si="6"/>
        <v>182000</v>
      </c>
      <c r="M32" s="200">
        <f t="shared" si="6"/>
        <v>182000</v>
      </c>
      <c r="N32" s="200">
        <f t="shared" si="6"/>
        <v>202000</v>
      </c>
      <c r="O32" s="200">
        <f t="shared" si="0"/>
        <v>2200000</v>
      </c>
      <c r="P32" s="249">
        <v>1900</v>
      </c>
      <c r="Q32" s="249">
        <f t="shared" si="1"/>
        <v>2198100</v>
      </c>
    </row>
    <row r="33" spans="1:17" ht="15">
      <c r="A33" s="361" t="s">
        <v>681</v>
      </c>
      <c r="B33" s="359" t="s">
        <v>682</v>
      </c>
      <c r="C33" s="210">
        <v>160000</v>
      </c>
      <c r="D33" s="210">
        <v>160000</v>
      </c>
      <c r="E33" s="210">
        <v>58000</v>
      </c>
      <c r="F33" s="210">
        <v>58000</v>
      </c>
      <c r="G33" s="210">
        <v>58000</v>
      </c>
      <c r="H33" s="210">
        <v>58000</v>
      </c>
      <c r="I33" s="210">
        <v>58000</v>
      </c>
      <c r="J33" s="210">
        <v>58000</v>
      </c>
      <c r="K33" s="210">
        <v>58000</v>
      </c>
      <c r="L33" s="210">
        <v>58000</v>
      </c>
      <c r="M33" s="210">
        <v>58000</v>
      </c>
      <c r="N33" s="210">
        <v>58000</v>
      </c>
      <c r="O33" s="200">
        <f t="shared" si="0"/>
        <v>900000</v>
      </c>
      <c r="P33" s="178">
        <v>800</v>
      </c>
      <c r="Q33" s="178">
        <f t="shared" si="1"/>
        <v>899200</v>
      </c>
    </row>
    <row r="34" spans="1:17" ht="15">
      <c r="A34" s="361" t="s">
        <v>683</v>
      </c>
      <c r="B34" s="359" t="s">
        <v>684</v>
      </c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00">
        <f t="shared" si="0"/>
        <v>0</v>
      </c>
      <c r="P34" s="178">
        <v>0</v>
      </c>
      <c r="Q34" s="178">
        <f t="shared" si="1"/>
        <v>0</v>
      </c>
    </row>
    <row r="35" spans="1:17" ht="15">
      <c r="A35" s="361" t="s">
        <v>685</v>
      </c>
      <c r="B35" s="359" t="s">
        <v>686</v>
      </c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00">
        <f t="shared" si="0"/>
        <v>0</v>
      </c>
      <c r="P35" s="178">
        <v>0</v>
      </c>
      <c r="Q35" s="178">
        <f t="shared" si="1"/>
        <v>0</v>
      </c>
    </row>
    <row r="36" spans="1:17" ht="15">
      <c r="A36" s="361" t="s">
        <v>687</v>
      </c>
      <c r="B36" s="359" t="s">
        <v>688</v>
      </c>
      <c r="C36" s="210"/>
      <c r="D36" s="210"/>
      <c r="E36" s="210">
        <v>10000</v>
      </c>
      <c r="F36" s="210"/>
      <c r="G36" s="210"/>
      <c r="H36" s="210">
        <v>10000</v>
      </c>
      <c r="I36" s="210"/>
      <c r="J36" s="210"/>
      <c r="K36" s="210">
        <v>10000</v>
      </c>
      <c r="L36" s="210"/>
      <c r="M36" s="210"/>
      <c r="N36" s="210">
        <v>10000</v>
      </c>
      <c r="O36" s="200">
        <f t="shared" si="0"/>
        <v>40000</v>
      </c>
      <c r="P36" s="178">
        <v>150</v>
      </c>
      <c r="Q36" s="178">
        <f t="shared" si="1"/>
        <v>39850</v>
      </c>
    </row>
    <row r="37" spans="1:17" ht="15">
      <c r="A37" s="369" t="s">
        <v>689</v>
      </c>
      <c r="B37" s="359" t="s">
        <v>690</v>
      </c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00">
        <f t="shared" si="0"/>
        <v>0</v>
      </c>
      <c r="P37" s="178">
        <v>0</v>
      </c>
      <c r="Q37" s="178">
        <f t="shared" si="1"/>
        <v>0</v>
      </c>
    </row>
    <row r="38" spans="1:17" ht="15">
      <c r="A38" s="364" t="s">
        <v>691</v>
      </c>
      <c r="B38" s="359" t="s">
        <v>692</v>
      </c>
      <c r="C38" s="210">
        <v>20000</v>
      </c>
      <c r="D38" s="210">
        <v>20000</v>
      </c>
      <c r="E38" s="210">
        <v>20000</v>
      </c>
      <c r="F38" s="210">
        <v>20000</v>
      </c>
      <c r="G38" s="210">
        <v>20000</v>
      </c>
      <c r="H38" s="210">
        <v>20000</v>
      </c>
      <c r="I38" s="210">
        <v>20000</v>
      </c>
      <c r="J38" s="210">
        <v>20000</v>
      </c>
      <c r="K38" s="210">
        <v>20000</v>
      </c>
      <c r="L38" s="210">
        <v>20000</v>
      </c>
      <c r="M38" s="210">
        <v>20000</v>
      </c>
      <c r="N38" s="210">
        <v>30000</v>
      </c>
      <c r="O38" s="200">
        <f t="shared" si="0"/>
        <v>250000</v>
      </c>
      <c r="P38" s="178">
        <v>600</v>
      </c>
      <c r="Q38" s="178">
        <f t="shared" si="1"/>
        <v>249400</v>
      </c>
    </row>
    <row r="39" spans="1:17" ht="15">
      <c r="A39" s="361" t="s">
        <v>693</v>
      </c>
      <c r="B39" s="359" t="s">
        <v>694</v>
      </c>
      <c r="C39" s="210">
        <v>100000</v>
      </c>
      <c r="D39" s="210">
        <v>100000</v>
      </c>
      <c r="E39" s="210">
        <v>100000</v>
      </c>
      <c r="F39" s="210">
        <v>100000</v>
      </c>
      <c r="G39" s="210">
        <v>100000</v>
      </c>
      <c r="H39" s="210">
        <v>100000</v>
      </c>
      <c r="I39" s="210">
        <v>100000</v>
      </c>
      <c r="J39" s="210">
        <v>100000</v>
      </c>
      <c r="K39" s="210">
        <v>100000</v>
      </c>
      <c r="L39" s="210">
        <v>100000</v>
      </c>
      <c r="M39" s="210">
        <v>100000</v>
      </c>
      <c r="N39" s="210">
        <v>100000</v>
      </c>
      <c r="O39" s="200">
        <f t="shared" si="0"/>
        <v>1200000</v>
      </c>
      <c r="P39" s="178">
        <v>850</v>
      </c>
      <c r="Q39" s="178">
        <f t="shared" si="1"/>
        <v>1199150</v>
      </c>
    </row>
    <row r="40" spans="1:17" ht="15">
      <c r="A40" s="365" t="s">
        <v>695</v>
      </c>
      <c r="B40" s="363" t="s">
        <v>696</v>
      </c>
      <c r="C40" s="200">
        <f>SUM(C33:C39)</f>
        <v>280000</v>
      </c>
      <c r="D40" s="200">
        <f aca="true" t="shared" si="7" ref="D40:N40">SUM(D33:D39)</f>
        <v>280000</v>
      </c>
      <c r="E40" s="200">
        <f t="shared" si="7"/>
        <v>188000</v>
      </c>
      <c r="F40" s="200">
        <f t="shared" si="7"/>
        <v>178000</v>
      </c>
      <c r="G40" s="200">
        <f t="shared" si="7"/>
        <v>178000</v>
      </c>
      <c r="H40" s="200">
        <f t="shared" si="7"/>
        <v>188000</v>
      </c>
      <c r="I40" s="200">
        <f t="shared" si="7"/>
        <v>178000</v>
      </c>
      <c r="J40" s="200">
        <f t="shared" si="7"/>
        <v>178000</v>
      </c>
      <c r="K40" s="200">
        <f t="shared" si="7"/>
        <v>188000</v>
      </c>
      <c r="L40" s="200">
        <f t="shared" si="7"/>
        <v>178000</v>
      </c>
      <c r="M40" s="200">
        <f t="shared" si="7"/>
        <v>178000</v>
      </c>
      <c r="N40" s="200">
        <f t="shared" si="7"/>
        <v>198000</v>
      </c>
      <c r="O40" s="200">
        <f t="shared" si="0"/>
        <v>2390000</v>
      </c>
      <c r="P40" s="178">
        <v>2400</v>
      </c>
      <c r="Q40" s="178">
        <f t="shared" si="1"/>
        <v>2387600</v>
      </c>
    </row>
    <row r="41" spans="1:17" ht="15">
      <c r="A41" s="361" t="s">
        <v>697</v>
      </c>
      <c r="B41" s="359" t="s">
        <v>698</v>
      </c>
      <c r="C41" s="210"/>
      <c r="D41" s="210"/>
      <c r="E41" s="210"/>
      <c r="F41" s="210">
        <v>40000</v>
      </c>
      <c r="G41" s="210"/>
      <c r="H41" s="210"/>
      <c r="I41" s="210"/>
      <c r="J41" s="210"/>
      <c r="K41" s="210">
        <v>30000</v>
      </c>
      <c r="L41" s="210"/>
      <c r="M41" s="210"/>
      <c r="N41" s="210">
        <v>30000</v>
      </c>
      <c r="O41" s="200">
        <f t="shared" si="0"/>
        <v>100000</v>
      </c>
      <c r="P41" s="178">
        <v>120</v>
      </c>
      <c r="Q41" s="178">
        <f t="shared" si="1"/>
        <v>99880</v>
      </c>
    </row>
    <row r="42" spans="1:17" ht="15">
      <c r="A42" s="361" t="s">
        <v>699</v>
      </c>
      <c r="B42" s="359" t="s">
        <v>700</v>
      </c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00">
        <f t="shared" si="0"/>
        <v>0</v>
      </c>
      <c r="P42" s="178">
        <v>0</v>
      </c>
      <c r="Q42" s="178">
        <f t="shared" si="1"/>
        <v>0</v>
      </c>
    </row>
    <row r="43" spans="1:17" ht="15">
      <c r="A43" s="365" t="s">
        <v>701</v>
      </c>
      <c r="B43" s="363" t="s">
        <v>702</v>
      </c>
      <c r="C43" s="200">
        <f>SUM(C41:C42)</f>
        <v>0</v>
      </c>
      <c r="D43" s="200">
        <f aca="true" t="shared" si="8" ref="D43:N43">SUM(D41:D42)</f>
        <v>0</v>
      </c>
      <c r="E43" s="200">
        <f t="shared" si="8"/>
        <v>0</v>
      </c>
      <c r="F43" s="200">
        <f t="shared" si="8"/>
        <v>40000</v>
      </c>
      <c r="G43" s="200">
        <f t="shared" si="8"/>
        <v>0</v>
      </c>
      <c r="H43" s="200">
        <f t="shared" si="8"/>
        <v>0</v>
      </c>
      <c r="I43" s="200">
        <f t="shared" si="8"/>
        <v>0</v>
      </c>
      <c r="J43" s="200">
        <f t="shared" si="8"/>
        <v>0</v>
      </c>
      <c r="K43" s="200">
        <f t="shared" si="8"/>
        <v>30000</v>
      </c>
      <c r="L43" s="200">
        <f t="shared" si="8"/>
        <v>0</v>
      </c>
      <c r="M43" s="200">
        <f t="shared" si="8"/>
        <v>0</v>
      </c>
      <c r="N43" s="200">
        <f t="shared" si="8"/>
        <v>30000</v>
      </c>
      <c r="O43" s="200">
        <f t="shared" si="0"/>
        <v>100000</v>
      </c>
      <c r="P43" s="178">
        <v>120</v>
      </c>
      <c r="Q43" s="178">
        <f t="shared" si="1"/>
        <v>99880</v>
      </c>
    </row>
    <row r="44" spans="1:17" ht="15">
      <c r="A44" s="361" t="s">
        <v>703</v>
      </c>
      <c r="B44" s="359" t="s">
        <v>704</v>
      </c>
      <c r="C44" s="210">
        <v>102000</v>
      </c>
      <c r="D44" s="210">
        <v>108000</v>
      </c>
      <c r="E44" s="210">
        <v>118000</v>
      </c>
      <c r="F44" s="210">
        <v>120000</v>
      </c>
      <c r="G44" s="210">
        <v>120000</v>
      </c>
      <c r="H44" s="210">
        <v>110000</v>
      </c>
      <c r="I44" s="210">
        <v>110000</v>
      </c>
      <c r="J44" s="210">
        <v>110000</v>
      </c>
      <c r="K44" s="210">
        <v>125000</v>
      </c>
      <c r="L44" s="210">
        <v>125000</v>
      </c>
      <c r="M44" s="210">
        <v>125000</v>
      </c>
      <c r="N44" s="210">
        <v>125000</v>
      </c>
      <c r="O44" s="200">
        <f t="shared" si="0"/>
        <v>1398000</v>
      </c>
      <c r="P44" s="178">
        <v>1240</v>
      </c>
      <c r="Q44" s="178">
        <f t="shared" si="1"/>
        <v>1396760</v>
      </c>
    </row>
    <row r="45" spans="1:17" ht="15">
      <c r="A45" s="361" t="s">
        <v>705</v>
      </c>
      <c r="B45" s="359" t="s">
        <v>706</v>
      </c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00">
        <f t="shared" si="0"/>
        <v>0</v>
      </c>
      <c r="P45" s="178"/>
      <c r="Q45" s="178">
        <f t="shared" si="1"/>
        <v>0</v>
      </c>
    </row>
    <row r="46" spans="1:17" ht="15">
      <c r="A46" s="361" t="s">
        <v>707</v>
      </c>
      <c r="B46" s="359" t="s">
        <v>708</v>
      </c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00">
        <f t="shared" si="0"/>
        <v>0</v>
      </c>
      <c r="P46" s="178"/>
      <c r="Q46" s="178">
        <f t="shared" si="1"/>
        <v>0</v>
      </c>
    </row>
    <row r="47" spans="1:17" ht="15">
      <c r="A47" s="361" t="s">
        <v>709</v>
      </c>
      <c r="B47" s="359" t="s">
        <v>710</v>
      </c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00">
        <f t="shared" si="0"/>
        <v>0</v>
      </c>
      <c r="P47" s="178"/>
      <c r="Q47" s="178">
        <f t="shared" si="1"/>
        <v>0</v>
      </c>
    </row>
    <row r="48" spans="1:17" ht="15">
      <c r="A48" s="361" t="s">
        <v>711</v>
      </c>
      <c r="B48" s="359" t="s">
        <v>712</v>
      </c>
      <c r="C48" s="210"/>
      <c r="D48" s="210"/>
      <c r="E48" s="210"/>
      <c r="F48" s="210">
        <v>2000</v>
      </c>
      <c r="G48" s="210"/>
      <c r="H48" s="210"/>
      <c r="I48" s="210"/>
      <c r="J48" s="210"/>
      <c r="K48" s="210"/>
      <c r="L48" s="210"/>
      <c r="M48" s="210"/>
      <c r="N48" s="210"/>
      <c r="O48" s="200">
        <f t="shared" si="0"/>
        <v>2000</v>
      </c>
      <c r="P48" s="178"/>
      <c r="Q48" s="178">
        <f t="shared" si="1"/>
        <v>2000</v>
      </c>
    </row>
    <row r="49" spans="1:17" ht="15">
      <c r="A49" s="365" t="s">
        <v>713</v>
      </c>
      <c r="B49" s="363" t="s">
        <v>714</v>
      </c>
      <c r="C49" s="200">
        <f>SUM(C44:C48)</f>
        <v>102000</v>
      </c>
      <c r="D49" s="200">
        <f aca="true" t="shared" si="9" ref="D49:N49">SUM(D44:D48)</f>
        <v>108000</v>
      </c>
      <c r="E49" s="200">
        <f t="shared" si="9"/>
        <v>118000</v>
      </c>
      <c r="F49" s="200">
        <f t="shared" si="9"/>
        <v>122000</v>
      </c>
      <c r="G49" s="200">
        <f t="shared" si="9"/>
        <v>120000</v>
      </c>
      <c r="H49" s="200">
        <f t="shared" si="9"/>
        <v>110000</v>
      </c>
      <c r="I49" s="200">
        <f t="shared" si="9"/>
        <v>110000</v>
      </c>
      <c r="J49" s="200">
        <f t="shared" si="9"/>
        <v>110000</v>
      </c>
      <c r="K49" s="200">
        <f t="shared" si="9"/>
        <v>125000</v>
      </c>
      <c r="L49" s="200">
        <f t="shared" si="9"/>
        <v>125000</v>
      </c>
      <c r="M49" s="200">
        <f t="shared" si="9"/>
        <v>125000</v>
      </c>
      <c r="N49" s="200">
        <f t="shared" si="9"/>
        <v>125000</v>
      </c>
      <c r="O49" s="200">
        <f t="shared" si="0"/>
        <v>1400000</v>
      </c>
      <c r="P49" s="178">
        <v>1240</v>
      </c>
      <c r="Q49" s="178">
        <f t="shared" si="1"/>
        <v>1398760</v>
      </c>
    </row>
    <row r="50" spans="1:17" ht="15">
      <c r="A50" s="368" t="s">
        <v>445</v>
      </c>
      <c r="B50" s="367" t="s">
        <v>446</v>
      </c>
      <c r="C50" s="200">
        <f>C49+C43+C40+C32+C29</f>
        <v>674900</v>
      </c>
      <c r="D50" s="200">
        <f aca="true" t="shared" si="10" ref="D50:N50">D49+D43+D40+D32+D29</f>
        <v>680500</v>
      </c>
      <c r="E50" s="200">
        <f t="shared" si="10"/>
        <v>600500</v>
      </c>
      <c r="F50" s="200">
        <f t="shared" si="10"/>
        <v>634500</v>
      </c>
      <c r="G50" s="200">
        <f t="shared" si="10"/>
        <v>592500</v>
      </c>
      <c r="H50" s="200">
        <f t="shared" si="10"/>
        <v>592500</v>
      </c>
      <c r="I50" s="200">
        <f t="shared" si="10"/>
        <v>582500</v>
      </c>
      <c r="J50" s="200">
        <f t="shared" si="10"/>
        <v>582500</v>
      </c>
      <c r="K50" s="200">
        <f t="shared" si="10"/>
        <v>637500</v>
      </c>
      <c r="L50" s="200">
        <f t="shared" si="10"/>
        <v>597500</v>
      </c>
      <c r="M50" s="200">
        <f t="shared" si="10"/>
        <v>597500</v>
      </c>
      <c r="N50" s="200">
        <f t="shared" si="10"/>
        <v>667500</v>
      </c>
      <c r="O50" s="200">
        <f t="shared" si="0"/>
        <v>7440400</v>
      </c>
      <c r="P50" s="178">
        <v>7060</v>
      </c>
      <c r="Q50" s="178">
        <f t="shared" si="1"/>
        <v>7433340</v>
      </c>
    </row>
    <row r="51" spans="1:17" ht="15">
      <c r="A51" s="370" t="s">
        <v>715</v>
      </c>
      <c r="B51" s="359" t="s">
        <v>716</v>
      </c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00">
        <f t="shared" si="0"/>
        <v>0</v>
      </c>
      <c r="P51" s="178"/>
      <c r="Q51" s="178">
        <f t="shared" si="1"/>
        <v>0</v>
      </c>
    </row>
    <row r="52" spans="1:17" ht="15">
      <c r="A52" s="370" t="s">
        <v>257</v>
      </c>
      <c r="B52" s="359" t="s">
        <v>717</v>
      </c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00">
        <f t="shared" si="0"/>
        <v>0</v>
      </c>
      <c r="P52" s="178"/>
      <c r="Q52" s="178">
        <f t="shared" si="1"/>
        <v>0</v>
      </c>
    </row>
    <row r="53" spans="1:17" ht="15">
      <c r="A53" s="371" t="s">
        <v>718</v>
      </c>
      <c r="B53" s="359" t="s">
        <v>719</v>
      </c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00">
        <f t="shared" si="0"/>
        <v>0</v>
      </c>
      <c r="P53" s="178"/>
      <c r="Q53" s="178">
        <f t="shared" si="1"/>
        <v>0</v>
      </c>
    </row>
    <row r="54" spans="1:17" ht="15">
      <c r="A54" s="371" t="s">
        <v>720</v>
      </c>
      <c r="B54" s="359" t="s">
        <v>721</v>
      </c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00">
        <f t="shared" si="0"/>
        <v>0</v>
      </c>
      <c r="P54" s="178"/>
      <c r="Q54" s="178">
        <f t="shared" si="1"/>
        <v>0</v>
      </c>
    </row>
    <row r="55" spans="1:17" ht="15">
      <c r="A55" s="371" t="s">
        <v>229</v>
      </c>
      <c r="B55" s="359" t="s">
        <v>722</v>
      </c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00">
        <f t="shared" si="0"/>
        <v>0</v>
      </c>
      <c r="P55" s="178"/>
      <c r="Q55" s="178">
        <f t="shared" si="1"/>
        <v>0</v>
      </c>
    </row>
    <row r="56" spans="1:17" ht="15">
      <c r="A56" s="370" t="s">
        <v>230</v>
      </c>
      <c r="B56" s="359" t="s">
        <v>723</v>
      </c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00">
        <f t="shared" si="0"/>
        <v>0</v>
      </c>
      <c r="P56" s="178"/>
      <c r="Q56" s="178">
        <f t="shared" si="1"/>
        <v>0</v>
      </c>
    </row>
    <row r="57" spans="1:17" ht="15">
      <c r="A57" s="370" t="s">
        <v>724</v>
      </c>
      <c r="B57" s="359" t="s">
        <v>725</v>
      </c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00">
        <f t="shared" si="0"/>
        <v>0</v>
      </c>
      <c r="P57" s="178"/>
      <c r="Q57" s="178">
        <f t="shared" si="1"/>
        <v>0</v>
      </c>
    </row>
    <row r="58" spans="1:17" ht="15">
      <c r="A58" s="370" t="s">
        <v>231</v>
      </c>
      <c r="B58" s="359" t="s">
        <v>726</v>
      </c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00">
        <f t="shared" si="0"/>
        <v>0</v>
      </c>
      <c r="P58" s="178"/>
      <c r="Q58" s="178">
        <f t="shared" si="1"/>
        <v>0</v>
      </c>
    </row>
    <row r="59" spans="1:17" ht="15">
      <c r="A59" s="372" t="s">
        <v>447</v>
      </c>
      <c r="B59" s="367" t="s">
        <v>448</v>
      </c>
      <c r="C59" s="200">
        <f>SUM(C51:C58)</f>
        <v>0</v>
      </c>
      <c r="D59" s="200">
        <f aca="true" t="shared" si="11" ref="D59:N59">SUM(D51:D58)</f>
        <v>0</v>
      </c>
      <c r="E59" s="200">
        <f t="shared" si="11"/>
        <v>0</v>
      </c>
      <c r="F59" s="200">
        <f t="shared" si="11"/>
        <v>0</v>
      </c>
      <c r="G59" s="200">
        <f t="shared" si="11"/>
        <v>0</v>
      </c>
      <c r="H59" s="200">
        <f t="shared" si="11"/>
        <v>0</v>
      </c>
      <c r="I59" s="200">
        <f t="shared" si="11"/>
        <v>0</v>
      </c>
      <c r="J59" s="200">
        <f t="shared" si="11"/>
        <v>0</v>
      </c>
      <c r="K59" s="200">
        <f t="shared" si="11"/>
        <v>0</v>
      </c>
      <c r="L59" s="200">
        <f t="shared" si="11"/>
        <v>0</v>
      </c>
      <c r="M59" s="200">
        <f t="shared" si="11"/>
        <v>0</v>
      </c>
      <c r="N59" s="200">
        <f t="shared" si="11"/>
        <v>0</v>
      </c>
      <c r="O59" s="200">
        <f t="shared" si="0"/>
        <v>0</v>
      </c>
      <c r="P59" s="178"/>
      <c r="Q59" s="178">
        <f t="shared" si="1"/>
        <v>0</v>
      </c>
    </row>
    <row r="60" spans="1:17" ht="15">
      <c r="A60" s="373" t="s">
        <v>727</v>
      </c>
      <c r="B60" s="359" t="s">
        <v>728</v>
      </c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00">
        <f t="shared" si="0"/>
        <v>0</v>
      </c>
      <c r="P60" s="178"/>
      <c r="Q60" s="178">
        <f t="shared" si="1"/>
        <v>0</v>
      </c>
    </row>
    <row r="61" spans="1:17" ht="15">
      <c r="A61" s="373" t="s">
        <v>729</v>
      </c>
      <c r="B61" s="359" t="s">
        <v>730</v>
      </c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00">
        <f t="shared" si="0"/>
        <v>0</v>
      </c>
      <c r="P61" s="178"/>
      <c r="Q61" s="178">
        <f t="shared" si="1"/>
        <v>0</v>
      </c>
    </row>
    <row r="62" spans="1:17" ht="15">
      <c r="A62" s="373" t="s">
        <v>731</v>
      </c>
      <c r="B62" s="359" t="s">
        <v>732</v>
      </c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00">
        <f t="shared" si="0"/>
        <v>0</v>
      </c>
      <c r="P62" s="178"/>
      <c r="Q62" s="178">
        <f t="shared" si="1"/>
        <v>0</v>
      </c>
    </row>
    <row r="63" spans="1:17" ht="15">
      <c r="A63" s="373" t="s">
        <v>733</v>
      </c>
      <c r="B63" s="359" t="s">
        <v>734</v>
      </c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00">
        <f t="shared" si="0"/>
        <v>0</v>
      </c>
      <c r="P63" s="178"/>
      <c r="Q63" s="178">
        <f t="shared" si="1"/>
        <v>0</v>
      </c>
    </row>
    <row r="64" spans="1:17" ht="15">
      <c r="A64" s="373" t="s">
        <v>735</v>
      </c>
      <c r="B64" s="359" t="s">
        <v>736</v>
      </c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00">
        <f t="shared" si="0"/>
        <v>0</v>
      </c>
      <c r="P64" s="178"/>
      <c r="Q64" s="178">
        <f t="shared" si="1"/>
        <v>0</v>
      </c>
    </row>
    <row r="65" spans="1:17" ht="15">
      <c r="A65" s="373" t="s">
        <v>593</v>
      </c>
      <c r="B65" s="359" t="s">
        <v>737</v>
      </c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00">
        <f t="shared" si="0"/>
        <v>0</v>
      </c>
      <c r="P65" s="178"/>
      <c r="Q65" s="178">
        <f t="shared" si="1"/>
        <v>0</v>
      </c>
    </row>
    <row r="66" spans="1:17" ht="15">
      <c r="A66" s="373" t="s">
        <v>738</v>
      </c>
      <c r="B66" s="359" t="s">
        <v>739</v>
      </c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00">
        <f t="shared" si="0"/>
        <v>0</v>
      </c>
      <c r="P66" s="178"/>
      <c r="Q66" s="178">
        <f t="shared" si="1"/>
        <v>0</v>
      </c>
    </row>
    <row r="67" spans="1:17" ht="15">
      <c r="A67" s="373" t="s">
        <v>740</v>
      </c>
      <c r="B67" s="359" t="s">
        <v>741</v>
      </c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00">
        <f t="shared" si="0"/>
        <v>0</v>
      </c>
      <c r="P67" s="178"/>
      <c r="Q67" s="178">
        <f t="shared" si="1"/>
        <v>0</v>
      </c>
    </row>
    <row r="68" spans="1:17" ht="15">
      <c r="A68" s="373" t="s">
        <v>742</v>
      </c>
      <c r="B68" s="359" t="s">
        <v>743</v>
      </c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00">
        <f t="shared" si="0"/>
        <v>0</v>
      </c>
      <c r="P68" s="178"/>
      <c r="Q68" s="178">
        <f t="shared" si="1"/>
        <v>0</v>
      </c>
    </row>
    <row r="69" spans="1:17" ht="15">
      <c r="A69" s="374" t="s">
        <v>744</v>
      </c>
      <c r="B69" s="359" t="s">
        <v>745</v>
      </c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00">
        <f t="shared" si="0"/>
        <v>0</v>
      </c>
      <c r="P69" s="178"/>
      <c r="Q69" s="178">
        <f t="shared" si="1"/>
        <v>0</v>
      </c>
    </row>
    <row r="70" spans="1:17" ht="15">
      <c r="A70" s="373" t="s">
        <v>746</v>
      </c>
      <c r="B70" s="359" t="s">
        <v>747</v>
      </c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00">
        <f t="shared" si="0"/>
        <v>0</v>
      </c>
      <c r="P70" s="178"/>
      <c r="Q70" s="178">
        <f t="shared" si="1"/>
        <v>0</v>
      </c>
    </row>
    <row r="71" spans="1:17" ht="15">
      <c r="A71" s="374" t="s">
        <v>748</v>
      </c>
      <c r="B71" s="359" t="s">
        <v>749</v>
      </c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00">
        <f aca="true" t="shared" si="12" ref="O71:O134">SUM(C71:N71)</f>
        <v>0</v>
      </c>
      <c r="P71" s="178"/>
      <c r="Q71" s="178">
        <f aca="true" t="shared" si="13" ref="Q71:Q134">O71-P71</f>
        <v>0</v>
      </c>
    </row>
    <row r="72" spans="1:17" ht="15">
      <c r="A72" s="374" t="s">
        <v>750</v>
      </c>
      <c r="B72" s="359" t="s">
        <v>749</v>
      </c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00">
        <f t="shared" si="12"/>
        <v>0</v>
      </c>
      <c r="P72" s="178"/>
      <c r="Q72" s="178">
        <f t="shared" si="13"/>
        <v>0</v>
      </c>
    </row>
    <row r="73" spans="1:17" ht="15">
      <c r="A73" s="372" t="s">
        <v>449</v>
      </c>
      <c r="B73" s="367" t="s">
        <v>450</v>
      </c>
      <c r="C73" s="200">
        <f>SUM(C60:C72)</f>
        <v>0</v>
      </c>
      <c r="D73" s="200">
        <f aca="true" t="shared" si="14" ref="D73:N73">SUM(D60:D72)</f>
        <v>0</v>
      </c>
      <c r="E73" s="200">
        <f t="shared" si="14"/>
        <v>0</v>
      </c>
      <c r="F73" s="200">
        <f t="shared" si="14"/>
        <v>0</v>
      </c>
      <c r="G73" s="200">
        <f t="shared" si="14"/>
        <v>0</v>
      </c>
      <c r="H73" s="200">
        <f t="shared" si="14"/>
        <v>0</v>
      </c>
      <c r="I73" s="200">
        <f t="shared" si="14"/>
        <v>0</v>
      </c>
      <c r="J73" s="200">
        <f t="shared" si="14"/>
        <v>0</v>
      </c>
      <c r="K73" s="200">
        <f t="shared" si="14"/>
        <v>0</v>
      </c>
      <c r="L73" s="200">
        <f t="shared" si="14"/>
        <v>0</v>
      </c>
      <c r="M73" s="200">
        <f t="shared" si="14"/>
        <v>0</v>
      </c>
      <c r="N73" s="200">
        <f t="shared" si="14"/>
        <v>0</v>
      </c>
      <c r="O73" s="200">
        <f t="shared" si="12"/>
        <v>0</v>
      </c>
      <c r="P73" s="178"/>
      <c r="Q73" s="178">
        <f t="shared" si="13"/>
        <v>0</v>
      </c>
    </row>
    <row r="74" spans="1:17" ht="15.75">
      <c r="A74" s="375" t="s">
        <v>751</v>
      </c>
      <c r="B74" s="367"/>
      <c r="C74" s="200">
        <f>C73+C59+C50+C25+C24</f>
        <v>3245364</v>
      </c>
      <c r="D74" s="200">
        <f aca="true" t="shared" si="15" ref="D74:N74">D73+D59+D50+D25+D24</f>
        <v>3096500</v>
      </c>
      <c r="E74" s="200">
        <f t="shared" si="15"/>
        <v>4676500</v>
      </c>
      <c r="F74" s="200">
        <f t="shared" si="15"/>
        <v>3110500</v>
      </c>
      <c r="G74" s="200">
        <f t="shared" si="15"/>
        <v>3068500</v>
      </c>
      <c r="H74" s="200">
        <f t="shared" si="15"/>
        <v>3410500</v>
      </c>
      <c r="I74" s="200">
        <f t="shared" si="15"/>
        <v>3058500</v>
      </c>
      <c r="J74" s="200">
        <f t="shared" si="15"/>
        <v>3058500</v>
      </c>
      <c r="K74" s="200">
        <f t="shared" si="15"/>
        <v>3113500</v>
      </c>
      <c r="L74" s="200">
        <f t="shared" si="15"/>
        <v>3073500</v>
      </c>
      <c r="M74" s="200">
        <f t="shared" si="15"/>
        <v>3073500</v>
      </c>
      <c r="N74" s="200">
        <f t="shared" si="15"/>
        <v>3086700</v>
      </c>
      <c r="O74" s="200">
        <f t="shared" si="12"/>
        <v>39072064</v>
      </c>
      <c r="P74" s="178">
        <v>32747</v>
      </c>
      <c r="Q74" s="178">
        <f t="shared" si="13"/>
        <v>39039317</v>
      </c>
    </row>
    <row r="75" spans="1:17" ht="15">
      <c r="A75" s="376" t="s">
        <v>221</v>
      </c>
      <c r="B75" s="359" t="s">
        <v>752</v>
      </c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00">
        <f t="shared" si="12"/>
        <v>0</v>
      </c>
      <c r="P75" s="178"/>
      <c r="Q75" s="178">
        <f t="shared" si="13"/>
        <v>0</v>
      </c>
    </row>
    <row r="76" spans="1:17" ht="15">
      <c r="A76" s="376" t="s">
        <v>222</v>
      </c>
      <c r="B76" s="359" t="s">
        <v>753</v>
      </c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00">
        <f t="shared" si="12"/>
        <v>0</v>
      </c>
      <c r="P76" s="178"/>
      <c r="Q76" s="178">
        <f t="shared" si="13"/>
        <v>0</v>
      </c>
    </row>
    <row r="77" spans="1:17" ht="15">
      <c r="A77" s="376" t="s">
        <v>754</v>
      </c>
      <c r="B77" s="359" t="s">
        <v>755</v>
      </c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00">
        <f t="shared" si="12"/>
        <v>0</v>
      </c>
      <c r="P77" s="178">
        <v>400</v>
      </c>
      <c r="Q77" s="178">
        <f t="shared" si="13"/>
        <v>-400</v>
      </c>
    </row>
    <row r="78" spans="1:17" ht="15">
      <c r="A78" s="376" t="s">
        <v>224</v>
      </c>
      <c r="B78" s="359" t="s">
        <v>756</v>
      </c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00">
        <f t="shared" si="12"/>
        <v>0</v>
      </c>
      <c r="P78" s="178">
        <v>100</v>
      </c>
      <c r="Q78" s="178">
        <f t="shared" si="13"/>
        <v>-100</v>
      </c>
    </row>
    <row r="79" spans="1:17" ht="15">
      <c r="A79" s="364" t="s">
        <v>225</v>
      </c>
      <c r="B79" s="359" t="s">
        <v>757</v>
      </c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00">
        <f t="shared" si="12"/>
        <v>0</v>
      </c>
      <c r="P79" s="178"/>
      <c r="Q79" s="178">
        <f t="shared" si="13"/>
        <v>0</v>
      </c>
    </row>
    <row r="80" spans="1:17" ht="15">
      <c r="A80" s="364" t="s">
        <v>758</v>
      </c>
      <c r="B80" s="359" t="s">
        <v>759</v>
      </c>
      <c r="C80" s="210"/>
      <c r="D80" s="210"/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00">
        <f t="shared" si="12"/>
        <v>0</v>
      </c>
      <c r="P80" s="178"/>
      <c r="Q80" s="178">
        <f t="shared" si="13"/>
        <v>0</v>
      </c>
    </row>
    <row r="81" spans="1:17" ht="15">
      <c r="A81" s="364" t="s">
        <v>760</v>
      </c>
      <c r="B81" s="359" t="s">
        <v>761</v>
      </c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00">
        <f t="shared" si="12"/>
        <v>0</v>
      </c>
      <c r="P81" s="178">
        <v>135</v>
      </c>
      <c r="Q81" s="178">
        <f t="shared" si="13"/>
        <v>-135</v>
      </c>
    </row>
    <row r="82" spans="1:17" ht="15">
      <c r="A82" s="377" t="s">
        <v>146</v>
      </c>
      <c r="B82" s="367" t="s">
        <v>452</v>
      </c>
      <c r="C82" s="200">
        <f>SUM(C75:C81)</f>
        <v>0</v>
      </c>
      <c r="D82" s="200">
        <f aca="true" t="shared" si="16" ref="D82:N82">SUM(D75:D81)</f>
        <v>0</v>
      </c>
      <c r="E82" s="200">
        <f t="shared" si="16"/>
        <v>0</v>
      </c>
      <c r="F82" s="200">
        <f t="shared" si="16"/>
        <v>0</v>
      </c>
      <c r="G82" s="200">
        <f t="shared" si="16"/>
        <v>0</v>
      </c>
      <c r="H82" s="200">
        <f t="shared" si="16"/>
        <v>0</v>
      </c>
      <c r="I82" s="200">
        <f t="shared" si="16"/>
        <v>0</v>
      </c>
      <c r="J82" s="200">
        <f t="shared" si="16"/>
        <v>0</v>
      </c>
      <c r="K82" s="200">
        <f t="shared" si="16"/>
        <v>0</v>
      </c>
      <c r="L82" s="200">
        <f t="shared" si="16"/>
        <v>0</v>
      </c>
      <c r="M82" s="200">
        <f t="shared" si="16"/>
        <v>0</v>
      </c>
      <c r="N82" s="200">
        <f t="shared" si="16"/>
        <v>0</v>
      </c>
      <c r="O82" s="200">
        <f t="shared" si="12"/>
        <v>0</v>
      </c>
      <c r="P82" s="178">
        <v>635</v>
      </c>
      <c r="Q82" s="178">
        <f t="shared" si="13"/>
        <v>-635</v>
      </c>
    </row>
    <row r="83" spans="1:17" ht="15">
      <c r="A83" s="370" t="s">
        <v>762</v>
      </c>
      <c r="B83" s="359" t="s">
        <v>763</v>
      </c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00">
        <f t="shared" si="12"/>
        <v>0</v>
      </c>
      <c r="P83" s="178"/>
      <c r="Q83" s="178">
        <f t="shared" si="13"/>
        <v>0</v>
      </c>
    </row>
    <row r="84" spans="1:17" ht="15">
      <c r="A84" s="370" t="s">
        <v>764</v>
      </c>
      <c r="B84" s="359" t="s">
        <v>765</v>
      </c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00">
        <f t="shared" si="12"/>
        <v>0</v>
      </c>
      <c r="P84" s="178"/>
      <c r="Q84" s="178">
        <f t="shared" si="13"/>
        <v>0</v>
      </c>
    </row>
    <row r="85" spans="1:17" ht="15">
      <c r="A85" s="370" t="s">
        <v>766</v>
      </c>
      <c r="B85" s="359" t="s">
        <v>767</v>
      </c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00">
        <f t="shared" si="12"/>
        <v>0</v>
      </c>
      <c r="P85" s="178"/>
      <c r="Q85" s="178">
        <f t="shared" si="13"/>
        <v>0</v>
      </c>
    </row>
    <row r="86" spans="1:17" ht="15">
      <c r="A86" s="370" t="s">
        <v>768</v>
      </c>
      <c r="B86" s="359" t="s">
        <v>769</v>
      </c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00">
        <f t="shared" si="12"/>
        <v>0</v>
      </c>
      <c r="P86" s="178"/>
      <c r="Q86" s="178">
        <f t="shared" si="13"/>
        <v>0</v>
      </c>
    </row>
    <row r="87" spans="1:17" ht="15">
      <c r="A87" s="372" t="s">
        <v>453</v>
      </c>
      <c r="B87" s="367" t="s">
        <v>454</v>
      </c>
      <c r="C87" s="200">
        <f>SUM(C83:C86)</f>
        <v>0</v>
      </c>
      <c r="D87" s="200">
        <f aca="true" t="shared" si="17" ref="D87:N87">SUM(D83:D86)</f>
        <v>0</v>
      </c>
      <c r="E87" s="200">
        <f t="shared" si="17"/>
        <v>0</v>
      </c>
      <c r="F87" s="200">
        <f t="shared" si="17"/>
        <v>0</v>
      </c>
      <c r="G87" s="200">
        <f t="shared" si="17"/>
        <v>0</v>
      </c>
      <c r="H87" s="200">
        <f t="shared" si="17"/>
        <v>0</v>
      </c>
      <c r="I87" s="200">
        <f t="shared" si="17"/>
        <v>0</v>
      </c>
      <c r="J87" s="200">
        <f t="shared" si="17"/>
        <v>0</v>
      </c>
      <c r="K87" s="200">
        <f t="shared" si="17"/>
        <v>0</v>
      </c>
      <c r="L87" s="200">
        <f t="shared" si="17"/>
        <v>0</v>
      </c>
      <c r="M87" s="200">
        <f t="shared" si="17"/>
        <v>0</v>
      </c>
      <c r="N87" s="200">
        <f t="shared" si="17"/>
        <v>0</v>
      </c>
      <c r="O87" s="200">
        <f t="shared" si="12"/>
        <v>0</v>
      </c>
      <c r="P87" s="178"/>
      <c r="Q87" s="178">
        <f t="shared" si="13"/>
        <v>0</v>
      </c>
    </row>
    <row r="88" spans="1:17" ht="30">
      <c r="A88" s="370" t="s">
        <v>770</v>
      </c>
      <c r="B88" s="359" t="s">
        <v>771</v>
      </c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00">
        <f t="shared" si="12"/>
        <v>0</v>
      </c>
      <c r="P88" s="178"/>
      <c r="Q88" s="178">
        <f t="shared" si="13"/>
        <v>0</v>
      </c>
    </row>
    <row r="89" spans="1:17" ht="30">
      <c r="A89" s="370" t="s">
        <v>772</v>
      </c>
      <c r="B89" s="359" t="s">
        <v>773</v>
      </c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00">
        <f t="shared" si="12"/>
        <v>0</v>
      </c>
      <c r="P89" s="178"/>
      <c r="Q89" s="178">
        <f t="shared" si="13"/>
        <v>0</v>
      </c>
    </row>
    <row r="90" spans="1:17" ht="30">
      <c r="A90" s="370" t="s">
        <v>774</v>
      </c>
      <c r="B90" s="359" t="s">
        <v>775</v>
      </c>
      <c r="C90" s="210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00">
        <f t="shared" si="12"/>
        <v>0</v>
      </c>
      <c r="P90" s="178"/>
      <c r="Q90" s="178">
        <f t="shared" si="13"/>
        <v>0</v>
      </c>
    </row>
    <row r="91" spans="1:17" ht="15">
      <c r="A91" s="370" t="s">
        <v>776</v>
      </c>
      <c r="B91" s="359" t="s">
        <v>777</v>
      </c>
      <c r="C91" s="210"/>
      <c r="D91" s="210"/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00">
        <f t="shared" si="12"/>
        <v>0</v>
      </c>
      <c r="P91" s="178"/>
      <c r="Q91" s="178">
        <f t="shared" si="13"/>
        <v>0</v>
      </c>
    </row>
    <row r="92" spans="1:17" ht="30">
      <c r="A92" s="370" t="s">
        <v>778</v>
      </c>
      <c r="B92" s="359" t="s">
        <v>779</v>
      </c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00">
        <f t="shared" si="12"/>
        <v>0</v>
      </c>
      <c r="P92" s="178"/>
      <c r="Q92" s="178">
        <f t="shared" si="13"/>
        <v>0</v>
      </c>
    </row>
    <row r="93" spans="1:17" ht="30">
      <c r="A93" s="370" t="s">
        <v>780</v>
      </c>
      <c r="B93" s="359" t="s">
        <v>781</v>
      </c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00">
        <f t="shared" si="12"/>
        <v>0</v>
      </c>
      <c r="P93" s="178"/>
      <c r="Q93" s="178">
        <f t="shared" si="13"/>
        <v>0</v>
      </c>
    </row>
    <row r="94" spans="1:17" ht="15">
      <c r="A94" s="370" t="s">
        <v>782</v>
      </c>
      <c r="B94" s="359" t="s">
        <v>783</v>
      </c>
      <c r="C94" s="210"/>
      <c r="D94" s="210"/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00">
        <f t="shared" si="12"/>
        <v>0</v>
      </c>
      <c r="P94" s="178"/>
      <c r="Q94" s="178">
        <f t="shared" si="13"/>
        <v>0</v>
      </c>
    </row>
    <row r="95" spans="1:17" ht="15">
      <c r="A95" s="370" t="s">
        <v>784</v>
      </c>
      <c r="B95" s="359" t="s">
        <v>785</v>
      </c>
      <c r="C95" s="210"/>
      <c r="D95" s="210"/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00">
        <f t="shared" si="12"/>
        <v>0</v>
      </c>
      <c r="P95" s="178"/>
      <c r="Q95" s="178">
        <f t="shared" si="13"/>
        <v>0</v>
      </c>
    </row>
    <row r="96" spans="1:17" ht="15">
      <c r="A96" s="372" t="s">
        <v>234</v>
      </c>
      <c r="B96" s="367" t="s">
        <v>455</v>
      </c>
      <c r="C96" s="200">
        <f>SUM(C88:C95)</f>
        <v>0</v>
      </c>
      <c r="D96" s="200">
        <f aca="true" t="shared" si="18" ref="D96:N96">SUM(D88:D95)</f>
        <v>0</v>
      </c>
      <c r="E96" s="200">
        <f t="shared" si="18"/>
        <v>0</v>
      </c>
      <c r="F96" s="200">
        <f t="shared" si="18"/>
        <v>0</v>
      </c>
      <c r="G96" s="200">
        <f t="shared" si="18"/>
        <v>0</v>
      </c>
      <c r="H96" s="200">
        <f t="shared" si="18"/>
        <v>0</v>
      </c>
      <c r="I96" s="200">
        <f t="shared" si="18"/>
        <v>0</v>
      </c>
      <c r="J96" s="200">
        <f t="shared" si="18"/>
        <v>0</v>
      </c>
      <c r="K96" s="200">
        <f t="shared" si="18"/>
        <v>0</v>
      </c>
      <c r="L96" s="200">
        <f t="shared" si="18"/>
        <v>0</v>
      </c>
      <c r="M96" s="200">
        <f t="shared" si="18"/>
        <v>0</v>
      </c>
      <c r="N96" s="200">
        <f t="shared" si="18"/>
        <v>0</v>
      </c>
      <c r="O96" s="200">
        <f t="shared" si="12"/>
        <v>0</v>
      </c>
      <c r="P96" s="178"/>
      <c r="Q96" s="178">
        <f t="shared" si="13"/>
        <v>0</v>
      </c>
    </row>
    <row r="97" spans="1:17" ht="15.75">
      <c r="A97" s="375" t="s">
        <v>786</v>
      </c>
      <c r="B97" s="367"/>
      <c r="C97" s="200">
        <f>C96+C87+C82</f>
        <v>0</v>
      </c>
      <c r="D97" s="200">
        <f aca="true" t="shared" si="19" ref="D97:N97">D96+D87+D82</f>
        <v>0</v>
      </c>
      <c r="E97" s="200">
        <f t="shared" si="19"/>
        <v>0</v>
      </c>
      <c r="F97" s="200">
        <f t="shared" si="19"/>
        <v>0</v>
      </c>
      <c r="G97" s="200">
        <f t="shared" si="19"/>
        <v>0</v>
      </c>
      <c r="H97" s="200">
        <f t="shared" si="19"/>
        <v>0</v>
      </c>
      <c r="I97" s="200">
        <f t="shared" si="19"/>
        <v>0</v>
      </c>
      <c r="J97" s="200">
        <f t="shared" si="19"/>
        <v>0</v>
      </c>
      <c r="K97" s="200">
        <f t="shared" si="19"/>
        <v>0</v>
      </c>
      <c r="L97" s="200">
        <f t="shared" si="19"/>
        <v>0</v>
      </c>
      <c r="M97" s="200">
        <f t="shared" si="19"/>
        <v>0</v>
      </c>
      <c r="N97" s="200">
        <f t="shared" si="19"/>
        <v>0</v>
      </c>
      <c r="O97" s="200">
        <f t="shared" si="12"/>
        <v>0</v>
      </c>
      <c r="P97" s="178">
        <v>635</v>
      </c>
      <c r="Q97" s="178">
        <f t="shared" si="13"/>
        <v>-635</v>
      </c>
    </row>
    <row r="98" spans="1:17" ht="15.75">
      <c r="A98" s="378" t="s">
        <v>457</v>
      </c>
      <c r="B98" s="379" t="s">
        <v>458</v>
      </c>
      <c r="C98" s="200">
        <f>C97+C74</f>
        <v>3245364</v>
      </c>
      <c r="D98" s="200">
        <f aca="true" t="shared" si="20" ref="D98:N98">D97+D74</f>
        <v>3096500</v>
      </c>
      <c r="E98" s="200">
        <f t="shared" si="20"/>
        <v>4676500</v>
      </c>
      <c r="F98" s="200">
        <f t="shared" si="20"/>
        <v>3110500</v>
      </c>
      <c r="G98" s="200">
        <f t="shared" si="20"/>
        <v>3068500</v>
      </c>
      <c r="H98" s="200">
        <f t="shared" si="20"/>
        <v>3410500</v>
      </c>
      <c r="I98" s="200">
        <f t="shared" si="20"/>
        <v>3058500</v>
      </c>
      <c r="J98" s="200">
        <f t="shared" si="20"/>
        <v>3058500</v>
      </c>
      <c r="K98" s="200">
        <f t="shared" si="20"/>
        <v>3113500</v>
      </c>
      <c r="L98" s="200">
        <f t="shared" si="20"/>
        <v>3073500</v>
      </c>
      <c r="M98" s="200">
        <f t="shared" si="20"/>
        <v>3073500</v>
      </c>
      <c r="N98" s="200">
        <f t="shared" si="20"/>
        <v>3086700</v>
      </c>
      <c r="O98" s="200">
        <f t="shared" si="12"/>
        <v>39072064</v>
      </c>
      <c r="P98" s="178">
        <v>33382</v>
      </c>
      <c r="Q98" s="178">
        <f t="shared" si="13"/>
        <v>39038682</v>
      </c>
    </row>
    <row r="99" spans="1:17" ht="15">
      <c r="A99" s="370" t="s">
        <v>787</v>
      </c>
      <c r="B99" s="361" t="s">
        <v>788</v>
      </c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00">
        <f t="shared" si="12"/>
        <v>0</v>
      </c>
      <c r="P99" s="178"/>
      <c r="Q99" s="178">
        <f t="shared" si="13"/>
        <v>0</v>
      </c>
    </row>
    <row r="100" spans="1:17" ht="15">
      <c r="A100" s="370" t="s">
        <v>789</v>
      </c>
      <c r="B100" s="361" t="s">
        <v>790</v>
      </c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00">
        <f t="shared" si="12"/>
        <v>0</v>
      </c>
      <c r="P100" s="178"/>
      <c r="Q100" s="178">
        <f t="shared" si="13"/>
        <v>0</v>
      </c>
    </row>
    <row r="101" spans="1:17" ht="15">
      <c r="A101" s="370" t="s">
        <v>791</v>
      </c>
      <c r="B101" s="361" t="s">
        <v>792</v>
      </c>
      <c r="C101" s="210"/>
      <c r="D101" s="210"/>
      <c r="E101" s="210"/>
      <c r="F101" s="210"/>
      <c r="G101" s="210"/>
      <c r="H101" s="210"/>
      <c r="I101" s="210"/>
      <c r="J101" s="210"/>
      <c r="K101" s="210"/>
      <c r="L101" s="210"/>
      <c r="M101" s="210"/>
      <c r="N101" s="210"/>
      <c r="O101" s="200">
        <f t="shared" si="12"/>
        <v>0</v>
      </c>
      <c r="P101" s="178"/>
      <c r="Q101" s="178">
        <f t="shared" si="13"/>
        <v>0</v>
      </c>
    </row>
    <row r="102" spans="1:17" ht="15">
      <c r="A102" s="380" t="s">
        <v>459</v>
      </c>
      <c r="B102" s="365" t="s">
        <v>460</v>
      </c>
      <c r="C102" s="200">
        <f>SUM(C99:C101)</f>
        <v>0</v>
      </c>
      <c r="D102" s="200">
        <f aca="true" t="shared" si="21" ref="D102:N102">SUM(D99:D101)</f>
        <v>0</v>
      </c>
      <c r="E102" s="200">
        <f t="shared" si="21"/>
        <v>0</v>
      </c>
      <c r="F102" s="200">
        <f t="shared" si="21"/>
        <v>0</v>
      </c>
      <c r="G102" s="200">
        <f t="shared" si="21"/>
        <v>0</v>
      </c>
      <c r="H102" s="200">
        <f t="shared" si="21"/>
        <v>0</v>
      </c>
      <c r="I102" s="200">
        <f t="shared" si="21"/>
        <v>0</v>
      </c>
      <c r="J102" s="200">
        <f t="shared" si="21"/>
        <v>0</v>
      </c>
      <c r="K102" s="200">
        <f t="shared" si="21"/>
        <v>0</v>
      </c>
      <c r="L102" s="200">
        <f t="shared" si="21"/>
        <v>0</v>
      </c>
      <c r="M102" s="200">
        <f t="shared" si="21"/>
        <v>0</v>
      </c>
      <c r="N102" s="200">
        <f t="shared" si="21"/>
        <v>0</v>
      </c>
      <c r="O102" s="200">
        <f t="shared" si="12"/>
        <v>0</v>
      </c>
      <c r="P102" s="178"/>
      <c r="Q102" s="178">
        <f t="shared" si="13"/>
        <v>0</v>
      </c>
    </row>
    <row r="103" spans="1:17" ht="15">
      <c r="A103" s="381" t="s">
        <v>793</v>
      </c>
      <c r="B103" s="361" t="s">
        <v>794</v>
      </c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00">
        <f t="shared" si="12"/>
        <v>0</v>
      </c>
      <c r="P103" s="178"/>
      <c r="Q103" s="178">
        <f t="shared" si="13"/>
        <v>0</v>
      </c>
    </row>
    <row r="104" spans="1:17" ht="15">
      <c r="A104" s="381" t="s">
        <v>795</v>
      </c>
      <c r="B104" s="361" t="s">
        <v>796</v>
      </c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00">
        <f t="shared" si="12"/>
        <v>0</v>
      </c>
      <c r="P104" s="178"/>
      <c r="Q104" s="178">
        <f t="shared" si="13"/>
        <v>0</v>
      </c>
    </row>
    <row r="105" spans="1:17" ht="15">
      <c r="A105" s="370" t="s">
        <v>797</v>
      </c>
      <c r="B105" s="361" t="s">
        <v>798</v>
      </c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00">
        <f t="shared" si="12"/>
        <v>0</v>
      </c>
      <c r="P105" s="178"/>
      <c r="Q105" s="178">
        <f t="shared" si="13"/>
        <v>0</v>
      </c>
    </row>
    <row r="106" spans="1:17" ht="15">
      <c r="A106" s="370" t="s">
        <v>799</v>
      </c>
      <c r="B106" s="361" t="s">
        <v>800</v>
      </c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  <c r="O106" s="200">
        <f t="shared" si="12"/>
        <v>0</v>
      </c>
      <c r="P106" s="178"/>
      <c r="Q106" s="178">
        <f t="shared" si="13"/>
        <v>0</v>
      </c>
    </row>
    <row r="107" spans="1:17" ht="15">
      <c r="A107" s="382" t="s">
        <v>461</v>
      </c>
      <c r="B107" s="365" t="s">
        <v>462</v>
      </c>
      <c r="C107" s="200">
        <f>SUM(C103:C106)</f>
        <v>0</v>
      </c>
      <c r="D107" s="200">
        <f aca="true" t="shared" si="22" ref="D107:N107">SUM(D103:D106)</f>
        <v>0</v>
      </c>
      <c r="E107" s="200">
        <f t="shared" si="22"/>
        <v>0</v>
      </c>
      <c r="F107" s="200">
        <f t="shared" si="22"/>
        <v>0</v>
      </c>
      <c r="G107" s="200">
        <f t="shared" si="22"/>
        <v>0</v>
      </c>
      <c r="H107" s="200">
        <f t="shared" si="22"/>
        <v>0</v>
      </c>
      <c r="I107" s="200">
        <f t="shared" si="22"/>
        <v>0</v>
      </c>
      <c r="J107" s="200">
        <f t="shared" si="22"/>
        <v>0</v>
      </c>
      <c r="K107" s="200">
        <f t="shared" si="22"/>
        <v>0</v>
      </c>
      <c r="L107" s="200">
        <f t="shared" si="22"/>
        <v>0</v>
      </c>
      <c r="M107" s="200">
        <f t="shared" si="22"/>
        <v>0</v>
      </c>
      <c r="N107" s="200">
        <f t="shared" si="22"/>
        <v>0</v>
      </c>
      <c r="O107" s="200">
        <f t="shared" si="12"/>
        <v>0</v>
      </c>
      <c r="P107" s="178"/>
      <c r="Q107" s="178">
        <f t="shared" si="13"/>
        <v>0</v>
      </c>
    </row>
    <row r="108" spans="1:17" ht="15">
      <c r="A108" s="381" t="s">
        <v>463</v>
      </c>
      <c r="B108" s="361" t="s">
        <v>464</v>
      </c>
      <c r="C108" s="210"/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10"/>
      <c r="O108" s="200">
        <f t="shared" si="12"/>
        <v>0</v>
      </c>
      <c r="P108" s="178"/>
      <c r="Q108" s="178">
        <f t="shared" si="13"/>
        <v>0</v>
      </c>
    </row>
    <row r="109" spans="1:17" ht="15">
      <c r="A109" s="381" t="s">
        <v>465</v>
      </c>
      <c r="B109" s="361" t="s">
        <v>466</v>
      </c>
      <c r="C109" s="210"/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  <c r="N109" s="210"/>
      <c r="O109" s="200">
        <f t="shared" si="12"/>
        <v>0</v>
      </c>
      <c r="P109" s="178"/>
      <c r="Q109" s="178">
        <f t="shared" si="13"/>
        <v>0</v>
      </c>
    </row>
    <row r="110" spans="1:17" ht="15">
      <c r="A110" s="382" t="s">
        <v>467</v>
      </c>
      <c r="B110" s="365" t="s">
        <v>468</v>
      </c>
      <c r="C110" s="200">
        <f>SUM(C108:C109)</f>
        <v>0</v>
      </c>
      <c r="D110" s="200">
        <f aca="true" t="shared" si="23" ref="D110:N110">SUM(D108:D109)</f>
        <v>0</v>
      </c>
      <c r="E110" s="200">
        <f t="shared" si="23"/>
        <v>0</v>
      </c>
      <c r="F110" s="200">
        <f t="shared" si="23"/>
        <v>0</v>
      </c>
      <c r="G110" s="200">
        <f t="shared" si="23"/>
        <v>0</v>
      </c>
      <c r="H110" s="200">
        <f t="shared" si="23"/>
        <v>0</v>
      </c>
      <c r="I110" s="200">
        <f t="shared" si="23"/>
        <v>0</v>
      </c>
      <c r="J110" s="200">
        <f t="shared" si="23"/>
        <v>0</v>
      </c>
      <c r="K110" s="200">
        <f t="shared" si="23"/>
        <v>0</v>
      </c>
      <c r="L110" s="200">
        <f t="shared" si="23"/>
        <v>0</v>
      </c>
      <c r="M110" s="200">
        <f t="shared" si="23"/>
        <v>0</v>
      </c>
      <c r="N110" s="200">
        <f t="shared" si="23"/>
        <v>0</v>
      </c>
      <c r="O110" s="200">
        <f t="shared" si="12"/>
        <v>0</v>
      </c>
      <c r="P110" s="178"/>
      <c r="Q110" s="178">
        <f t="shared" si="13"/>
        <v>0</v>
      </c>
    </row>
    <row r="111" spans="1:17" ht="15">
      <c r="A111" s="381" t="s">
        <v>469</v>
      </c>
      <c r="B111" s="361" t="s">
        <v>470</v>
      </c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00">
        <f t="shared" si="12"/>
        <v>0</v>
      </c>
      <c r="P111" s="178"/>
      <c r="Q111" s="178">
        <f t="shared" si="13"/>
        <v>0</v>
      </c>
    </row>
    <row r="112" spans="1:17" ht="15">
      <c r="A112" s="381" t="s">
        <v>471</v>
      </c>
      <c r="B112" s="361" t="s">
        <v>472</v>
      </c>
      <c r="C112" s="210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00">
        <f t="shared" si="12"/>
        <v>0</v>
      </c>
      <c r="P112" s="178"/>
      <c r="Q112" s="178">
        <f t="shared" si="13"/>
        <v>0</v>
      </c>
    </row>
    <row r="113" spans="1:17" ht="15">
      <c r="A113" s="381" t="s">
        <v>473</v>
      </c>
      <c r="B113" s="361" t="s">
        <v>474</v>
      </c>
      <c r="C113" s="210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210"/>
      <c r="O113" s="200">
        <f t="shared" si="12"/>
        <v>0</v>
      </c>
      <c r="P113" s="178"/>
      <c r="Q113" s="178">
        <f t="shared" si="13"/>
        <v>0</v>
      </c>
    </row>
    <row r="114" spans="1:17" ht="15">
      <c r="A114" s="383" t="s">
        <v>475</v>
      </c>
      <c r="B114" s="368" t="s">
        <v>476</v>
      </c>
      <c r="C114" s="200">
        <f>C113+C112+C111+C110+C109+C108+C107+C102</f>
        <v>0</v>
      </c>
      <c r="D114" s="200">
        <f aca="true" t="shared" si="24" ref="D114:N114">D113+D112+D111+D110+D109+D108+D107+D102</f>
        <v>0</v>
      </c>
      <c r="E114" s="200">
        <f t="shared" si="24"/>
        <v>0</v>
      </c>
      <c r="F114" s="200">
        <f t="shared" si="24"/>
        <v>0</v>
      </c>
      <c r="G114" s="200">
        <f t="shared" si="24"/>
        <v>0</v>
      </c>
      <c r="H114" s="200">
        <f t="shared" si="24"/>
        <v>0</v>
      </c>
      <c r="I114" s="200">
        <f t="shared" si="24"/>
        <v>0</v>
      </c>
      <c r="J114" s="200">
        <f t="shared" si="24"/>
        <v>0</v>
      </c>
      <c r="K114" s="200">
        <f t="shared" si="24"/>
        <v>0</v>
      </c>
      <c r="L114" s="200">
        <f t="shared" si="24"/>
        <v>0</v>
      </c>
      <c r="M114" s="200">
        <f t="shared" si="24"/>
        <v>0</v>
      </c>
      <c r="N114" s="200">
        <f t="shared" si="24"/>
        <v>0</v>
      </c>
      <c r="O114" s="200">
        <f t="shared" si="12"/>
        <v>0</v>
      </c>
      <c r="P114" s="178"/>
      <c r="Q114" s="178">
        <f t="shared" si="13"/>
        <v>0</v>
      </c>
    </row>
    <row r="115" spans="1:17" ht="15">
      <c r="A115" s="381" t="s">
        <v>801</v>
      </c>
      <c r="B115" s="361" t="s">
        <v>802</v>
      </c>
      <c r="C115" s="210"/>
      <c r="D115" s="210"/>
      <c r="E115" s="210"/>
      <c r="F115" s="210"/>
      <c r="G115" s="210"/>
      <c r="H115" s="210"/>
      <c r="I115" s="210"/>
      <c r="J115" s="210"/>
      <c r="K115" s="210"/>
      <c r="L115" s="210"/>
      <c r="M115" s="210"/>
      <c r="N115" s="210"/>
      <c r="O115" s="200">
        <f t="shared" si="12"/>
        <v>0</v>
      </c>
      <c r="P115" s="178"/>
      <c r="Q115" s="178">
        <f t="shared" si="13"/>
        <v>0</v>
      </c>
    </row>
    <row r="116" spans="1:17" ht="15">
      <c r="A116" s="370" t="s">
        <v>803</v>
      </c>
      <c r="B116" s="361" t="s">
        <v>804</v>
      </c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00">
        <f t="shared" si="12"/>
        <v>0</v>
      </c>
      <c r="P116" s="178"/>
      <c r="Q116" s="178">
        <f t="shared" si="13"/>
        <v>0</v>
      </c>
    </row>
    <row r="117" spans="1:17" ht="15">
      <c r="A117" s="381" t="s">
        <v>805</v>
      </c>
      <c r="B117" s="361" t="s">
        <v>806</v>
      </c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00">
        <f t="shared" si="12"/>
        <v>0</v>
      </c>
      <c r="P117" s="178"/>
      <c r="Q117" s="178">
        <f t="shared" si="13"/>
        <v>0</v>
      </c>
    </row>
    <row r="118" spans="1:17" ht="15">
      <c r="A118" s="381" t="s">
        <v>807</v>
      </c>
      <c r="B118" s="361" t="s">
        <v>808</v>
      </c>
      <c r="C118" s="210"/>
      <c r="D118" s="210"/>
      <c r="E118" s="210"/>
      <c r="F118" s="210"/>
      <c r="G118" s="210"/>
      <c r="H118" s="210"/>
      <c r="I118" s="210"/>
      <c r="J118" s="210"/>
      <c r="K118" s="210"/>
      <c r="L118" s="210"/>
      <c r="M118" s="210"/>
      <c r="N118" s="210"/>
      <c r="O118" s="200">
        <f t="shared" si="12"/>
        <v>0</v>
      </c>
      <c r="P118" s="178"/>
      <c r="Q118" s="178">
        <f t="shared" si="13"/>
        <v>0</v>
      </c>
    </row>
    <row r="119" spans="1:17" ht="15">
      <c r="A119" s="383" t="s">
        <v>477</v>
      </c>
      <c r="B119" s="368" t="s">
        <v>478</v>
      </c>
      <c r="C119" s="200">
        <f>SUM(C115:C118)</f>
        <v>0</v>
      </c>
      <c r="D119" s="200">
        <f aca="true" t="shared" si="25" ref="D119:N119">SUM(D115:D118)</f>
        <v>0</v>
      </c>
      <c r="E119" s="200">
        <f t="shared" si="25"/>
        <v>0</v>
      </c>
      <c r="F119" s="200">
        <f t="shared" si="25"/>
        <v>0</v>
      </c>
      <c r="G119" s="200">
        <f t="shared" si="25"/>
        <v>0</v>
      </c>
      <c r="H119" s="200">
        <f t="shared" si="25"/>
        <v>0</v>
      </c>
      <c r="I119" s="200">
        <f t="shared" si="25"/>
        <v>0</v>
      </c>
      <c r="J119" s="200">
        <f t="shared" si="25"/>
        <v>0</v>
      </c>
      <c r="K119" s="200">
        <f t="shared" si="25"/>
        <v>0</v>
      </c>
      <c r="L119" s="200">
        <f t="shared" si="25"/>
        <v>0</v>
      </c>
      <c r="M119" s="200">
        <f t="shared" si="25"/>
        <v>0</v>
      </c>
      <c r="N119" s="200">
        <f t="shared" si="25"/>
        <v>0</v>
      </c>
      <c r="O119" s="200">
        <f t="shared" si="12"/>
        <v>0</v>
      </c>
      <c r="P119" s="178"/>
      <c r="Q119" s="178">
        <f t="shared" si="13"/>
        <v>0</v>
      </c>
    </row>
    <row r="120" spans="1:17" ht="15">
      <c r="A120" s="370" t="s">
        <v>167</v>
      </c>
      <c r="B120" s="361" t="s">
        <v>479</v>
      </c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00">
        <f t="shared" si="12"/>
        <v>0</v>
      </c>
      <c r="P120" s="178"/>
      <c r="Q120" s="178">
        <f t="shared" si="13"/>
        <v>0</v>
      </c>
    </row>
    <row r="121" spans="1:17" ht="15.75">
      <c r="A121" s="384" t="s">
        <v>480</v>
      </c>
      <c r="B121" s="385" t="s">
        <v>481</v>
      </c>
      <c r="C121" s="200">
        <f>C119+C114</f>
        <v>0</v>
      </c>
      <c r="D121" s="200">
        <f aca="true" t="shared" si="26" ref="D121:N121">D119+D114</f>
        <v>0</v>
      </c>
      <c r="E121" s="200">
        <f t="shared" si="26"/>
        <v>0</v>
      </c>
      <c r="F121" s="200">
        <f t="shared" si="26"/>
        <v>0</v>
      </c>
      <c r="G121" s="200">
        <f t="shared" si="26"/>
        <v>0</v>
      </c>
      <c r="H121" s="200">
        <f t="shared" si="26"/>
        <v>0</v>
      </c>
      <c r="I121" s="200">
        <f t="shared" si="26"/>
        <v>0</v>
      </c>
      <c r="J121" s="200">
        <f t="shared" si="26"/>
        <v>0</v>
      </c>
      <c r="K121" s="200">
        <f t="shared" si="26"/>
        <v>0</v>
      </c>
      <c r="L121" s="200">
        <f t="shared" si="26"/>
        <v>0</v>
      </c>
      <c r="M121" s="200">
        <f t="shared" si="26"/>
        <v>0</v>
      </c>
      <c r="N121" s="200">
        <f t="shared" si="26"/>
        <v>0</v>
      </c>
      <c r="O121" s="200">
        <f t="shared" si="12"/>
        <v>0</v>
      </c>
      <c r="P121" s="178"/>
      <c r="Q121" s="178">
        <f t="shared" si="13"/>
        <v>0</v>
      </c>
    </row>
    <row r="122" spans="1:17" ht="15.75">
      <c r="A122" s="386" t="s">
        <v>809</v>
      </c>
      <c r="B122" s="387"/>
      <c r="C122" s="200">
        <f>C121+C98</f>
        <v>3245364</v>
      </c>
      <c r="D122" s="200">
        <f aca="true" t="shared" si="27" ref="D122:N122">D121+D98</f>
        <v>3096500</v>
      </c>
      <c r="E122" s="200">
        <f t="shared" si="27"/>
        <v>4676500</v>
      </c>
      <c r="F122" s="200">
        <f t="shared" si="27"/>
        <v>3110500</v>
      </c>
      <c r="G122" s="200">
        <f t="shared" si="27"/>
        <v>3068500</v>
      </c>
      <c r="H122" s="200">
        <f t="shared" si="27"/>
        <v>3410500</v>
      </c>
      <c r="I122" s="200">
        <f t="shared" si="27"/>
        <v>3058500</v>
      </c>
      <c r="J122" s="200">
        <f t="shared" si="27"/>
        <v>3058500</v>
      </c>
      <c r="K122" s="200">
        <f t="shared" si="27"/>
        <v>3113500</v>
      </c>
      <c r="L122" s="200">
        <f t="shared" si="27"/>
        <v>3073500</v>
      </c>
      <c r="M122" s="200">
        <f t="shared" si="27"/>
        <v>3073500</v>
      </c>
      <c r="N122" s="200">
        <f t="shared" si="27"/>
        <v>3086700</v>
      </c>
      <c r="O122" s="200">
        <f t="shared" si="12"/>
        <v>39072064</v>
      </c>
      <c r="P122" s="178"/>
      <c r="Q122" s="178">
        <f t="shared" si="13"/>
        <v>39072064</v>
      </c>
    </row>
    <row r="123" spans="1:17" ht="25.5">
      <c r="A123" s="353" t="s">
        <v>438</v>
      </c>
      <c r="B123" s="354" t="s">
        <v>810</v>
      </c>
      <c r="C123" s="210"/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0"/>
      <c r="O123" s="200"/>
      <c r="P123" s="178"/>
      <c r="Q123" s="178">
        <f t="shared" si="13"/>
        <v>0</v>
      </c>
    </row>
    <row r="124" spans="1:17" ht="15">
      <c r="A124" s="360" t="s">
        <v>811</v>
      </c>
      <c r="B124" s="364" t="s">
        <v>812</v>
      </c>
      <c r="C124" s="210"/>
      <c r="D124" s="210"/>
      <c r="E124" s="210"/>
      <c r="F124" s="210"/>
      <c r="G124" s="210"/>
      <c r="H124" s="210"/>
      <c r="I124" s="210"/>
      <c r="J124" s="210"/>
      <c r="K124" s="210"/>
      <c r="L124" s="210"/>
      <c r="M124" s="210"/>
      <c r="N124" s="210"/>
      <c r="O124" s="200">
        <f t="shared" si="12"/>
        <v>0</v>
      </c>
      <c r="P124" s="178"/>
      <c r="Q124" s="178">
        <f t="shared" si="13"/>
        <v>0</v>
      </c>
    </row>
    <row r="125" spans="1:17" ht="15">
      <c r="A125" s="361" t="s">
        <v>813</v>
      </c>
      <c r="B125" s="364" t="s">
        <v>814</v>
      </c>
      <c r="C125" s="210"/>
      <c r="D125" s="210"/>
      <c r="E125" s="210"/>
      <c r="F125" s="210"/>
      <c r="G125" s="210"/>
      <c r="H125" s="210"/>
      <c r="I125" s="210"/>
      <c r="J125" s="210"/>
      <c r="K125" s="210"/>
      <c r="L125" s="210"/>
      <c r="M125" s="210"/>
      <c r="N125" s="210"/>
      <c r="O125" s="200">
        <f t="shared" si="12"/>
        <v>0</v>
      </c>
      <c r="P125" s="178"/>
      <c r="Q125" s="178">
        <f t="shared" si="13"/>
        <v>0</v>
      </c>
    </row>
    <row r="126" spans="1:17" ht="15">
      <c r="A126" s="361" t="s">
        <v>815</v>
      </c>
      <c r="B126" s="364" t="s">
        <v>816</v>
      </c>
      <c r="C126" s="210"/>
      <c r="D126" s="210"/>
      <c r="E126" s="210"/>
      <c r="F126" s="210"/>
      <c r="G126" s="210"/>
      <c r="H126" s="210"/>
      <c r="I126" s="210"/>
      <c r="J126" s="210"/>
      <c r="K126" s="210"/>
      <c r="L126" s="210"/>
      <c r="M126" s="210"/>
      <c r="N126" s="210"/>
      <c r="O126" s="200">
        <f t="shared" si="12"/>
        <v>0</v>
      </c>
      <c r="P126" s="178"/>
      <c r="Q126" s="178">
        <f t="shared" si="13"/>
        <v>0</v>
      </c>
    </row>
    <row r="127" spans="1:17" ht="15">
      <c r="A127" s="361" t="s">
        <v>208</v>
      </c>
      <c r="B127" s="364" t="s">
        <v>817</v>
      </c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00">
        <f t="shared" si="12"/>
        <v>0</v>
      </c>
      <c r="P127" s="178"/>
      <c r="Q127" s="178">
        <f t="shared" si="13"/>
        <v>0</v>
      </c>
    </row>
    <row r="128" spans="1:17" ht="15">
      <c r="A128" s="361" t="s">
        <v>818</v>
      </c>
      <c r="B128" s="364" t="s">
        <v>819</v>
      </c>
      <c r="C128" s="210"/>
      <c r="D128" s="210"/>
      <c r="E128" s="210"/>
      <c r="F128" s="210"/>
      <c r="G128" s="210"/>
      <c r="H128" s="210"/>
      <c r="I128" s="210"/>
      <c r="J128" s="210"/>
      <c r="K128" s="210"/>
      <c r="L128" s="210"/>
      <c r="M128" s="210"/>
      <c r="N128" s="210"/>
      <c r="O128" s="200">
        <f t="shared" si="12"/>
        <v>0</v>
      </c>
      <c r="P128" s="178"/>
      <c r="Q128" s="178">
        <f t="shared" si="13"/>
        <v>0</v>
      </c>
    </row>
    <row r="129" spans="1:17" ht="15">
      <c r="A129" s="361" t="s">
        <v>820</v>
      </c>
      <c r="B129" s="364" t="s">
        <v>821</v>
      </c>
      <c r="C129" s="210"/>
      <c r="D129" s="210"/>
      <c r="E129" s="210"/>
      <c r="F129" s="210"/>
      <c r="G129" s="210"/>
      <c r="H129" s="210"/>
      <c r="I129" s="210"/>
      <c r="J129" s="210"/>
      <c r="K129" s="210"/>
      <c r="L129" s="210"/>
      <c r="M129" s="210"/>
      <c r="N129" s="210"/>
      <c r="O129" s="200">
        <f t="shared" si="12"/>
        <v>0</v>
      </c>
      <c r="P129" s="178"/>
      <c r="Q129" s="178">
        <f t="shared" si="13"/>
        <v>0</v>
      </c>
    </row>
    <row r="130" spans="1:17" ht="15">
      <c r="A130" s="365" t="s">
        <v>822</v>
      </c>
      <c r="B130" s="388" t="s">
        <v>823</v>
      </c>
      <c r="C130" s="200">
        <f>SUM(C124:C129)</f>
        <v>0</v>
      </c>
      <c r="D130" s="200">
        <f aca="true" t="shared" si="28" ref="D130:N130">SUM(D124:D129)</f>
        <v>0</v>
      </c>
      <c r="E130" s="200">
        <f t="shared" si="28"/>
        <v>0</v>
      </c>
      <c r="F130" s="200">
        <f t="shared" si="28"/>
        <v>0</v>
      </c>
      <c r="G130" s="200">
        <f t="shared" si="28"/>
        <v>0</v>
      </c>
      <c r="H130" s="200">
        <f t="shared" si="28"/>
        <v>0</v>
      </c>
      <c r="I130" s="200">
        <f t="shared" si="28"/>
        <v>0</v>
      </c>
      <c r="J130" s="200">
        <f t="shared" si="28"/>
        <v>0</v>
      </c>
      <c r="K130" s="200">
        <f t="shared" si="28"/>
        <v>0</v>
      </c>
      <c r="L130" s="200">
        <f t="shared" si="28"/>
        <v>0</v>
      </c>
      <c r="M130" s="200">
        <f t="shared" si="28"/>
        <v>0</v>
      </c>
      <c r="N130" s="200">
        <f t="shared" si="28"/>
        <v>0</v>
      </c>
      <c r="O130" s="200">
        <f t="shared" si="12"/>
        <v>0</v>
      </c>
      <c r="P130" s="178"/>
      <c r="Q130" s="178">
        <f t="shared" si="13"/>
        <v>0</v>
      </c>
    </row>
    <row r="131" spans="1:17" ht="15">
      <c r="A131" s="361" t="s">
        <v>824</v>
      </c>
      <c r="B131" s="364" t="s">
        <v>825</v>
      </c>
      <c r="C131" s="210"/>
      <c r="D131" s="210"/>
      <c r="E131" s="210"/>
      <c r="F131" s="210"/>
      <c r="G131" s="210"/>
      <c r="H131" s="210"/>
      <c r="I131" s="210"/>
      <c r="J131" s="210"/>
      <c r="K131" s="210"/>
      <c r="L131" s="210"/>
      <c r="M131" s="210"/>
      <c r="N131" s="210"/>
      <c r="O131" s="200">
        <f t="shared" si="12"/>
        <v>0</v>
      </c>
      <c r="P131" s="178"/>
      <c r="Q131" s="178">
        <f t="shared" si="13"/>
        <v>0</v>
      </c>
    </row>
    <row r="132" spans="1:17" ht="30">
      <c r="A132" s="361" t="s">
        <v>826</v>
      </c>
      <c r="B132" s="364" t="s">
        <v>827</v>
      </c>
      <c r="C132" s="210"/>
      <c r="D132" s="210"/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  <c r="O132" s="200">
        <f t="shared" si="12"/>
        <v>0</v>
      </c>
      <c r="P132" s="178"/>
      <c r="Q132" s="178">
        <f t="shared" si="13"/>
        <v>0</v>
      </c>
    </row>
    <row r="133" spans="1:17" ht="30">
      <c r="A133" s="361" t="s">
        <v>828</v>
      </c>
      <c r="B133" s="364" t="s">
        <v>829</v>
      </c>
      <c r="C133" s="210"/>
      <c r="D133" s="210"/>
      <c r="E133" s="210"/>
      <c r="F133" s="210"/>
      <c r="G133" s="210"/>
      <c r="H133" s="210"/>
      <c r="I133" s="210"/>
      <c r="J133" s="210"/>
      <c r="K133" s="210"/>
      <c r="L133" s="210"/>
      <c r="M133" s="210"/>
      <c r="N133" s="210"/>
      <c r="O133" s="200">
        <f t="shared" si="12"/>
        <v>0</v>
      </c>
      <c r="P133" s="178"/>
      <c r="Q133" s="178">
        <f t="shared" si="13"/>
        <v>0</v>
      </c>
    </row>
    <row r="134" spans="1:17" ht="30">
      <c r="A134" s="361" t="s">
        <v>830</v>
      </c>
      <c r="B134" s="364" t="s">
        <v>831</v>
      </c>
      <c r="C134" s="210"/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00">
        <f t="shared" si="12"/>
        <v>0</v>
      </c>
      <c r="P134" s="178"/>
      <c r="Q134" s="178">
        <f t="shared" si="13"/>
        <v>0</v>
      </c>
    </row>
    <row r="135" spans="1:17" ht="15">
      <c r="A135" s="361" t="s">
        <v>588</v>
      </c>
      <c r="B135" s="364" t="s">
        <v>832</v>
      </c>
      <c r="C135" s="210"/>
      <c r="D135" s="210"/>
      <c r="E135" s="210">
        <v>0</v>
      </c>
      <c r="F135" s="210"/>
      <c r="G135" s="210"/>
      <c r="H135" s="210"/>
      <c r="I135" s="210"/>
      <c r="J135" s="210"/>
      <c r="K135" s="210"/>
      <c r="L135" s="210"/>
      <c r="M135" s="210"/>
      <c r="N135" s="210"/>
      <c r="O135" s="200">
        <f aca="true" t="shared" si="29" ref="O135:O198">SUM(C135:N135)</f>
        <v>0</v>
      </c>
      <c r="P135" s="178"/>
      <c r="Q135" s="178">
        <f aca="true" t="shared" si="30" ref="Q135:Q198">O135-P135</f>
        <v>0</v>
      </c>
    </row>
    <row r="136" spans="1:17" ht="15">
      <c r="A136" s="368" t="s">
        <v>151</v>
      </c>
      <c r="B136" s="377" t="s">
        <v>483</v>
      </c>
      <c r="C136" s="200">
        <f>C130+C131+C132+C133+C134+C135</f>
        <v>0</v>
      </c>
      <c r="D136" s="200">
        <f aca="true" t="shared" si="31" ref="D136:N136">D130+D131+D132+D133+D134+D135</f>
        <v>0</v>
      </c>
      <c r="E136" s="200">
        <f t="shared" si="31"/>
        <v>0</v>
      </c>
      <c r="F136" s="200">
        <f t="shared" si="31"/>
        <v>0</v>
      </c>
      <c r="G136" s="200">
        <f t="shared" si="31"/>
        <v>0</v>
      </c>
      <c r="H136" s="200">
        <f t="shared" si="31"/>
        <v>0</v>
      </c>
      <c r="I136" s="200">
        <f t="shared" si="31"/>
        <v>0</v>
      </c>
      <c r="J136" s="200">
        <f t="shared" si="31"/>
        <v>0</v>
      </c>
      <c r="K136" s="200">
        <f t="shared" si="31"/>
        <v>0</v>
      </c>
      <c r="L136" s="200">
        <f t="shared" si="31"/>
        <v>0</v>
      </c>
      <c r="M136" s="200">
        <f t="shared" si="31"/>
        <v>0</v>
      </c>
      <c r="N136" s="200">
        <f t="shared" si="31"/>
        <v>0</v>
      </c>
      <c r="O136" s="200">
        <f t="shared" si="29"/>
        <v>0</v>
      </c>
      <c r="P136" s="178"/>
      <c r="Q136" s="178">
        <f t="shared" si="30"/>
        <v>0</v>
      </c>
    </row>
    <row r="137" spans="1:17" ht="15">
      <c r="A137" s="361" t="s">
        <v>833</v>
      </c>
      <c r="B137" s="364" t="s">
        <v>834</v>
      </c>
      <c r="C137" s="210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  <c r="N137" s="210"/>
      <c r="O137" s="200">
        <f t="shared" si="29"/>
        <v>0</v>
      </c>
      <c r="P137" s="178"/>
      <c r="Q137" s="178">
        <f t="shared" si="30"/>
        <v>0</v>
      </c>
    </row>
    <row r="138" spans="1:17" ht="15">
      <c r="A138" s="361" t="s">
        <v>835</v>
      </c>
      <c r="B138" s="364" t="s">
        <v>836</v>
      </c>
      <c r="C138" s="210"/>
      <c r="D138" s="210"/>
      <c r="E138" s="210"/>
      <c r="F138" s="210"/>
      <c r="G138" s="210"/>
      <c r="H138" s="210"/>
      <c r="I138" s="210"/>
      <c r="J138" s="210"/>
      <c r="K138" s="210"/>
      <c r="L138" s="210"/>
      <c r="M138" s="210"/>
      <c r="N138" s="210"/>
      <c r="O138" s="200">
        <f t="shared" si="29"/>
        <v>0</v>
      </c>
      <c r="P138" s="178"/>
      <c r="Q138" s="178">
        <f t="shared" si="30"/>
        <v>0</v>
      </c>
    </row>
    <row r="139" spans="1:17" ht="15">
      <c r="A139" s="365" t="s">
        <v>837</v>
      </c>
      <c r="B139" s="388" t="s">
        <v>838</v>
      </c>
      <c r="C139" s="200">
        <f>SUM(C137:C138)</f>
        <v>0</v>
      </c>
      <c r="D139" s="200">
        <f aca="true" t="shared" si="32" ref="D139:N139">SUM(D137:D138)</f>
        <v>0</v>
      </c>
      <c r="E139" s="200">
        <f t="shared" si="32"/>
        <v>0</v>
      </c>
      <c r="F139" s="200">
        <f t="shared" si="32"/>
        <v>0</v>
      </c>
      <c r="G139" s="200">
        <f t="shared" si="32"/>
        <v>0</v>
      </c>
      <c r="H139" s="200">
        <f t="shared" si="32"/>
        <v>0</v>
      </c>
      <c r="I139" s="200">
        <f t="shared" si="32"/>
        <v>0</v>
      </c>
      <c r="J139" s="200">
        <f t="shared" si="32"/>
        <v>0</v>
      </c>
      <c r="K139" s="200">
        <f t="shared" si="32"/>
        <v>0</v>
      </c>
      <c r="L139" s="200">
        <f t="shared" si="32"/>
        <v>0</v>
      </c>
      <c r="M139" s="200">
        <f t="shared" si="32"/>
        <v>0</v>
      </c>
      <c r="N139" s="200">
        <f t="shared" si="32"/>
        <v>0</v>
      </c>
      <c r="O139" s="200">
        <f t="shared" si="29"/>
        <v>0</v>
      </c>
      <c r="P139" s="178"/>
      <c r="Q139" s="178">
        <f t="shared" si="30"/>
        <v>0</v>
      </c>
    </row>
    <row r="140" spans="1:17" ht="15">
      <c r="A140" s="361" t="s">
        <v>839</v>
      </c>
      <c r="B140" s="364" t="s">
        <v>840</v>
      </c>
      <c r="C140" s="210"/>
      <c r="D140" s="210"/>
      <c r="E140" s="210"/>
      <c r="F140" s="210"/>
      <c r="G140" s="210"/>
      <c r="H140" s="210"/>
      <c r="I140" s="210"/>
      <c r="J140" s="210"/>
      <c r="K140" s="210"/>
      <c r="L140" s="210"/>
      <c r="M140" s="210"/>
      <c r="N140" s="210"/>
      <c r="O140" s="200">
        <f t="shared" si="29"/>
        <v>0</v>
      </c>
      <c r="P140" s="178"/>
      <c r="Q140" s="178">
        <f t="shared" si="30"/>
        <v>0</v>
      </c>
    </row>
    <row r="141" spans="1:17" ht="15">
      <c r="A141" s="361" t="s">
        <v>841</v>
      </c>
      <c r="B141" s="364" t="s">
        <v>842</v>
      </c>
      <c r="C141" s="210"/>
      <c r="D141" s="210"/>
      <c r="E141" s="210"/>
      <c r="F141" s="210"/>
      <c r="G141" s="210"/>
      <c r="H141" s="210"/>
      <c r="I141" s="210"/>
      <c r="J141" s="210"/>
      <c r="K141" s="210"/>
      <c r="L141" s="210"/>
      <c r="M141" s="210"/>
      <c r="N141" s="210"/>
      <c r="O141" s="200">
        <f t="shared" si="29"/>
        <v>0</v>
      </c>
      <c r="P141" s="178"/>
      <c r="Q141" s="178">
        <f t="shared" si="30"/>
        <v>0</v>
      </c>
    </row>
    <row r="142" spans="1:17" ht="15">
      <c r="A142" s="361" t="s">
        <v>843</v>
      </c>
      <c r="B142" s="364" t="s">
        <v>844</v>
      </c>
      <c r="C142" s="210"/>
      <c r="D142" s="210"/>
      <c r="E142" s="210"/>
      <c r="F142" s="210"/>
      <c r="G142" s="210"/>
      <c r="H142" s="210"/>
      <c r="I142" s="210"/>
      <c r="J142" s="210"/>
      <c r="K142" s="210"/>
      <c r="L142" s="210"/>
      <c r="M142" s="210"/>
      <c r="N142" s="210"/>
      <c r="O142" s="200">
        <f t="shared" si="29"/>
        <v>0</v>
      </c>
      <c r="P142" s="178"/>
      <c r="Q142" s="178">
        <f t="shared" si="30"/>
        <v>0</v>
      </c>
    </row>
    <row r="143" spans="1:17" ht="15">
      <c r="A143" s="361" t="s">
        <v>845</v>
      </c>
      <c r="B143" s="364" t="s">
        <v>846</v>
      </c>
      <c r="C143" s="210"/>
      <c r="D143" s="210"/>
      <c r="E143" s="210"/>
      <c r="F143" s="210"/>
      <c r="G143" s="210"/>
      <c r="H143" s="210"/>
      <c r="I143" s="210"/>
      <c r="J143" s="210"/>
      <c r="K143" s="210"/>
      <c r="L143" s="210"/>
      <c r="M143" s="210"/>
      <c r="N143" s="210"/>
      <c r="O143" s="200">
        <f t="shared" si="29"/>
        <v>0</v>
      </c>
      <c r="P143" s="178"/>
      <c r="Q143" s="178">
        <f t="shared" si="30"/>
        <v>0</v>
      </c>
    </row>
    <row r="144" spans="1:17" ht="15">
      <c r="A144" s="361" t="s">
        <v>847</v>
      </c>
      <c r="B144" s="364" t="s">
        <v>848</v>
      </c>
      <c r="C144" s="210"/>
      <c r="D144" s="210"/>
      <c r="E144" s="210"/>
      <c r="F144" s="210"/>
      <c r="G144" s="210"/>
      <c r="H144" s="210"/>
      <c r="I144" s="210"/>
      <c r="J144" s="210"/>
      <c r="K144" s="210"/>
      <c r="L144" s="210"/>
      <c r="M144" s="210"/>
      <c r="N144" s="210"/>
      <c r="O144" s="200">
        <f t="shared" si="29"/>
        <v>0</v>
      </c>
      <c r="P144" s="178"/>
      <c r="Q144" s="178">
        <f t="shared" si="30"/>
        <v>0</v>
      </c>
    </row>
    <row r="145" spans="1:17" ht="15">
      <c r="A145" s="361" t="s">
        <v>849</v>
      </c>
      <c r="B145" s="364" t="s">
        <v>850</v>
      </c>
      <c r="C145" s="210"/>
      <c r="D145" s="210"/>
      <c r="E145" s="210"/>
      <c r="F145" s="210"/>
      <c r="G145" s="210"/>
      <c r="H145" s="210"/>
      <c r="I145" s="210"/>
      <c r="J145" s="210"/>
      <c r="K145" s="210"/>
      <c r="L145" s="210"/>
      <c r="M145" s="210"/>
      <c r="N145" s="210"/>
      <c r="O145" s="200">
        <f t="shared" si="29"/>
        <v>0</v>
      </c>
      <c r="P145" s="178"/>
      <c r="Q145" s="178">
        <f t="shared" si="30"/>
        <v>0</v>
      </c>
    </row>
    <row r="146" spans="1:17" ht="15">
      <c r="A146" s="361" t="s">
        <v>200</v>
      </c>
      <c r="B146" s="364" t="s">
        <v>851</v>
      </c>
      <c r="C146" s="210"/>
      <c r="D146" s="210"/>
      <c r="E146" s="210"/>
      <c r="F146" s="210"/>
      <c r="G146" s="210"/>
      <c r="H146" s="210"/>
      <c r="I146" s="210"/>
      <c r="J146" s="210"/>
      <c r="K146" s="210"/>
      <c r="L146" s="210"/>
      <c r="M146" s="210"/>
      <c r="N146" s="210"/>
      <c r="O146" s="200">
        <f t="shared" si="29"/>
        <v>0</v>
      </c>
      <c r="P146" s="178"/>
      <c r="Q146" s="178">
        <f t="shared" si="30"/>
        <v>0</v>
      </c>
    </row>
    <row r="147" spans="1:17" ht="15">
      <c r="A147" s="361" t="s">
        <v>852</v>
      </c>
      <c r="B147" s="364" t="s">
        <v>853</v>
      </c>
      <c r="C147" s="210"/>
      <c r="D147" s="210"/>
      <c r="E147" s="210"/>
      <c r="F147" s="210"/>
      <c r="G147" s="210"/>
      <c r="H147" s="210"/>
      <c r="I147" s="210"/>
      <c r="J147" s="210"/>
      <c r="K147" s="210"/>
      <c r="L147" s="210"/>
      <c r="M147" s="210"/>
      <c r="N147" s="210"/>
      <c r="O147" s="200">
        <f t="shared" si="29"/>
        <v>0</v>
      </c>
      <c r="P147" s="178"/>
      <c r="Q147" s="178">
        <f t="shared" si="30"/>
        <v>0</v>
      </c>
    </row>
    <row r="148" spans="1:17" ht="15">
      <c r="A148" s="365" t="s">
        <v>854</v>
      </c>
      <c r="B148" s="388" t="s">
        <v>855</v>
      </c>
      <c r="C148" s="200">
        <f>SUM(C143:C147)</f>
        <v>0</v>
      </c>
      <c r="D148" s="200">
        <f aca="true" t="shared" si="33" ref="D148:N148">SUM(D143:D147)</f>
        <v>0</v>
      </c>
      <c r="E148" s="200">
        <f t="shared" si="33"/>
        <v>0</v>
      </c>
      <c r="F148" s="200">
        <f t="shared" si="33"/>
        <v>0</v>
      </c>
      <c r="G148" s="200">
        <f t="shared" si="33"/>
        <v>0</v>
      </c>
      <c r="H148" s="200">
        <f t="shared" si="33"/>
        <v>0</v>
      </c>
      <c r="I148" s="200">
        <f t="shared" si="33"/>
        <v>0</v>
      </c>
      <c r="J148" s="200">
        <f t="shared" si="33"/>
        <v>0</v>
      </c>
      <c r="K148" s="200">
        <f t="shared" si="33"/>
        <v>0</v>
      </c>
      <c r="L148" s="200">
        <f t="shared" si="33"/>
        <v>0</v>
      </c>
      <c r="M148" s="200">
        <f t="shared" si="33"/>
        <v>0</v>
      </c>
      <c r="N148" s="200">
        <f t="shared" si="33"/>
        <v>0</v>
      </c>
      <c r="O148" s="200">
        <f t="shared" si="29"/>
        <v>0</v>
      </c>
      <c r="P148" s="178"/>
      <c r="Q148" s="178">
        <f t="shared" si="30"/>
        <v>0</v>
      </c>
    </row>
    <row r="149" spans="1:17" ht="15">
      <c r="A149" s="361" t="s">
        <v>856</v>
      </c>
      <c r="B149" s="364" t="s">
        <v>857</v>
      </c>
      <c r="C149" s="210"/>
      <c r="D149" s="210"/>
      <c r="E149" s="210"/>
      <c r="F149" s="210"/>
      <c r="G149" s="210"/>
      <c r="H149" s="210"/>
      <c r="I149" s="210"/>
      <c r="J149" s="210"/>
      <c r="K149" s="210"/>
      <c r="L149" s="210"/>
      <c r="M149" s="210"/>
      <c r="N149" s="210"/>
      <c r="O149" s="200">
        <f t="shared" si="29"/>
        <v>0</v>
      </c>
      <c r="P149" s="178"/>
      <c r="Q149" s="178">
        <f t="shared" si="30"/>
        <v>0</v>
      </c>
    </row>
    <row r="150" spans="1:17" ht="15">
      <c r="A150" s="368" t="s">
        <v>484</v>
      </c>
      <c r="B150" s="377" t="s">
        <v>485</v>
      </c>
      <c r="C150" s="200">
        <f>C149+C148+C142+C141+C140+C139</f>
        <v>0</v>
      </c>
      <c r="D150" s="200">
        <f aca="true" t="shared" si="34" ref="D150:N150">D149+D148+D142+D141+D140+D139</f>
        <v>0</v>
      </c>
      <c r="E150" s="200">
        <f t="shared" si="34"/>
        <v>0</v>
      </c>
      <c r="F150" s="200">
        <f t="shared" si="34"/>
        <v>0</v>
      </c>
      <c r="G150" s="200">
        <f t="shared" si="34"/>
        <v>0</v>
      </c>
      <c r="H150" s="200">
        <f t="shared" si="34"/>
        <v>0</v>
      </c>
      <c r="I150" s="200">
        <f t="shared" si="34"/>
        <v>0</v>
      </c>
      <c r="J150" s="200">
        <f t="shared" si="34"/>
        <v>0</v>
      </c>
      <c r="K150" s="200">
        <f t="shared" si="34"/>
        <v>0</v>
      </c>
      <c r="L150" s="200">
        <f t="shared" si="34"/>
        <v>0</v>
      </c>
      <c r="M150" s="200">
        <f t="shared" si="34"/>
        <v>0</v>
      </c>
      <c r="N150" s="200">
        <f t="shared" si="34"/>
        <v>0</v>
      </c>
      <c r="O150" s="200">
        <f t="shared" si="29"/>
        <v>0</v>
      </c>
      <c r="P150" s="178"/>
      <c r="Q150" s="178">
        <f t="shared" si="30"/>
        <v>0</v>
      </c>
    </row>
    <row r="151" spans="1:17" ht="15">
      <c r="A151" s="370" t="s">
        <v>858</v>
      </c>
      <c r="B151" s="364" t="s">
        <v>859</v>
      </c>
      <c r="C151" s="210"/>
      <c r="D151" s="210"/>
      <c r="E151" s="210"/>
      <c r="F151" s="210"/>
      <c r="G151" s="210"/>
      <c r="H151" s="210"/>
      <c r="I151" s="210"/>
      <c r="J151" s="210"/>
      <c r="K151" s="210"/>
      <c r="L151" s="210"/>
      <c r="M151" s="210"/>
      <c r="N151" s="210"/>
      <c r="O151" s="200">
        <f t="shared" si="29"/>
        <v>0</v>
      </c>
      <c r="P151" s="178"/>
      <c r="Q151" s="178">
        <f t="shared" si="30"/>
        <v>0</v>
      </c>
    </row>
    <row r="152" spans="1:17" ht="15">
      <c r="A152" s="370" t="s">
        <v>860</v>
      </c>
      <c r="B152" s="364" t="s">
        <v>861</v>
      </c>
      <c r="C152" s="210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00">
        <f t="shared" si="29"/>
        <v>0</v>
      </c>
      <c r="P152" s="178"/>
      <c r="Q152" s="178">
        <f t="shared" si="30"/>
        <v>0</v>
      </c>
    </row>
    <row r="153" spans="1:17" ht="15">
      <c r="A153" s="370" t="s">
        <v>862</v>
      </c>
      <c r="B153" s="364" t="s">
        <v>863</v>
      </c>
      <c r="C153" s="210"/>
      <c r="D153" s="210"/>
      <c r="E153" s="210"/>
      <c r="F153" s="210"/>
      <c r="G153" s="210"/>
      <c r="H153" s="210"/>
      <c r="I153" s="210"/>
      <c r="J153" s="210"/>
      <c r="K153" s="210"/>
      <c r="L153" s="210"/>
      <c r="M153" s="210"/>
      <c r="N153" s="210"/>
      <c r="O153" s="200">
        <f t="shared" si="29"/>
        <v>0</v>
      </c>
      <c r="P153" s="178"/>
      <c r="Q153" s="178">
        <f t="shared" si="30"/>
        <v>0</v>
      </c>
    </row>
    <row r="154" spans="1:17" ht="15">
      <c r="A154" s="370" t="s">
        <v>864</v>
      </c>
      <c r="B154" s="364" t="s">
        <v>865</v>
      </c>
      <c r="C154" s="210"/>
      <c r="D154" s="210"/>
      <c r="E154" s="210"/>
      <c r="F154" s="210"/>
      <c r="G154" s="210"/>
      <c r="H154" s="210"/>
      <c r="I154" s="210"/>
      <c r="J154" s="210"/>
      <c r="K154" s="210"/>
      <c r="L154" s="210"/>
      <c r="M154" s="210"/>
      <c r="N154" s="210"/>
      <c r="O154" s="200">
        <f t="shared" si="29"/>
        <v>0</v>
      </c>
      <c r="P154" s="178"/>
      <c r="Q154" s="178">
        <f t="shared" si="30"/>
        <v>0</v>
      </c>
    </row>
    <row r="155" spans="1:17" ht="15">
      <c r="A155" s="370" t="s">
        <v>866</v>
      </c>
      <c r="B155" s="364" t="s">
        <v>867</v>
      </c>
      <c r="C155" s="210"/>
      <c r="D155" s="210"/>
      <c r="E155" s="210"/>
      <c r="F155" s="210"/>
      <c r="G155" s="210"/>
      <c r="H155" s="210"/>
      <c r="I155" s="210"/>
      <c r="J155" s="210"/>
      <c r="K155" s="210"/>
      <c r="L155" s="210"/>
      <c r="M155" s="210"/>
      <c r="N155" s="210"/>
      <c r="O155" s="200">
        <f t="shared" si="29"/>
        <v>0</v>
      </c>
      <c r="P155" s="178"/>
      <c r="Q155" s="178">
        <f t="shared" si="30"/>
        <v>0</v>
      </c>
    </row>
    <row r="156" spans="1:17" ht="15">
      <c r="A156" s="370" t="s">
        <v>868</v>
      </c>
      <c r="B156" s="364" t="s">
        <v>869</v>
      </c>
      <c r="C156" s="210"/>
      <c r="D156" s="210"/>
      <c r="E156" s="210"/>
      <c r="F156" s="210"/>
      <c r="G156" s="210"/>
      <c r="H156" s="210"/>
      <c r="I156" s="210"/>
      <c r="J156" s="210"/>
      <c r="K156" s="210"/>
      <c r="L156" s="210"/>
      <c r="M156" s="210"/>
      <c r="N156" s="210"/>
      <c r="O156" s="200">
        <f t="shared" si="29"/>
        <v>0</v>
      </c>
      <c r="P156" s="178"/>
      <c r="Q156" s="178">
        <f t="shared" si="30"/>
        <v>0</v>
      </c>
    </row>
    <row r="157" spans="1:17" ht="15">
      <c r="A157" s="370" t="s">
        <v>870</v>
      </c>
      <c r="B157" s="364" t="s">
        <v>871</v>
      </c>
      <c r="C157" s="210"/>
      <c r="D157" s="210"/>
      <c r="E157" s="210"/>
      <c r="F157" s="210"/>
      <c r="G157" s="210"/>
      <c r="H157" s="210"/>
      <c r="I157" s="210"/>
      <c r="J157" s="210"/>
      <c r="K157" s="210"/>
      <c r="L157" s="210"/>
      <c r="M157" s="210"/>
      <c r="N157" s="210"/>
      <c r="O157" s="200">
        <f t="shared" si="29"/>
        <v>0</v>
      </c>
      <c r="P157" s="178"/>
      <c r="Q157" s="178">
        <f t="shared" si="30"/>
        <v>0</v>
      </c>
    </row>
    <row r="158" spans="1:17" ht="15">
      <c r="A158" s="370" t="s">
        <v>872</v>
      </c>
      <c r="B158" s="364" t="s">
        <v>873</v>
      </c>
      <c r="C158" s="210"/>
      <c r="D158" s="210"/>
      <c r="E158" s="210"/>
      <c r="F158" s="210"/>
      <c r="G158" s="210"/>
      <c r="H158" s="210"/>
      <c r="I158" s="210"/>
      <c r="J158" s="210"/>
      <c r="K158" s="210"/>
      <c r="L158" s="210"/>
      <c r="M158" s="210"/>
      <c r="N158" s="210"/>
      <c r="O158" s="200">
        <f t="shared" si="29"/>
        <v>0</v>
      </c>
      <c r="P158" s="178"/>
      <c r="Q158" s="178">
        <f t="shared" si="30"/>
        <v>0</v>
      </c>
    </row>
    <row r="159" spans="1:17" ht="15">
      <c r="A159" s="370" t="s">
        <v>874</v>
      </c>
      <c r="B159" s="364" t="s">
        <v>875</v>
      </c>
      <c r="C159" s="210"/>
      <c r="D159" s="210"/>
      <c r="E159" s="210"/>
      <c r="F159" s="210"/>
      <c r="G159" s="210"/>
      <c r="H159" s="210"/>
      <c r="I159" s="210"/>
      <c r="J159" s="210"/>
      <c r="K159" s="210"/>
      <c r="L159" s="210"/>
      <c r="M159" s="210"/>
      <c r="N159" s="210"/>
      <c r="O159" s="200">
        <f t="shared" si="29"/>
        <v>0</v>
      </c>
      <c r="P159" s="178"/>
      <c r="Q159" s="178">
        <f t="shared" si="30"/>
        <v>0</v>
      </c>
    </row>
    <row r="160" spans="1:17" ht="15">
      <c r="A160" s="370" t="s">
        <v>876</v>
      </c>
      <c r="B160" s="364" t="s">
        <v>877</v>
      </c>
      <c r="C160" s="210"/>
      <c r="D160" s="210"/>
      <c r="E160" s="210"/>
      <c r="F160" s="210"/>
      <c r="G160" s="210"/>
      <c r="H160" s="210"/>
      <c r="I160" s="210"/>
      <c r="J160" s="210"/>
      <c r="K160" s="210"/>
      <c r="L160" s="210"/>
      <c r="M160" s="210"/>
      <c r="N160" s="210"/>
      <c r="O160" s="200">
        <f t="shared" si="29"/>
        <v>0</v>
      </c>
      <c r="P160" s="178"/>
      <c r="Q160" s="178">
        <f t="shared" si="30"/>
        <v>0</v>
      </c>
    </row>
    <row r="161" spans="1:17" ht="15">
      <c r="A161" s="372" t="s">
        <v>486</v>
      </c>
      <c r="B161" s="377" t="s">
        <v>487</v>
      </c>
      <c r="C161" s="200">
        <f>SUM(C151:C160)</f>
        <v>0</v>
      </c>
      <c r="D161" s="200">
        <f aca="true" t="shared" si="35" ref="D161:N161">SUM(D151:D160)</f>
        <v>0</v>
      </c>
      <c r="E161" s="200">
        <f t="shared" si="35"/>
        <v>0</v>
      </c>
      <c r="F161" s="200">
        <f t="shared" si="35"/>
        <v>0</v>
      </c>
      <c r="G161" s="200">
        <f t="shared" si="35"/>
        <v>0</v>
      </c>
      <c r="H161" s="200">
        <f t="shared" si="35"/>
        <v>0</v>
      </c>
      <c r="I161" s="200">
        <f t="shared" si="35"/>
        <v>0</v>
      </c>
      <c r="J161" s="200">
        <f t="shared" si="35"/>
        <v>0</v>
      </c>
      <c r="K161" s="200">
        <f t="shared" si="35"/>
        <v>0</v>
      </c>
      <c r="L161" s="200">
        <f t="shared" si="35"/>
        <v>0</v>
      </c>
      <c r="M161" s="200">
        <f t="shared" si="35"/>
        <v>0</v>
      </c>
      <c r="N161" s="200">
        <f t="shared" si="35"/>
        <v>0</v>
      </c>
      <c r="O161" s="200">
        <f t="shared" si="29"/>
        <v>0</v>
      </c>
      <c r="P161" s="178"/>
      <c r="Q161" s="178">
        <f t="shared" si="30"/>
        <v>0</v>
      </c>
    </row>
    <row r="162" spans="1:17" ht="30">
      <c r="A162" s="370" t="s">
        <v>878</v>
      </c>
      <c r="B162" s="364" t="s">
        <v>879</v>
      </c>
      <c r="C162" s="210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  <c r="O162" s="200">
        <f t="shared" si="29"/>
        <v>0</v>
      </c>
      <c r="P162" s="178"/>
      <c r="Q162" s="178">
        <f t="shared" si="30"/>
        <v>0</v>
      </c>
    </row>
    <row r="163" spans="1:17" ht="30">
      <c r="A163" s="361" t="s">
        <v>880</v>
      </c>
      <c r="B163" s="364" t="s">
        <v>881</v>
      </c>
      <c r="C163" s="210"/>
      <c r="D163" s="210"/>
      <c r="E163" s="210"/>
      <c r="F163" s="210"/>
      <c r="G163" s="210"/>
      <c r="H163" s="210"/>
      <c r="I163" s="210"/>
      <c r="J163" s="210"/>
      <c r="K163" s="210"/>
      <c r="L163" s="210"/>
      <c r="M163" s="210"/>
      <c r="N163" s="210"/>
      <c r="O163" s="200">
        <f t="shared" si="29"/>
        <v>0</v>
      </c>
      <c r="P163" s="178"/>
      <c r="Q163" s="178">
        <f t="shared" si="30"/>
        <v>0</v>
      </c>
    </row>
    <row r="164" spans="1:17" ht="15">
      <c r="A164" s="370" t="s">
        <v>882</v>
      </c>
      <c r="B164" s="364" t="s">
        <v>883</v>
      </c>
      <c r="C164" s="210"/>
      <c r="D164" s="210"/>
      <c r="E164" s="210"/>
      <c r="F164" s="210"/>
      <c r="G164" s="210"/>
      <c r="H164" s="210"/>
      <c r="I164" s="210"/>
      <c r="J164" s="210"/>
      <c r="K164" s="210"/>
      <c r="L164" s="210"/>
      <c r="M164" s="210"/>
      <c r="N164" s="210"/>
      <c r="O164" s="200">
        <f t="shared" si="29"/>
        <v>0</v>
      </c>
      <c r="P164" s="178"/>
      <c r="Q164" s="178">
        <f t="shared" si="30"/>
        <v>0</v>
      </c>
    </row>
    <row r="165" spans="1:17" ht="15">
      <c r="A165" s="368" t="s">
        <v>488</v>
      </c>
      <c r="B165" s="377" t="s">
        <v>489</v>
      </c>
      <c r="C165" s="200">
        <f>SUM(C162:C164)</f>
        <v>0</v>
      </c>
      <c r="D165" s="200">
        <f aca="true" t="shared" si="36" ref="D165:N165">SUM(D162:D164)</f>
        <v>0</v>
      </c>
      <c r="E165" s="200">
        <f t="shared" si="36"/>
        <v>0</v>
      </c>
      <c r="F165" s="200">
        <f t="shared" si="36"/>
        <v>0</v>
      </c>
      <c r="G165" s="200">
        <f t="shared" si="36"/>
        <v>0</v>
      </c>
      <c r="H165" s="200">
        <f t="shared" si="36"/>
        <v>0</v>
      </c>
      <c r="I165" s="200">
        <f t="shared" si="36"/>
        <v>0</v>
      </c>
      <c r="J165" s="200">
        <f t="shared" si="36"/>
        <v>0</v>
      </c>
      <c r="K165" s="200">
        <f t="shared" si="36"/>
        <v>0</v>
      </c>
      <c r="L165" s="200">
        <f t="shared" si="36"/>
        <v>0</v>
      </c>
      <c r="M165" s="200">
        <f t="shared" si="36"/>
        <v>0</v>
      </c>
      <c r="N165" s="200">
        <f t="shared" si="36"/>
        <v>0</v>
      </c>
      <c r="O165" s="200">
        <f t="shared" si="29"/>
        <v>0</v>
      </c>
      <c r="P165" s="178"/>
      <c r="Q165" s="178">
        <f t="shared" si="30"/>
        <v>0</v>
      </c>
    </row>
    <row r="166" spans="1:17" ht="15.75">
      <c r="A166" s="375" t="s">
        <v>119</v>
      </c>
      <c r="B166" s="389"/>
      <c r="C166" s="200">
        <f>C165+C161+C150+C136</f>
        <v>0</v>
      </c>
      <c r="D166" s="200">
        <f aca="true" t="shared" si="37" ref="D166:N166">D165+D161+D150+D136</f>
        <v>0</v>
      </c>
      <c r="E166" s="200">
        <f t="shared" si="37"/>
        <v>0</v>
      </c>
      <c r="F166" s="200">
        <f t="shared" si="37"/>
        <v>0</v>
      </c>
      <c r="G166" s="200">
        <f t="shared" si="37"/>
        <v>0</v>
      </c>
      <c r="H166" s="200">
        <f t="shared" si="37"/>
        <v>0</v>
      </c>
      <c r="I166" s="200">
        <f t="shared" si="37"/>
        <v>0</v>
      </c>
      <c r="J166" s="200">
        <f t="shared" si="37"/>
        <v>0</v>
      </c>
      <c r="K166" s="200">
        <f t="shared" si="37"/>
        <v>0</v>
      </c>
      <c r="L166" s="200">
        <f t="shared" si="37"/>
        <v>0</v>
      </c>
      <c r="M166" s="200">
        <f t="shared" si="37"/>
        <v>0</v>
      </c>
      <c r="N166" s="200">
        <f t="shared" si="37"/>
        <v>0</v>
      </c>
      <c r="O166" s="200">
        <f t="shared" si="29"/>
        <v>0</v>
      </c>
      <c r="P166" s="178"/>
      <c r="Q166" s="178">
        <f t="shared" si="30"/>
        <v>0</v>
      </c>
    </row>
    <row r="167" spans="1:17" ht="15">
      <c r="A167" s="361" t="s">
        <v>258</v>
      </c>
      <c r="B167" s="364" t="s">
        <v>884</v>
      </c>
      <c r="C167" s="210"/>
      <c r="D167" s="210"/>
      <c r="E167" s="210"/>
      <c r="F167" s="210"/>
      <c r="G167" s="210"/>
      <c r="H167" s="210"/>
      <c r="I167" s="210"/>
      <c r="J167" s="210"/>
      <c r="K167" s="210"/>
      <c r="L167" s="210"/>
      <c r="M167" s="210"/>
      <c r="N167" s="210"/>
      <c r="O167" s="200">
        <f t="shared" si="29"/>
        <v>0</v>
      </c>
      <c r="P167" s="178"/>
      <c r="Q167" s="178">
        <f t="shared" si="30"/>
        <v>0</v>
      </c>
    </row>
    <row r="168" spans="1:17" ht="30">
      <c r="A168" s="361" t="s">
        <v>885</v>
      </c>
      <c r="B168" s="364" t="s">
        <v>886</v>
      </c>
      <c r="C168" s="210"/>
      <c r="D168" s="210"/>
      <c r="E168" s="210"/>
      <c r="F168" s="210"/>
      <c r="G168" s="210"/>
      <c r="H168" s="210"/>
      <c r="I168" s="210"/>
      <c r="J168" s="210"/>
      <c r="K168" s="210"/>
      <c r="L168" s="210"/>
      <c r="M168" s="210"/>
      <c r="N168" s="210"/>
      <c r="O168" s="200">
        <f t="shared" si="29"/>
        <v>0</v>
      </c>
      <c r="P168" s="178"/>
      <c r="Q168" s="178">
        <f t="shared" si="30"/>
        <v>0</v>
      </c>
    </row>
    <row r="169" spans="1:17" ht="30">
      <c r="A169" s="361" t="s">
        <v>887</v>
      </c>
      <c r="B169" s="364" t="s">
        <v>888</v>
      </c>
      <c r="C169" s="210"/>
      <c r="D169" s="210"/>
      <c r="E169" s="210"/>
      <c r="F169" s="210"/>
      <c r="G169" s="210"/>
      <c r="H169" s="210"/>
      <c r="I169" s="210"/>
      <c r="J169" s="210"/>
      <c r="K169" s="210"/>
      <c r="L169" s="210"/>
      <c r="M169" s="210"/>
      <c r="N169" s="210"/>
      <c r="O169" s="200">
        <f t="shared" si="29"/>
        <v>0</v>
      </c>
      <c r="P169" s="178"/>
      <c r="Q169" s="178">
        <f t="shared" si="30"/>
        <v>0</v>
      </c>
    </row>
    <row r="170" spans="1:17" ht="30">
      <c r="A170" s="361" t="s">
        <v>889</v>
      </c>
      <c r="B170" s="364" t="s">
        <v>890</v>
      </c>
      <c r="C170" s="210"/>
      <c r="D170" s="210"/>
      <c r="E170" s="210"/>
      <c r="F170" s="210"/>
      <c r="G170" s="210"/>
      <c r="H170" s="210"/>
      <c r="I170" s="210"/>
      <c r="J170" s="210"/>
      <c r="K170" s="210"/>
      <c r="L170" s="210"/>
      <c r="M170" s="210"/>
      <c r="N170" s="210"/>
      <c r="O170" s="200">
        <f t="shared" si="29"/>
        <v>0</v>
      </c>
      <c r="P170" s="178"/>
      <c r="Q170" s="178">
        <f t="shared" si="30"/>
        <v>0</v>
      </c>
    </row>
    <row r="171" spans="1:17" ht="15">
      <c r="A171" s="361" t="s">
        <v>891</v>
      </c>
      <c r="B171" s="364" t="s">
        <v>892</v>
      </c>
      <c r="C171" s="210"/>
      <c r="D171" s="210"/>
      <c r="E171" s="210"/>
      <c r="F171" s="210"/>
      <c r="G171" s="210"/>
      <c r="H171" s="210"/>
      <c r="I171" s="210"/>
      <c r="J171" s="210"/>
      <c r="K171" s="210"/>
      <c r="L171" s="210"/>
      <c r="M171" s="210"/>
      <c r="N171" s="210"/>
      <c r="O171" s="200">
        <f t="shared" si="29"/>
        <v>0</v>
      </c>
      <c r="P171" s="178">
        <v>635</v>
      </c>
      <c r="Q171" s="178">
        <f t="shared" si="30"/>
        <v>-635</v>
      </c>
    </row>
    <row r="172" spans="1:17" ht="15">
      <c r="A172" s="368" t="s">
        <v>490</v>
      </c>
      <c r="B172" s="377" t="s">
        <v>491</v>
      </c>
      <c r="C172" s="200">
        <f>SUM(C167:C171)</f>
        <v>0</v>
      </c>
      <c r="D172" s="200">
        <f aca="true" t="shared" si="38" ref="D172:N172">SUM(D167:D171)</f>
        <v>0</v>
      </c>
      <c r="E172" s="200">
        <f t="shared" si="38"/>
        <v>0</v>
      </c>
      <c r="F172" s="200">
        <f t="shared" si="38"/>
        <v>0</v>
      </c>
      <c r="G172" s="200">
        <f t="shared" si="38"/>
        <v>0</v>
      </c>
      <c r="H172" s="200">
        <f t="shared" si="38"/>
        <v>0</v>
      </c>
      <c r="I172" s="200">
        <f t="shared" si="38"/>
        <v>0</v>
      </c>
      <c r="J172" s="200">
        <f t="shared" si="38"/>
        <v>0</v>
      </c>
      <c r="K172" s="200">
        <f t="shared" si="38"/>
        <v>0</v>
      </c>
      <c r="L172" s="200">
        <f t="shared" si="38"/>
        <v>0</v>
      </c>
      <c r="M172" s="200">
        <f t="shared" si="38"/>
        <v>0</v>
      </c>
      <c r="N172" s="200">
        <f t="shared" si="38"/>
        <v>0</v>
      </c>
      <c r="O172" s="200">
        <f t="shared" si="29"/>
        <v>0</v>
      </c>
      <c r="P172" s="178">
        <v>635</v>
      </c>
      <c r="Q172" s="178">
        <f t="shared" si="30"/>
        <v>-635</v>
      </c>
    </row>
    <row r="173" spans="1:17" ht="15">
      <c r="A173" s="370" t="s">
        <v>204</v>
      </c>
      <c r="B173" s="364" t="s">
        <v>893</v>
      </c>
      <c r="C173" s="210"/>
      <c r="D173" s="210"/>
      <c r="E173" s="210"/>
      <c r="F173" s="210"/>
      <c r="G173" s="210"/>
      <c r="H173" s="210"/>
      <c r="I173" s="210"/>
      <c r="J173" s="210"/>
      <c r="K173" s="210"/>
      <c r="L173" s="210"/>
      <c r="M173" s="210"/>
      <c r="N173" s="210"/>
      <c r="O173" s="200">
        <f t="shared" si="29"/>
        <v>0</v>
      </c>
      <c r="P173" s="178"/>
      <c r="Q173" s="178">
        <f t="shared" si="30"/>
        <v>0</v>
      </c>
    </row>
    <row r="174" spans="1:17" ht="15">
      <c r="A174" s="370" t="s">
        <v>203</v>
      </c>
      <c r="B174" s="364" t="s">
        <v>894</v>
      </c>
      <c r="C174" s="210"/>
      <c r="D174" s="210"/>
      <c r="E174" s="210"/>
      <c r="F174" s="210"/>
      <c r="G174" s="210"/>
      <c r="H174" s="210"/>
      <c r="I174" s="210"/>
      <c r="J174" s="210"/>
      <c r="K174" s="210"/>
      <c r="L174" s="210"/>
      <c r="M174" s="210"/>
      <c r="N174" s="210"/>
      <c r="O174" s="200">
        <f t="shared" si="29"/>
        <v>0</v>
      </c>
      <c r="P174" s="178"/>
      <c r="Q174" s="178">
        <f t="shared" si="30"/>
        <v>0</v>
      </c>
    </row>
    <row r="175" spans="1:17" ht="15">
      <c r="A175" s="370" t="s">
        <v>895</v>
      </c>
      <c r="B175" s="364" t="s">
        <v>896</v>
      </c>
      <c r="C175" s="210"/>
      <c r="D175" s="210"/>
      <c r="E175" s="210"/>
      <c r="F175" s="210"/>
      <c r="G175" s="210"/>
      <c r="H175" s="210"/>
      <c r="I175" s="210"/>
      <c r="J175" s="210"/>
      <c r="K175" s="210"/>
      <c r="L175" s="210"/>
      <c r="M175" s="210"/>
      <c r="N175" s="210"/>
      <c r="O175" s="200">
        <f t="shared" si="29"/>
        <v>0</v>
      </c>
      <c r="P175" s="178"/>
      <c r="Q175" s="178">
        <f t="shared" si="30"/>
        <v>0</v>
      </c>
    </row>
    <row r="176" spans="1:17" ht="15">
      <c r="A176" s="370" t="s">
        <v>206</v>
      </c>
      <c r="B176" s="364" t="s">
        <v>897</v>
      </c>
      <c r="C176" s="210"/>
      <c r="D176" s="210"/>
      <c r="E176" s="210"/>
      <c r="F176" s="210"/>
      <c r="G176" s="210"/>
      <c r="H176" s="210"/>
      <c r="I176" s="210"/>
      <c r="J176" s="210"/>
      <c r="K176" s="210"/>
      <c r="L176" s="210"/>
      <c r="M176" s="210"/>
      <c r="N176" s="210"/>
      <c r="O176" s="200">
        <f t="shared" si="29"/>
        <v>0</v>
      </c>
      <c r="P176" s="178"/>
      <c r="Q176" s="178">
        <f t="shared" si="30"/>
        <v>0</v>
      </c>
    </row>
    <row r="177" spans="1:17" ht="15">
      <c r="A177" s="370" t="s">
        <v>898</v>
      </c>
      <c r="B177" s="364" t="s">
        <v>899</v>
      </c>
      <c r="C177" s="210"/>
      <c r="D177" s="210"/>
      <c r="E177" s="210"/>
      <c r="F177" s="210"/>
      <c r="G177" s="210"/>
      <c r="H177" s="210"/>
      <c r="I177" s="210"/>
      <c r="J177" s="210"/>
      <c r="K177" s="210"/>
      <c r="L177" s="210"/>
      <c r="M177" s="210"/>
      <c r="N177" s="210"/>
      <c r="O177" s="200">
        <f t="shared" si="29"/>
        <v>0</v>
      </c>
      <c r="P177" s="178"/>
      <c r="Q177" s="178">
        <f t="shared" si="30"/>
        <v>0</v>
      </c>
    </row>
    <row r="178" spans="1:17" ht="15">
      <c r="A178" s="368" t="s">
        <v>492</v>
      </c>
      <c r="B178" s="377" t="s">
        <v>493</v>
      </c>
      <c r="C178" s="200">
        <f>SUM(C173:C177)</f>
        <v>0</v>
      </c>
      <c r="D178" s="200">
        <f aca="true" t="shared" si="39" ref="D178:N178">SUM(D173:D177)</f>
        <v>0</v>
      </c>
      <c r="E178" s="200">
        <f t="shared" si="39"/>
        <v>0</v>
      </c>
      <c r="F178" s="200">
        <f t="shared" si="39"/>
        <v>0</v>
      </c>
      <c r="G178" s="200">
        <f t="shared" si="39"/>
        <v>0</v>
      </c>
      <c r="H178" s="200">
        <f t="shared" si="39"/>
        <v>0</v>
      </c>
      <c r="I178" s="200">
        <f t="shared" si="39"/>
        <v>0</v>
      </c>
      <c r="J178" s="200">
        <f t="shared" si="39"/>
        <v>0</v>
      </c>
      <c r="K178" s="200">
        <f t="shared" si="39"/>
        <v>0</v>
      </c>
      <c r="L178" s="200">
        <f t="shared" si="39"/>
        <v>0</v>
      </c>
      <c r="M178" s="200">
        <f t="shared" si="39"/>
        <v>0</v>
      </c>
      <c r="N178" s="200">
        <f t="shared" si="39"/>
        <v>0</v>
      </c>
      <c r="O178" s="200">
        <f t="shared" si="29"/>
        <v>0</v>
      </c>
      <c r="P178" s="178"/>
      <c r="Q178" s="178">
        <f t="shared" si="30"/>
        <v>0</v>
      </c>
    </row>
    <row r="179" spans="1:17" ht="30">
      <c r="A179" s="370" t="s">
        <v>900</v>
      </c>
      <c r="B179" s="364" t="s">
        <v>901</v>
      </c>
      <c r="C179" s="210"/>
      <c r="D179" s="210"/>
      <c r="E179" s="210"/>
      <c r="F179" s="210"/>
      <c r="G179" s="210"/>
      <c r="H179" s="210"/>
      <c r="I179" s="210"/>
      <c r="J179" s="210"/>
      <c r="K179" s="210"/>
      <c r="L179" s="210"/>
      <c r="M179" s="210"/>
      <c r="N179" s="210"/>
      <c r="O179" s="200">
        <f t="shared" si="29"/>
        <v>0</v>
      </c>
      <c r="P179" s="178"/>
      <c r="Q179" s="178">
        <f t="shared" si="30"/>
        <v>0</v>
      </c>
    </row>
    <row r="180" spans="1:17" ht="30">
      <c r="A180" s="361" t="s">
        <v>902</v>
      </c>
      <c r="B180" s="364" t="s">
        <v>903</v>
      </c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00">
        <f t="shared" si="29"/>
        <v>0</v>
      </c>
      <c r="P180" s="178"/>
      <c r="Q180" s="178">
        <f t="shared" si="30"/>
        <v>0</v>
      </c>
    </row>
    <row r="181" spans="1:17" ht="15">
      <c r="A181" s="370" t="s">
        <v>904</v>
      </c>
      <c r="B181" s="364" t="s">
        <v>905</v>
      </c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00">
        <f t="shared" si="29"/>
        <v>0</v>
      </c>
      <c r="P181" s="178"/>
      <c r="Q181" s="178">
        <f t="shared" si="30"/>
        <v>0</v>
      </c>
    </row>
    <row r="182" spans="1:17" ht="15">
      <c r="A182" s="368" t="s">
        <v>494</v>
      </c>
      <c r="B182" s="377" t="s">
        <v>495</v>
      </c>
      <c r="C182" s="200">
        <f>SUM(C179:C181)</f>
        <v>0</v>
      </c>
      <c r="D182" s="200">
        <f aca="true" t="shared" si="40" ref="D182:N182">SUM(D179:D181)</f>
        <v>0</v>
      </c>
      <c r="E182" s="200">
        <f t="shared" si="40"/>
        <v>0</v>
      </c>
      <c r="F182" s="200">
        <f t="shared" si="40"/>
        <v>0</v>
      </c>
      <c r="G182" s="200">
        <f t="shared" si="40"/>
        <v>0</v>
      </c>
      <c r="H182" s="200">
        <f t="shared" si="40"/>
        <v>0</v>
      </c>
      <c r="I182" s="200">
        <f t="shared" si="40"/>
        <v>0</v>
      </c>
      <c r="J182" s="200">
        <f t="shared" si="40"/>
        <v>0</v>
      </c>
      <c r="K182" s="200">
        <f t="shared" si="40"/>
        <v>0</v>
      </c>
      <c r="L182" s="200">
        <f t="shared" si="40"/>
        <v>0</v>
      </c>
      <c r="M182" s="200">
        <f t="shared" si="40"/>
        <v>0</v>
      </c>
      <c r="N182" s="200">
        <f t="shared" si="40"/>
        <v>0</v>
      </c>
      <c r="O182" s="200">
        <f t="shared" si="29"/>
        <v>0</v>
      </c>
      <c r="P182" s="178"/>
      <c r="Q182" s="178">
        <f t="shared" si="30"/>
        <v>0</v>
      </c>
    </row>
    <row r="183" spans="1:17" ht="15.75">
      <c r="A183" s="375" t="s">
        <v>906</v>
      </c>
      <c r="B183" s="389"/>
      <c r="C183" s="200">
        <f>C182+C178+C172</f>
        <v>0</v>
      </c>
      <c r="D183" s="200">
        <f aca="true" t="shared" si="41" ref="D183:N183">D182+D178+D172</f>
        <v>0</v>
      </c>
      <c r="E183" s="200">
        <f t="shared" si="41"/>
        <v>0</v>
      </c>
      <c r="F183" s="200">
        <f t="shared" si="41"/>
        <v>0</v>
      </c>
      <c r="G183" s="200">
        <f t="shared" si="41"/>
        <v>0</v>
      </c>
      <c r="H183" s="200">
        <f t="shared" si="41"/>
        <v>0</v>
      </c>
      <c r="I183" s="200">
        <f t="shared" si="41"/>
        <v>0</v>
      </c>
      <c r="J183" s="200">
        <f t="shared" si="41"/>
        <v>0</v>
      </c>
      <c r="K183" s="200">
        <f t="shared" si="41"/>
        <v>0</v>
      </c>
      <c r="L183" s="200">
        <f t="shared" si="41"/>
        <v>0</v>
      </c>
      <c r="M183" s="200">
        <f t="shared" si="41"/>
        <v>0</v>
      </c>
      <c r="N183" s="200">
        <f t="shared" si="41"/>
        <v>0</v>
      </c>
      <c r="O183" s="200">
        <f t="shared" si="29"/>
        <v>0</v>
      </c>
      <c r="P183" s="178">
        <v>635</v>
      </c>
      <c r="Q183" s="178">
        <f t="shared" si="30"/>
        <v>-635</v>
      </c>
    </row>
    <row r="184" spans="1:17" ht="15.75">
      <c r="A184" s="390" t="s">
        <v>496</v>
      </c>
      <c r="B184" s="378" t="s">
        <v>497</v>
      </c>
      <c r="C184" s="200">
        <f>C183+C166</f>
        <v>0</v>
      </c>
      <c r="D184" s="200">
        <f aca="true" t="shared" si="42" ref="D184:N184">D183+D166</f>
        <v>0</v>
      </c>
      <c r="E184" s="200">
        <f t="shared" si="42"/>
        <v>0</v>
      </c>
      <c r="F184" s="200">
        <f t="shared" si="42"/>
        <v>0</v>
      </c>
      <c r="G184" s="200">
        <f t="shared" si="42"/>
        <v>0</v>
      </c>
      <c r="H184" s="200">
        <f t="shared" si="42"/>
        <v>0</v>
      </c>
      <c r="I184" s="200">
        <f t="shared" si="42"/>
        <v>0</v>
      </c>
      <c r="J184" s="200">
        <f t="shared" si="42"/>
        <v>0</v>
      </c>
      <c r="K184" s="200">
        <f t="shared" si="42"/>
        <v>0</v>
      </c>
      <c r="L184" s="200">
        <f t="shared" si="42"/>
        <v>0</v>
      </c>
      <c r="M184" s="200">
        <f t="shared" si="42"/>
        <v>0</v>
      </c>
      <c r="N184" s="200">
        <f t="shared" si="42"/>
        <v>0</v>
      </c>
      <c r="O184" s="200">
        <f t="shared" si="29"/>
        <v>0</v>
      </c>
      <c r="P184" s="178">
        <v>635</v>
      </c>
      <c r="Q184" s="178">
        <f t="shared" si="30"/>
        <v>-635</v>
      </c>
    </row>
    <row r="185" spans="1:17" ht="15.75">
      <c r="A185" s="391" t="s">
        <v>907</v>
      </c>
      <c r="B185" s="392"/>
      <c r="C185" s="200">
        <f>C166-C74</f>
        <v>-3245364</v>
      </c>
      <c r="D185" s="200">
        <f aca="true" t="shared" si="43" ref="D185:N185">D166-D74</f>
        <v>-3096500</v>
      </c>
      <c r="E185" s="200">
        <f t="shared" si="43"/>
        <v>-4676500</v>
      </c>
      <c r="F185" s="200">
        <f t="shared" si="43"/>
        <v>-3110500</v>
      </c>
      <c r="G185" s="200">
        <f t="shared" si="43"/>
        <v>-3068500</v>
      </c>
      <c r="H185" s="200">
        <f t="shared" si="43"/>
        <v>-3410500</v>
      </c>
      <c r="I185" s="200">
        <f t="shared" si="43"/>
        <v>-3058500</v>
      </c>
      <c r="J185" s="200">
        <f t="shared" si="43"/>
        <v>-3058500</v>
      </c>
      <c r="K185" s="200">
        <f t="shared" si="43"/>
        <v>-3113500</v>
      </c>
      <c r="L185" s="200">
        <f t="shared" si="43"/>
        <v>-3073500</v>
      </c>
      <c r="M185" s="200">
        <f t="shared" si="43"/>
        <v>-3073500</v>
      </c>
      <c r="N185" s="200">
        <f t="shared" si="43"/>
        <v>-3086700</v>
      </c>
      <c r="O185" s="200">
        <f t="shared" si="29"/>
        <v>-39072064</v>
      </c>
      <c r="P185" s="178">
        <v>-32747</v>
      </c>
      <c r="Q185" s="178">
        <f t="shared" si="30"/>
        <v>-39039317</v>
      </c>
    </row>
    <row r="186" spans="1:17" ht="15.75">
      <c r="A186" s="391" t="s">
        <v>908</v>
      </c>
      <c r="B186" s="392"/>
      <c r="C186" s="200">
        <f>C183-C97</f>
        <v>0</v>
      </c>
      <c r="D186" s="200">
        <f aca="true" t="shared" si="44" ref="D186:N186">D183-D97</f>
        <v>0</v>
      </c>
      <c r="E186" s="200">
        <f t="shared" si="44"/>
        <v>0</v>
      </c>
      <c r="F186" s="200">
        <f t="shared" si="44"/>
        <v>0</v>
      </c>
      <c r="G186" s="200">
        <f t="shared" si="44"/>
        <v>0</v>
      </c>
      <c r="H186" s="200">
        <f t="shared" si="44"/>
        <v>0</v>
      </c>
      <c r="I186" s="200">
        <f t="shared" si="44"/>
        <v>0</v>
      </c>
      <c r="J186" s="200">
        <f t="shared" si="44"/>
        <v>0</v>
      </c>
      <c r="K186" s="200">
        <f t="shared" si="44"/>
        <v>0</v>
      </c>
      <c r="L186" s="200">
        <f t="shared" si="44"/>
        <v>0</v>
      </c>
      <c r="M186" s="200">
        <f t="shared" si="44"/>
        <v>0</v>
      </c>
      <c r="N186" s="200">
        <f t="shared" si="44"/>
        <v>0</v>
      </c>
      <c r="O186" s="200">
        <f t="shared" si="29"/>
        <v>0</v>
      </c>
      <c r="P186" s="178"/>
      <c r="Q186" s="178">
        <f t="shared" si="30"/>
        <v>0</v>
      </c>
    </row>
    <row r="187" spans="1:17" ht="15">
      <c r="A187" s="381" t="s">
        <v>909</v>
      </c>
      <c r="B187" s="361" t="s">
        <v>910</v>
      </c>
      <c r="C187" s="210"/>
      <c r="D187" s="210"/>
      <c r="E187" s="210"/>
      <c r="F187" s="210"/>
      <c r="G187" s="210"/>
      <c r="H187" s="210"/>
      <c r="I187" s="210"/>
      <c r="J187" s="210"/>
      <c r="K187" s="210"/>
      <c r="L187" s="210"/>
      <c r="M187" s="210"/>
      <c r="N187" s="210"/>
      <c r="O187" s="200">
        <f t="shared" si="29"/>
        <v>0</v>
      </c>
      <c r="P187" s="178"/>
      <c r="Q187" s="178">
        <f t="shared" si="30"/>
        <v>0</v>
      </c>
    </row>
    <row r="188" spans="1:17" ht="15">
      <c r="A188" s="370" t="s">
        <v>911</v>
      </c>
      <c r="B188" s="361" t="s">
        <v>912</v>
      </c>
      <c r="C188" s="210"/>
      <c r="D188" s="210"/>
      <c r="E188" s="210"/>
      <c r="F188" s="210"/>
      <c r="G188" s="210"/>
      <c r="H188" s="210"/>
      <c r="I188" s="210"/>
      <c r="J188" s="210"/>
      <c r="K188" s="210"/>
      <c r="L188" s="210"/>
      <c r="M188" s="210"/>
      <c r="N188" s="210"/>
      <c r="O188" s="200">
        <f t="shared" si="29"/>
        <v>0</v>
      </c>
      <c r="P188" s="178"/>
      <c r="Q188" s="178">
        <f t="shared" si="30"/>
        <v>0</v>
      </c>
    </row>
    <row r="189" spans="1:17" ht="15">
      <c r="A189" s="381" t="s">
        <v>913</v>
      </c>
      <c r="B189" s="361" t="s">
        <v>914</v>
      </c>
      <c r="C189" s="210"/>
      <c r="D189" s="210"/>
      <c r="E189" s="210"/>
      <c r="F189" s="210"/>
      <c r="G189" s="210"/>
      <c r="H189" s="210"/>
      <c r="I189" s="210"/>
      <c r="J189" s="210"/>
      <c r="K189" s="210"/>
      <c r="L189" s="210"/>
      <c r="M189" s="210"/>
      <c r="N189" s="210"/>
      <c r="O189" s="200">
        <f t="shared" si="29"/>
        <v>0</v>
      </c>
      <c r="P189" s="178"/>
      <c r="Q189" s="178">
        <f t="shared" si="30"/>
        <v>0</v>
      </c>
    </row>
    <row r="190" spans="1:17" ht="15">
      <c r="A190" s="380" t="s">
        <v>500</v>
      </c>
      <c r="B190" s="365" t="s">
        <v>501</v>
      </c>
      <c r="C190" s="200">
        <f>SUM(C187:C189)</f>
        <v>0</v>
      </c>
      <c r="D190" s="200">
        <f aca="true" t="shared" si="45" ref="D190:N190">SUM(D187:D189)</f>
        <v>0</v>
      </c>
      <c r="E190" s="200">
        <f t="shared" si="45"/>
        <v>0</v>
      </c>
      <c r="F190" s="200">
        <f t="shared" si="45"/>
        <v>0</v>
      </c>
      <c r="G190" s="200">
        <f t="shared" si="45"/>
        <v>0</v>
      </c>
      <c r="H190" s="200">
        <f t="shared" si="45"/>
        <v>0</v>
      </c>
      <c r="I190" s="200">
        <f t="shared" si="45"/>
        <v>0</v>
      </c>
      <c r="J190" s="200">
        <f t="shared" si="45"/>
        <v>0</v>
      </c>
      <c r="K190" s="200">
        <f t="shared" si="45"/>
        <v>0</v>
      </c>
      <c r="L190" s="200">
        <f t="shared" si="45"/>
        <v>0</v>
      </c>
      <c r="M190" s="200">
        <f t="shared" si="45"/>
        <v>0</v>
      </c>
      <c r="N190" s="200">
        <f t="shared" si="45"/>
        <v>0</v>
      </c>
      <c r="O190" s="200">
        <f t="shared" si="29"/>
        <v>0</v>
      </c>
      <c r="P190" s="178"/>
      <c r="Q190" s="178">
        <f t="shared" si="30"/>
        <v>0</v>
      </c>
    </row>
    <row r="191" spans="1:17" ht="15">
      <c r="A191" s="370" t="s">
        <v>915</v>
      </c>
      <c r="B191" s="361" t="s">
        <v>916</v>
      </c>
      <c r="C191" s="210"/>
      <c r="D191" s="210"/>
      <c r="E191" s="210"/>
      <c r="F191" s="210"/>
      <c r="G191" s="210"/>
      <c r="H191" s="210"/>
      <c r="I191" s="210"/>
      <c r="J191" s="210"/>
      <c r="K191" s="210"/>
      <c r="L191" s="210"/>
      <c r="M191" s="210"/>
      <c r="N191" s="210"/>
      <c r="O191" s="200">
        <f t="shared" si="29"/>
        <v>0</v>
      </c>
      <c r="P191" s="178"/>
      <c r="Q191" s="178">
        <f t="shared" si="30"/>
        <v>0</v>
      </c>
    </row>
    <row r="192" spans="1:17" ht="15">
      <c r="A192" s="381" t="s">
        <v>917</v>
      </c>
      <c r="B192" s="361" t="s">
        <v>918</v>
      </c>
      <c r="C192" s="210"/>
      <c r="D192" s="210"/>
      <c r="E192" s="210"/>
      <c r="F192" s="210"/>
      <c r="G192" s="210"/>
      <c r="H192" s="210"/>
      <c r="I192" s="210"/>
      <c r="J192" s="210"/>
      <c r="K192" s="210"/>
      <c r="L192" s="210"/>
      <c r="M192" s="210"/>
      <c r="N192" s="210"/>
      <c r="O192" s="200">
        <f t="shared" si="29"/>
        <v>0</v>
      </c>
      <c r="P192" s="178"/>
      <c r="Q192" s="178">
        <f t="shared" si="30"/>
        <v>0</v>
      </c>
    </row>
    <row r="193" spans="1:17" ht="15">
      <c r="A193" s="370" t="s">
        <v>919</v>
      </c>
      <c r="B193" s="361" t="s">
        <v>920</v>
      </c>
      <c r="C193" s="210"/>
      <c r="D193" s="210"/>
      <c r="E193" s="210"/>
      <c r="F193" s="210"/>
      <c r="G193" s="210"/>
      <c r="H193" s="210"/>
      <c r="I193" s="210"/>
      <c r="J193" s="210"/>
      <c r="K193" s="210"/>
      <c r="L193" s="210"/>
      <c r="M193" s="210"/>
      <c r="N193" s="210"/>
      <c r="O193" s="200">
        <f t="shared" si="29"/>
        <v>0</v>
      </c>
      <c r="P193" s="178"/>
      <c r="Q193" s="178">
        <f t="shared" si="30"/>
        <v>0</v>
      </c>
    </row>
    <row r="194" spans="1:17" ht="15">
      <c r="A194" s="381" t="s">
        <v>921</v>
      </c>
      <c r="B194" s="361" t="s">
        <v>922</v>
      </c>
      <c r="C194" s="210"/>
      <c r="D194" s="210"/>
      <c r="E194" s="210"/>
      <c r="F194" s="210"/>
      <c r="G194" s="210"/>
      <c r="H194" s="210"/>
      <c r="I194" s="210"/>
      <c r="J194" s="210"/>
      <c r="K194" s="210"/>
      <c r="L194" s="210"/>
      <c r="M194" s="210"/>
      <c r="N194" s="210"/>
      <c r="O194" s="200">
        <f t="shared" si="29"/>
        <v>0</v>
      </c>
      <c r="P194" s="178"/>
      <c r="Q194" s="178">
        <f t="shared" si="30"/>
        <v>0</v>
      </c>
    </row>
    <row r="195" spans="1:17" ht="15">
      <c r="A195" s="382" t="s">
        <v>502</v>
      </c>
      <c r="B195" s="365" t="s">
        <v>503</v>
      </c>
      <c r="C195" s="200">
        <f>SUM(C191:C194)</f>
        <v>0</v>
      </c>
      <c r="D195" s="200">
        <f aca="true" t="shared" si="46" ref="D195:N195">SUM(D191:D194)</f>
        <v>0</v>
      </c>
      <c r="E195" s="200">
        <f t="shared" si="46"/>
        <v>0</v>
      </c>
      <c r="F195" s="200">
        <f t="shared" si="46"/>
        <v>0</v>
      </c>
      <c r="G195" s="200">
        <f t="shared" si="46"/>
        <v>0</v>
      </c>
      <c r="H195" s="200">
        <f t="shared" si="46"/>
        <v>0</v>
      </c>
      <c r="I195" s="200">
        <f t="shared" si="46"/>
        <v>0</v>
      </c>
      <c r="J195" s="200">
        <f t="shared" si="46"/>
        <v>0</v>
      </c>
      <c r="K195" s="200">
        <f t="shared" si="46"/>
        <v>0</v>
      </c>
      <c r="L195" s="200">
        <f t="shared" si="46"/>
        <v>0</v>
      </c>
      <c r="M195" s="200">
        <f t="shared" si="46"/>
        <v>0</v>
      </c>
      <c r="N195" s="200">
        <f t="shared" si="46"/>
        <v>0</v>
      </c>
      <c r="O195" s="200">
        <f t="shared" si="29"/>
        <v>0</v>
      </c>
      <c r="P195" s="178"/>
      <c r="Q195" s="178">
        <f t="shared" si="30"/>
        <v>0</v>
      </c>
    </row>
    <row r="196" spans="1:17" ht="15">
      <c r="A196" s="361" t="s">
        <v>504</v>
      </c>
      <c r="B196" s="361" t="s">
        <v>505</v>
      </c>
      <c r="C196" s="210"/>
      <c r="D196" s="210"/>
      <c r="E196" s="210"/>
      <c r="F196" s="210"/>
      <c r="G196" s="210"/>
      <c r="H196" s="210"/>
      <c r="I196" s="210"/>
      <c r="J196" s="210"/>
      <c r="K196" s="210"/>
      <c r="L196" s="210"/>
      <c r="M196" s="210"/>
      <c r="N196" s="210"/>
      <c r="O196" s="200">
        <f t="shared" si="29"/>
        <v>0</v>
      </c>
      <c r="P196" s="178"/>
      <c r="Q196" s="178">
        <f t="shared" si="30"/>
        <v>0</v>
      </c>
    </row>
    <row r="197" spans="1:17" ht="15">
      <c r="A197" s="361" t="s">
        <v>506</v>
      </c>
      <c r="B197" s="361" t="s">
        <v>505</v>
      </c>
      <c r="C197" s="210"/>
      <c r="D197" s="210"/>
      <c r="E197" s="210"/>
      <c r="F197" s="210"/>
      <c r="G197" s="210"/>
      <c r="H197" s="210"/>
      <c r="I197" s="210"/>
      <c r="J197" s="210"/>
      <c r="K197" s="210"/>
      <c r="L197" s="210"/>
      <c r="M197" s="210"/>
      <c r="N197" s="210"/>
      <c r="O197" s="200">
        <f t="shared" si="29"/>
        <v>0</v>
      </c>
      <c r="P197" s="178"/>
      <c r="Q197" s="178">
        <f t="shared" si="30"/>
        <v>0</v>
      </c>
    </row>
    <row r="198" spans="1:17" ht="15">
      <c r="A198" s="361" t="s">
        <v>507</v>
      </c>
      <c r="B198" s="361" t="s">
        <v>508</v>
      </c>
      <c r="C198" s="210"/>
      <c r="D198" s="210"/>
      <c r="E198" s="210"/>
      <c r="F198" s="210"/>
      <c r="G198" s="210"/>
      <c r="H198" s="210"/>
      <c r="I198" s="210"/>
      <c r="J198" s="210"/>
      <c r="K198" s="210"/>
      <c r="L198" s="210"/>
      <c r="M198" s="210"/>
      <c r="N198" s="210"/>
      <c r="O198" s="200">
        <f t="shared" si="29"/>
        <v>0</v>
      </c>
      <c r="P198" s="178"/>
      <c r="Q198" s="178">
        <f t="shared" si="30"/>
        <v>0</v>
      </c>
    </row>
    <row r="199" spans="1:17" ht="15">
      <c r="A199" s="361" t="s">
        <v>509</v>
      </c>
      <c r="B199" s="361" t="s">
        <v>508</v>
      </c>
      <c r="C199" s="210"/>
      <c r="D199" s="210"/>
      <c r="E199" s="210"/>
      <c r="F199" s="210"/>
      <c r="G199" s="210"/>
      <c r="H199" s="210"/>
      <c r="I199" s="210"/>
      <c r="J199" s="210"/>
      <c r="K199" s="210"/>
      <c r="L199" s="210"/>
      <c r="M199" s="210"/>
      <c r="N199" s="210"/>
      <c r="O199" s="200">
        <f aca="true" t="shared" si="47" ref="O199:O214">SUM(C199:N199)</f>
        <v>0</v>
      </c>
      <c r="P199" s="178"/>
      <c r="Q199" s="178">
        <f aca="true" t="shared" si="48" ref="Q199:Q214">O199-P199</f>
        <v>0</v>
      </c>
    </row>
    <row r="200" spans="1:17" ht="15">
      <c r="A200" s="365" t="s">
        <v>510</v>
      </c>
      <c r="B200" s="365" t="s">
        <v>511</v>
      </c>
      <c r="C200" s="200">
        <f>SUM(C196:C199)</f>
        <v>0</v>
      </c>
      <c r="D200" s="200">
        <f aca="true" t="shared" si="49" ref="D200:N200">SUM(D196:D199)</f>
        <v>0</v>
      </c>
      <c r="E200" s="200">
        <f t="shared" si="49"/>
        <v>0</v>
      </c>
      <c r="F200" s="200">
        <f t="shared" si="49"/>
        <v>0</v>
      </c>
      <c r="G200" s="200">
        <f t="shared" si="49"/>
        <v>0</v>
      </c>
      <c r="H200" s="200">
        <f t="shared" si="49"/>
        <v>0</v>
      </c>
      <c r="I200" s="200">
        <f t="shared" si="49"/>
        <v>0</v>
      </c>
      <c r="J200" s="200">
        <f t="shared" si="49"/>
        <v>0</v>
      </c>
      <c r="K200" s="200">
        <f t="shared" si="49"/>
        <v>0</v>
      </c>
      <c r="L200" s="200">
        <f t="shared" si="49"/>
        <v>0</v>
      </c>
      <c r="M200" s="200">
        <f t="shared" si="49"/>
        <v>0</v>
      </c>
      <c r="N200" s="200">
        <f t="shared" si="49"/>
        <v>0</v>
      </c>
      <c r="O200" s="200">
        <f t="shared" si="47"/>
        <v>0</v>
      </c>
      <c r="P200" s="178"/>
      <c r="Q200" s="178">
        <f t="shared" si="48"/>
        <v>0</v>
      </c>
    </row>
    <row r="201" spans="1:17" ht="15">
      <c r="A201" s="381" t="s">
        <v>923</v>
      </c>
      <c r="B201" s="361" t="s">
        <v>924</v>
      </c>
      <c r="C201" s="210"/>
      <c r="D201" s="210"/>
      <c r="E201" s="210"/>
      <c r="F201" s="210"/>
      <c r="G201" s="210"/>
      <c r="H201" s="210"/>
      <c r="I201" s="210"/>
      <c r="J201" s="210"/>
      <c r="K201" s="210"/>
      <c r="L201" s="210"/>
      <c r="M201" s="210"/>
      <c r="N201" s="210"/>
      <c r="O201" s="200">
        <f t="shared" si="47"/>
        <v>0</v>
      </c>
      <c r="P201" s="178"/>
      <c r="Q201" s="178">
        <f t="shared" si="48"/>
        <v>0</v>
      </c>
    </row>
    <row r="202" spans="1:17" ht="15">
      <c r="A202" s="381" t="s">
        <v>925</v>
      </c>
      <c r="B202" s="361" t="s">
        <v>926</v>
      </c>
      <c r="C202" s="210"/>
      <c r="D202" s="210"/>
      <c r="E202" s="210"/>
      <c r="F202" s="210"/>
      <c r="G202" s="210"/>
      <c r="H202" s="210"/>
      <c r="I202" s="210"/>
      <c r="J202" s="210"/>
      <c r="K202" s="210"/>
      <c r="L202" s="210"/>
      <c r="M202" s="210"/>
      <c r="N202" s="210"/>
      <c r="O202" s="200">
        <f t="shared" si="47"/>
        <v>0</v>
      </c>
      <c r="P202" s="178"/>
      <c r="Q202" s="178">
        <f t="shared" si="48"/>
        <v>0</v>
      </c>
    </row>
    <row r="203" spans="1:17" ht="15">
      <c r="A203" s="381" t="s">
        <v>927</v>
      </c>
      <c r="B203" s="361" t="s">
        <v>928</v>
      </c>
      <c r="C203" s="210">
        <v>3261064</v>
      </c>
      <c r="D203" s="210">
        <v>3266000</v>
      </c>
      <c r="E203" s="210">
        <v>3266000</v>
      </c>
      <c r="F203" s="210">
        <v>3266000</v>
      </c>
      <c r="G203" s="210">
        <v>3266000</v>
      </c>
      <c r="H203" s="210">
        <v>3266000</v>
      </c>
      <c r="I203" s="210">
        <v>3266000</v>
      </c>
      <c r="J203" s="210">
        <v>3266000</v>
      </c>
      <c r="K203" s="210">
        <v>3266000</v>
      </c>
      <c r="L203" s="210">
        <v>3266000</v>
      </c>
      <c r="M203" s="210">
        <v>3266000</v>
      </c>
      <c r="N203" s="210">
        <v>3266000</v>
      </c>
      <c r="O203" s="200">
        <f t="shared" si="47"/>
        <v>39187064</v>
      </c>
      <c r="P203" s="178">
        <v>32747</v>
      </c>
      <c r="Q203" s="178">
        <f t="shared" si="48"/>
        <v>39154317</v>
      </c>
    </row>
    <row r="204" spans="1:17" ht="15">
      <c r="A204" s="381" t="s">
        <v>929</v>
      </c>
      <c r="B204" s="361" t="s">
        <v>930</v>
      </c>
      <c r="C204" s="210"/>
      <c r="D204" s="210"/>
      <c r="E204" s="210"/>
      <c r="F204" s="210"/>
      <c r="G204" s="210"/>
      <c r="H204" s="210"/>
      <c r="I204" s="210"/>
      <c r="J204" s="210"/>
      <c r="K204" s="210"/>
      <c r="L204" s="210"/>
      <c r="M204" s="210"/>
      <c r="N204" s="210"/>
      <c r="O204" s="200">
        <f t="shared" si="47"/>
        <v>0</v>
      </c>
      <c r="P204" s="178"/>
      <c r="Q204" s="178">
        <f t="shared" si="48"/>
        <v>0</v>
      </c>
    </row>
    <row r="205" spans="1:17" ht="15">
      <c r="A205" s="370" t="s">
        <v>931</v>
      </c>
      <c r="B205" s="361" t="s">
        <v>932</v>
      </c>
      <c r="C205" s="210"/>
      <c r="D205" s="210"/>
      <c r="E205" s="210"/>
      <c r="F205" s="210"/>
      <c r="G205" s="210"/>
      <c r="H205" s="210"/>
      <c r="I205" s="210"/>
      <c r="J205" s="210"/>
      <c r="K205" s="210"/>
      <c r="L205" s="210"/>
      <c r="M205" s="210"/>
      <c r="N205" s="210"/>
      <c r="O205" s="200">
        <f t="shared" si="47"/>
        <v>0</v>
      </c>
      <c r="P205" s="178"/>
      <c r="Q205" s="178">
        <f t="shared" si="48"/>
        <v>0</v>
      </c>
    </row>
    <row r="206" spans="1:17" ht="15">
      <c r="A206" s="380" t="s">
        <v>512</v>
      </c>
      <c r="B206" s="365" t="s">
        <v>513</v>
      </c>
      <c r="C206" s="200">
        <f>C205+C204+C203+C202+C201+C200+C195+C190</f>
        <v>3261064</v>
      </c>
      <c r="D206" s="200">
        <f aca="true" t="shared" si="50" ref="D206:N206">D205+D204+D203+D202+D201+D200+D195+D190</f>
        <v>3266000</v>
      </c>
      <c r="E206" s="200">
        <f t="shared" si="50"/>
        <v>3266000</v>
      </c>
      <c r="F206" s="200">
        <f t="shared" si="50"/>
        <v>3266000</v>
      </c>
      <c r="G206" s="200">
        <f t="shared" si="50"/>
        <v>3266000</v>
      </c>
      <c r="H206" s="200">
        <f t="shared" si="50"/>
        <v>3266000</v>
      </c>
      <c r="I206" s="200">
        <f t="shared" si="50"/>
        <v>3266000</v>
      </c>
      <c r="J206" s="200">
        <f t="shared" si="50"/>
        <v>3266000</v>
      </c>
      <c r="K206" s="200">
        <f t="shared" si="50"/>
        <v>3266000</v>
      </c>
      <c r="L206" s="200">
        <f t="shared" si="50"/>
        <v>3266000</v>
      </c>
      <c r="M206" s="200">
        <f t="shared" si="50"/>
        <v>3266000</v>
      </c>
      <c r="N206" s="200">
        <f t="shared" si="50"/>
        <v>3266000</v>
      </c>
      <c r="O206" s="200">
        <f t="shared" si="47"/>
        <v>39187064</v>
      </c>
      <c r="P206" s="178">
        <v>32747</v>
      </c>
      <c r="Q206" s="178">
        <f t="shared" si="48"/>
        <v>39154317</v>
      </c>
    </row>
    <row r="207" spans="1:17" ht="15">
      <c r="A207" s="370" t="s">
        <v>933</v>
      </c>
      <c r="B207" s="361" t="s">
        <v>934</v>
      </c>
      <c r="C207" s="210"/>
      <c r="D207" s="210"/>
      <c r="E207" s="210"/>
      <c r="F207" s="210"/>
      <c r="G207" s="210"/>
      <c r="H207" s="210"/>
      <c r="I207" s="210"/>
      <c r="J207" s="210"/>
      <c r="K207" s="210"/>
      <c r="L207" s="210"/>
      <c r="M207" s="210"/>
      <c r="N207" s="210"/>
      <c r="O207" s="200">
        <f t="shared" si="47"/>
        <v>0</v>
      </c>
      <c r="P207" s="178"/>
      <c r="Q207" s="178">
        <f t="shared" si="48"/>
        <v>0</v>
      </c>
    </row>
    <row r="208" spans="1:17" ht="15">
      <c r="A208" s="370" t="s">
        <v>935</v>
      </c>
      <c r="B208" s="361" t="s">
        <v>936</v>
      </c>
      <c r="C208" s="210"/>
      <c r="D208" s="210"/>
      <c r="E208" s="210"/>
      <c r="F208" s="210"/>
      <c r="G208" s="210"/>
      <c r="H208" s="210"/>
      <c r="I208" s="210"/>
      <c r="J208" s="210"/>
      <c r="K208" s="210"/>
      <c r="L208" s="210"/>
      <c r="M208" s="210"/>
      <c r="N208" s="210"/>
      <c r="O208" s="200">
        <f t="shared" si="47"/>
        <v>0</v>
      </c>
      <c r="P208" s="178"/>
      <c r="Q208" s="178">
        <f t="shared" si="48"/>
        <v>0</v>
      </c>
    </row>
    <row r="209" spans="1:17" ht="15">
      <c r="A209" s="381" t="s">
        <v>937</v>
      </c>
      <c r="B209" s="361" t="s">
        <v>938</v>
      </c>
      <c r="C209" s="210"/>
      <c r="D209" s="210"/>
      <c r="E209" s="210"/>
      <c r="F209" s="210"/>
      <c r="G209" s="210"/>
      <c r="H209" s="210"/>
      <c r="I209" s="210"/>
      <c r="J209" s="210"/>
      <c r="K209" s="210"/>
      <c r="L209" s="210"/>
      <c r="M209" s="210"/>
      <c r="N209" s="210"/>
      <c r="O209" s="200">
        <f t="shared" si="47"/>
        <v>0</v>
      </c>
      <c r="P209" s="178"/>
      <c r="Q209" s="178">
        <f t="shared" si="48"/>
        <v>0</v>
      </c>
    </row>
    <row r="210" spans="1:17" ht="15">
      <c r="A210" s="381" t="s">
        <v>939</v>
      </c>
      <c r="B210" s="361" t="s">
        <v>940</v>
      </c>
      <c r="C210" s="210"/>
      <c r="D210" s="210"/>
      <c r="E210" s="210"/>
      <c r="F210" s="210"/>
      <c r="G210" s="210"/>
      <c r="H210" s="210"/>
      <c r="I210" s="210"/>
      <c r="J210" s="210"/>
      <c r="K210" s="210"/>
      <c r="L210" s="210"/>
      <c r="M210" s="210"/>
      <c r="N210" s="210"/>
      <c r="O210" s="200">
        <f t="shared" si="47"/>
        <v>0</v>
      </c>
      <c r="P210" s="178"/>
      <c r="Q210" s="178">
        <f t="shared" si="48"/>
        <v>0</v>
      </c>
    </row>
    <row r="211" spans="1:17" ht="15">
      <c r="A211" s="382" t="s">
        <v>514</v>
      </c>
      <c r="B211" s="365" t="s">
        <v>515</v>
      </c>
      <c r="C211" s="200">
        <f>SUM(C207:C210)</f>
        <v>0</v>
      </c>
      <c r="D211" s="200">
        <f aca="true" t="shared" si="51" ref="D211:N211">SUM(D207:D210)</f>
        <v>0</v>
      </c>
      <c r="E211" s="200">
        <f t="shared" si="51"/>
        <v>0</v>
      </c>
      <c r="F211" s="200">
        <f t="shared" si="51"/>
        <v>0</v>
      </c>
      <c r="G211" s="200">
        <f t="shared" si="51"/>
        <v>0</v>
      </c>
      <c r="H211" s="200">
        <f t="shared" si="51"/>
        <v>0</v>
      </c>
      <c r="I211" s="200">
        <f t="shared" si="51"/>
        <v>0</v>
      </c>
      <c r="J211" s="200">
        <f t="shared" si="51"/>
        <v>0</v>
      </c>
      <c r="K211" s="200">
        <f t="shared" si="51"/>
        <v>0</v>
      </c>
      <c r="L211" s="200">
        <f t="shared" si="51"/>
        <v>0</v>
      </c>
      <c r="M211" s="200">
        <f t="shared" si="51"/>
        <v>0</v>
      </c>
      <c r="N211" s="200">
        <f t="shared" si="51"/>
        <v>0</v>
      </c>
      <c r="O211" s="200">
        <f t="shared" si="47"/>
        <v>0</v>
      </c>
      <c r="P211" s="178"/>
      <c r="Q211" s="178">
        <f t="shared" si="48"/>
        <v>0</v>
      </c>
    </row>
    <row r="212" spans="1:17" ht="15">
      <c r="A212" s="380" t="s">
        <v>175</v>
      </c>
      <c r="B212" s="365" t="s">
        <v>516</v>
      </c>
      <c r="C212" s="210"/>
      <c r="D212" s="210"/>
      <c r="E212" s="210"/>
      <c r="F212" s="210"/>
      <c r="G212" s="210"/>
      <c r="H212" s="210"/>
      <c r="I212" s="210"/>
      <c r="J212" s="210"/>
      <c r="K212" s="210"/>
      <c r="L212" s="210"/>
      <c r="M212" s="210"/>
      <c r="N212" s="210"/>
      <c r="O212" s="200">
        <f t="shared" si="47"/>
        <v>0</v>
      </c>
      <c r="P212" s="178"/>
      <c r="Q212" s="178">
        <f t="shared" si="48"/>
        <v>0</v>
      </c>
    </row>
    <row r="213" spans="1:17" ht="15.75">
      <c r="A213" s="384" t="s">
        <v>127</v>
      </c>
      <c r="B213" s="385" t="s">
        <v>517</v>
      </c>
      <c r="C213" s="200">
        <f>C212+C211+C206</f>
        <v>3261064</v>
      </c>
      <c r="D213" s="200">
        <f aca="true" t="shared" si="52" ref="D213:N213">D212+D211+D206</f>
        <v>3266000</v>
      </c>
      <c r="E213" s="200">
        <f t="shared" si="52"/>
        <v>3266000</v>
      </c>
      <c r="F213" s="200">
        <f t="shared" si="52"/>
        <v>3266000</v>
      </c>
      <c r="G213" s="200">
        <f t="shared" si="52"/>
        <v>3266000</v>
      </c>
      <c r="H213" s="200">
        <f t="shared" si="52"/>
        <v>3266000</v>
      </c>
      <c r="I213" s="200">
        <f t="shared" si="52"/>
        <v>3266000</v>
      </c>
      <c r="J213" s="200">
        <f t="shared" si="52"/>
        <v>3266000</v>
      </c>
      <c r="K213" s="200">
        <f t="shared" si="52"/>
        <v>3266000</v>
      </c>
      <c r="L213" s="200">
        <f t="shared" si="52"/>
        <v>3266000</v>
      </c>
      <c r="M213" s="200">
        <f t="shared" si="52"/>
        <v>3266000</v>
      </c>
      <c r="N213" s="200">
        <f t="shared" si="52"/>
        <v>3266000</v>
      </c>
      <c r="O213" s="200">
        <f t="shared" si="47"/>
        <v>39187064</v>
      </c>
      <c r="P213" s="178">
        <v>32747</v>
      </c>
      <c r="Q213" s="178">
        <f t="shared" si="48"/>
        <v>39154317</v>
      </c>
    </row>
    <row r="214" spans="1:17" ht="15.75">
      <c r="A214" s="386" t="s">
        <v>941</v>
      </c>
      <c r="B214" s="387"/>
      <c r="C214" s="200">
        <f>C213+C184</f>
        <v>3261064</v>
      </c>
      <c r="D214" s="200">
        <f aca="true" t="shared" si="53" ref="D214:N214">D213+D184</f>
        <v>3266000</v>
      </c>
      <c r="E214" s="200">
        <f t="shared" si="53"/>
        <v>3266000</v>
      </c>
      <c r="F214" s="200">
        <f t="shared" si="53"/>
        <v>3266000</v>
      </c>
      <c r="G214" s="200">
        <f t="shared" si="53"/>
        <v>3266000</v>
      </c>
      <c r="H214" s="200">
        <f t="shared" si="53"/>
        <v>3266000</v>
      </c>
      <c r="I214" s="200">
        <f t="shared" si="53"/>
        <v>3266000</v>
      </c>
      <c r="J214" s="200">
        <f t="shared" si="53"/>
        <v>3266000</v>
      </c>
      <c r="K214" s="200">
        <f t="shared" si="53"/>
        <v>3266000</v>
      </c>
      <c r="L214" s="200">
        <f t="shared" si="53"/>
        <v>3266000</v>
      </c>
      <c r="M214" s="200">
        <f t="shared" si="53"/>
        <v>3266000</v>
      </c>
      <c r="N214" s="200">
        <f t="shared" si="53"/>
        <v>3266000</v>
      </c>
      <c r="O214" s="200">
        <f t="shared" si="47"/>
        <v>39187064</v>
      </c>
      <c r="P214" s="178">
        <v>33382</v>
      </c>
      <c r="Q214" s="178">
        <f t="shared" si="48"/>
        <v>39153682</v>
      </c>
    </row>
    <row r="215" spans="2:17" ht="15">
      <c r="B215" s="178"/>
      <c r="C215" s="178"/>
      <c r="D215" s="178"/>
      <c r="E215" s="178"/>
      <c r="F215" s="178"/>
      <c r="G215" s="178"/>
      <c r="H215" s="178"/>
      <c r="I215" s="178"/>
      <c r="J215" s="178"/>
      <c r="K215" s="178"/>
      <c r="L215" s="178"/>
      <c r="M215" s="178"/>
      <c r="N215" s="178"/>
      <c r="O215" s="249"/>
      <c r="P215" s="178"/>
      <c r="Q215" s="178"/>
    </row>
    <row r="216" spans="2:17" ht="15">
      <c r="B216" s="178"/>
      <c r="C216" s="178"/>
      <c r="D216" s="178"/>
      <c r="E216" s="178"/>
      <c r="F216" s="178"/>
      <c r="G216" s="178"/>
      <c r="H216" s="178"/>
      <c r="I216" s="178"/>
      <c r="J216" s="178"/>
      <c r="K216" s="178"/>
      <c r="L216" s="178"/>
      <c r="M216" s="178"/>
      <c r="N216" s="178"/>
      <c r="O216" s="249"/>
      <c r="P216" s="178"/>
      <c r="Q216" s="178"/>
    </row>
    <row r="217" spans="2:17" ht="15">
      <c r="B217" s="178"/>
      <c r="C217" s="178"/>
      <c r="D217" s="178"/>
      <c r="E217" s="178"/>
      <c r="F217" s="178"/>
      <c r="G217" s="178"/>
      <c r="H217" s="178"/>
      <c r="I217" s="178"/>
      <c r="J217" s="178"/>
      <c r="K217" s="178"/>
      <c r="L217" s="178"/>
      <c r="M217" s="178"/>
      <c r="N217" s="178"/>
      <c r="O217" s="249"/>
      <c r="P217" s="178"/>
      <c r="Q217" s="178"/>
    </row>
    <row r="218" spans="2:17" ht="15">
      <c r="B218" s="178"/>
      <c r="C218" s="178"/>
      <c r="D218" s="178"/>
      <c r="E218" s="178"/>
      <c r="F218" s="178"/>
      <c r="G218" s="178"/>
      <c r="H218" s="178"/>
      <c r="I218" s="178"/>
      <c r="J218" s="178"/>
      <c r="K218" s="178"/>
      <c r="L218" s="178"/>
      <c r="M218" s="178"/>
      <c r="N218" s="178"/>
      <c r="O218" s="249"/>
      <c r="P218" s="178"/>
      <c r="Q218" s="178"/>
    </row>
    <row r="219" spans="2:17" ht="15">
      <c r="B219" s="178"/>
      <c r="C219" s="178"/>
      <c r="D219" s="178"/>
      <c r="E219" s="178"/>
      <c r="F219" s="178"/>
      <c r="G219" s="178"/>
      <c r="H219" s="178"/>
      <c r="I219" s="178"/>
      <c r="J219" s="178"/>
      <c r="K219" s="178"/>
      <c r="L219" s="178"/>
      <c r="M219" s="178"/>
      <c r="N219" s="178"/>
      <c r="O219" s="249"/>
      <c r="P219" s="178"/>
      <c r="Q219" s="178"/>
    </row>
    <row r="220" spans="2:17" ht="15">
      <c r="B220" s="178"/>
      <c r="C220" s="178"/>
      <c r="D220" s="178"/>
      <c r="E220" s="178"/>
      <c r="F220" s="178"/>
      <c r="G220" s="178"/>
      <c r="H220" s="178"/>
      <c r="I220" s="178"/>
      <c r="J220" s="178"/>
      <c r="K220" s="178"/>
      <c r="L220" s="178"/>
      <c r="M220" s="178"/>
      <c r="N220" s="178"/>
      <c r="O220" s="249"/>
      <c r="P220" s="178"/>
      <c r="Q220" s="178"/>
    </row>
    <row r="221" spans="2:17" ht="15">
      <c r="B221" s="178"/>
      <c r="C221" s="178"/>
      <c r="D221" s="178"/>
      <c r="E221" s="178"/>
      <c r="F221" s="178"/>
      <c r="G221" s="178"/>
      <c r="H221" s="178"/>
      <c r="I221" s="178"/>
      <c r="J221" s="178"/>
      <c r="K221" s="178"/>
      <c r="L221" s="178"/>
      <c r="M221" s="178"/>
      <c r="N221" s="178"/>
      <c r="O221" s="249"/>
      <c r="P221" s="178"/>
      <c r="Q221" s="178"/>
    </row>
    <row r="222" spans="2:17" ht="15">
      <c r="B222" s="178"/>
      <c r="C222" s="178"/>
      <c r="D222" s="178"/>
      <c r="E222" s="178"/>
      <c r="F222" s="178"/>
      <c r="G222" s="178"/>
      <c r="H222" s="178"/>
      <c r="I222" s="178"/>
      <c r="J222" s="178"/>
      <c r="K222" s="178"/>
      <c r="L222" s="178"/>
      <c r="M222" s="178"/>
      <c r="N222" s="178"/>
      <c r="O222" s="249"/>
      <c r="P222" s="178"/>
      <c r="Q222" s="178"/>
    </row>
    <row r="223" spans="2:17" ht="15">
      <c r="B223" s="178"/>
      <c r="C223" s="178"/>
      <c r="D223" s="178"/>
      <c r="E223" s="178"/>
      <c r="F223" s="178"/>
      <c r="G223" s="178"/>
      <c r="H223" s="178"/>
      <c r="I223" s="178"/>
      <c r="J223" s="178"/>
      <c r="K223" s="178"/>
      <c r="L223" s="178"/>
      <c r="M223" s="178"/>
      <c r="N223" s="178"/>
      <c r="O223" s="249"/>
      <c r="P223" s="178"/>
      <c r="Q223" s="178"/>
    </row>
    <row r="224" spans="2:17" ht="15">
      <c r="B224" s="178"/>
      <c r="C224" s="178"/>
      <c r="D224" s="178"/>
      <c r="E224" s="178"/>
      <c r="F224" s="178"/>
      <c r="G224" s="178"/>
      <c r="H224" s="178"/>
      <c r="I224" s="178"/>
      <c r="J224" s="178"/>
      <c r="K224" s="178"/>
      <c r="L224" s="178"/>
      <c r="M224" s="178"/>
      <c r="N224" s="178"/>
      <c r="O224" s="249"/>
      <c r="P224" s="178"/>
      <c r="Q224" s="178"/>
    </row>
    <row r="225" spans="2:17" ht="15">
      <c r="B225" s="178"/>
      <c r="C225" s="178"/>
      <c r="D225" s="178"/>
      <c r="E225" s="178"/>
      <c r="F225" s="178"/>
      <c r="G225" s="178"/>
      <c r="H225" s="178"/>
      <c r="I225" s="178"/>
      <c r="J225" s="178"/>
      <c r="K225" s="178"/>
      <c r="L225" s="178"/>
      <c r="M225" s="178"/>
      <c r="N225" s="178"/>
      <c r="O225" s="249"/>
      <c r="P225" s="178"/>
      <c r="Q225" s="178"/>
    </row>
    <row r="226" spans="2:17" ht="15">
      <c r="B226" s="178"/>
      <c r="C226" s="178"/>
      <c r="D226" s="178"/>
      <c r="E226" s="178"/>
      <c r="F226" s="178"/>
      <c r="G226" s="178"/>
      <c r="H226" s="178"/>
      <c r="I226" s="178"/>
      <c r="J226" s="178"/>
      <c r="K226" s="178"/>
      <c r="L226" s="178"/>
      <c r="M226" s="178"/>
      <c r="N226" s="178"/>
      <c r="O226" s="249"/>
      <c r="P226" s="178"/>
      <c r="Q226" s="178"/>
    </row>
    <row r="227" spans="2:17" ht="15">
      <c r="B227" s="178"/>
      <c r="C227" s="178"/>
      <c r="D227" s="178"/>
      <c r="E227" s="178"/>
      <c r="F227" s="178"/>
      <c r="G227" s="178"/>
      <c r="H227" s="178"/>
      <c r="I227" s="178"/>
      <c r="J227" s="178"/>
      <c r="K227" s="178"/>
      <c r="L227" s="178"/>
      <c r="M227" s="178"/>
      <c r="N227" s="178"/>
      <c r="O227" s="249"/>
      <c r="P227" s="178"/>
      <c r="Q227" s="178"/>
    </row>
  </sheetData>
  <sheetProtection/>
  <mergeCells count="1">
    <mergeCell ref="A2:O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6" r:id="rId1"/>
  <headerFooter>
    <oddHeader>&amp;C26. melléklet a  6/2018. (V.29.)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57"/>
  <sheetViews>
    <sheetView view="pageLayout" workbookViewId="0" topLeftCell="A1">
      <selection activeCell="I57" sqref="A1:I57"/>
    </sheetView>
  </sheetViews>
  <sheetFormatPr defaultColWidth="9.140625" defaultRowHeight="12.75"/>
  <cols>
    <col min="1" max="1" width="74.421875" style="18" customWidth="1"/>
    <col min="2" max="2" width="9.140625" style="18" customWidth="1"/>
    <col min="3" max="3" width="13.8515625" style="79" customWidth="1"/>
    <col min="4" max="4" width="12.140625" style="79" customWidth="1"/>
    <col min="5" max="5" width="13.421875" style="79" customWidth="1"/>
    <col min="6" max="6" width="10.8515625" style="79" customWidth="1"/>
    <col min="7" max="7" width="11.28125" style="79" customWidth="1"/>
    <col min="8" max="8" width="10.8515625" style="79" customWidth="1"/>
    <col min="9" max="9" width="13.421875" style="79" customWidth="1"/>
    <col min="10" max="16384" width="9.140625" style="18" customWidth="1"/>
  </cols>
  <sheetData>
    <row r="1" spans="1:6" ht="12.75">
      <c r="A1" s="218"/>
      <c r="B1" s="219"/>
      <c r="C1" s="267"/>
      <c r="D1" s="267"/>
      <c r="E1" s="267"/>
      <c r="F1" s="267"/>
    </row>
    <row r="2" spans="1:9" ht="30" customHeight="1">
      <c r="A2" s="440" t="s">
        <v>962</v>
      </c>
      <c r="B2" s="441"/>
      <c r="C2" s="441"/>
      <c r="D2" s="441"/>
      <c r="E2" s="441"/>
      <c r="F2" s="441"/>
      <c r="G2" s="441"/>
      <c r="H2" s="441"/>
      <c r="I2" s="441"/>
    </row>
    <row r="3" spans="1:9" ht="30" customHeight="1">
      <c r="A3" s="220"/>
      <c r="B3" s="221"/>
      <c r="C3" s="266"/>
      <c r="D3" s="266"/>
      <c r="E3" s="266"/>
      <c r="F3" s="266"/>
      <c r="G3" s="266"/>
      <c r="H3" s="266"/>
      <c r="I3" s="266"/>
    </row>
    <row r="5" ht="15">
      <c r="A5" s="183" t="s">
        <v>575</v>
      </c>
    </row>
    <row r="6" ht="15">
      <c r="A6" s="183"/>
    </row>
    <row r="7" spans="1:3" ht="15">
      <c r="A7" s="183"/>
      <c r="C7" s="398"/>
    </row>
    <row r="8" spans="1:9" ht="38.25">
      <c r="A8" s="222" t="s">
        <v>438</v>
      </c>
      <c r="B8" s="223" t="s">
        <v>439</v>
      </c>
      <c r="C8" s="268" t="s">
        <v>1105</v>
      </c>
      <c r="D8" s="268" t="s">
        <v>440</v>
      </c>
      <c r="E8" s="268" t="s">
        <v>1106</v>
      </c>
      <c r="F8" s="268" t="s">
        <v>1107</v>
      </c>
      <c r="G8" s="268" t="s">
        <v>943</v>
      </c>
      <c r="H8" s="268" t="s">
        <v>1059</v>
      </c>
      <c r="I8" s="268" t="s">
        <v>1108</v>
      </c>
    </row>
    <row r="9" spans="1:9" ht="15">
      <c r="A9" s="224" t="s">
        <v>441</v>
      </c>
      <c r="B9" s="225" t="s">
        <v>442</v>
      </c>
      <c r="C9" s="194">
        <v>43750606</v>
      </c>
      <c r="D9" s="194">
        <v>51856652</v>
      </c>
      <c r="E9" s="194">
        <v>53827538</v>
      </c>
      <c r="F9" s="194">
        <v>49153679</v>
      </c>
      <c r="G9" s="194">
        <v>42200000</v>
      </c>
      <c r="H9" s="194">
        <v>42700000</v>
      </c>
      <c r="I9" s="194">
        <v>43200000</v>
      </c>
    </row>
    <row r="10" spans="1:9" ht="15">
      <c r="A10" s="226" t="s">
        <v>443</v>
      </c>
      <c r="B10" s="225" t="s">
        <v>444</v>
      </c>
      <c r="C10" s="194">
        <v>9879639</v>
      </c>
      <c r="D10" s="194">
        <v>10008020</v>
      </c>
      <c r="E10" s="194">
        <v>10933091</v>
      </c>
      <c r="F10" s="194">
        <v>10347910</v>
      </c>
      <c r="G10" s="194">
        <v>9700000</v>
      </c>
      <c r="H10" s="194">
        <v>9700000</v>
      </c>
      <c r="I10" s="194">
        <v>9800000</v>
      </c>
    </row>
    <row r="11" spans="1:9" ht="15">
      <c r="A11" s="226" t="s">
        <v>445</v>
      </c>
      <c r="B11" s="225" t="s">
        <v>446</v>
      </c>
      <c r="C11" s="194">
        <v>42617838</v>
      </c>
      <c r="D11" s="194">
        <v>52104009</v>
      </c>
      <c r="E11" s="194">
        <v>56514753</v>
      </c>
      <c r="F11" s="194">
        <v>42152561</v>
      </c>
      <c r="G11" s="194">
        <v>40570000</v>
      </c>
      <c r="H11" s="194">
        <v>41270000</v>
      </c>
      <c r="I11" s="194">
        <v>41470000</v>
      </c>
    </row>
    <row r="12" spans="1:9" ht="15">
      <c r="A12" s="227" t="s">
        <v>447</v>
      </c>
      <c r="B12" s="225" t="s">
        <v>448</v>
      </c>
      <c r="C12" s="194">
        <v>1370900</v>
      </c>
      <c r="D12" s="194">
        <v>1500000</v>
      </c>
      <c r="E12" s="194">
        <v>2128000</v>
      </c>
      <c r="F12" s="194">
        <v>1166000</v>
      </c>
      <c r="G12" s="194">
        <v>2500000</v>
      </c>
      <c r="H12" s="194">
        <v>2500000</v>
      </c>
      <c r="I12" s="194">
        <v>2600000</v>
      </c>
    </row>
    <row r="13" spans="1:9" ht="15">
      <c r="A13" s="227" t="s">
        <v>449</v>
      </c>
      <c r="B13" s="225" t="s">
        <v>450</v>
      </c>
      <c r="C13" s="194">
        <v>22488884</v>
      </c>
      <c r="D13" s="194">
        <v>13765358</v>
      </c>
      <c r="E13" s="194">
        <v>23171736</v>
      </c>
      <c r="F13" s="194">
        <v>22361934</v>
      </c>
      <c r="G13" s="194">
        <v>10140000</v>
      </c>
      <c r="H13" s="194">
        <v>10100000</v>
      </c>
      <c r="I13" s="194">
        <v>10200000</v>
      </c>
    </row>
    <row r="14" spans="1:9" ht="15.75">
      <c r="A14" s="228" t="s">
        <v>451</v>
      </c>
      <c r="B14" s="229"/>
      <c r="C14" s="269">
        <f>SUM(C9:C13)</f>
        <v>120107867</v>
      </c>
      <c r="D14" s="269">
        <f aca="true" t="shared" si="0" ref="D14:I14">SUM(D9:D13)</f>
        <v>129234039</v>
      </c>
      <c r="E14" s="269">
        <f t="shared" si="0"/>
        <v>146575118</v>
      </c>
      <c r="F14" s="269">
        <f t="shared" si="0"/>
        <v>125182084</v>
      </c>
      <c r="G14" s="269">
        <f t="shared" si="0"/>
        <v>105110000</v>
      </c>
      <c r="H14" s="269">
        <f t="shared" si="0"/>
        <v>106270000</v>
      </c>
      <c r="I14" s="269">
        <f t="shared" si="0"/>
        <v>107270000</v>
      </c>
    </row>
    <row r="15" spans="1:9" ht="15">
      <c r="A15" s="230" t="s">
        <v>146</v>
      </c>
      <c r="B15" s="225" t="s">
        <v>452</v>
      </c>
      <c r="C15" s="194">
        <v>14741455</v>
      </c>
      <c r="D15" s="194">
        <v>20874656</v>
      </c>
      <c r="E15" s="194">
        <v>125758383</v>
      </c>
      <c r="F15" s="194">
        <v>13585128</v>
      </c>
      <c r="G15" s="194">
        <v>700000</v>
      </c>
      <c r="H15" s="194">
        <v>700000</v>
      </c>
      <c r="I15" s="194">
        <v>700000</v>
      </c>
    </row>
    <row r="16" spans="1:9" ht="15">
      <c r="A16" s="227" t="s">
        <v>453</v>
      </c>
      <c r="B16" s="225" t="s">
        <v>454</v>
      </c>
      <c r="C16" s="194">
        <v>622300</v>
      </c>
      <c r="D16" s="194">
        <v>0</v>
      </c>
      <c r="E16" s="194">
        <v>41669403</v>
      </c>
      <c r="F16" s="194">
        <v>37661959</v>
      </c>
      <c r="G16" s="194">
        <v>2540000</v>
      </c>
      <c r="H16" s="194">
        <v>2540000</v>
      </c>
      <c r="I16" s="194">
        <v>2540000</v>
      </c>
    </row>
    <row r="17" spans="1:9" ht="15">
      <c r="A17" s="227" t="s">
        <v>234</v>
      </c>
      <c r="B17" s="225" t="s">
        <v>455</v>
      </c>
      <c r="C17" s="194">
        <v>10321107</v>
      </c>
      <c r="D17" s="194">
        <v>436000</v>
      </c>
      <c r="E17" s="194">
        <v>436000</v>
      </c>
      <c r="F17" s="194"/>
      <c r="G17" s="194">
        <v>500000</v>
      </c>
      <c r="H17" s="194">
        <v>500000</v>
      </c>
      <c r="I17" s="194">
        <v>500000</v>
      </c>
    </row>
    <row r="18" spans="1:9" ht="15.75">
      <c r="A18" s="228" t="s">
        <v>456</v>
      </c>
      <c r="B18" s="229"/>
      <c r="C18" s="269">
        <f>SUM(C15:C17)</f>
        <v>25684862</v>
      </c>
      <c r="D18" s="269">
        <f aca="true" t="shared" si="1" ref="D18:I18">SUM(D15:D17)</f>
        <v>21310656</v>
      </c>
      <c r="E18" s="269">
        <f t="shared" si="1"/>
        <v>167863786</v>
      </c>
      <c r="F18" s="269">
        <f t="shared" si="1"/>
        <v>51247087</v>
      </c>
      <c r="G18" s="269">
        <f t="shared" si="1"/>
        <v>3740000</v>
      </c>
      <c r="H18" s="269">
        <f t="shared" si="1"/>
        <v>3740000</v>
      </c>
      <c r="I18" s="269">
        <f t="shared" si="1"/>
        <v>3740000</v>
      </c>
    </row>
    <row r="19" spans="1:9" ht="15.75">
      <c r="A19" s="231" t="s">
        <v>457</v>
      </c>
      <c r="B19" s="232" t="s">
        <v>458</v>
      </c>
      <c r="C19" s="197">
        <f>C14+C18</f>
        <v>145792729</v>
      </c>
      <c r="D19" s="197">
        <f aca="true" t="shared" si="2" ref="D19:I19">D14+D18</f>
        <v>150544695</v>
      </c>
      <c r="E19" s="197">
        <f t="shared" si="2"/>
        <v>314438904</v>
      </c>
      <c r="F19" s="197">
        <f t="shared" si="2"/>
        <v>176429171</v>
      </c>
      <c r="G19" s="197">
        <f t="shared" si="2"/>
        <v>108850000</v>
      </c>
      <c r="H19" s="197">
        <f t="shared" si="2"/>
        <v>110010000</v>
      </c>
      <c r="I19" s="197">
        <f t="shared" si="2"/>
        <v>111010000</v>
      </c>
    </row>
    <row r="20" spans="1:9" ht="12.75" hidden="1">
      <c r="A20" s="233" t="s">
        <v>459</v>
      </c>
      <c r="B20" s="234" t="s">
        <v>460</v>
      </c>
      <c r="C20" s="270"/>
      <c r="D20" s="270"/>
      <c r="E20" s="270"/>
      <c r="F20" s="270"/>
      <c r="G20" s="270"/>
      <c r="H20" s="270"/>
      <c r="I20" s="270"/>
    </row>
    <row r="21" spans="1:9" ht="12.75" hidden="1">
      <c r="A21" s="235" t="s">
        <v>461</v>
      </c>
      <c r="B21" s="234" t="s">
        <v>462</v>
      </c>
      <c r="C21" s="271"/>
      <c r="D21" s="271"/>
      <c r="E21" s="271"/>
      <c r="F21" s="271"/>
      <c r="G21" s="271"/>
      <c r="H21" s="271"/>
      <c r="I21" s="271"/>
    </row>
    <row r="22" spans="1:9" ht="12.75" hidden="1">
      <c r="A22" s="236" t="s">
        <v>463</v>
      </c>
      <c r="B22" s="237" t="s">
        <v>464</v>
      </c>
      <c r="C22" s="272"/>
      <c r="D22" s="272"/>
      <c r="E22" s="272"/>
      <c r="F22" s="272"/>
      <c r="G22" s="272"/>
      <c r="H22" s="272"/>
      <c r="I22" s="272"/>
    </row>
    <row r="23" spans="1:9" ht="12.75" hidden="1">
      <c r="A23" s="236" t="s">
        <v>465</v>
      </c>
      <c r="B23" s="237" t="s">
        <v>466</v>
      </c>
      <c r="C23" s="272"/>
      <c r="D23" s="272"/>
      <c r="E23" s="279"/>
      <c r="F23" s="272"/>
      <c r="G23" s="272"/>
      <c r="H23" s="272"/>
      <c r="I23" s="272"/>
    </row>
    <row r="24" spans="1:9" ht="12.75" hidden="1">
      <c r="A24" s="235" t="s">
        <v>467</v>
      </c>
      <c r="B24" s="234" t="s">
        <v>468</v>
      </c>
      <c r="C24" s="272"/>
      <c r="D24" s="272"/>
      <c r="E24" s="272"/>
      <c r="F24" s="272"/>
      <c r="G24" s="272"/>
      <c r="H24" s="272"/>
      <c r="I24" s="272"/>
    </row>
    <row r="25" spans="1:9" ht="12.75" hidden="1">
      <c r="A25" s="236" t="s">
        <v>469</v>
      </c>
      <c r="B25" s="237" t="s">
        <v>470</v>
      </c>
      <c r="C25" s="272"/>
      <c r="D25" s="272"/>
      <c r="E25" s="272"/>
      <c r="F25" s="272"/>
      <c r="G25" s="272"/>
      <c r="H25" s="272"/>
      <c r="I25" s="272"/>
    </row>
    <row r="26" spans="1:9" ht="12.75" hidden="1">
      <c r="A26" s="236" t="s">
        <v>471</v>
      </c>
      <c r="B26" s="237" t="s">
        <v>472</v>
      </c>
      <c r="C26" s="272"/>
      <c r="D26" s="272"/>
      <c r="E26" s="272"/>
      <c r="F26" s="272"/>
      <c r="G26" s="272"/>
      <c r="H26" s="272"/>
      <c r="I26" s="272"/>
    </row>
    <row r="27" spans="1:9" ht="12.75" hidden="1">
      <c r="A27" s="236" t="s">
        <v>473</v>
      </c>
      <c r="B27" s="237" t="s">
        <v>474</v>
      </c>
      <c r="C27" s="272"/>
      <c r="D27" s="272"/>
      <c r="E27" s="272"/>
      <c r="F27" s="272"/>
      <c r="G27" s="272"/>
      <c r="H27" s="272"/>
      <c r="I27" s="272"/>
    </row>
    <row r="28" spans="1:9" ht="14.25">
      <c r="A28" s="238" t="s">
        <v>475</v>
      </c>
      <c r="B28" s="226" t="s">
        <v>476</v>
      </c>
      <c r="C28" s="280">
        <v>2982652</v>
      </c>
      <c r="D28" s="280">
        <v>2891411</v>
      </c>
      <c r="E28" s="280">
        <v>6005062</v>
      </c>
      <c r="F28" s="280">
        <v>2891411</v>
      </c>
      <c r="G28" s="280"/>
      <c r="H28" s="280"/>
      <c r="I28" s="280"/>
    </row>
    <row r="29" spans="1:9" ht="14.25">
      <c r="A29" s="238" t="s">
        <v>477</v>
      </c>
      <c r="B29" s="226" t="s">
        <v>478</v>
      </c>
      <c r="C29" s="271"/>
      <c r="D29" s="271"/>
      <c r="E29" s="271"/>
      <c r="F29" s="271"/>
      <c r="G29" s="271"/>
      <c r="H29" s="271"/>
      <c r="I29" s="271"/>
    </row>
    <row r="30" spans="1:9" ht="12.75" hidden="1">
      <c r="A30" s="239" t="s">
        <v>167</v>
      </c>
      <c r="B30" s="237" t="s">
        <v>479</v>
      </c>
      <c r="C30" s="273"/>
      <c r="D30" s="273"/>
      <c r="E30" s="273"/>
      <c r="F30" s="273"/>
      <c r="G30" s="273"/>
      <c r="H30" s="273"/>
      <c r="I30" s="273"/>
    </row>
    <row r="31" spans="1:9" ht="15.75">
      <c r="A31" s="240" t="s">
        <v>480</v>
      </c>
      <c r="B31" s="241" t="s">
        <v>481</v>
      </c>
      <c r="C31" s="281">
        <f>SUM(C20:C30)</f>
        <v>2982652</v>
      </c>
      <c r="D31" s="281">
        <f aca="true" t="shared" si="3" ref="D31:I31">SUM(D20:D30)</f>
        <v>2891411</v>
      </c>
      <c r="E31" s="281">
        <f t="shared" si="3"/>
        <v>6005062</v>
      </c>
      <c r="F31" s="281">
        <f t="shared" si="3"/>
        <v>2891411</v>
      </c>
      <c r="G31" s="281">
        <f t="shared" si="3"/>
        <v>0</v>
      </c>
      <c r="H31" s="281">
        <f t="shared" si="3"/>
        <v>0</v>
      </c>
      <c r="I31" s="281">
        <f t="shared" si="3"/>
        <v>0</v>
      </c>
    </row>
    <row r="32" spans="1:9" ht="15.75">
      <c r="A32" s="242" t="s">
        <v>576</v>
      </c>
      <c r="B32" s="243"/>
      <c r="C32" s="274">
        <f>C31+C19</f>
        <v>148775381</v>
      </c>
      <c r="D32" s="274">
        <f aca="true" t="shared" si="4" ref="D32:I32">D31+D19</f>
        <v>153436106</v>
      </c>
      <c r="E32" s="274">
        <f t="shared" si="4"/>
        <v>320443966</v>
      </c>
      <c r="F32" s="274">
        <f t="shared" si="4"/>
        <v>179320582</v>
      </c>
      <c r="G32" s="274">
        <f t="shared" si="4"/>
        <v>108850000</v>
      </c>
      <c r="H32" s="274">
        <f t="shared" si="4"/>
        <v>110010000</v>
      </c>
      <c r="I32" s="274">
        <f t="shared" si="4"/>
        <v>111010000</v>
      </c>
    </row>
    <row r="33" spans="1:9" ht="38.25">
      <c r="A33" s="222" t="s">
        <v>438</v>
      </c>
      <c r="B33" s="223" t="s">
        <v>482</v>
      </c>
      <c r="C33" s="268" t="s">
        <v>1105</v>
      </c>
      <c r="D33" s="268" t="s">
        <v>440</v>
      </c>
      <c r="E33" s="268" t="s">
        <v>1106</v>
      </c>
      <c r="F33" s="268" t="s">
        <v>1107</v>
      </c>
      <c r="G33" s="268" t="s">
        <v>943</v>
      </c>
      <c r="H33" s="268" t="s">
        <v>1059</v>
      </c>
      <c r="I33" s="268" t="s">
        <v>1108</v>
      </c>
    </row>
    <row r="34" spans="1:9" ht="14.25">
      <c r="A34" s="226" t="s">
        <v>151</v>
      </c>
      <c r="B34" s="230" t="s">
        <v>483</v>
      </c>
      <c r="C34" s="82">
        <v>106243405</v>
      </c>
      <c r="D34" s="82">
        <v>97386197</v>
      </c>
      <c r="E34" s="82">
        <v>110508649</v>
      </c>
      <c r="F34" s="82">
        <v>107447365</v>
      </c>
      <c r="G34" s="82">
        <v>79200000</v>
      </c>
      <c r="H34" s="82">
        <v>79900000</v>
      </c>
      <c r="I34" s="82">
        <v>79900000</v>
      </c>
    </row>
    <row r="35" spans="1:9" ht="14.25">
      <c r="A35" s="226" t="s">
        <v>484</v>
      </c>
      <c r="B35" s="230" t="s">
        <v>485</v>
      </c>
      <c r="C35" s="82">
        <v>8911197</v>
      </c>
      <c r="D35" s="82">
        <v>9000000</v>
      </c>
      <c r="E35" s="82">
        <v>13681523</v>
      </c>
      <c r="F35" s="82">
        <v>8472779</v>
      </c>
      <c r="G35" s="82">
        <v>12000000</v>
      </c>
      <c r="H35" s="82">
        <v>12000000</v>
      </c>
      <c r="I35" s="82">
        <v>12000000</v>
      </c>
    </row>
    <row r="36" spans="1:9" ht="14.25">
      <c r="A36" s="227" t="s">
        <v>486</v>
      </c>
      <c r="B36" s="230" t="s">
        <v>487</v>
      </c>
      <c r="C36" s="82">
        <v>43028974</v>
      </c>
      <c r="D36" s="82">
        <v>16558910</v>
      </c>
      <c r="E36" s="82">
        <v>18397298</v>
      </c>
      <c r="F36" s="82">
        <v>16602333</v>
      </c>
      <c r="G36" s="82">
        <v>17110000</v>
      </c>
      <c r="H36" s="82">
        <v>18110000</v>
      </c>
      <c r="I36" s="82">
        <v>19110000</v>
      </c>
    </row>
    <row r="37" spans="1:9" ht="14.25">
      <c r="A37" s="226" t="s">
        <v>488</v>
      </c>
      <c r="B37" s="230" t="s">
        <v>489</v>
      </c>
      <c r="C37" s="82">
        <v>4378774</v>
      </c>
      <c r="D37" s="82">
        <v>0</v>
      </c>
      <c r="E37" s="82"/>
      <c r="F37" s="82"/>
      <c r="G37" s="82">
        <v>0</v>
      </c>
      <c r="H37" s="82">
        <v>0</v>
      </c>
      <c r="I37" s="82">
        <v>0</v>
      </c>
    </row>
    <row r="38" spans="1:9" ht="15.75">
      <c r="A38" s="228" t="s">
        <v>451</v>
      </c>
      <c r="B38" s="244"/>
      <c r="C38" s="275">
        <f>SUM(C34:C37)</f>
        <v>162562350</v>
      </c>
      <c r="D38" s="275">
        <f aca="true" t="shared" si="5" ref="D38:I38">SUM(D34:D37)</f>
        <v>122945107</v>
      </c>
      <c r="E38" s="275">
        <f t="shared" si="5"/>
        <v>142587470</v>
      </c>
      <c r="F38" s="275">
        <f t="shared" si="5"/>
        <v>132522477</v>
      </c>
      <c r="G38" s="275">
        <f t="shared" si="5"/>
        <v>108310000</v>
      </c>
      <c r="H38" s="275">
        <f t="shared" si="5"/>
        <v>110010000</v>
      </c>
      <c r="I38" s="275">
        <f t="shared" si="5"/>
        <v>111010000</v>
      </c>
    </row>
    <row r="39" spans="1:9" ht="14.25">
      <c r="A39" s="226" t="s">
        <v>490</v>
      </c>
      <c r="B39" s="230" t="s">
        <v>491</v>
      </c>
      <c r="C39" s="82">
        <v>3300000</v>
      </c>
      <c r="D39" s="82">
        <v>8647500</v>
      </c>
      <c r="E39" s="82">
        <v>151827630</v>
      </c>
      <c r="F39" s="82">
        <v>144909944</v>
      </c>
      <c r="G39" s="82">
        <v>500000</v>
      </c>
      <c r="H39" s="82"/>
      <c r="I39" s="82"/>
    </row>
    <row r="40" spans="1:9" ht="14.25">
      <c r="A40" s="226" t="s">
        <v>492</v>
      </c>
      <c r="B40" s="230" t="s">
        <v>493</v>
      </c>
      <c r="C40" s="82"/>
      <c r="D40" s="82">
        <v>0</v>
      </c>
      <c r="E40" s="82"/>
      <c r="F40" s="82"/>
      <c r="G40" s="82"/>
      <c r="H40" s="82"/>
      <c r="I40" s="82"/>
    </row>
    <row r="41" spans="1:9" ht="14.25">
      <c r="A41" s="226" t="s">
        <v>494</v>
      </c>
      <c r="B41" s="230" t="s">
        <v>495</v>
      </c>
      <c r="C41" s="82">
        <v>306876</v>
      </c>
      <c r="D41" s="82">
        <v>0</v>
      </c>
      <c r="E41" s="82">
        <v>280000</v>
      </c>
      <c r="F41" s="82">
        <v>280000</v>
      </c>
      <c r="G41" s="82"/>
      <c r="H41" s="82"/>
      <c r="I41" s="82"/>
    </row>
    <row r="42" spans="1:9" ht="15.75">
      <c r="A42" s="228" t="s">
        <v>456</v>
      </c>
      <c r="B42" s="244"/>
      <c r="C42" s="275">
        <f>SUM(C39:C41)</f>
        <v>3606876</v>
      </c>
      <c r="D42" s="275">
        <f aca="true" t="shared" si="6" ref="D42:I42">SUM(D39:D41)</f>
        <v>8647500</v>
      </c>
      <c r="E42" s="275">
        <f t="shared" si="6"/>
        <v>152107630</v>
      </c>
      <c r="F42" s="275">
        <f t="shared" si="6"/>
        <v>145189944</v>
      </c>
      <c r="G42" s="275">
        <f t="shared" si="6"/>
        <v>500000</v>
      </c>
      <c r="H42" s="275">
        <f t="shared" si="6"/>
        <v>0</v>
      </c>
      <c r="I42" s="275">
        <f t="shared" si="6"/>
        <v>0</v>
      </c>
    </row>
    <row r="43" spans="1:9" ht="15.75">
      <c r="A43" s="245" t="s">
        <v>496</v>
      </c>
      <c r="B43" s="231" t="s">
        <v>497</v>
      </c>
      <c r="C43" s="276">
        <f>C38+C42</f>
        <v>166169226</v>
      </c>
      <c r="D43" s="276">
        <f aca="true" t="shared" si="7" ref="D43:I43">D38+D42</f>
        <v>131592607</v>
      </c>
      <c r="E43" s="276">
        <f t="shared" si="7"/>
        <v>294695100</v>
      </c>
      <c r="F43" s="276">
        <f t="shared" si="7"/>
        <v>277712421</v>
      </c>
      <c r="G43" s="276">
        <f t="shared" si="7"/>
        <v>108810000</v>
      </c>
      <c r="H43" s="276">
        <f t="shared" si="7"/>
        <v>110010000</v>
      </c>
      <c r="I43" s="276">
        <f t="shared" si="7"/>
        <v>111010000</v>
      </c>
    </row>
    <row r="44" spans="1:9" ht="15.75">
      <c r="A44" s="246" t="s">
        <v>498</v>
      </c>
      <c r="B44" s="247"/>
      <c r="C44" s="277">
        <f>C38-C14</f>
        <v>42454483</v>
      </c>
      <c r="D44" s="277">
        <f aca="true" t="shared" si="8" ref="D44:I44">D38-D14</f>
        <v>-6288932</v>
      </c>
      <c r="E44" s="277">
        <f t="shared" si="8"/>
        <v>-3987648</v>
      </c>
      <c r="F44" s="277">
        <f t="shared" si="8"/>
        <v>7340393</v>
      </c>
      <c r="G44" s="277">
        <f t="shared" si="8"/>
        <v>3200000</v>
      </c>
      <c r="H44" s="277">
        <f t="shared" si="8"/>
        <v>3740000</v>
      </c>
      <c r="I44" s="277">
        <f t="shared" si="8"/>
        <v>3740000</v>
      </c>
    </row>
    <row r="45" spans="1:9" ht="15.75">
      <c r="A45" s="246" t="s">
        <v>499</v>
      </c>
      <c r="B45" s="247"/>
      <c r="C45" s="277">
        <f>C42-C18</f>
        <v>-22077986</v>
      </c>
      <c r="D45" s="277">
        <f aca="true" t="shared" si="9" ref="D45:I45">D42-D18</f>
        <v>-12663156</v>
      </c>
      <c r="E45" s="277">
        <f t="shared" si="9"/>
        <v>-15756156</v>
      </c>
      <c r="F45" s="277">
        <f t="shared" si="9"/>
        <v>93942857</v>
      </c>
      <c r="G45" s="277">
        <f t="shared" si="9"/>
        <v>-3240000</v>
      </c>
      <c r="H45" s="277">
        <f t="shared" si="9"/>
        <v>-3740000</v>
      </c>
      <c r="I45" s="277">
        <f t="shared" si="9"/>
        <v>-3740000</v>
      </c>
    </row>
    <row r="46" spans="1:9" ht="12.75">
      <c r="A46" s="233" t="s">
        <v>500</v>
      </c>
      <c r="B46" s="234" t="s">
        <v>501</v>
      </c>
      <c r="C46" s="82"/>
      <c r="D46" s="82"/>
      <c r="E46" s="82"/>
      <c r="F46" s="82"/>
      <c r="G46" s="82"/>
      <c r="H46" s="82"/>
      <c r="I46" s="82"/>
    </row>
    <row r="47" spans="1:9" ht="12.75">
      <c r="A47" s="235" t="s">
        <v>502</v>
      </c>
      <c r="B47" s="234" t="s">
        <v>503</v>
      </c>
      <c r="C47" s="82"/>
      <c r="D47" s="82"/>
      <c r="E47" s="82"/>
      <c r="F47" s="82"/>
      <c r="G47" s="82"/>
      <c r="H47" s="82"/>
      <c r="I47" s="82"/>
    </row>
    <row r="48" spans="1:9" ht="12.75">
      <c r="A48" s="237" t="s">
        <v>504</v>
      </c>
      <c r="B48" s="237" t="s">
        <v>505</v>
      </c>
      <c r="C48" s="82">
        <v>2464959</v>
      </c>
      <c r="D48" s="82">
        <f>21958499-8200166</f>
        <v>13758333</v>
      </c>
      <c r="E48" s="82">
        <f>22750215-8200166</f>
        <v>14550049</v>
      </c>
      <c r="F48" s="82">
        <f>22750215-8200166</f>
        <v>14550049</v>
      </c>
      <c r="G48" s="82"/>
      <c r="H48" s="82"/>
      <c r="I48" s="82"/>
    </row>
    <row r="49" spans="1:9" ht="12.75">
      <c r="A49" s="237" t="s">
        <v>506</v>
      </c>
      <c r="B49" s="237" t="s">
        <v>505</v>
      </c>
      <c r="C49" s="82"/>
      <c r="D49" s="82">
        <v>8200166</v>
      </c>
      <c r="E49" s="82">
        <v>8200166</v>
      </c>
      <c r="F49" s="82">
        <v>8200166</v>
      </c>
      <c r="G49" s="82"/>
      <c r="H49" s="82"/>
      <c r="I49" s="82"/>
    </row>
    <row r="50" spans="1:9" ht="12.75">
      <c r="A50" s="237" t="s">
        <v>507</v>
      </c>
      <c r="B50" s="237" t="s">
        <v>508</v>
      </c>
      <c r="C50" s="82"/>
      <c r="D50" s="82"/>
      <c r="E50" s="82"/>
      <c r="F50" s="82"/>
      <c r="G50" s="82"/>
      <c r="H50" s="82"/>
      <c r="I50" s="82"/>
    </row>
    <row r="51" spans="1:9" ht="12.75">
      <c r="A51" s="237" t="s">
        <v>509</v>
      </c>
      <c r="B51" s="237" t="s">
        <v>508</v>
      </c>
      <c r="C51" s="82"/>
      <c r="D51" s="82"/>
      <c r="E51" s="82"/>
      <c r="F51" s="82"/>
      <c r="G51" s="82"/>
      <c r="H51" s="82"/>
      <c r="I51" s="82"/>
    </row>
    <row r="52" spans="1:10" ht="12.75">
      <c r="A52" s="234" t="s">
        <v>510</v>
      </c>
      <c r="B52" s="234" t="s">
        <v>511</v>
      </c>
      <c r="C52" s="82">
        <f>SUM(C48:C51)</f>
        <v>2464959</v>
      </c>
      <c r="D52" s="82">
        <f aca="true" t="shared" si="10" ref="D52:J52">SUM(D48:D51)</f>
        <v>21958499</v>
      </c>
      <c r="E52" s="82">
        <f t="shared" si="10"/>
        <v>22750215</v>
      </c>
      <c r="F52" s="82">
        <f t="shared" si="10"/>
        <v>22750215</v>
      </c>
      <c r="G52" s="82">
        <f t="shared" si="10"/>
        <v>0</v>
      </c>
      <c r="H52" s="82">
        <f t="shared" si="10"/>
        <v>0</v>
      </c>
      <c r="I52" s="82">
        <f t="shared" si="10"/>
        <v>0</v>
      </c>
      <c r="J52" s="82">
        <f t="shared" si="10"/>
        <v>0</v>
      </c>
    </row>
    <row r="53" spans="1:9" ht="12.75">
      <c r="A53" s="233" t="s">
        <v>512</v>
      </c>
      <c r="B53" s="234" t="s">
        <v>513</v>
      </c>
      <c r="C53" s="82">
        <v>2891411</v>
      </c>
      <c r="D53" s="82">
        <v>0</v>
      </c>
      <c r="E53" s="82">
        <v>3113651</v>
      </c>
      <c r="F53" s="82">
        <v>3113651</v>
      </c>
      <c r="G53" s="82"/>
      <c r="H53" s="82"/>
      <c r="I53" s="82"/>
    </row>
    <row r="54" spans="1:9" ht="12.75">
      <c r="A54" s="235" t="s">
        <v>514</v>
      </c>
      <c r="B54" s="234" t="s">
        <v>515</v>
      </c>
      <c r="C54" s="82"/>
      <c r="D54" s="82"/>
      <c r="E54" s="82"/>
      <c r="F54" s="82"/>
      <c r="G54" s="82"/>
      <c r="H54" s="82"/>
      <c r="I54" s="82"/>
    </row>
    <row r="55" spans="1:9" ht="12.75">
      <c r="A55" s="233" t="s">
        <v>175</v>
      </c>
      <c r="B55" s="234" t="s">
        <v>516</v>
      </c>
      <c r="C55" s="82"/>
      <c r="D55" s="82"/>
      <c r="E55" s="82"/>
      <c r="F55" s="82"/>
      <c r="G55" s="82"/>
      <c r="H55" s="82"/>
      <c r="I55" s="82"/>
    </row>
    <row r="56" spans="1:9" ht="15.75">
      <c r="A56" s="240" t="s">
        <v>127</v>
      </c>
      <c r="B56" s="241" t="s">
        <v>517</v>
      </c>
      <c r="C56" s="276">
        <f>C46+C47+C52+C53+C54+C55</f>
        <v>5356370</v>
      </c>
      <c r="D56" s="276">
        <f aca="true" t="shared" si="11" ref="D56:I56">D46+D47+D52+D53+D54+D55</f>
        <v>21958499</v>
      </c>
      <c r="E56" s="276">
        <f t="shared" si="11"/>
        <v>25863866</v>
      </c>
      <c r="F56" s="276">
        <f t="shared" si="11"/>
        <v>25863866</v>
      </c>
      <c r="G56" s="276">
        <f t="shared" si="11"/>
        <v>0</v>
      </c>
      <c r="H56" s="276">
        <f t="shared" si="11"/>
        <v>0</v>
      </c>
      <c r="I56" s="276">
        <f t="shared" si="11"/>
        <v>0</v>
      </c>
    </row>
    <row r="57" spans="1:9" ht="15.75">
      <c r="A57" s="242" t="s">
        <v>577</v>
      </c>
      <c r="B57" s="243"/>
      <c r="C57" s="278">
        <f>C56+C43</f>
        <v>171525596</v>
      </c>
      <c r="D57" s="278">
        <f aca="true" t="shared" si="12" ref="D57:I57">D56+D43</f>
        <v>153551106</v>
      </c>
      <c r="E57" s="278">
        <f t="shared" si="12"/>
        <v>320558966</v>
      </c>
      <c r="F57" s="278">
        <f t="shared" si="12"/>
        <v>303576287</v>
      </c>
      <c r="G57" s="278">
        <f t="shared" si="12"/>
        <v>108810000</v>
      </c>
      <c r="H57" s="278">
        <f t="shared" si="12"/>
        <v>110010000</v>
      </c>
      <c r="I57" s="278">
        <f t="shared" si="12"/>
        <v>111010000</v>
      </c>
    </row>
  </sheetData>
  <sheetProtection/>
  <mergeCells count="1">
    <mergeCell ref="A2:I2"/>
  </mergeCells>
  <printOptions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80" r:id="rId1"/>
  <headerFooter>
    <oddHeader>&amp;C27. melléklet a 6/2018. (V.29.)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view="pageLayout" workbookViewId="0" topLeftCell="A1">
      <selection activeCell="K27" sqref="A1:K27"/>
    </sheetView>
  </sheetViews>
  <sheetFormatPr defaultColWidth="9.140625" defaultRowHeight="12.75"/>
  <cols>
    <col min="1" max="1" width="51.421875" style="18" customWidth="1"/>
    <col min="2" max="7" width="16.7109375" style="79" customWidth="1"/>
    <col min="8" max="9" width="18.7109375" style="79" customWidth="1"/>
    <col min="10" max="10" width="18.7109375" style="79" hidden="1" customWidth="1"/>
    <col min="11" max="11" width="18.7109375" style="79" customWidth="1"/>
    <col min="12" max="16384" width="9.140625" style="18" customWidth="1"/>
  </cols>
  <sheetData>
    <row r="1" spans="1:10" s="16" customFormat="1" ht="13.5">
      <c r="A1" s="407" t="s">
        <v>286</v>
      </c>
      <c r="B1" s="408"/>
      <c r="C1" s="408"/>
      <c r="D1" s="408"/>
      <c r="E1" s="408"/>
      <c r="F1" s="408"/>
      <c r="G1" s="408"/>
      <c r="H1" s="406"/>
      <c r="I1" s="406"/>
      <c r="J1" s="406"/>
    </row>
    <row r="2" spans="1:11" ht="13.5">
      <c r="A2" s="407" t="s">
        <v>954</v>
      </c>
      <c r="B2" s="408"/>
      <c r="C2" s="408"/>
      <c r="D2" s="408"/>
      <c r="E2" s="408"/>
      <c r="F2" s="408"/>
      <c r="G2" s="408"/>
      <c r="H2" s="406"/>
      <c r="I2" s="406"/>
      <c r="J2" s="406"/>
      <c r="K2" s="18"/>
    </row>
    <row r="3" spans="1:11" ht="15.75">
      <c r="A3" s="121"/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1" ht="15.75">
      <c r="A4" s="121"/>
      <c r="B4" s="120"/>
      <c r="C4" s="120"/>
      <c r="D4" s="120"/>
      <c r="E4" s="120"/>
      <c r="F4" s="120"/>
      <c r="G4" s="120"/>
      <c r="H4" s="120"/>
      <c r="I4" s="120"/>
      <c r="J4" s="120"/>
      <c r="K4" s="120"/>
    </row>
    <row r="6" spans="1:11" ht="73.5">
      <c r="A6" s="17" t="s">
        <v>12</v>
      </c>
      <c r="B6" s="80" t="s">
        <v>243</v>
      </c>
      <c r="C6" s="80" t="s">
        <v>244</v>
      </c>
      <c r="D6" s="80" t="s">
        <v>251</v>
      </c>
      <c r="E6" s="80" t="s">
        <v>245</v>
      </c>
      <c r="F6" s="80" t="s">
        <v>246</v>
      </c>
      <c r="G6" s="80" t="s">
        <v>247</v>
      </c>
      <c r="H6" s="81" t="s">
        <v>248</v>
      </c>
      <c r="I6" s="81" t="s">
        <v>249</v>
      </c>
      <c r="J6" s="81" t="s">
        <v>250</v>
      </c>
      <c r="K6" s="81" t="s">
        <v>250</v>
      </c>
    </row>
    <row r="7" spans="1:11" ht="15">
      <c r="A7" s="19" t="s">
        <v>171</v>
      </c>
      <c r="B7" s="82"/>
      <c r="C7" s="82"/>
      <c r="D7" s="82"/>
      <c r="E7" s="82"/>
      <c r="F7" s="82"/>
      <c r="G7" s="82"/>
      <c r="H7" s="82">
        <f aca="true" t="shared" si="0" ref="H7:J13">B7+E7</f>
        <v>0</v>
      </c>
      <c r="I7" s="82">
        <f t="shared" si="0"/>
        <v>0</v>
      </c>
      <c r="J7" s="82">
        <f t="shared" si="0"/>
        <v>0</v>
      </c>
      <c r="K7" s="82">
        <f>D7+G7</f>
        <v>0</v>
      </c>
    </row>
    <row r="8" spans="1:11" ht="15">
      <c r="A8" s="19" t="s">
        <v>164</v>
      </c>
      <c r="B8" s="82"/>
      <c r="C8" s="82"/>
      <c r="D8" s="82"/>
      <c r="E8" s="82"/>
      <c r="F8" s="82"/>
      <c r="G8" s="82"/>
      <c r="H8" s="82">
        <f t="shared" si="0"/>
        <v>0</v>
      </c>
      <c r="I8" s="82">
        <f t="shared" si="0"/>
        <v>0</v>
      </c>
      <c r="J8" s="82">
        <f t="shared" si="0"/>
        <v>0</v>
      </c>
      <c r="K8" s="82">
        <f>D8+G8</f>
        <v>0</v>
      </c>
    </row>
    <row r="9" spans="1:11" ht="15">
      <c r="A9" s="19" t="s">
        <v>262</v>
      </c>
      <c r="B9" s="82">
        <v>2891411</v>
      </c>
      <c r="C9" s="82">
        <v>6005062</v>
      </c>
      <c r="D9" s="82">
        <v>2891411</v>
      </c>
      <c r="E9" s="82"/>
      <c r="F9" s="82"/>
      <c r="G9" s="82"/>
      <c r="H9" s="82">
        <f t="shared" si="0"/>
        <v>2891411</v>
      </c>
      <c r="I9" s="82">
        <f t="shared" si="0"/>
        <v>6005062</v>
      </c>
      <c r="J9" s="82"/>
      <c r="K9" s="82">
        <f>D9+G9</f>
        <v>2891411</v>
      </c>
    </row>
    <row r="10" spans="1:11" ht="15">
      <c r="A10" s="19" t="s">
        <v>172</v>
      </c>
      <c r="B10" s="82">
        <v>39187064</v>
      </c>
      <c r="C10" s="82">
        <v>39550076</v>
      </c>
      <c r="D10" s="82">
        <v>39550076</v>
      </c>
      <c r="E10" s="82"/>
      <c r="F10" s="82"/>
      <c r="G10" s="82"/>
      <c r="H10" s="82">
        <f>B10+E10-B10</f>
        <v>0</v>
      </c>
      <c r="I10" s="82">
        <f>C10+F10-C10</f>
        <v>0</v>
      </c>
      <c r="J10" s="82">
        <f>D10+G10-D10</f>
        <v>0</v>
      </c>
      <c r="K10" s="82">
        <f>D10+G10-D10</f>
        <v>0</v>
      </c>
    </row>
    <row r="11" spans="1:11" s="16" customFormat="1" ht="14.25">
      <c r="A11" s="137" t="s">
        <v>165</v>
      </c>
      <c r="B11" s="111">
        <f>SUM(B10)</f>
        <v>39187064</v>
      </c>
      <c r="C11" s="111">
        <f>SUM(C10)</f>
        <v>39550076</v>
      </c>
      <c r="D11" s="111">
        <f>SUM(D10)</f>
        <v>39550076</v>
      </c>
      <c r="E11" s="111"/>
      <c r="F11" s="111"/>
      <c r="G11" s="111"/>
      <c r="H11" s="82">
        <f>B11+E11-B10</f>
        <v>0</v>
      </c>
      <c r="I11" s="82">
        <f>C11+F11-C10</f>
        <v>0</v>
      </c>
      <c r="J11" s="111">
        <v>0</v>
      </c>
      <c r="K11" s="82">
        <f>D11+G11-D11</f>
        <v>0</v>
      </c>
    </row>
    <row r="12" spans="1:11" s="16" customFormat="1" ht="14.25">
      <c r="A12" s="137" t="s">
        <v>166</v>
      </c>
      <c r="B12" s="111"/>
      <c r="C12" s="111"/>
      <c r="D12" s="111"/>
      <c r="E12" s="111"/>
      <c r="F12" s="111"/>
      <c r="G12" s="111"/>
      <c r="H12" s="82">
        <f t="shared" si="0"/>
        <v>0</v>
      </c>
      <c r="I12" s="82">
        <f t="shared" si="0"/>
        <v>0</v>
      </c>
      <c r="J12" s="111">
        <f>D12+G12</f>
        <v>0</v>
      </c>
      <c r="K12" s="82">
        <f>D12+G12</f>
        <v>0</v>
      </c>
    </row>
    <row r="13" spans="1:11" ht="30">
      <c r="A13" s="19" t="s">
        <v>167</v>
      </c>
      <c r="B13" s="82"/>
      <c r="C13" s="82"/>
      <c r="D13" s="82"/>
      <c r="E13" s="82"/>
      <c r="F13" s="82"/>
      <c r="G13" s="82"/>
      <c r="H13" s="82">
        <f t="shared" si="0"/>
        <v>0</v>
      </c>
      <c r="I13" s="82">
        <f t="shared" si="0"/>
        <v>0</v>
      </c>
      <c r="J13" s="82"/>
      <c r="K13" s="82">
        <f>D13+G13</f>
        <v>0</v>
      </c>
    </row>
    <row r="14" spans="1:11" s="16" customFormat="1" ht="15.75">
      <c r="A14" s="20" t="s">
        <v>13</v>
      </c>
      <c r="B14" s="111">
        <f>SUM(B7:B12)-B10</f>
        <v>42078475</v>
      </c>
      <c r="C14" s="111">
        <f>SUM(C7:C12)-C10</f>
        <v>45555138</v>
      </c>
      <c r="D14" s="111">
        <f>SUM(D7:D12)-D10</f>
        <v>42441487</v>
      </c>
      <c r="E14" s="111">
        <f>SUM(E7:E12)</f>
        <v>0</v>
      </c>
      <c r="F14" s="111">
        <f>SUM(F7:F12)-F10</f>
        <v>0</v>
      </c>
      <c r="G14" s="111">
        <f>SUM(G7:G12)-G10</f>
        <v>0</v>
      </c>
      <c r="H14" s="111">
        <f>B14+E14-B14</f>
        <v>0</v>
      </c>
      <c r="I14" s="111">
        <f>C14+F14-C10</f>
        <v>6005062</v>
      </c>
      <c r="J14" s="111">
        <v>0</v>
      </c>
      <c r="K14" s="111">
        <f>D14+G14-D10</f>
        <v>2891411</v>
      </c>
    </row>
    <row r="15" spans="1:11" ht="15.75">
      <c r="A15" s="2"/>
      <c r="K15" s="164">
        <f>D15+G85</f>
        <v>0</v>
      </c>
    </row>
    <row r="16" spans="1:11" ht="73.5">
      <c r="A16" s="17" t="s">
        <v>12</v>
      </c>
      <c r="B16" s="80" t="s">
        <v>243</v>
      </c>
      <c r="C16" s="80" t="s">
        <v>244</v>
      </c>
      <c r="D16" s="80" t="s">
        <v>251</v>
      </c>
      <c r="E16" s="80" t="s">
        <v>245</v>
      </c>
      <c r="F16" s="80" t="s">
        <v>246</v>
      </c>
      <c r="G16" s="80" t="s">
        <v>247</v>
      </c>
      <c r="H16" s="81" t="s">
        <v>248</v>
      </c>
      <c r="I16" s="81" t="s">
        <v>249</v>
      </c>
      <c r="J16" s="81" t="s">
        <v>248</v>
      </c>
      <c r="K16" s="81" t="s">
        <v>250</v>
      </c>
    </row>
    <row r="17" spans="1:11" ht="15">
      <c r="A17" s="19" t="s">
        <v>168</v>
      </c>
      <c r="B17" s="82"/>
      <c r="C17" s="82"/>
      <c r="D17" s="82"/>
      <c r="E17" s="82"/>
      <c r="F17" s="82"/>
      <c r="G17" s="82"/>
      <c r="H17" s="82">
        <f aca="true" t="shared" si="1" ref="H17:J18">B17+E17</f>
        <v>0</v>
      </c>
      <c r="I17" s="82">
        <f t="shared" si="1"/>
        <v>0</v>
      </c>
      <c r="J17" s="82">
        <f t="shared" si="1"/>
        <v>0</v>
      </c>
      <c r="K17" s="82">
        <f aca="true" t="shared" si="2" ref="K17:K22">D17+G17</f>
        <v>0</v>
      </c>
    </row>
    <row r="18" spans="1:11" ht="15">
      <c r="A18" s="19" t="s">
        <v>169</v>
      </c>
      <c r="B18" s="82"/>
      <c r="C18" s="82"/>
      <c r="D18" s="82"/>
      <c r="E18" s="82"/>
      <c r="F18" s="82"/>
      <c r="G18" s="82"/>
      <c r="H18" s="82">
        <f t="shared" si="1"/>
        <v>0</v>
      </c>
      <c r="I18" s="82">
        <f t="shared" si="1"/>
        <v>0</v>
      </c>
      <c r="J18" s="82">
        <f t="shared" si="1"/>
        <v>0</v>
      </c>
      <c r="K18" s="82">
        <f t="shared" si="2"/>
        <v>0</v>
      </c>
    </row>
    <row r="19" spans="1:11" ht="15">
      <c r="A19" s="19" t="s">
        <v>263</v>
      </c>
      <c r="B19" s="82">
        <v>0</v>
      </c>
      <c r="C19" s="82">
        <v>3113651</v>
      </c>
      <c r="D19" s="82">
        <v>3113651</v>
      </c>
      <c r="E19" s="82"/>
      <c r="F19" s="82"/>
      <c r="G19" s="82"/>
      <c r="H19" s="82"/>
      <c r="I19" s="82">
        <f>C19+F19</f>
        <v>3113651</v>
      </c>
      <c r="J19" s="82"/>
      <c r="K19" s="82">
        <f t="shared" si="2"/>
        <v>3113651</v>
      </c>
    </row>
    <row r="20" spans="1:11" ht="15">
      <c r="A20" s="19" t="s">
        <v>170</v>
      </c>
      <c r="B20" s="82">
        <f aca="true" t="shared" si="3" ref="B20:K20">SUM(B21:B22)</f>
        <v>21958499</v>
      </c>
      <c r="C20" s="82">
        <f t="shared" si="3"/>
        <v>21958499</v>
      </c>
      <c r="D20" s="82">
        <f t="shared" si="3"/>
        <v>21958499</v>
      </c>
      <c r="E20" s="82">
        <f t="shared" si="3"/>
        <v>0</v>
      </c>
      <c r="F20" s="82">
        <f t="shared" si="3"/>
        <v>791716</v>
      </c>
      <c r="G20" s="82">
        <f t="shared" si="3"/>
        <v>791716</v>
      </c>
      <c r="H20" s="82">
        <f t="shared" si="3"/>
        <v>21958499</v>
      </c>
      <c r="I20" s="82">
        <f t="shared" si="3"/>
        <v>22750215</v>
      </c>
      <c r="J20" s="82">
        <f t="shared" si="3"/>
        <v>22750215</v>
      </c>
      <c r="K20" s="82">
        <f t="shared" si="3"/>
        <v>22750215</v>
      </c>
    </row>
    <row r="21" spans="1:11" ht="15">
      <c r="A21" s="19" t="s">
        <v>114</v>
      </c>
      <c r="B21" s="82">
        <f>21958499-8200166</f>
        <v>13758333</v>
      </c>
      <c r="C21" s="82">
        <f>21958499-8200166</f>
        <v>13758333</v>
      </c>
      <c r="D21" s="82">
        <f>21958499-8200166</f>
        <v>13758333</v>
      </c>
      <c r="E21" s="82">
        <v>0</v>
      </c>
      <c r="F21" s="82">
        <v>791716</v>
      </c>
      <c r="G21" s="82">
        <v>791716</v>
      </c>
      <c r="H21" s="82">
        <f aca="true" t="shared" si="4" ref="H21:J22">B21+E21</f>
        <v>13758333</v>
      </c>
      <c r="I21" s="82">
        <f>C21+F21</f>
        <v>14550049</v>
      </c>
      <c r="J21" s="82">
        <f t="shared" si="4"/>
        <v>14550049</v>
      </c>
      <c r="K21" s="82">
        <f t="shared" si="2"/>
        <v>14550049</v>
      </c>
    </row>
    <row r="22" spans="1:11" ht="15">
      <c r="A22" s="19" t="s">
        <v>115</v>
      </c>
      <c r="B22" s="82">
        <v>8200166</v>
      </c>
      <c r="C22" s="82">
        <v>8200166</v>
      </c>
      <c r="D22" s="82">
        <v>8200166</v>
      </c>
      <c r="E22" s="82"/>
      <c r="F22" s="82"/>
      <c r="G22" s="82"/>
      <c r="H22" s="82">
        <f t="shared" si="4"/>
        <v>8200166</v>
      </c>
      <c r="I22" s="82">
        <f>C22+F22</f>
        <v>8200166</v>
      </c>
      <c r="J22" s="82">
        <f t="shared" si="4"/>
        <v>8200166</v>
      </c>
      <c r="K22" s="82">
        <f t="shared" si="2"/>
        <v>8200166</v>
      </c>
    </row>
    <row r="23" spans="1:11" ht="15">
      <c r="A23" s="19" t="s">
        <v>172</v>
      </c>
      <c r="B23" s="82">
        <v>0</v>
      </c>
      <c r="C23" s="82">
        <v>0</v>
      </c>
      <c r="D23" s="82">
        <v>0</v>
      </c>
      <c r="E23" s="82">
        <v>33664200</v>
      </c>
      <c r="F23" s="82">
        <v>34502554</v>
      </c>
      <c r="G23" s="82">
        <v>34502554</v>
      </c>
      <c r="H23" s="82">
        <v>0</v>
      </c>
      <c r="I23" s="82">
        <v>0</v>
      </c>
      <c r="J23" s="82">
        <v>0</v>
      </c>
      <c r="K23" s="82">
        <v>0</v>
      </c>
    </row>
    <row r="24" spans="1:11" s="16" customFormat="1" ht="14.25">
      <c r="A24" s="137" t="s">
        <v>173</v>
      </c>
      <c r="B24" s="111">
        <f>B17+B18+B20+B19</f>
        <v>21958499</v>
      </c>
      <c r="C24" s="111">
        <f>C17+C18+C20+C19</f>
        <v>25072150</v>
      </c>
      <c r="D24" s="111">
        <f aca="true" t="shared" si="5" ref="D24:K24">D17+D18+D20+D19</f>
        <v>25072150</v>
      </c>
      <c r="E24" s="111">
        <f t="shared" si="5"/>
        <v>0</v>
      </c>
      <c r="F24" s="111">
        <f t="shared" si="5"/>
        <v>791716</v>
      </c>
      <c r="G24" s="111">
        <f t="shared" si="5"/>
        <v>791716</v>
      </c>
      <c r="H24" s="111">
        <f t="shared" si="5"/>
        <v>21958499</v>
      </c>
      <c r="I24" s="111">
        <f t="shared" si="5"/>
        <v>25863866</v>
      </c>
      <c r="J24" s="111">
        <f t="shared" si="5"/>
        <v>22750215</v>
      </c>
      <c r="K24" s="111">
        <f t="shared" si="5"/>
        <v>25863866</v>
      </c>
    </row>
    <row r="25" spans="1:11" s="16" customFormat="1" ht="14.25">
      <c r="A25" s="137" t="s">
        <v>174</v>
      </c>
      <c r="B25" s="111"/>
      <c r="C25" s="111"/>
      <c r="D25" s="111"/>
      <c r="E25" s="111"/>
      <c r="F25" s="111"/>
      <c r="G25" s="111"/>
      <c r="H25" s="82">
        <f aca="true" t="shared" si="6" ref="H25:J26">B25+E25</f>
        <v>0</v>
      </c>
      <c r="I25" s="82">
        <f>C25+F25</f>
        <v>0</v>
      </c>
      <c r="J25" s="82">
        <f t="shared" si="6"/>
        <v>0</v>
      </c>
      <c r="K25" s="82">
        <f>D25+G95</f>
        <v>0</v>
      </c>
    </row>
    <row r="26" spans="1:11" ht="30">
      <c r="A26" s="19" t="s">
        <v>175</v>
      </c>
      <c r="B26" s="82"/>
      <c r="C26" s="82"/>
      <c r="D26" s="82"/>
      <c r="E26" s="82"/>
      <c r="F26" s="82"/>
      <c r="G26" s="82"/>
      <c r="H26" s="82">
        <f t="shared" si="6"/>
        <v>0</v>
      </c>
      <c r="I26" s="82">
        <f>C26+F26</f>
        <v>0</v>
      </c>
      <c r="J26" s="82">
        <f t="shared" si="6"/>
        <v>0</v>
      </c>
      <c r="K26" s="82">
        <f>D26+G96</f>
        <v>0</v>
      </c>
    </row>
    <row r="27" spans="1:11" s="16" customFormat="1" ht="15.75">
      <c r="A27" s="20" t="s">
        <v>14</v>
      </c>
      <c r="B27" s="111">
        <f aca="true" t="shared" si="7" ref="B27:J27">B24+B25+B26</f>
        <v>21958499</v>
      </c>
      <c r="C27" s="111">
        <f t="shared" si="7"/>
        <v>25072150</v>
      </c>
      <c r="D27" s="111">
        <f t="shared" si="7"/>
        <v>25072150</v>
      </c>
      <c r="E27" s="111">
        <f t="shared" si="7"/>
        <v>0</v>
      </c>
      <c r="F27" s="111">
        <f t="shared" si="7"/>
        <v>791716</v>
      </c>
      <c r="G27" s="111">
        <f t="shared" si="7"/>
        <v>791716</v>
      </c>
      <c r="H27" s="111">
        <f t="shared" si="7"/>
        <v>21958499</v>
      </c>
      <c r="I27" s="111">
        <f>C27+F27</f>
        <v>25863866</v>
      </c>
      <c r="J27" s="111">
        <f t="shared" si="7"/>
        <v>22750215</v>
      </c>
      <c r="K27" s="111">
        <f>D27+G27</f>
        <v>25863866</v>
      </c>
    </row>
  </sheetData>
  <sheetProtection/>
  <mergeCells count="2">
    <mergeCell ref="A2:J2"/>
    <mergeCell ref="A1:J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68" r:id="rId1"/>
  <headerFooter alignWithMargins="0">
    <oddHeader xml:space="preserve">&amp;C3. melléklet a 6/2018. (V.29.) önkormányzati rendelethez 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154"/>
  <sheetViews>
    <sheetView view="pageLayout" workbookViewId="0" topLeftCell="A1">
      <selection activeCell="D154" sqref="A1:D154"/>
    </sheetView>
  </sheetViews>
  <sheetFormatPr defaultColWidth="9.140625" defaultRowHeight="12.75"/>
  <cols>
    <col min="1" max="1" width="85.8515625" style="0" customWidth="1"/>
    <col min="2" max="2" width="18.00390625" style="0" customWidth="1"/>
    <col min="3" max="3" width="25.140625" style="0" customWidth="1"/>
    <col min="4" max="4" width="20.7109375" style="0" customWidth="1"/>
  </cols>
  <sheetData>
    <row r="1" ht="12.75">
      <c r="A1" s="248"/>
    </row>
    <row r="2" spans="1:8" ht="24" customHeight="1">
      <c r="A2" s="439" t="s">
        <v>963</v>
      </c>
      <c r="B2" s="408"/>
      <c r="C2" s="408"/>
      <c r="D2" s="408"/>
      <c r="E2" s="120"/>
      <c r="F2" s="125"/>
      <c r="G2" s="125"/>
      <c r="H2" s="125"/>
    </row>
    <row r="3" spans="1:8" ht="24" customHeight="1">
      <c r="A3" s="177"/>
      <c r="B3" s="120"/>
      <c r="C3" s="120"/>
      <c r="D3" s="120"/>
      <c r="E3" s="120"/>
      <c r="F3" s="125"/>
      <c r="G3" s="125"/>
      <c r="H3" s="125"/>
    </row>
    <row r="4" spans="1:5" ht="15">
      <c r="A4" s="249" t="s">
        <v>581</v>
      </c>
      <c r="B4" s="178"/>
      <c r="C4" s="178"/>
      <c r="D4" s="178"/>
      <c r="E4" s="178"/>
    </row>
    <row r="5" spans="1:5" ht="26.25">
      <c r="A5" s="200" t="s">
        <v>109</v>
      </c>
      <c r="B5" s="250" t="s">
        <v>518</v>
      </c>
      <c r="C5" s="250" t="s">
        <v>519</v>
      </c>
      <c r="D5" s="250" t="s">
        <v>520</v>
      </c>
      <c r="E5" s="178"/>
    </row>
    <row r="6" spans="1:5" ht="15">
      <c r="A6" s="288" t="s">
        <v>521</v>
      </c>
      <c r="B6" s="289"/>
      <c r="C6" s="289"/>
      <c r="D6" s="289"/>
      <c r="E6" s="178"/>
    </row>
    <row r="7" spans="1:5" ht="15">
      <c r="A7" s="179" t="s">
        <v>318</v>
      </c>
      <c r="B7" s="180"/>
      <c r="C7" s="180"/>
      <c r="D7" s="180">
        <f>B7-C7</f>
        <v>0</v>
      </c>
      <c r="E7" s="178"/>
    </row>
    <row r="8" spans="1:5" ht="15">
      <c r="A8" s="251" t="s">
        <v>522</v>
      </c>
      <c r="B8" s="180"/>
      <c r="C8" s="180"/>
      <c r="D8" s="180">
        <f aca="true" t="shared" si="0" ref="D8:D71">B8-C8</f>
        <v>0</v>
      </c>
      <c r="E8" s="178"/>
    </row>
    <row r="9" spans="1:5" ht="15">
      <c r="A9" s="251" t="s">
        <v>523</v>
      </c>
      <c r="B9" s="180"/>
      <c r="C9" s="180"/>
      <c r="D9" s="180">
        <f t="shared" si="0"/>
        <v>0</v>
      </c>
      <c r="E9" s="178"/>
    </row>
    <row r="10" spans="1:5" ht="15">
      <c r="A10" s="251" t="s">
        <v>524</v>
      </c>
      <c r="B10" s="180"/>
      <c r="C10" s="180"/>
      <c r="D10" s="180">
        <f t="shared" si="0"/>
        <v>0</v>
      </c>
      <c r="E10" s="178"/>
    </row>
    <row r="11" spans="1:5" ht="15">
      <c r="A11" s="251" t="s">
        <v>525</v>
      </c>
      <c r="B11" s="180"/>
      <c r="C11" s="180"/>
      <c r="D11" s="180">
        <f t="shared" si="0"/>
        <v>0</v>
      </c>
      <c r="E11" s="178"/>
    </row>
    <row r="12" spans="1:5" ht="15">
      <c r="A12" s="251" t="s">
        <v>526</v>
      </c>
      <c r="B12" s="180"/>
      <c r="C12" s="180"/>
      <c r="D12" s="180">
        <f t="shared" si="0"/>
        <v>0</v>
      </c>
      <c r="E12" s="178"/>
    </row>
    <row r="13" spans="1:5" ht="15">
      <c r="A13" s="251" t="s">
        <v>527</v>
      </c>
      <c r="B13" s="180"/>
      <c r="C13" s="180"/>
      <c r="D13" s="180">
        <f t="shared" si="0"/>
        <v>0</v>
      </c>
      <c r="E13" s="178"/>
    </row>
    <row r="14" spans="1:5" s="397" customFormat="1" ht="15">
      <c r="A14" s="181" t="s">
        <v>319</v>
      </c>
      <c r="B14" s="283">
        <f>SUM(B15:B19)</f>
        <v>13797860</v>
      </c>
      <c r="C14" s="283">
        <f>SUM(C15:C19)</f>
        <v>13797860</v>
      </c>
      <c r="D14" s="182">
        <f>SUM(D15:D19)</f>
        <v>0</v>
      </c>
      <c r="E14" s="249"/>
    </row>
    <row r="15" spans="1:5" ht="15">
      <c r="A15" s="251" t="s">
        <v>522</v>
      </c>
      <c r="B15" s="282"/>
      <c r="C15" s="282"/>
      <c r="D15" s="180">
        <f t="shared" si="0"/>
        <v>0</v>
      </c>
      <c r="E15" s="178"/>
    </row>
    <row r="16" spans="1:5" ht="15">
      <c r="A16" s="251" t="s">
        <v>523</v>
      </c>
      <c r="B16" s="282"/>
      <c r="C16" s="282"/>
      <c r="D16" s="180">
        <f t="shared" si="0"/>
        <v>0</v>
      </c>
      <c r="E16" s="178"/>
    </row>
    <row r="17" spans="1:5" ht="15">
      <c r="A17" s="251" t="s">
        <v>524</v>
      </c>
      <c r="B17" s="282"/>
      <c r="C17" s="282"/>
      <c r="D17" s="180">
        <f t="shared" si="0"/>
        <v>0</v>
      </c>
      <c r="E17" s="178"/>
    </row>
    <row r="18" spans="1:5" ht="15">
      <c r="A18" s="251" t="s">
        <v>525</v>
      </c>
      <c r="B18" s="282"/>
      <c r="C18" s="282"/>
      <c r="D18" s="180">
        <f t="shared" si="0"/>
        <v>0</v>
      </c>
      <c r="E18" s="178"/>
    </row>
    <row r="19" spans="1:5" ht="15">
      <c r="A19" s="251" t="s">
        <v>526</v>
      </c>
      <c r="B19" s="282">
        <f>13257860+540000</f>
        <v>13797860</v>
      </c>
      <c r="C19" s="282">
        <f>13257860+540000</f>
        <v>13797860</v>
      </c>
      <c r="D19" s="180">
        <f t="shared" si="0"/>
        <v>0</v>
      </c>
      <c r="E19" s="178"/>
    </row>
    <row r="20" spans="1:5" ht="15">
      <c r="A20" s="251" t="s">
        <v>527</v>
      </c>
      <c r="B20" s="282"/>
      <c r="C20" s="282"/>
      <c r="D20" s="180">
        <f t="shared" si="0"/>
        <v>0</v>
      </c>
      <c r="E20" s="178"/>
    </row>
    <row r="21" spans="1:5" ht="15">
      <c r="A21" s="179" t="s">
        <v>320</v>
      </c>
      <c r="B21" s="282"/>
      <c r="C21" s="282"/>
      <c r="D21" s="180">
        <f t="shared" si="0"/>
        <v>0</v>
      </c>
      <c r="E21" s="178"/>
    </row>
    <row r="22" spans="1:5" ht="15">
      <c r="A22" s="251" t="s">
        <v>522</v>
      </c>
      <c r="B22" s="282"/>
      <c r="C22" s="282"/>
      <c r="D22" s="180">
        <f t="shared" si="0"/>
        <v>0</v>
      </c>
      <c r="E22" s="178"/>
    </row>
    <row r="23" spans="1:5" ht="15">
      <c r="A23" s="251" t="s">
        <v>523</v>
      </c>
      <c r="B23" s="180"/>
      <c r="C23" s="180"/>
      <c r="D23" s="180">
        <f t="shared" si="0"/>
        <v>0</v>
      </c>
      <c r="E23" s="178"/>
    </row>
    <row r="24" spans="1:5" ht="15">
      <c r="A24" s="251" t="s">
        <v>524</v>
      </c>
      <c r="B24" s="180"/>
      <c r="C24" s="180"/>
      <c r="D24" s="180">
        <f t="shared" si="0"/>
        <v>0</v>
      </c>
      <c r="E24" s="178"/>
    </row>
    <row r="25" spans="1:5" ht="15">
      <c r="A25" s="251" t="s">
        <v>525</v>
      </c>
      <c r="B25" s="180"/>
      <c r="C25" s="180"/>
      <c r="D25" s="180">
        <f t="shared" si="0"/>
        <v>0</v>
      </c>
      <c r="E25" s="178"/>
    </row>
    <row r="26" spans="1:5" ht="15">
      <c r="A26" s="251" t="s">
        <v>526</v>
      </c>
      <c r="B26" s="180"/>
      <c r="C26" s="180"/>
      <c r="D26" s="180">
        <f t="shared" si="0"/>
        <v>0</v>
      </c>
      <c r="E26" s="178"/>
    </row>
    <row r="27" spans="1:5" ht="15">
      <c r="A27" s="251" t="s">
        <v>527</v>
      </c>
      <c r="B27" s="180"/>
      <c r="C27" s="180"/>
      <c r="D27" s="180">
        <f t="shared" si="0"/>
        <v>0</v>
      </c>
      <c r="E27" s="178"/>
    </row>
    <row r="28" spans="1:5" s="393" customFormat="1" ht="15">
      <c r="A28" s="179" t="s">
        <v>321</v>
      </c>
      <c r="B28" s="282">
        <f aca="true" t="shared" si="1" ref="B28:D29">B7+B14+B21</f>
        <v>13797860</v>
      </c>
      <c r="C28" s="282">
        <f t="shared" si="1"/>
        <v>13797860</v>
      </c>
      <c r="D28" s="282">
        <f t="shared" si="1"/>
        <v>0</v>
      </c>
      <c r="E28" s="178"/>
    </row>
    <row r="29" spans="1:5" s="393" customFormat="1" ht="15">
      <c r="A29" s="251" t="s">
        <v>522</v>
      </c>
      <c r="B29" s="282">
        <f t="shared" si="1"/>
        <v>0</v>
      </c>
      <c r="C29" s="282">
        <f t="shared" si="1"/>
        <v>0</v>
      </c>
      <c r="D29" s="282">
        <f t="shared" si="1"/>
        <v>0</v>
      </c>
      <c r="E29" s="178"/>
    </row>
    <row r="30" spans="1:5" s="393" customFormat="1" ht="15">
      <c r="A30" s="251" t="s">
        <v>523</v>
      </c>
      <c r="B30" s="282">
        <f>B9+B16+B23</f>
        <v>0</v>
      </c>
      <c r="C30" s="282"/>
      <c r="D30" s="282">
        <f t="shared" si="0"/>
        <v>0</v>
      </c>
      <c r="E30" s="178"/>
    </row>
    <row r="31" spans="1:5" s="393" customFormat="1" ht="15">
      <c r="A31" s="251" t="s">
        <v>524</v>
      </c>
      <c r="B31" s="282">
        <f>B10+B17+B24</f>
        <v>0</v>
      </c>
      <c r="C31" s="282">
        <f>C10+C17+C24</f>
        <v>0</v>
      </c>
      <c r="D31" s="282">
        <f>D10+D17+D24</f>
        <v>0</v>
      </c>
      <c r="E31" s="178"/>
    </row>
    <row r="32" spans="1:5" s="393" customFormat="1" ht="15">
      <c r="A32" s="251" t="s">
        <v>525</v>
      </c>
      <c r="B32" s="282">
        <f>B18+B25+B11</f>
        <v>0</v>
      </c>
      <c r="C32" s="282">
        <f>C18+C25+C11</f>
        <v>0</v>
      </c>
      <c r="D32" s="282">
        <f>D18+D25+D11</f>
        <v>0</v>
      </c>
      <c r="E32" s="178"/>
    </row>
    <row r="33" spans="1:5" s="393" customFormat="1" ht="15">
      <c r="A33" s="251" t="s">
        <v>526</v>
      </c>
      <c r="B33" s="282">
        <f aca="true" t="shared" si="2" ref="B33:D34">B12+B19+B26</f>
        <v>13797860</v>
      </c>
      <c r="C33" s="282">
        <f t="shared" si="2"/>
        <v>13797860</v>
      </c>
      <c r="D33" s="282">
        <f t="shared" si="2"/>
        <v>0</v>
      </c>
      <c r="E33" s="178"/>
    </row>
    <row r="34" spans="1:5" s="393" customFormat="1" ht="15">
      <c r="A34" s="251" t="s">
        <v>528</v>
      </c>
      <c r="B34" s="282">
        <f t="shared" si="2"/>
        <v>0</v>
      </c>
      <c r="C34" s="282">
        <f t="shared" si="2"/>
        <v>0</v>
      </c>
      <c r="D34" s="282">
        <f t="shared" si="2"/>
        <v>0</v>
      </c>
      <c r="E34" s="178"/>
    </row>
    <row r="35" spans="1:5" ht="15">
      <c r="A35" s="179" t="s">
        <v>322</v>
      </c>
      <c r="B35" s="282">
        <f>SUM(B36:B39)</f>
        <v>1806604328</v>
      </c>
      <c r="C35" s="282">
        <f>SUM(C36:C39)</f>
        <v>268165334</v>
      </c>
      <c r="D35" s="282">
        <f>SUM(D36:D39)</f>
        <v>1538438994</v>
      </c>
      <c r="E35" s="178"/>
    </row>
    <row r="36" spans="1:5" ht="15">
      <c r="A36" s="251" t="s">
        <v>522</v>
      </c>
      <c r="B36" s="180">
        <f>1370507618+6861920</f>
        <v>1377369538</v>
      </c>
      <c r="C36" s="180">
        <f>191225835</f>
        <v>191225835</v>
      </c>
      <c r="D36" s="180">
        <f t="shared" si="0"/>
        <v>1186143703</v>
      </c>
      <c r="E36" s="178"/>
    </row>
    <row r="37" spans="1:5" ht="15">
      <c r="A37" s="251" t="s">
        <v>523</v>
      </c>
      <c r="B37" s="180"/>
      <c r="C37" s="180"/>
      <c r="D37" s="180">
        <f t="shared" si="0"/>
        <v>0</v>
      </c>
      <c r="E37" s="178"/>
    </row>
    <row r="38" spans="1:5" ht="15">
      <c r="A38" s="251" t="s">
        <v>524</v>
      </c>
      <c r="B38" s="180">
        <v>381855182</v>
      </c>
      <c r="C38" s="180">
        <v>64896155</v>
      </c>
      <c r="D38" s="180">
        <f t="shared" si="0"/>
        <v>316959027</v>
      </c>
      <c r="E38" s="178"/>
    </row>
    <row r="39" spans="1:5" ht="15">
      <c r="A39" s="251" t="s">
        <v>525</v>
      </c>
      <c r="B39" s="180">
        <v>47379608</v>
      </c>
      <c r="C39" s="180">
        <v>12043344</v>
      </c>
      <c r="D39" s="180">
        <f t="shared" si="0"/>
        <v>35336264</v>
      </c>
      <c r="E39" s="178"/>
    </row>
    <row r="40" spans="1:5" ht="15">
      <c r="A40" s="251" t="s">
        <v>526</v>
      </c>
      <c r="B40" s="180"/>
      <c r="C40" s="180"/>
      <c r="D40" s="180">
        <f t="shared" si="0"/>
        <v>0</v>
      </c>
      <c r="E40" s="178"/>
    </row>
    <row r="41" spans="1:5" ht="15">
      <c r="A41" s="251" t="s">
        <v>528</v>
      </c>
      <c r="B41" s="180"/>
      <c r="C41" s="180"/>
      <c r="D41" s="180">
        <f t="shared" si="0"/>
        <v>0</v>
      </c>
      <c r="E41" s="178"/>
    </row>
    <row r="42" spans="1:5" ht="15">
      <c r="A42" s="179" t="s">
        <v>323</v>
      </c>
      <c r="B42" s="180">
        <f>SUM(B43:B48)</f>
        <v>86260270</v>
      </c>
      <c r="C42" s="180">
        <f>SUM(C43:C48)</f>
        <v>56234494</v>
      </c>
      <c r="D42" s="282">
        <f>SUM(D43:D48)</f>
        <v>30025776</v>
      </c>
      <c r="E42" s="178"/>
    </row>
    <row r="43" spans="1:5" ht="15">
      <c r="A43" s="251" t="s">
        <v>522</v>
      </c>
      <c r="B43" s="180">
        <f>23589006-6861920</f>
        <v>16727086</v>
      </c>
      <c r="C43" s="180">
        <v>8226858</v>
      </c>
      <c r="D43" s="180">
        <f t="shared" si="0"/>
        <v>8500228</v>
      </c>
      <c r="E43" s="178"/>
    </row>
    <row r="44" spans="1:5" ht="15">
      <c r="A44" s="251" t="s">
        <v>523</v>
      </c>
      <c r="B44" s="180"/>
      <c r="C44" s="180"/>
      <c r="D44" s="180">
        <f t="shared" si="0"/>
        <v>0</v>
      </c>
      <c r="E44" s="178"/>
    </row>
    <row r="45" spans="1:5" ht="15">
      <c r="A45" s="251" t="s">
        <v>524</v>
      </c>
      <c r="B45" s="180">
        <f>73209769-13257860-11783584</f>
        <v>48168325</v>
      </c>
      <c r="C45" s="180">
        <f>52263904-13257860-11783584</f>
        <v>27222460</v>
      </c>
      <c r="D45" s="180">
        <f t="shared" si="0"/>
        <v>20945865</v>
      </c>
      <c r="E45" s="178"/>
    </row>
    <row r="46" spans="1:5" ht="15">
      <c r="A46" s="251" t="s">
        <v>525</v>
      </c>
      <c r="B46" s="180">
        <v>915300</v>
      </c>
      <c r="C46" s="180">
        <v>335617</v>
      </c>
      <c r="D46" s="180">
        <f t="shared" si="0"/>
        <v>579683</v>
      </c>
      <c r="E46" s="178"/>
    </row>
    <row r="47" spans="1:5" ht="15">
      <c r="A47" s="251" t="s">
        <v>526</v>
      </c>
      <c r="B47" s="282">
        <f>4467535+4198440+11783584</f>
        <v>20449559</v>
      </c>
      <c r="C47" s="282">
        <f>4467535+4198440+11783584</f>
        <v>20449559</v>
      </c>
      <c r="D47" s="180">
        <f t="shared" si="0"/>
        <v>0</v>
      </c>
      <c r="E47" s="178"/>
    </row>
    <row r="48" spans="1:5" ht="15">
      <c r="A48" s="251" t="s">
        <v>528</v>
      </c>
      <c r="B48" s="282"/>
      <c r="C48" s="282"/>
      <c r="D48" s="180">
        <f t="shared" si="0"/>
        <v>0</v>
      </c>
      <c r="E48" s="178"/>
    </row>
    <row r="49" spans="1:5" ht="15">
      <c r="A49" s="179" t="s">
        <v>324</v>
      </c>
      <c r="B49" s="180"/>
      <c r="C49" s="180"/>
      <c r="D49" s="180">
        <f t="shared" si="0"/>
        <v>0</v>
      </c>
      <c r="E49" s="178"/>
    </row>
    <row r="50" spans="1:5" ht="15">
      <c r="A50" s="251" t="s">
        <v>522</v>
      </c>
      <c r="B50" s="180"/>
      <c r="C50" s="180"/>
      <c r="D50" s="180">
        <f t="shared" si="0"/>
        <v>0</v>
      </c>
      <c r="E50" s="178"/>
    </row>
    <row r="51" spans="1:5" ht="15">
      <c r="A51" s="251" t="s">
        <v>523</v>
      </c>
      <c r="B51" s="180"/>
      <c r="C51" s="180"/>
      <c r="D51" s="180">
        <f t="shared" si="0"/>
        <v>0</v>
      </c>
      <c r="E51" s="178"/>
    </row>
    <row r="52" spans="1:5" ht="15">
      <c r="A52" s="251" t="s">
        <v>524</v>
      </c>
      <c r="B52" s="180"/>
      <c r="C52" s="180"/>
      <c r="D52" s="180">
        <f t="shared" si="0"/>
        <v>0</v>
      </c>
      <c r="E52" s="178"/>
    </row>
    <row r="53" spans="1:5" ht="15">
      <c r="A53" s="251" t="s">
        <v>525</v>
      </c>
      <c r="B53" s="180"/>
      <c r="C53" s="180"/>
      <c r="D53" s="180">
        <f t="shared" si="0"/>
        <v>0</v>
      </c>
      <c r="E53" s="178"/>
    </row>
    <row r="54" spans="1:5" ht="15">
      <c r="A54" s="251" t="s">
        <v>526</v>
      </c>
      <c r="B54" s="180"/>
      <c r="C54" s="180"/>
      <c r="D54" s="180">
        <f t="shared" si="0"/>
        <v>0</v>
      </c>
      <c r="E54" s="178"/>
    </row>
    <row r="55" spans="1:5" ht="15">
      <c r="A55" s="251" t="s">
        <v>528</v>
      </c>
      <c r="B55" s="180"/>
      <c r="C55" s="180"/>
      <c r="D55" s="180">
        <f t="shared" si="0"/>
        <v>0</v>
      </c>
      <c r="E55" s="178"/>
    </row>
    <row r="56" spans="1:5" ht="15">
      <c r="A56" s="179" t="s">
        <v>325</v>
      </c>
      <c r="B56" s="282">
        <v>3583000</v>
      </c>
      <c r="C56" s="282"/>
      <c r="D56" s="282">
        <f t="shared" si="0"/>
        <v>3583000</v>
      </c>
      <c r="E56" s="178"/>
    </row>
    <row r="57" spans="1:5" ht="15">
      <c r="A57" s="179" t="s">
        <v>326</v>
      </c>
      <c r="B57" s="282"/>
      <c r="C57" s="282"/>
      <c r="D57" s="282">
        <f t="shared" si="0"/>
        <v>0</v>
      </c>
      <c r="E57" s="178"/>
    </row>
    <row r="58" spans="1:5" ht="15">
      <c r="A58" s="181" t="s">
        <v>327</v>
      </c>
      <c r="B58" s="283">
        <f>B35+B42+B49+B56+B57</f>
        <v>1896447598</v>
      </c>
      <c r="C58" s="283">
        <f>C35+C42+C49+C56+C57</f>
        <v>324399828</v>
      </c>
      <c r="D58" s="283">
        <f>D35+D42+D49+D56+D57</f>
        <v>1572047770</v>
      </c>
      <c r="E58" s="178"/>
    </row>
    <row r="59" spans="1:5" ht="15">
      <c r="A59" s="253" t="s">
        <v>522</v>
      </c>
      <c r="B59" s="283">
        <f aca="true" t="shared" si="3" ref="B59:D61">B36+B43+B50</f>
        <v>1394096624</v>
      </c>
      <c r="C59" s="283">
        <f t="shared" si="3"/>
        <v>199452693</v>
      </c>
      <c r="D59" s="283">
        <f t="shared" si="3"/>
        <v>1194643931</v>
      </c>
      <c r="E59" s="178"/>
    </row>
    <row r="60" spans="1:5" ht="15">
      <c r="A60" s="253" t="s">
        <v>523</v>
      </c>
      <c r="B60" s="283">
        <f t="shared" si="3"/>
        <v>0</v>
      </c>
      <c r="C60" s="283">
        <f t="shared" si="3"/>
        <v>0</v>
      </c>
      <c r="D60" s="283">
        <f t="shared" si="3"/>
        <v>0</v>
      </c>
      <c r="E60" s="178"/>
    </row>
    <row r="61" spans="1:5" ht="15">
      <c r="A61" s="253" t="s">
        <v>524</v>
      </c>
      <c r="B61" s="283">
        <f t="shared" si="3"/>
        <v>430023507</v>
      </c>
      <c r="C61" s="283">
        <f t="shared" si="3"/>
        <v>92118615</v>
      </c>
      <c r="D61" s="283">
        <f t="shared" si="3"/>
        <v>337904892</v>
      </c>
      <c r="E61" s="178"/>
    </row>
    <row r="62" spans="1:5" ht="15">
      <c r="A62" s="253" t="s">
        <v>525</v>
      </c>
      <c r="B62" s="283">
        <f>B39+B53+B46</f>
        <v>48294908</v>
      </c>
      <c r="C62" s="283">
        <f>C39+C53+C46</f>
        <v>12378961</v>
      </c>
      <c r="D62" s="283">
        <f>D39+D53+D46</f>
        <v>35915947</v>
      </c>
      <c r="E62" s="178"/>
    </row>
    <row r="63" spans="1:5" ht="15">
      <c r="A63" s="253" t="s">
        <v>526</v>
      </c>
      <c r="B63" s="283">
        <f aca="true" t="shared" si="4" ref="B63:D64">B40+B47+B54</f>
        <v>20449559</v>
      </c>
      <c r="C63" s="283">
        <f t="shared" si="4"/>
        <v>20449559</v>
      </c>
      <c r="D63" s="283">
        <f t="shared" si="4"/>
        <v>0</v>
      </c>
      <c r="E63" s="178"/>
    </row>
    <row r="64" spans="1:5" ht="15">
      <c r="A64" s="253" t="s">
        <v>528</v>
      </c>
      <c r="B64" s="283">
        <f t="shared" si="4"/>
        <v>0</v>
      </c>
      <c r="C64" s="283">
        <f t="shared" si="4"/>
        <v>0</v>
      </c>
      <c r="D64" s="283">
        <f t="shared" si="4"/>
        <v>0</v>
      </c>
      <c r="E64" s="178"/>
    </row>
    <row r="65" spans="1:5" ht="15">
      <c r="A65" s="179" t="s">
        <v>328</v>
      </c>
      <c r="B65" s="180">
        <f>B71+B69+B68+B70</f>
        <v>635580</v>
      </c>
      <c r="C65" s="180">
        <f>C71+C69+C68</f>
        <v>0</v>
      </c>
      <c r="D65" s="180">
        <f>D71+D69+D68+D70</f>
        <v>635580</v>
      </c>
      <c r="E65" s="178"/>
    </row>
    <row r="66" spans="1:5" ht="15">
      <c r="A66" s="179" t="s">
        <v>529</v>
      </c>
      <c r="B66" s="180"/>
      <c r="C66" s="180"/>
      <c r="D66" s="180">
        <f t="shared" si="0"/>
        <v>0</v>
      </c>
      <c r="E66" s="178"/>
    </row>
    <row r="67" spans="1:5" ht="15">
      <c r="A67" s="179" t="s">
        <v>530</v>
      </c>
      <c r="B67" s="180"/>
      <c r="C67" s="180"/>
      <c r="D67" s="180">
        <f t="shared" si="0"/>
        <v>0</v>
      </c>
      <c r="E67" s="178"/>
    </row>
    <row r="68" spans="1:5" ht="15">
      <c r="A68" s="179" t="s">
        <v>578</v>
      </c>
      <c r="B68" s="180"/>
      <c r="C68" s="180"/>
      <c r="D68" s="180">
        <f t="shared" si="0"/>
        <v>0</v>
      </c>
      <c r="E68" s="178"/>
    </row>
    <row r="69" spans="1:5" ht="15">
      <c r="A69" s="179" t="s">
        <v>580</v>
      </c>
      <c r="B69" s="180">
        <v>15580</v>
      </c>
      <c r="C69" s="180"/>
      <c r="D69" s="180">
        <f t="shared" si="0"/>
        <v>15580</v>
      </c>
      <c r="E69" s="178"/>
    </row>
    <row r="70" spans="1:5" ht="15">
      <c r="A70" s="179" t="s">
        <v>1109</v>
      </c>
      <c r="B70" s="180">
        <v>120000</v>
      </c>
      <c r="C70" s="180"/>
      <c r="D70" s="180">
        <f t="shared" si="0"/>
        <v>120000</v>
      </c>
      <c r="E70" s="178"/>
    </row>
    <row r="71" spans="1:5" ht="15">
      <c r="A71" s="179" t="s">
        <v>579</v>
      </c>
      <c r="B71" s="180">
        <v>500000</v>
      </c>
      <c r="C71" s="180"/>
      <c r="D71" s="180">
        <f t="shared" si="0"/>
        <v>500000</v>
      </c>
      <c r="E71" s="178"/>
    </row>
    <row r="72" spans="1:5" ht="15">
      <c r="A72" s="179" t="s">
        <v>329</v>
      </c>
      <c r="B72" s="180"/>
      <c r="C72" s="180"/>
      <c r="D72" s="180">
        <f aca="true" t="shared" si="5" ref="D72:D137">B72-C72</f>
        <v>0</v>
      </c>
      <c r="E72" s="178"/>
    </row>
    <row r="73" spans="1:5" ht="15">
      <c r="A73" s="179" t="s">
        <v>531</v>
      </c>
      <c r="B73" s="180"/>
      <c r="C73" s="180"/>
      <c r="D73" s="180">
        <f t="shared" si="5"/>
        <v>0</v>
      </c>
      <c r="E73" s="178"/>
    </row>
    <row r="74" spans="1:5" ht="15">
      <c r="A74" s="179" t="s">
        <v>532</v>
      </c>
      <c r="B74" s="180"/>
      <c r="C74" s="180"/>
      <c r="D74" s="180">
        <f t="shared" si="5"/>
        <v>0</v>
      </c>
      <c r="E74" s="178"/>
    </row>
    <row r="75" spans="1:5" ht="15">
      <c r="A75" s="179" t="s">
        <v>330</v>
      </c>
      <c r="B75" s="180"/>
      <c r="C75" s="180"/>
      <c r="D75" s="180">
        <f t="shared" si="5"/>
        <v>0</v>
      </c>
      <c r="E75" s="178"/>
    </row>
    <row r="76" spans="1:5" ht="15">
      <c r="A76" s="181" t="s">
        <v>331</v>
      </c>
      <c r="B76" s="182">
        <f>B75+B72+B65</f>
        <v>635580</v>
      </c>
      <c r="C76" s="182">
        <f>C75+C72+C65</f>
        <v>0</v>
      </c>
      <c r="D76" s="182">
        <f>D75+D72+D65</f>
        <v>635580</v>
      </c>
      <c r="E76" s="178"/>
    </row>
    <row r="77" spans="1:5" ht="15">
      <c r="A77" s="179" t="s">
        <v>332</v>
      </c>
      <c r="B77" s="180"/>
      <c r="C77" s="180"/>
      <c r="D77" s="180">
        <f t="shared" si="5"/>
        <v>0</v>
      </c>
      <c r="E77" s="178"/>
    </row>
    <row r="78" spans="1:5" ht="15">
      <c r="A78" s="251" t="s">
        <v>522</v>
      </c>
      <c r="B78" s="180"/>
      <c r="C78" s="180"/>
      <c r="D78" s="180">
        <f t="shared" si="5"/>
        <v>0</v>
      </c>
      <c r="E78" s="178"/>
    </row>
    <row r="79" spans="1:5" ht="15">
      <c r="A79" s="251" t="s">
        <v>523</v>
      </c>
      <c r="B79" s="180"/>
      <c r="C79" s="180"/>
      <c r="D79" s="180">
        <f t="shared" si="5"/>
        <v>0</v>
      </c>
      <c r="E79" s="178"/>
    </row>
    <row r="80" spans="1:5" ht="15">
      <c r="A80" s="251" t="s">
        <v>524</v>
      </c>
      <c r="B80" s="180"/>
      <c r="C80" s="180"/>
      <c r="D80" s="180">
        <f t="shared" si="5"/>
        <v>0</v>
      </c>
      <c r="E80" s="178"/>
    </row>
    <row r="81" spans="1:5" ht="15">
      <c r="A81" s="251" t="s">
        <v>525</v>
      </c>
      <c r="B81" s="180"/>
      <c r="C81" s="180"/>
      <c r="D81" s="180">
        <f t="shared" si="5"/>
        <v>0</v>
      </c>
      <c r="E81" s="178"/>
    </row>
    <row r="82" spans="1:5" ht="15">
      <c r="A82" s="251" t="s">
        <v>526</v>
      </c>
      <c r="B82" s="180"/>
      <c r="C82" s="180"/>
      <c r="D82" s="180">
        <f t="shared" si="5"/>
        <v>0</v>
      </c>
      <c r="E82" s="178"/>
    </row>
    <row r="83" spans="1:5" ht="15">
      <c r="A83" s="251" t="s">
        <v>528</v>
      </c>
      <c r="B83" s="180"/>
      <c r="C83" s="180"/>
      <c r="D83" s="180">
        <f t="shared" si="5"/>
        <v>0</v>
      </c>
      <c r="E83" s="178"/>
    </row>
    <row r="84" spans="1:5" ht="15">
      <c r="A84" s="179" t="s">
        <v>333</v>
      </c>
      <c r="B84" s="180"/>
      <c r="C84" s="180"/>
      <c r="D84" s="180">
        <f t="shared" si="5"/>
        <v>0</v>
      </c>
      <c r="E84" s="178"/>
    </row>
    <row r="85" spans="1:5" ht="15">
      <c r="A85" s="181" t="s">
        <v>533</v>
      </c>
      <c r="B85" s="182"/>
      <c r="C85" s="182"/>
      <c r="D85" s="180">
        <f t="shared" si="5"/>
        <v>0</v>
      </c>
      <c r="E85" s="178"/>
    </row>
    <row r="86" spans="1:5" ht="15">
      <c r="A86" s="251" t="s">
        <v>522</v>
      </c>
      <c r="B86" s="182"/>
      <c r="C86" s="182"/>
      <c r="D86" s="180">
        <f t="shared" si="5"/>
        <v>0</v>
      </c>
      <c r="E86" s="178"/>
    </row>
    <row r="87" spans="1:5" ht="15">
      <c r="A87" s="251" t="s">
        <v>523</v>
      </c>
      <c r="B87" s="182"/>
      <c r="C87" s="182"/>
      <c r="D87" s="180">
        <f t="shared" si="5"/>
        <v>0</v>
      </c>
      <c r="E87" s="178"/>
    </row>
    <row r="88" spans="1:5" ht="15">
      <c r="A88" s="251" t="s">
        <v>524</v>
      </c>
      <c r="B88" s="182"/>
      <c r="C88" s="182"/>
      <c r="D88" s="180">
        <f t="shared" si="5"/>
        <v>0</v>
      </c>
      <c r="E88" s="178"/>
    </row>
    <row r="89" spans="1:5" ht="15">
      <c r="A89" s="251" t="s">
        <v>525</v>
      </c>
      <c r="B89" s="182"/>
      <c r="C89" s="182"/>
      <c r="D89" s="180">
        <f t="shared" si="5"/>
        <v>0</v>
      </c>
      <c r="E89" s="178"/>
    </row>
    <row r="90" spans="1:5" ht="15">
      <c r="A90" s="251" t="s">
        <v>526</v>
      </c>
      <c r="B90" s="182"/>
      <c r="C90" s="182"/>
      <c r="D90" s="180">
        <f t="shared" si="5"/>
        <v>0</v>
      </c>
      <c r="E90" s="178"/>
    </row>
    <row r="91" spans="1:5" ht="15">
      <c r="A91" s="251" t="s">
        <v>528</v>
      </c>
      <c r="B91" s="182"/>
      <c r="C91" s="182"/>
      <c r="D91" s="180">
        <f t="shared" si="5"/>
        <v>0</v>
      </c>
      <c r="E91" s="178"/>
    </row>
    <row r="92" spans="1:5" ht="15">
      <c r="A92" s="181" t="s">
        <v>335</v>
      </c>
      <c r="B92" s="182">
        <f>B85+B76+B58+B28</f>
        <v>1910881038</v>
      </c>
      <c r="C92" s="182">
        <f>C85+C76+C58+C28</f>
        <v>338197688</v>
      </c>
      <c r="D92" s="182">
        <f>D85+D76+D58+D28</f>
        <v>1572683350</v>
      </c>
      <c r="E92" s="178"/>
    </row>
    <row r="93" spans="1:5" ht="15">
      <c r="A93" s="181" t="s">
        <v>534</v>
      </c>
      <c r="B93" s="182"/>
      <c r="C93" s="182"/>
      <c r="D93" s="180">
        <f t="shared" si="5"/>
        <v>0</v>
      </c>
      <c r="E93" s="178"/>
    </row>
    <row r="94" spans="1:5" ht="15">
      <c r="A94" s="251" t="s">
        <v>535</v>
      </c>
      <c r="B94" s="182"/>
      <c r="C94" s="182"/>
      <c r="D94" s="180">
        <f t="shared" si="5"/>
        <v>0</v>
      </c>
      <c r="E94" s="178"/>
    </row>
    <row r="95" spans="1:5" ht="15">
      <c r="A95" s="181" t="s">
        <v>349</v>
      </c>
      <c r="B95" s="182">
        <v>1440942</v>
      </c>
      <c r="C95" s="182"/>
      <c r="D95" s="182">
        <f t="shared" si="5"/>
        <v>1440942</v>
      </c>
      <c r="E95" s="178"/>
    </row>
    <row r="96" spans="1:5" ht="15">
      <c r="A96" s="181" t="s">
        <v>536</v>
      </c>
      <c r="B96" s="182">
        <f>B95+B93</f>
        <v>1440942</v>
      </c>
      <c r="C96" s="182">
        <f>C95+C93</f>
        <v>0</v>
      </c>
      <c r="D96" s="182">
        <f>D95+D93</f>
        <v>1440942</v>
      </c>
      <c r="E96" s="178"/>
    </row>
    <row r="97" spans="1:5" ht="15">
      <c r="A97" s="179" t="s">
        <v>351</v>
      </c>
      <c r="B97" s="180"/>
      <c r="C97" s="180"/>
      <c r="D97" s="180">
        <f t="shared" si="5"/>
        <v>0</v>
      </c>
      <c r="E97" s="178"/>
    </row>
    <row r="98" spans="1:5" ht="15">
      <c r="A98" s="179" t="s">
        <v>352</v>
      </c>
      <c r="B98" s="180">
        <v>361900</v>
      </c>
      <c r="C98" s="180"/>
      <c r="D98" s="180">
        <f t="shared" si="5"/>
        <v>361900</v>
      </c>
      <c r="E98" s="178"/>
    </row>
    <row r="99" spans="1:5" ht="15">
      <c r="A99" s="179" t="s">
        <v>353</v>
      </c>
      <c r="B99" s="180">
        <v>144858930</v>
      </c>
      <c r="C99" s="180"/>
      <c r="D99" s="180">
        <f t="shared" si="5"/>
        <v>144858930</v>
      </c>
      <c r="E99" s="178"/>
    </row>
    <row r="100" spans="1:5" ht="15">
      <c r="A100" s="179" t="s">
        <v>354</v>
      </c>
      <c r="B100" s="180"/>
      <c r="C100" s="180"/>
      <c r="D100" s="180">
        <f t="shared" si="5"/>
        <v>0</v>
      </c>
      <c r="E100" s="178"/>
    </row>
    <row r="101" spans="1:5" ht="15">
      <c r="A101" s="179" t="s">
        <v>355</v>
      </c>
      <c r="B101" s="180"/>
      <c r="C101" s="180"/>
      <c r="D101" s="180">
        <f t="shared" si="5"/>
        <v>0</v>
      </c>
      <c r="E101" s="178"/>
    </row>
    <row r="102" spans="1:5" ht="15">
      <c r="A102" s="181" t="s">
        <v>356</v>
      </c>
      <c r="B102" s="182">
        <f>SUM(B97:B101)</f>
        <v>145220830</v>
      </c>
      <c r="C102" s="182"/>
      <c r="D102" s="182">
        <f t="shared" si="5"/>
        <v>145220830</v>
      </c>
      <c r="E102" s="178"/>
    </row>
    <row r="103" spans="1:5" ht="15">
      <c r="A103" s="181" t="s">
        <v>537</v>
      </c>
      <c r="B103" s="182">
        <v>11971110</v>
      </c>
      <c r="C103" s="182">
        <v>6762366</v>
      </c>
      <c r="D103" s="182">
        <f t="shared" si="5"/>
        <v>5208744</v>
      </c>
      <c r="E103" s="178"/>
    </row>
    <row r="104" spans="1:5" ht="15">
      <c r="A104" s="181" t="s">
        <v>374</v>
      </c>
      <c r="B104" s="182"/>
      <c r="C104" s="182"/>
      <c r="D104" s="180">
        <f t="shared" si="5"/>
        <v>0</v>
      </c>
      <c r="E104" s="178"/>
    </row>
    <row r="105" spans="1:5" ht="15">
      <c r="A105" s="179" t="s">
        <v>375</v>
      </c>
      <c r="B105" s="180"/>
      <c r="C105" s="180"/>
      <c r="D105" s="180">
        <f t="shared" si="5"/>
        <v>0</v>
      </c>
      <c r="E105" s="178"/>
    </row>
    <row r="106" spans="1:5" ht="15">
      <c r="A106" s="179" t="s">
        <v>381</v>
      </c>
      <c r="B106" s="180"/>
      <c r="C106" s="180"/>
      <c r="D106" s="180">
        <f t="shared" si="5"/>
        <v>0</v>
      </c>
      <c r="E106" s="178"/>
    </row>
    <row r="107" spans="1:5" ht="15">
      <c r="A107" s="179" t="s">
        <v>382</v>
      </c>
      <c r="B107" s="180"/>
      <c r="C107" s="180"/>
      <c r="D107" s="180">
        <f t="shared" si="5"/>
        <v>0</v>
      </c>
      <c r="E107" s="178"/>
    </row>
    <row r="108" spans="1:5" ht="15">
      <c r="A108" s="179" t="s">
        <v>383</v>
      </c>
      <c r="B108" s="180">
        <v>15000</v>
      </c>
      <c r="C108" s="180"/>
      <c r="D108" s="180">
        <f t="shared" si="5"/>
        <v>15000</v>
      </c>
      <c r="E108" s="178"/>
    </row>
    <row r="109" spans="1:5" ht="30">
      <c r="A109" s="179" t="s">
        <v>384</v>
      </c>
      <c r="B109" s="180"/>
      <c r="C109" s="180"/>
      <c r="D109" s="180">
        <f t="shared" si="5"/>
        <v>0</v>
      </c>
      <c r="E109" s="178"/>
    </row>
    <row r="110" spans="1:5" ht="30">
      <c r="A110" s="179" t="s">
        <v>385</v>
      </c>
      <c r="B110" s="180"/>
      <c r="C110" s="180"/>
      <c r="D110" s="180">
        <f t="shared" si="5"/>
        <v>0</v>
      </c>
      <c r="E110" s="178"/>
    </row>
    <row r="111" spans="1:5" ht="30">
      <c r="A111" s="179" t="s">
        <v>386</v>
      </c>
      <c r="B111" s="180"/>
      <c r="C111" s="180"/>
      <c r="D111" s="180">
        <f t="shared" si="5"/>
        <v>0</v>
      </c>
      <c r="E111" s="178"/>
    </row>
    <row r="112" spans="1:5" ht="15">
      <c r="A112" s="181" t="s">
        <v>387</v>
      </c>
      <c r="B112" s="182">
        <f>SUM(B105:B111)</f>
        <v>15000</v>
      </c>
      <c r="C112" s="182">
        <f>SUM(C105:C111)</f>
        <v>0</v>
      </c>
      <c r="D112" s="182">
        <f>SUM(D105:D111)</f>
        <v>15000</v>
      </c>
      <c r="E112" s="178"/>
    </row>
    <row r="113" spans="1:5" ht="15">
      <c r="A113" s="181" t="s">
        <v>538</v>
      </c>
      <c r="B113" s="182">
        <f>B112+B104+B103</f>
        <v>11986110</v>
      </c>
      <c r="C113" s="182">
        <f>C112+C104+C103</f>
        <v>6762366</v>
      </c>
      <c r="D113" s="182">
        <f>D112+D104+D103</f>
        <v>5223744</v>
      </c>
      <c r="E113" s="178"/>
    </row>
    <row r="114" spans="1:5" ht="15">
      <c r="A114" s="181" t="s">
        <v>389</v>
      </c>
      <c r="B114" s="182">
        <v>65154</v>
      </c>
      <c r="C114" s="182"/>
      <c r="D114" s="182">
        <v>65154</v>
      </c>
      <c r="E114" s="178"/>
    </row>
    <row r="115" spans="1:5" ht="15">
      <c r="A115" s="179" t="s">
        <v>390</v>
      </c>
      <c r="B115" s="180"/>
      <c r="C115" s="180"/>
      <c r="D115" s="180">
        <f t="shared" si="5"/>
        <v>0</v>
      </c>
      <c r="E115" s="178"/>
    </row>
    <row r="116" spans="1:5" ht="15">
      <c r="A116" s="179" t="s">
        <v>391</v>
      </c>
      <c r="B116" s="180"/>
      <c r="C116" s="180"/>
      <c r="D116" s="180">
        <f t="shared" si="5"/>
        <v>0</v>
      </c>
      <c r="E116" s="178"/>
    </row>
    <row r="117" spans="1:5" ht="15">
      <c r="A117" s="179" t="s">
        <v>392</v>
      </c>
      <c r="B117" s="180"/>
      <c r="C117" s="180"/>
      <c r="D117" s="180">
        <f t="shared" si="5"/>
        <v>0</v>
      </c>
      <c r="E117" s="178"/>
    </row>
    <row r="118" spans="1:5" ht="15">
      <c r="A118" s="181" t="s">
        <v>539</v>
      </c>
      <c r="B118" s="182"/>
      <c r="C118" s="182"/>
      <c r="D118" s="180">
        <f t="shared" si="5"/>
        <v>0</v>
      </c>
      <c r="E118" s="178"/>
    </row>
    <row r="119" spans="1:5" ht="15.75">
      <c r="A119" s="286" t="s">
        <v>394</v>
      </c>
      <c r="B119" s="287">
        <f>B118+B114+B113+B102+B96+B92</f>
        <v>2069594074</v>
      </c>
      <c r="C119" s="287">
        <f>C118+C114+C113+C102+C96+C92</f>
        <v>344960054</v>
      </c>
      <c r="D119" s="287">
        <f>D118+D114+D113+D102+D96+D92</f>
        <v>1724634020</v>
      </c>
      <c r="E119" s="178"/>
    </row>
    <row r="120" spans="1:5" s="292" customFormat="1" ht="15.75">
      <c r="A120" s="290"/>
      <c r="B120" s="283"/>
      <c r="C120" s="283"/>
      <c r="D120" s="283"/>
      <c r="E120" s="291"/>
    </row>
    <row r="121" spans="1:5" s="292" customFormat="1" ht="15.75">
      <c r="A121" s="290"/>
      <c r="B121" s="283"/>
      <c r="C121" s="283"/>
      <c r="D121" s="283"/>
      <c r="E121" s="291"/>
    </row>
    <row r="122" spans="1:5" ht="15.75">
      <c r="A122" s="286" t="s">
        <v>395</v>
      </c>
      <c r="B122" s="284"/>
      <c r="C122" s="284"/>
      <c r="D122" s="285"/>
      <c r="E122" s="178"/>
    </row>
    <row r="123" spans="1:5" ht="15">
      <c r="A123" s="179" t="s">
        <v>396</v>
      </c>
      <c r="B123" s="180">
        <v>3119676803</v>
      </c>
      <c r="C123" s="180"/>
      <c r="D123" s="180">
        <f t="shared" si="5"/>
        <v>3119676803</v>
      </c>
      <c r="E123" s="178"/>
    </row>
    <row r="124" spans="1:5" ht="15">
      <c r="A124" s="179" t="s">
        <v>397</v>
      </c>
      <c r="B124" s="180"/>
      <c r="C124" s="180"/>
      <c r="D124" s="180">
        <f t="shared" si="5"/>
        <v>0</v>
      </c>
      <c r="E124" s="178"/>
    </row>
    <row r="125" spans="1:5" ht="15">
      <c r="A125" s="179" t="s">
        <v>398</v>
      </c>
      <c r="B125" s="180">
        <v>23977745</v>
      </c>
      <c r="C125" s="180"/>
      <c r="D125" s="180">
        <f t="shared" si="5"/>
        <v>23977745</v>
      </c>
      <c r="E125" s="178"/>
    </row>
    <row r="126" spans="1:5" ht="15">
      <c r="A126" s="179" t="s">
        <v>399</v>
      </c>
      <c r="B126" s="180">
        <v>-1512085308</v>
      </c>
      <c r="C126" s="180"/>
      <c r="D126" s="180">
        <f t="shared" si="5"/>
        <v>-1512085308</v>
      </c>
      <c r="E126" s="178"/>
    </row>
    <row r="127" spans="1:5" ht="15">
      <c r="A127" s="179" t="s">
        <v>400</v>
      </c>
      <c r="B127" s="180"/>
      <c r="C127" s="180"/>
      <c r="D127" s="180">
        <f t="shared" si="5"/>
        <v>0</v>
      </c>
      <c r="E127" s="178"/>
    </row>
    <row r="128" spans="1:5" ht="15">
      <c r="A128" s="179" t="s">
        <v>401</v>
      </c>
      <c r="B128" s="180">
        <v>-16136621</v>
      </c>
      <c r="C128" s="180"/>
      <c r="D128" s="180">
        <f t="shared" si="5"/>
        <v>-16136621</v>
      </c>
      <c r="E128" s="178"/>
    </row>
    <row r="129" spans="1:5" ht="15">
      <c r="A129" s="181" t="s">
        <v>540</v>
      </c>
      <c r="B129" s="182">
        <f>SUM(B123:B128)</f>
        <v>1615432619</v>
      </c>
      <c r="C129" s="182">
        <f>SUM(C123:C128)</f>
        <v>0</v>
      </c>
      <c r="D129" s="182">
        <f>SUM(D123:D128)</f>
        <v>1615432619</v>
      </c>
      <c r="E129" s="178"/>
    </row>
    <row r="130" spans="1:5" ht="15">
      <c r="A130" s="181" t="s">
        <v>412</v>
      </c>
      <c r="B130" s="182">
        <v>0</v>
      </c>
      <c r="C130" s="182"/>
      <c r="D130" s="180">
        <f t="shared" si="5"/>
        <v>0</v>
      </c>
      <c r="E130" s="178"/>
    </row>
    <row r="131" spans="1:5" ht="15">
      <c r="A131" s="181" t="s">
        <v>422</v>
      </c>
      <c r="B131" s="182">
        <v>3113651</v>
      </c>
      <c r="C131" s="182"/>
      <c r="D131" s="182">
        <f t="shared" si="5"/>
        <v>3113651</v>
      </c>
      <c r="E131" s="178"/>
    </row>
    <row r="132" spans="1:5" ht="15">
      <c r="A132" s="179" t="s">
        <v>423</v>
      </c>
      <c r="B132" s="180">
        <v>1068552</v>
      </c>
      <c r="C132" s="180"/>
      <c r="D132" s="180">
        <f t="shared" si="5"/>
        <v>1068552</v>
      </c>
      <c r="E132" s="178"/>
    </row>
    <row r="133" spans="1:5" ht="15">
      <c r="A133" s="179" t="s">
        <v>424</v>
      </c>
      <c r="B133" s="180"/>
      <c r="C133" s="180"/>
      <c r="D133" s="180">
        <f t="shared" si="5"/>
        <v>0</v>
      </c>
      <c r="E133" s="178"/>
    </row>
    <row r="134" spans="1:5" ht="15">
      <c r="A134" s="179" t="s">
        <v>425</v>
      </c>
      <c r="B134" s="180"/>
      <c r="C134" s="180"/>
      <c r="D134" s="180">
        <f t="shared" si="5"/>
        <v>0</v>
      </c>
      <c r="E134" s="178"/>
    </row>
    <row r="135" spans="1:5" ht="15">
      <c r="A135" s="179" t="s">
        <v>426</v>
      </c>
      <c r="B135" s="180"/>
      <c r="C135" s="180"/>
      <c r="D135" s="180">
        <f t="shared" si="5"/>
        <v>0</v>
      </c>
      <c r="E135" s="178"/>
    </row>
    <row r="136" spans="1:5" ht="30">
      <c r="A136" s="179" t="s">
        <v>427</v>
      </c>
      <c r="B136" s="180"/>
      <c r="C136" s="180"/>
      <c r="D136" s="180">
        <f t="shared" si="5"/>
        <v>0</v>
      </c>
      <c r="E136" s="178"/>
    </row>
    <row r="137" spans="1:5" ht="30">
      <c r="A137" s="179" t="s">
        <v>428</v>
      </c>
      <c r="B137" s="180"/>
      <c r="C137" s="180"/>
      <c r="D137" s="180">
        <f t="shared" si="5"/>
        <v>0</v>
      </c>
      <c r="E137" s="178"/>
    </row>
    <row r="138" spans="1:5" ht="30">
      <c r="A138" s="179" t="s">
        <v>429</v>
      </c>
      <c r="B138" s="180"/>
      <c r="C138" s="180"/>
      <c r="D138" s="180">
        <f aca="true" t="shared" si="6" ref="D138:D154">B138-C138</f>
        <v>0</v>
      </c>
      <c r="E138" s="178"/>
    </row>
    <row r="139" spans="1:5" ht="30">
      <c r="A139" s="179" t="s">
        <v>541</v>
      </c>
      <c r="B139" s="180">
        <f>B138+B137+B136+B135+B134+B133+B132</f>
        <v>1068552</v>
      </c>
      <c r="C139" s="180">
        <f>C138+C137+C136+C135+C134+C133+C132</f>
        <v>0</v>
      </c>
      <c r="D139" s="180">
        <f>D138+D137+D136+D135+D134+D133+D132</f>
        <v>1068552</v>
      </c>
      <c r="E139" s="178"/>
    </row>
    <row r="140" spans="1:5" ht="15">
      <c r="A140" s="181" t="s">
        <v>431</v>
      </c>
      <c r="B140" s="182">
        <f>B139+B131+B130</f>
        <v>4182203</v>
      </c>
      <c r="C140" s="182">
        <f>C139+C131+C130</f>
        <v>0</v>
      </c>
      <c r="D140" s="182">
        <f>D139+D131+D130</f>
        <v>4182203</v>
      </c>
      <c r="E140" s="178"/>
    </row>
    <row r="141" spans="1:5" ht="15">
      <c r="A141" s="181" t="s">
        <v>432</v>
      </c>
      <c r="B141" s="182"/>
      <c r="C141" s="182"/>
      <c r="D141" s="180">
        <f t="shared" si="6"/>
        <v>0</v>
      </c>
      <c r="E141" s="178"/>
    </row>
    <row r="142" spans="1:5" ht="15">
      <c r="A142" s="181" t="s">
        <v>433</v>
      </c>
      <c r="B142" s="182"/>
      <c r="C142" s="182"/>
      <c r="D142" s="180">
        <f t="shared" si="6"/>
        <v>0</v>
      </c>
      <c r="E142" s="178"/>
    </row>
    <row r="143" spans="1:5" ht="15">
      <c r="A143" s="179" t="s">
        <v>434</v>
      </c>
      <c r="B143" s="180"/>
      <c r="C143" s="180"/>
      <c r="D143" s="180">
        <f t="shared" si="6"/>
        <v>0</v>
      </c>
      <c r="E143" s="178"/>
    </row>
    <row r="144" spans="1:5" ht="15">
      <c r="A144" s="179" t="s">
        <v>435</v>
      </c>
      <c r="B144" s="180">
        <f>105019198-100099896</f>
        <v>4919302</v>
      </c>
      <c r="C144" s="180"/>
      <c r="D144" s="180">
        <f t="shared" si="6"/>
        <v>4919302</v>
      </c>
      <c r="E144" s="178"/>
    </row>
    <row r="145" spans="1:5" ht="15">
      <c r="A145" s="179" t="s">
        <v>436</v>
      </c>
      <c r="B145" s="180">
        <v>100099896</v>
      </c>
      <c r="C145" s="180"/>
      <c r="D145" s="180">
        <f t="shared" si="6"/>
        <v>100099896</v>
      </c>
      <c r="E145" s="178"/>
    </row>
    <row r="146" spans="1:5" ht="15">
      <c r="A146" s="181" t="s">
        <v>542</v>
      </c>
      <c r="B146" s="182">
        <f>SUM(B143:B145)</f>
        <v>105019198</v>
      </c>
      <c r="C146" s="182">
        <f>SUM(C143:C145)</f>
        <v>0</v>
      </c>
      <c r="D146" s="182">
        <f>SUM(D143:D145)</f>
        <v>105019198</v>
      </c>
      <c r="E146" s="178"/>
    </row>
    <row r="147" spans="1:5" ht="15.75">
      <c r="A147" s="286" t="s">
        <v>543</v>
      </c>
      <c r="B147" s="287">
        <f>B146+B142+B141+B140+B129</f>
        <v>1724634020</v>
      </c>
      <c r="C147" s="287">
        <f>C146+C142+C141+C140+C129</f>
        <v>0</v>
      </c>
      <c r="D147" s="287">
        <f>D146+D142+D141+D140+D129</f>
        <v>1724634020</v>
      </c>
      <c r="E147" s="178"/>
    </row>
    <row r="148" spans="1:5" ht="15">
      <c r="A148" s="210" t="s">
        <v>544</v>
      </c>
      <c r="B148" s="210"/>
      <c r="C148" s="210"/>
      <c r="D148" s="180">
        <f t="shared" si="6"/>
        <v>0</v>
      </c>
      <c r="E148" s="178"/>
    </row>
    <row r="149" spans="1:5" ht="15">
      <c r="A149" s="210" t="s">
        <v>545</v>
      </c>
      <c r="B149" s="210">
        <v>0</v>
      </c>
      <c r="C149" s="210"/>
      <c r="D149" s="180">
        <f t="shared" si="6"/>
        <v>0</v>
      </c>
      <c r="E149" s="178"/>
    </row>
    <row r="150" spans="1:5" ht="15">
      <c r="A150" s="210" t="s">
        <v>546</v>
      </c>
      <c r="B150" s="210">
        <v>0</v>
      </c>
      <c r="C150" s="210"/>
      <c r="D150" s="180">
        <f t="shared" si="6"/>
        <v>0</v>
      </c>
      <c r="E150" s="178"/>
    </row>
    <row r="151" spans="1:5" ht="15">
      <c r="A151" s="210" t="s">
        <v>547</v>
      </c>
      <c r="B151" s="210">
        <v>0</v>
      </c>
      <c r="C151" s="210"/>
      <c r="D151" s="180">
        <f t="shared" si="6"/>
        <v>0</v>
      </c>
      <c r="E151" s="178"/>
    </row>
    <row r="152" spans="1:5" ht="15">
      <c r="A152" s="210" t="s">
        <v>548</v>
      </c>
      <c r="B152" s="210">
        <v>0</v>
      </c>
      <c r="C152" s="210"/>
      <c r="D152" s="180">
        <f t="shared" si="6"/>
        <v>0</v>
      </c>
      <c r="E152" s="178"/>
    </row>
    <row r="153" spans="1:5" ht="15">
      <c r="A153" s="210" t="s">
        <v>549</v>
      </c>
      <c r="B153" s="210">
        <v>0</v>
      </c>
      <c r="C153" s="210"/>
      <c r="D153" s="180">
        <f t="shared" si="6"/>
        <v>0</v>
      </c>
      <c r="E153" s="178"/>
    </row>
    <row r="154" spans="1:4" ht="30">
      <c r="A154" s="252" t="s">
        <v>550</v>
      </c>
      <c r="B154" s="107">
        <v>0</v>
      </c>
      <c r="C154" s="107"/>
      <c r="D154" s="180">
        <f t="shared" si="6"/>
        <v>0</v>
      </c>
    </row>
  </sheetData>
  <sheetProtection/>
  <mergeCells count="1">
    <mergeCell ref="A2:D2"/>
  </mergeCells>
  <printOptions/>
  <pageMargins left="0.35433070866141736" right="0.35433070866141736" top="0.7480314960629921" bottom="0.7480314960629921" header="0.31496062992125984" footer="0.31496062992125984"/>
  <pageSetup fitToHeight="0" fitToWidth="1" horizontalDpi="600" verticalDpi="600" orientation="portrait" paperSize="9" scale="65" r:id="rId1"/>
  <headerFooter>
    <oddHeader>&amp;C28. melléklet a   6/2018. (V.29.)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52"/>
  <sheetViews>
    <sheetView view="pageLayout" workbookViewId="0" topLeftCell="A1">
      <selection activeCell="G23" sqref="A1:G23"/>
    </sheetView>
  </sheetViews>
  <sheetFormatPr defaultColWidth="9.140625" defaultRowHeight="12.75"/>
  <cols>
    <col min="1" max="1" width="110.00390625" style="85" customWidth="1"/>
    <col min="2" max="2" width="18.00390625" style="103" customWidth="1"/>
    <col min="3" max="3" width="13.8515625" style="103" hidden="1" customWidth="1"/>
    <col min="4" max="4" width="18.00390625" style="103" customWidth="1"/>
    <col min="5" max="5" width="12.421875" style="103" hidden="1" customWidth="1"/>
    <col min="6" max="6" width="0" style="103" hidden="1" customWidth="1"/>
    <col min="7" max="7" width="15.8515625" style="103" customWidth="1"/>
    <col min="8" max="16384" width="9.140625" style="85" customWidth="1"/>
  </cols>
  <sheetData>
    <row r="1" ht="15">
      <c r="A1" s="297"/>
    </row>
    <row r="2" spans="1:8" ht="24.75" customHeight="1">
      <c r="A2" s="442"/>
      <c r="B2" s="430"/>
      <c r="C2" s="263"/>
      <c r="E2" s="263"/>
      <c r="F2" s="301"/>
      <c r="G2" s="301"/>
      <c r="H2" s="262"/>
    </row>
    <row r="3" spans="1:8" ht="23.25" customHeight="1">
      <c r="A3" s="420" t="s">
        <v>964</v>
      </c>
      <c r="B3" s="430"/>
      <c r="C3" s="406"/>
      <c r="D3" s="406"/>
      <c r="E3" s="406"/>
      <c r="F3" s="406"/>
      <c r="G3" s="406"/>
      <c r="H3" s="262"/>
    </row>
    <row r="4" spans="1:8" ht="23.25" customHeight="1">
      <c r="A4" s="185"/>
      <c r="B4" s="263"/>
      <c r="C4" s="263"/>
      <c r="D4" s="263"/>
      <c r="E4" s="263"/>
      <c r="F4" s="301"/>
      <c r="G4" s="301"/>
      <c r="H4" s="262"/>
    </row>
    <row r="5" spans="1:8" s="33" customFormat="1" ht="43.5">
      <c r="A5" s="300"/>
      <c r="B5" s="80" t="s">
        <v>79</v>
      </c>
      <c r="C5" s="80"/>
      <c r="D5" s="80" t="s">
        <v>11</v>
      </c>
      <c r="E5" s="80"/>
      <c r="F5" s="302"/>
      <c r="G5" s="302" t="s">
        <v>18</v>
      </c>
      <c r="H5" s="298"/>
    </row>
    <row r="6" spans="1:7" ht="15">
      <c r="A6" s="294" t="s">
        <v>109</v>
      </c>
      <c r="B6" s="303" t="s">
        <v>1060</v>
      </c>
      <c r="C6" s="304"/>
      <c r="D6" s="303" t="s">
        <v>1060</v>
      </c>
      <c r="E6" s="303" t="s">
        <v>551</v>
      </c>
      <c r="F6" s="303" t="s">
        <v>551</v>
      </c>
      <c r="G6" s="303" t="s">
        <v>1060</v>
      </c>
    </row>
    <row r="7" spans="1:7" ht="15.75" customHeight="1">
      <c r="A7" s="299" t="s">
        <v>552</v>
      </c>
      <c r="B7" s="305">
        <v>42843156</v>
      </c>
      <c r="C7" s="305">
        <v>23943642</v>
      </c>
      <c r="D7" s="305">
        <v>791716</v>
      </c>
      <c r="E7" s="305">
        <v>34103</v>
      </c>
      <c r="F7" s="305"/>
      <c r="G7" s="306">
        <f>B7+D7</f>
        <v>43634872</v>
      </c>
    </row>
    <row r="8" spans="1:7" ht="15">
      <c r="A8" s="295" t="s">
        <v>553</v>
      </c>
      <c r="B8" s="194">
        <f>-180088641-39880429</f>
        <v>-219969070</v>
      </c>
      <c r="C8" s="194">
        <v>-120075058</v>
      </c>
      <c r="D8" s="194">
        <v>-38896004</v>
      </c>
      <c r="E8" s="194">
        <v>-37690241</v>
      </c>
      <c r="F8" s="194"/>
      <c r="G8" s="304">
        <f aca="true" t="shared" si="0" ref="G8:G17">B8+D8</f>
        <v>-258865074</v>
      </c>
    </row>
    <row r="9" spans="1:7" ht="15">
      <c r="A9" s="295" t="s">
        <v>554</v>
      </c>
      <c r="B9" s="194">
        <v>319647263</v>
      </c>
      <c r="C9" s="194">
        <f>125240349-3117000</f>
        <v>122123349</v>
      </c>
      <c r="D9" s="194">
        <v>40461779</v>
      </c>
      <c r="E9" s="194">
        <f>38089295-34000</f>
        <v>38055295</v>
      </c>
      <c r="F9" s="194" t="s">
        <v>585</v>
      </c>
      <c r="G9" s="304">
        <f t="shared" si="0"/>
        <v>360109042</v>
      </c>
    </row>
    <row r="10" spans="1:7" ht="30">
      <c r="A10" s="295" t="s">
        <v>555</v>
      </c>
      <c r="B10" s="194">
        <v>65154</v>
      </c>
      <c r="C10" s="194">
        <f>-15000+-2050140</f>
        <v>-2065140</v>
      </c>
      <c r="D10" s="194">
        <v>-791716</v>
      </c>
      <c r="E10" s="194">
        <v>-103778</v>
      </c>
      <c r="F10" s="194"/>
      <c r="G10" s="304">
        <f t="shared" si="0"/>
        <v>-726562</v>
      </c>
    </row>
    <row r="11" spans="1:7" ht="30">
      <c r="A11" s="295" t="s">
        <v>556</v>
      </c>
      <c r="B11" s="194">
        <v>1068552</v>
      </c>
      <c r="C11" s="194">
        <v>2002002</v>
      </c>
      <c r="D11" s="194"/>
      <c r="E11" s="194">
        <v>0</v>
      </c>
      <c r="F11" s="194"/>
      <c r="G11" s="304">
        <f t="shared" si="0"/>
        <v>1068552</v>
      </c>
    </row>
    <row r="12" spans="1:7" ht="15">
      <c r="A12" s="295" t="s">
        <v>557</v>
      </c>
      <c r="B12" s="194"/>
      <c r="C12" s="194"/>
      <c r="D12" s="194"/>
      <c r="E12" s="194">
        <v>0</v>
      </c>
      <c r="F12" s="194"/>
      <c r="G12" s="304">
        <f t="shared" si="0"/>
        <v>0</v>
      </c>
    </row>
    <row r="13" spans="1:7" ht="30">
      <c r="A13" s="295" t="s">
        <v>558</v>
      </c>
      <c r="B13" s="194"/>
      <c r="C13" s="194"/>
      <c r="D13" s="194"/>
      <c r="E13" s="194">
        <v>0</v>
      </c>
      <c r="F13" s="194"/>
      <c r="G13" s="304">
        <f t="shared" si="0"/>
        <v>0</v>
      </c>
    </row>
    <row r="14" spans="1:7" ht="15">
      <c r="A14" s="295" t="s">
        <v>559</v>
      </c>
      <c r="B14" s="194"/>
      <c r="C14" s="194"/>
      <c r="D14" s="194"/>
      <c r="E14" s="194">
        <v>0</v>
      </c>
      <c r="F14" s="194"/>
      <c r="G14" s="304">
        <f t="shared" si="0"/>
        <v>0</v>
      </c>
    </row>
    <row r="15" spans="1:7" ht="30">
      <c r="A15" s="295" t="s">
        <v>560</v>
      </c>
      <c r="B15" s="194">
        <v>0</v>
      </c>
      <c r="C15" s="194">
        <f>-805373+4000</f>
        <v>-801373</v>
      </c>
      <c r="D15" s="194"/>
      <c r="E15" s="194">
        <v>0</v>
      </c>
      <c r="F15" s="194"/>
      <c r="G15" s="304">
        <f t="shared" si="0"/>
        <v>0</v>
      </c>
    </row>
    <row r="16" spans="1:7" ht="15">
      <c r="A16" s="295" t="s">
        <v>561</v>
      </c>
      <c r="B16" s="194"/>
      <c r="C16" s="194"/>
      <c r="D16" s="194"/>
      <c r="E16" s="194">
        <v>0</v>
      </c>
      <c r="F16" s="194"/>
      <c r="G16" s="304">
        <f t="shared" si="0"/>
        <v>0</v>
      </c>
    </row>
    <row r="17" spans="1:7" ht="15">
      <c r="A17" s="186" t="s">
        <v>562</v>
      </c>
      <c r="B17" s="305">
        <f>B7+B8+B9+B10+B11+B12+B13+B15++B16</f>
        <v>143655055</v>
      </c>
      <c r="C17" s="305">
        <v>25127422</v>
      </c>
      <c r="D17" s="305">
        <f>D7+D8+D9+D10+D11+D12+D13+D14+D15+D16</f>
        <v>1565775</v>
      </c>
      <c r="E17" s="305">
        <f>SUM(E7:E16)</f>
        <v>295379</v>
      </c>
      <c r="F17" s="305">
        <v>295379</v>
      </c>
      <c r="G17" s="306">
        <f t="shared" si="0"/>
        <v>145220830</v>
      </c>
    </row>
    <row r="18" spans="1:6" ht="15">
      <c r="A18" s="183"/>
      <c r="B18" s="198"/>
      <c r="C18" s="198"/>
      <c r="D18" s="198"/>
      <c r="E18" s="198"/>
      <c r="F18" s="198"/>
    </row>
    <row r="19" spans="1:6" ht="15">
      <c r="A19" s="183"/>
      <c r="B19" s="198"/>
      <c r="C19" s="198"/>
      <c r="D19" s="198"/>
      <c r="E19" s="198"/>
      <c r="F19" s="198"/>
    </row>
    <row r="20" spans="1:7" ht="15">
      <c r="A20" s="294"/>
      <c r="B20" s="303"/>
      <c r="C20" s="194"/>
      <c r="D20" s="194"/>
      <c r="E20" s="194"/>
      <c r="F20" s="194"/>
      <c r="G20" s="304"/>
    </row>
    <row r="21" spans="1:7" ht="15">
      <c r="A21" s="186" t="s">
        <v>563</v>
      </c>
      <c r="B21" s="194">
        <v>0</v>
      </c>
      <c r="C21" s="194"/>
      <c r="D21" s="194"/>
      <c r="E21" s="194"/>
      <c r="F21" s="194"/>
      <c r="G21" s="194"/>
    </row>
    <row r="22" spans="1:7" ht="30">
      <c r="A22" s="296" t="s">
        <v>564</v>
      </c>
      <c r="B22" s="194">
        <v>0</v>
      </c>
      <c r="C22" s="194"/>
      <c r="D22" s="194"/>
      <c r="E22" s="194"/>
      <c r="F22" s="194"/>
      <c r="G22" s="194"/>
    </row>
    <row r="23" spans="1:7" ht="15">
      <c r="A23" s="186" t="s">
        <v>565</v>
      </c>
      <c r="B23" s="194">
        <v>0</v>
      </c>
      <c r="C23" s="194"/>
      <c r="D23" s="194"/>
      <c r="E23" s="194"/>
      <c r="F23" s="194"/>
      <c r="G23" s="194"/>
    </row>
    <row r="24" spans="1:7" ht="15">
      <c r="A24" s="183"/>
      <c r="B24" s="198"/>
      <c r="C24" s="198"/>
      <c r="D24" s="198"/>
      <c r="E24" s="198"/>
      <c r="F24" s="198"/>
      <c r="G24" s="198"/>
    </row>
    <row r="25" spans="1:7" ht="15">
      <c r="A25" s="183"/>
      <c r="B25" s="198"/>
      <c r="C25" s="198"/>
      <c r="D25" s="198"/>
      <c r="E25" s="198"/>
      <c r="F25" s="198"/>
      <c r="G25" s="198"/>
    </row>
    <row r="26" spans="1:7" ht="15">
      <c r="A26" s="183"/>
      <c r="B26" s="198"/>
      <c r="C26" s="198"/>
      <c r="D26" s="198"/>
      <c r="E26" s="198"/>
      <c r="F26" s="198"/>
      <c r="G26" s="198"/>
    </row>
    <row r="27" spans="1:7" ht="15">
      <c r="A27" s="183"/>
      <c r="B27" s="198"/>
      <c r="C27" s="198"/>
      <c r="D27" s="198"/>
      <c r="E27" s="198"/>
      <c r="F27" s="198"/>
      <c r="G27" s="198"/>
    </row>
    <row r="28" spans="1:7" ht="15">
      <c r="A28" s="183"/>
      <c r="B28" s="198"/>
      <c r="C28" s="198"/>
      <c r="D28" s="198"/>
      <c r="E28" s="198"/>
      <c r="F28" s="198"/>
      <c r="G28" s="198"/>
    </row>
    <row r="29" spans="1:7" ht="15">
      <c r="A29" s="183"/>
      <c r="B29" s="198"/>
      <c r="C29" s="198"/>
      <c r="D29" s="198"/>
      <c r="E29" s="198"/>
      <c r="F29" s="198"/>
      <c r="G29" s="198"/>
    </row>
    <row r="30" spans="1:7" ht="15">
      <c r="A30" s="183"/>
      <c r="B30" s="198"/>
      <c r="C30" s="198"/>
      <c r="D30" s="198"/>
      <c r="E30" s="198"/>
      <c r="F30" s="198"/>
      <c r="G30" s="198"/>
    </row>
    <row r="31" spans="1:7" ht="15">
      <c r="A31" s="183"/>
      <c r="B31" s="198"/>
      <c r="C31" s="198"/>
      <c r="D31" s="198"/>
      <c r="E31" s="198"/>
      <c r="F31" s="198"/>
      <c r="G31" s="198"/>
    </row>
    <row r="32" spans="1:6" ht="15">
      <c r="A32" s="183"/>
      <c r="B32" s="198"/>
      <c r="C32" s="198"/>
      <c r="D32" s="198"/>
      <c r="E32" s="198"/>
      <c r="F32" s="198"/>
    </row>
    <row r="33" spans="1:6" ht="15">
      <c r="A33" s="183"/>
      <c r="B33" s="198"/>
      <c r="C33" s="198"/>
      <c r="D33" s="198"/>
      <c r="E33" s="198"/>
      <c r="F33" s="198"/>
    </row>
    <row r="34" spans="1:6" ht="15">
      <c r="A34" s="183"/>
      <c r="B34" s="198"/>
      <c r="C34" s="198"/>
      <c r="D34" s="198"/>
      <c r="E34" s="198"/>
      <c r="F34" s="198"/>
    </row>
    <row r="35" spans="1:6" ht="15">
      <c r="A35" s="183"/>
      <c r="B35" s="198"/>
      <c r="C35" s="198"/>
      <c r="D35" s="198"/>
      <c r="E35" s="198"/>
      <c r="F35" s="198"/>
    </row>
    <row r="36" spans="1:6" ht="15">
      <c r="A36" s="183"/>
      <c r="B36" s="198"/>
      <c r="C36" s="198"/>
      <c r="D36" s="198"/>
      <c r="E36" s="198"/>
      <c r="F36" s="198"/>
    </row>
    <row r="37" spans="1:6" ht="15">
      <c r="A37" s="183"/>
      <c r="B37" s="198"/>
      <c r="C37" s="198"/>
      <c r="D37" s="198"/>
      <c r="E37" s="198"/>
      <c r="F37" s="198"/>
    </row>
    <row r="38" spans="1:6" ht="15">
      <c r="A38" s="183"/>
      <c r="B38" s="198"/>
      <c r="C38" s="198"/>
      <c r="D38" s="198"/>
      <c r="E38" s="198"/>
      <c r="F38" s="198"/>
    </row>
    <row r="39" spans="1:6" ht="15">
      <c r="A39" s="183"/>
      <c r="B39" s="198"/>
      <c r="C39" s="198"/>
      <c r="D39" s="198"/>
      <c r="E39" s="198"/>
      <c r="F39" s="198"/>
    </row>
    <row r="40" spans="1:6" ht="15">
      <c r="A40" s="183"/>
      <c r="B40" s="198"/>
      <c r="C40" s="198"/>
      <c r="D40" s="198"/>
      <c r="E40" s="198"/>
      <c r="F40" s="198"/>
    </row>
    <row r="41" spans="1:6" ht="15">
      <c r="A41" s="183"/>
      <c r="B41" s="198"/>
      <c r="C41" s="198"/>
      <c r="D41" s="198"/>
      <c r="E41" s="198"/>
      <c r="F41" s="198"/>
    </row>
    <row r="42" spans="1:6" ht="15">
      <c r="A42" s="183"/>
      <c r="B42" s="198"/>
      <c r="C42" s="198"/>
      <c r="D42" s="198"/>
      <c r="E42" s="198"/>
      <c r="F42" s="198"/>
    </row>
    <row r="43" spans="1:6" ht="15">
      <c r="A43" s="183"/>
      <c r="B43" s="198"/>
      <c r="C43" s="198"/>
      <c r="D43" s="198"/>
      <c r="E43" s="198"/>
      <c r="F43" s="198"/>
    </row>
    <row r="44" spans="1:6" ht="15">
      <c r="A44" s="183"/>
      <c r="B44" s="198"/>
      <c r="C44" s="198"/>
      <c r="D44" s="198"/>
      <c r="E44" s="198"/>
      <c r="F44" s="198"/>
    </row>
    <row r="45" spans="1:6" ht="15">
      <c r="A45" s="183"/>
      <c r="B45" s="198"/>
      <c r="C45" s="198"/>
      <c r="D45" s="198"/>
      <c r="E45" s="198"/>
      <c r="F45" s="198"/>
    </row>
    <row r="46" spans="1:6" ht="15">
      <c r="A46" s="183"/>
      <c r="B46" s="198"/>
      <c r="C46" s="198"/>
      <c r="D46" s="198"/>
      <c r="E46" s="198"/>
      <c r="F46" s="198"/>
    </row>
    <row r="47" spans="1:6" ht="15">
      <c r="A47" s="183"/>
      <c r="B47" s="198"/>
      <c r="C47" s="198"/>
      <c r="D47" s="198"/>
      <c r="E47" s="198"/>
      <c r="F47" s="198"/>
    </row>
    <row r="48" spans="1:6" ht="15">
      <c r="A48" s="183"/>
      <c r="B48" s="198"/>
      <c r="C48" s="198"/>
      <c r="D48" s="198"/>
      <c r="E48" s="198"/>
      <c r="F48" s="198"/>
    </row>
    <row r="49" spans="1:6" ht="15">
      <c r="A49" s="183"/>
      <c r="B49" s="198"/>
      <c r="C49" s="198"/>
      <c r="D49" s="198"/>
      <c r="E49" s="198"/>
      <c r="F49" s="198"/>
    </row>
    <row r="50" spans="1:6" ht="15">
      <c r="A50" s="183"/>
      <c r="B50" s="198"/>
      <c r="C50" s="198"/>
      <c r="D50" s="198"/>
      <c r="E50" s="198"/>
      <c r="F50" s="198"/>
    </row>
    <row r="51" spans="1:6" ht="15">
      <c r="A51" s="183"/>
      <c r="B51" s="198"/>
      <c r="C51" s="198"/>
      <c r="D51" s="198"/>
      <c r="E51" s="198"/>
      <c r="F51" s="198"/>
    </row>
    <row r="52" spans="1:6" ht="15">
      <c r="A52" s="183"/>
      <c r="B52" s="198"/>
      <c r="C52" s="198"/>
      <c r="D52" s="198"/>
      <c r="E52" s="198"/>
      <c r="F52" s="198"/>
    </row>
  </sheetData>
  <sheetProtection/>
  <mergeCells count="2">
    <mergeCell ref="A2:B2"/>
    <mergeCell ref="A3:G3"/>
  </mergeCells>
  <printOptions/>
  <pageMargins left="0.35433070866141736" right="0.35433070866141736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&amp;C29. melléklet a 6/2018. (V.29.)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2:I24"/>
  <sheetViews>
    <sheetView view="pageLayout" workbookViewId="0" topLeftCell="A1">
      <selection activeCell="E27" sqref="A1:G27"/>
    </sheetView>
  </sheetViews>
  <sheetFormatPr defaultColWidth="9.140625" defaultRowHeight="12.75"/>
  <cols>
    <col min="1" max="1" width="11.28125" style="85" bestFit="1" customWidth="1"/>
    <col min="2" max="2" width="15.8515625" style="85" customWidth="1"/>
    <col min="3" max="3" width="15.57421875" style="85" bestFit="1" customWidth="1"/>
    <col min="4" max="4" width="18.57421875" style="85" bestFit="1" customWidth="1"/>
    <col min="5" max="16384" width="9.140625" style="85" customWidth="1"/>
  </cols>
  <sheetData>
    <row r="2" spans="1:9" ht="15">
      <c r="A2" s="443" t="s">
        <v>1110</v>
      </c>
      <c r="B2" s="443"/>
      <c r="C2" s="443"/>
      <c r="D2" s="443"/>
      <c r="E2" s="443"/>
      <c r="F2" s="443"/>
      <c r="G2" s="254"/>
      <c r="H2" s="254"/>
      <c r="I2" s="254"/>
    </row>
    <row r="3" spans="1:9" ht="15">
      <c r="A3" s="443" t="s">
        <v>566</v>
      </c>
      <c r="B3" s="443"/>
      <c r="C3" s="443"/>
      <c r="D3" s="443"/>
      <c r="E3" s="443"/>
      <c r="F3" s="443"/>
      <c r="G3" s="254"/>
      <c r="H3" s="254"/>
      <c r="I3" s="254"/>
    </row>
    <row r="5" spans="1:7" s="33" customFormat="1" ht="14.25">
      <c r="A5" s="445" t="s">
        <v>1061</v>
      </c>
      <c r="B5" s="445"/>
      <c r="C5" s="445"/>
      <c r="D5" s="445"/>
      <c r="E5" s="445"/>
      <c r="F5" s="445"/>
      <c r="G5" s="445"/>
    </row>
    <row r="6" spans="1:7" s="33" customFormat="1" ht="14.25">
      <c r="A6" s="445"/>
      <c r="B6" s="445"/>
      <c r="C6" s="445"/>
      <c r="D6" s="445"/>
      <c r="E6" s="445"/>
      <c r="F6" s="445"/>
      <c r="G6" s="445"/>
    </row>
    <row r="7" ht="15">
      <c r="C7" s="255"/>
    </row>
    <row r="8" spans="1:4" ht="15">
      <c r="A8" s="85" t="s">
        <v>1111</v>
      </c>
      <c r="D8" s="255">
        <v>0</v>
      </c>
    </row>
    <row r="9" spans="1:4" ht="15">
      <c r="A9" s="85" t="s">
        <v>1112</v>
      </c>
      <c r="D9" s="255">
        <v>0</v>
      </c>
    </row>
    <row r="10" spans="1:4" ht="15">
      <c r="A10" s="85" t="s">
        <v>1113</v>
      </c>
      <c r="D10" s="255">
        <v>0</v>
      </c>
    </row>
    <row r="11" spans="1:4" ht="15">
      <c r="A11" s="85" t="s">
        <v>1114</v>
      </c>
      <c r="D11" s="255">
        <v>0</v>
      </c>
    </row>
    <row r="12" ht="16.5" customHeight="1"/>
    <row r="13" ht="16.5" customHeight="1"/>
    <row r="14" spans="1:6" ht="16.5" customHeight="1">
      <c r="A14" s="444"/>
      <c r="B14" s="444"/>
      <c r="C14" s="444"/>
      <c r="D14" s="444"/>
      <c r="E14" s="444"/>
      <c r="F14" s="444"/>
    </row>
    <row r="15" spans="1:6" ht="15">
      <c r="A15" s="444"/>
      <c r="B15" s="444"/>
      <c r="C15" s="444"/>
      <c r="D15" s="444"/>
      <c r="E15" s="444"/>
      <c r="F15" s="444"/>
    </row>
    <row r="16" spans="1:6" ht="15">
      <c r="A16" s="444"/>
      <c r="B16" s="444"/>
      <c r="C16" s="444"/>
      <c r="D16" s="444"/>
      <c r="E16" s="444"/>
      <c r="F16" s="444"/>
    </row>
    <row r="17" spans="1:6" ht="15">
      <c r="A17" s="256"/>
      <c r="B17" s="256"/>
      <c r="C17" s="256"/>
      <c r="D17" s="256"/>
      <c r="E17" s="256"/>
      <c r="F17" s="256"/>
    </row>
    <row r="19" s="33" customFormat="1" ht="14.25">
      <c r="A19" s="33" t="s">
        <v>1062</v>
      </c>
    </row>
    <row r="20" s="33" customFormat="1" ht="14.25">
      <c r="A20" s="33" t="s">
        <v>1063</v>
      </c>
    </row>
    <row r="21" spans="1:4" ht="15">
      <c r="A21" s="85" t="s">
        <v>1111</v>
      </c>
      <c r="D21" s="255">
        <v>0</v>
      </c>
    </row>
    <row r="22" spans="1:4" ht="15">
      <c r="A22" s="85" t="s">
        <v>1112</v>
      </c>
      <c r="D22" s="255">
        <v>0</v>
      </c>
    </row>
    <row r="23" spans="1:4" ht="15">
      <c r="A23" s="85" t="s">
        <v>1113</v>
      </c>
      <c r="D23" s="255">
        <v>0</v>
      </c>
    </row>
    <row r="24" spans="1:4" ht="15">
      <c r="A24" s="85" t="s">
        <v>1115</v>
      </c>
      <c r="D24" s="255">
        <v>0</v>
      </c>
    </row>
  </sheetData>
  <sheetProtection/>
  <mergeCells count="4">
    <mergeCell ref="A2:F2"/>
    <mergeCell ref="A3:F3"/>
    <mergeCell ref="A14:F16"/>
    <mergeCell ref="A5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&amp;C30. melléklet a 6/2018. (V.29.)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I41"/>
  <sheetViews>
    <sheetView view="pageLayout" workbookViewId="0" topLeftCell="A1">
      <selection activeCell="F45" sqref="A1:F45"/>
    </sheetView>
  </sheetViews>
  <sheetFormatPr defaultColWidth="9.140625" defaultRowHeight="12.75"/>
  <cols>
    <col min="1" max="1" width="36.8515625" style="85" customWidth="1"/>
    <col min="2" max="2" width="13.421875" style="103" customWidth="1"/>
    <col min="3" max="3" width="9.00390625" style="257" customWidth="1"/>
    <col min="4" max="16384" width="9.140625" style="85" customWidth="1"/>
  </cols>
  <sheetData>
    <row r="1" spans="1:9" ht="15">
      <c r="A1" s="443" t="s">
        <v>567</v>
      </c>
      <c r="B1" s="408"/>
      <c r="C1" s="408"/>
      <c r="D1" s="408"/>
      <c r="E1" s="408"/>
      <c r="F1" s="408"/>
      <c r="G1" s="254"/>
      <c r="H1" s="254"/>
      <c r="I1" s="254"/>
    </row>
    <row r="2" spans="1:9" ht="15">
      <c r="A2" s="408"/>
      <c r="B2" s="408"/>
      <c r="C2" s="408"/>
      <c r="D2" s="408"/>
      <c r="E2" s="408"/>
      <c r="F2" s="408"/>
      <c r="G2" s="254"/>
      <c r="H2" s="254"/>
      <c r="I2" s="254"/>
    </row>
    <row r="5" spans="1:2" ht="15">
      <c r="A5" s="85" t="s">
        <v>583</v>
      </c>
      <c r="B5" s="255">
        <v>635580</v>
      </c>
    </row>
    <row r="6" spans="1:2" ht="15" hidden="1">
      <c r="A6" s="259" t="s">
        <v>582</v>
      </c>
      <c r="B6" s="293"/>
    </row>
    <row r="7" spans="1:2" ht="15">
      <c r="A7" s="85" t="s">
        <v>15</v>
      </c>
      <c r="B7" s="255">
        <f>SUM(B5:B6)</f>
        <v>635580</v>
      </c>
    </row>
    <row r="9" spans="1:3" s="33" customFormat="1" ht="14.25" hidden="1">
      <c r="A9" s="33" t="s">
        <v>568</v>
      </c>
      <c r="B9" s="104"/>
      <c r="C9" s="258"/>
    </row>
    <row r="10" ht="15" hidden="1"/>
    <row r="11" spans="1:3" ht="15" hidden="1">
      <c r="A11" s="430" t="s">
        <v>569</v>
      </c>
      <c r="B11" s="449" t="s">
        <v>570</v>
      </c>
      <c r="C11" s="446"/>
    </row>
    <row r="12" spans="1:3" ht="15" hidden="1">
      <c r="A12" s="430"/>
      <c r="B12" s="449"/>
      <c r="C12" s="446"/>
    </row>
    <row r="13" spans="1:3" ht="15" hidden="1">
      <c r="A13" s="430"/>
      <c r="B13" s="449"/>
      <c r="C13" s="446"/>
    </row>
    <row r="14" spans="1:3" ht="15" hidden="1">
      <c r="A14" s="259" t="s">
        <v>112</v>
      </c>
      <c r="B14" s="260">
        <v>0</v>
      </c>
      <c r="C14" s="261"/>
    </row>
    <row r="15" spans="1:3" ht="15" hidden="1">
      <c r="A15" s="85" t="s">
        <v>571</v>
      </c>
      <c r="B15" s="103">
        <v>0</v>
      </c>
      <c r="C15" s="257" t="e">
        <f>B15/B17</f>
        <v>#DIV/0!</v>
      </c>
    </row>
    <row r="16" spans="1:3" ht="15" hidden="1">
      <c r="A16" s="259" t="s">
        <v>572</v>
      </c>
      <c r="B16" s="260">
        <v>0</v>
      </c>
      <c r="C16" s="261" t="e">
        <f>B16/B17</f>
        <v>#DIV/0!</v>
      </c>
    </row>
    <row r="17" ht="15" hidden="1">
      <c r="B17" s="103">
        <f>SUM(B14:B16)</f>
        <v>0</v>
      </c>
    </row>
    <row r="19" spans="1:3" s="33" customFormat="1" ht="14.25">
      <c r="A19" s="33" t="s">
        <v>1116</v>
      </c>
      <c r="B19" s="104"/>
      <c r="C19" s="258"/>
    </row>
    <row r="20" spans="1:3" ht="15">
      <c r="A20" s="430" t="s">
        <v>569</v>
      </c>
      <c r="B20" s="449" t="s">
        <v>570</v>
      </c>
      <c r="C20" s="446"/>
    </row>
    <row r="21" spans="1:3" ht="15">
      <c r="A21" s="430"/>
      <c r="B21" s="449"/>
      <c r="C21" s="446"/>
    </row>
    <row r="22" spans="1:3" ht="15">
      <c r="A22" s="430"/>
      <c r="B22" s="449"/>
      <c r="C22" s="446"/>
    </row>
    <row r="23" spans="1:3" ht="15">
      <c r="A23" s="85" t="s">
        <v>573</v>
      </c>
      <c r="B23" s="103">
        <v>2000000</v>
      </c>
      <c r="C23" s="257">
        <f>B23/B25</f>
        <v>0.8</v>
      </c>
    </row>
    <row r="24" spans="1:3" ht="15">
      <c r="A24" s="259" t="s">
        <v>112</v>
      </c>
      <c r="B24" s="260">
        <v>500000</v>
      </c>
      <c r="C24" s="261">
        <f>B24/B25</f>
        <v>0.2</v>
      </c>
    </row>
    <row r="25" ht="15">
      <c r="B25" s="103">
        <f>SUM(B23:B24)</f>
        <v>2500000</v>
      </c>
    </row>
    <row r="28" spans="1:3" s="33" customFormat="1" ht="14.25">
      <c r="A28" s="33" t="s">
        <v>1117</v>
      </c>
      <c r="B28" s="104"/>
      <c r="C28" s="258"/>
    </row>
    <row r="29" spans="1:3" ht="15">
      <c r="A29" s="430" t="s">
        <v>569</v>
      </c>
      <c r="B29" s="449" t="s">
        <v>570</v>
      </c>
      <c r="C29" s="446"/>
    </row>
    <row r="30" spans="1:3" ht="15">
      <c r="A30" s="430"/>
      <c r="B30" s="449"/>
      <c r="C30" s="446"/>
    </row>
    <row r="31" spans="1:3" ht="15">
      <c r="A31" s="430"/>
      <c r="B31" s="449"/>
      <c r="C31" s="446"/>
    </row>
    <row r="32" spans="1:3" ht="15">
      <c r="A32" s="85" t="s">
        <v>574</v>
      </c>
      <c r="B32" s="103">
        <f>B34-B33</f>
        <v>1174326920</v>
      </c>
      <c r="C32" s="257">
        <f>B32/B34</f>
        <v>0.9999867330016584</v>
      </c>
    </row>
    <row r="33" spans="1:3" ht="15">
      <c r="A33" s="259" t="s">
        <v>112</v>
      </c>
      <c r="B33" s="260">
        <v>15580</v>
      </c>
      <c r="C33" s="261">
        <f>B33/B34</f>
        <v>1.3266998341625208E-05</v>
      </c>
    </row>
    <row r="34" ht="15">
      <c r="B34" s="103">
        <f>75375*15580</f>
        <v>1174342500</v>
      </c>
    </row>
    <row r="36" spans="1:2" ht="29.25">
      <c r="A36" s="402" t="s">
        <v>1064</v>
      </c>
      <c r="B36" s="103">
        <v>120000</v>
      </c>
    </row>
    <row r="40" spans="1:6" ht="15">
      <c r="A40" s="447" t="s">
        <v>584</v>
      </c>
      <c r="B40" s="448"/>
      <c r="C40" s="448"/>
      <c r="D40" s="448"/>
      <c r="E40" s="124"/>
      <c r="F40" s="124"/>
    </row>
    <row r="41" spans="1:6" ht="15">
      <c r="A41" s="448"/>
      <c r="B41" s="448"/>
      <c r="C41" s="448"/>
      <c r="D41" s="448"/>
      <c r="E41" s="124"/>
      <c r="F41" s="124"/>
    </row>
  </sheetData>
  <sheetProtection/>
  <mergeCells count="11">
    <mergeCell ref="B20:B22"/>
    <mergeCell ref="C20:C22"/>
    <mergeCell ref="A40:D41"/>
    <mergeCell ref="A29:A31"/>
    <mergeCell ref="B29:B31"/>
    <mergeCell ref="C29:C31"/>
    <mergeCell ref="A1:F2"/>
    <mergeCell ref="A11:A13"/>
    <mergeCell ref="B11:B13"/>
    <mergeCell ref="C11:C13"/>
    <mergeCell ref="A20:A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&amp;C31. melléklet a 6/2018. (V.29.)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G24"/>
  <sheetViews>
    <sheetView view="pageLayout" workbookViewId="0" topLeftCell="A1">
      <selection activeCell="A32" sqref="A32"/>
    </sheetView>
  </sheetViews>
  <sheetFormatPr defaultColWidth="9.140625" defaultRowHeight="12.75"/>
  <cols>
    <col min="1" max="1" width="27.57421875" style="85" customWidth="1"/>
    <col min="2" max="2" width="16.00390625" style="255" customWidth="1"/>
    <col min="3" max="16384" width="9.140625" style="85" customWidth="1"/>
  </cols>
  <sheetData>
    <row r="1" spans="1:7" s="33" customFormat="1" ht="14.25">
      <c r="A1" s="443" t="s">
        <v>946</v>
      </c>
      <c r="B1" s="408"/>
      <c r="C1" s="408"/>
      <c r="D1" s="408"/>
      <c r="E1" s="408"/>
      <c r="F1" s="408"/>
      <c r="G1" s="408"/>
    </row>
    <row r="2" spans="1:7" s="33" customFormat="1" ht="14.25">
      <c r="A2" s="443" t="s">
        <v>950</v>
      </c>
      <c r="B2" s="408"/>
      <c r="C2" s="408"/>
      <c r="D2" s="408"/>
      <c r="E2" s="408"/>
      <c r="F2" s="408"/>
      <c r="G2" s="408"/>
    </row>
    <row r="5" spans="1:2" s="33" customFormat="1" ht="14.25">
      <c r="A5" s="33" t="s">
        <v>1118</v>
      </c>
      <c r="B5" s="394">
        <v>1187899</v>
      </c>
    </row>
    <row r="7" spans="1:2" s="33" customFormat="1" ht="14.25">
      <c r="A7" s="33" t="s">
        <v>945</v>
      </c>
      <c r="B7" s="394"/>
    </row>
    <row r="9" spans="1:2" ht="15">
      <c r="A9" s="85" t="s">
        <v>947</v>
      </c>
      <c r="B9" s="255" t="s">
        <v>948</v>
      </c>
    </row>
    <row r="10" spans="1:2" ht="30">
      <c r="A10" s="256" t="s">
        <v>1120</v>
      </c>
      <c r="B10" s="255">
        <v>385084</v>
      </c>
    </row>
    <row r="11" spans="1:2" ht="15" hidden="1">
      <c r="A11" s="85" t="s">
        <v>949</v>
      </c>
      <c r="B11" s="255">
        <v>0</v>
      </c>
    </row>
    <row r="16" spans="1:2" s="33" customFormat="1" ht="14.25">
      <c r="A16" s="33" t="s">
        <v>951</v>
      </c>
      <c r="B16" s="394"/>
    </row>
    <row r="17" spans="1:2" ht="15">
      <c r="A17" s="85" t="s">
        <v>952</v>
      </c>
      <c r="B17" s="255" t="s">
        <v>948</v>
      </c>
    </row>
    <row r="18" ht="15">
      <c r="A18" s="444"/>
    </row>
    <row r="19" ht="15">
      <c r="A19" s="444"/>
    </row>
    <row r="20" ht="15">
      <c r="A20" s="444"/>
    </row>
    <row r="21" ht="15">
      <c r="A21" s="444"/>
    </row>
    <row r="24" spans="1:2" s="33" customFormat="1" ht="14.25">
      <c r="A24" s="33" t="s">
        <v>1119</v>
      </c>
      <c r="B24" s="394">
        <f>B5+B10+B11+B12+B21</f>
        <v>1572983</v>
      </c>
    </row>
  </sheetData>
  <sheetProtection/>
  <mergeCells count="3">
    <mergeCell ref="A18:A21"/>
    <mergeCell ref="A2:G2"/>
    <mergeCell ref="A1:G1"/>
  </mergeCells>
  <printOptions/>
  <pageMargins left="0.7" right="0.7" top="0.75" bottom="0.75" header="0.3" footer="0.3"/>
  <pageSetup horizontalDpi="600" verticalDpi="600" orientation="portrait" paperSize="9" r:id="rId1"/>
  <headerFooter>
    <oddHeader>&amp;C32. melléklet a 6/2018. (V.29.)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view="pageLayout" workbookViewId="0" topLeftCell="A1">
      <selection activeCell="J17" sqref="A1:J17"/>
    </sheetView>
  </sheetViews>
  <sheetFormatPr defaultColWidth="9.140625" defaultRowHeight="12.75"/>
  <cols>
    <col min="1" max="1" width="50.421875" style="2" customWidth="1"/>
    <col min="2" max="2" width="14.140625" style="2" customWidth="1"/>
    <col min="3" max="3" width="14.421875" style="2" customWidth="1"/>
    <col min="4" max="4" width="14.140625" style="2" customWidth="1"/>
    <col min="5" max="5" width="14.421875" style="2" customWidth="1"/>
    <col min="6" max="7" width="12.8515625" style="2" customWidth="1"/>
    <col min="8" max="8" width="13.8515625" style="2" customWidth="1"/>
    <col min="9" max="9" width="13.7109375" style="2" customWidth="1"/>
    <col min="10" max="10" width="12.8515625" style="2" customWidth="1"/>
    <col min="11" max="16384" width="9.140625" style="2" customWidth="1"/>
  </cols>
  <sheetData>
    <row r="1" spans="1:10" s="1" customFormat="1" ht="15.75">
      <c r="A1" s="407" t="s">
        <v>273</v>
      </c>
      <c r="B1" s="407"/>
      <c r="C1" s="407"/>
      <c r="D1" s="407"/>
      <c r="E1" s="407"/>
      <c r="F1" s="407"/>
      <c r="G1" s="407"/>
      <c r="H1" s="407"/>
      <c r="I1" s="406"/>
      <c r="J1" s="406"/>
    </row>
    <row r="2" spans="1:10" s="1" customFormat="1" ht="15.75">
      <c r="A2" s="407" t="s">
        <v>91</v>
      </c>
      <c r="B2" s="407"/>
      <c r="C2" s="407"/>
      <c r="D2" s="407"/>
      <c r="E2" s="407"/>
      <c r="F2" s="407"/>
      <c r="G2" s="407"/>
      <c r="H2" s="407"/>
      <c r="I2" s="406"/>
      <c r="J2" s="406"/>
    </row>
    <row r="3" spans="1:10" s="1" customFormat="1" ht="15.75">
      <c r="A3" s="121"/>
      <c r="B3" s="121"/>
      <c r="C3" s="121"/>
      <c r="D3" s="121"/>
      <c r="E3" s="121"/>
      <c r="F3" s="121"/>
      <c r="G3" s="121"/>
      <c r="H3" s="121"/>
      <c r="I3" s="133"/>
      <c r="J3" s="133"/>
    </row>
    <row r="4" spans="1:10" s="1" customFormat="1" ht="15.75">
      <c r="A4" s="121"/>
      <c r="B4" s="121"/>
      <c r="C4" s="121"/>
      <c r="D4" s="121"/>
      <c r="E4" s="121"/>
      <c r="F4" s="121"/>
      <c r="G4" s="121"/>
      <c r="H4" s="121"/>
      <c r="I4" s="133"/>
      <c r="J4" s="133"/>
    </row>
    <row r="5" spans="1:10" s="1" customFormat="1" ht="15.75">
      <c r="A5" s="121"/>
      <c r="B5" s="121"/>
      <c r="C5" s="121"/>
      <c r="D5" s="121"/>
      <c r="E5" s="121"/>
      <c r="F5" s="121"/>
      <c r="G5" s="121"/>
      <c r="H5" s="121"/>
      <c r="I5" s="121"/>
      <c r="J5" s="121"/>
    </row>
    <row r="6" spans="1:10" ht="15.75">
      <c r="A6" s="9"/>
      <c r="B6" s="409" t="s">
        <v>79</v>
      </c>
      <c r="C6" s="409"/>
      <c r="D6" s="409"/>
      <c r="E6" s="409" t="s">
        <v>11</v>
      </c>
      <c r="F6" s="410"/>
      <c r="G6" s="410"/>
      <c r="H6" s="411" t="s">
        <v>80</v>
      </c>
      <c r="I6" s="410"/>
      <c r="J6" s="410"/>
    </row>
    <row r="7" spans="1:10" ht="60.75" customHeight="1">
      <c r="A7" s="4" t="s">
        <v>12</v>
      </c>
      <c r="B7" s="21" t="s">
        <v>274</v>
      </c>
      <c r="C7" s="21" t="s">
        <v>955</v>
      </c>
      <c r="D7" s="21" t="s">
        <v>276</v>
      </c>
      <c r="E7" s="21" t="s">
        <v>274</v>
      </c>
      <c r="F7" s="21" t="s">
        <v>275</v>
      </c>
      <c r="G7" s="21" t="s">
        <v>276</v>
      </c>
      <c r="H7" s="21" t="s">
        <v>274</v>
      </c>
      <c r="I7" s="21" t="s">
        <v>955</v>
      </c>
      <c r="J7" s="21" t="s">
        <v>276</v>
      </c>
    </row>
    <row r="8" spans="1:10" ht="15.75">
      <c r="A8" s="9" t="s">
        <v>40</v>
      </c>
      <c r="B8" s="9">
        <v>2</v>
      </c>
      <c r="C8" s="9">
        <v>2</v>
      </c>
      <c r="D8" s="9">
        <v>2</v>
      </c>
      <c r="E8" s="9"/>
      <c r="F8" s="9"/>
      <c r="G8" s="9"/>
      <c r="H8" s="9">
        <f>B8+E8</f>
        <v>2</v>
      </c>
      <c r="I8" s="9">
        <f>C8+F8</f>
        <v>2</v>
      </c>
      <c r="J8" s="9">
        <f>D8+G8</f>
        <v>2</v>
      </c>
    </row>
    <row r="9" spans="1:10" ht="15.75">
      <c r="A9" s="9" t="s">
        <v>41</v>
      </c>
      <c r="B9" s="9">
        <v>1</v>
      </c>
      <c r="C9" s="9">
        <v>1</v>
      </c>
      <c r="D9" s="9">
        <v>1</v>
      </c>
      <c r="E9" s="9"/>
      <c r="F9" s="9"/>
      <c r="G9" s="9"/>
      <c r="H9" s="9">
        <f aca="true" t="shared" si="0" ref="H9:J14">B9+E9</f>
        <v>1</v>
      </c>
      <c r="I9" s="9">
        <f t="shared" si="0"/>
        <v>1</v>
      </c>
      <c r="J9" s="9">
        <f t="shared" si="0"/>
        <v>1</v>
      </c>
    </row>
    <row r="10" spans="1:10" ht="15.75">
      <c r="A10" s="9" t="s">
        <v>42</v>
      </c>
      <c r="B10" s="9"/>
      <c r="C10" s="9"/>
      <c r="D10" s="9"/>
      <c r="E10" s="9"/>
      <c r="F10" s="9"/>
      <c r="G10" s="9"/>
      <c r="H10" s="9">
        <f t="shared" si="0"/>
        <v>0</v>
      </c>
      <c r="I10" s="9">
        <f t="shared" si="0"/>
        <v>0</v>
      </c>
      <c r="J10" s="9">
        <f t="shared" si="0"/>
        <v>0</v>
      </c>
    </row>
    <row r="11" spans="1:10" ht="15.75">
      <c r="A11" s="9" t="s">
        <v>43</v>
      </c>
      <c r="B11" s="9"/>
      <c r="C11" s="9"/>
      <c r="D11" s="9"/>
      <c r="E11" s="9">
        <v>8</v>
      </c>
      <c r="F11" s="9">
        <v>8</v>
      </c>
      <c r="G11" s="9">
        <v>8</v>
      </c>
      <c r="H11" s="9">
        <f t="shared" si="0"/>
        <v>8</v>
      </c>
      <c r="I11" s="9">
        <f t="shared" si="0"/>
        <v>8</v>
      </c>
      <c r="J11" s="9">
        <f t="shared" si="0"/>
        <v>8</v>
      </c>
    </row>
    <row r="12" spans="1:10" ht="15.75">
      <c r="A12" s="9" t="s">
        <v>44</v>
      </c>
      <c r="B12" s="9"/>
      <c r="C12" s="9"/>
      <c r="D12" s="9"/>
      <c r="E12" s="9"/>
      <c r="F12" s="9"/>
      <c r="G12" s="9"/>
      <c r="H12" s="9">
        <f t="shared" si="0"/>
        <v>0</v>
      </c>
      <c r="I12" s="9">
        <f t="shared" si="0"/>
        <v>0</v>
      </c>
      <c r="J12" s="9">
        <f t="shared" si="0"/>
        <v>0</v>
      </c>
    </row>
    <row r="13" spans="1:10" ht="15.75">
      <c r="A13" s="9" t="s">
        <v>45</v>
      </c>
      <c r="B13" s="9">
        <v>1</v>
      </c>
      <c r="C13" s="9">
        <v>1</v>
      </c>
      <c r="D13" s="9"/>
      <c r="E13" s="9"/>
      <c r="F13" s="9"/>
      <c r="G13" s="9"/>
      <c r="H13" s="9">
        <f t="shared" si="0"/>
        <v>1</v>
      </c>
      <c r="I13" s="9">
        <f t="shared" si="0"/>
        <v>1</v>
      </c>
      <c r="J13" s="9">
        <f t="shared" si="0"/>
        <v>0</v>
      </c>
    </row>
    <row r="14" spans="1:10" ht="15.75">
      <c r="A14" s="9" t="s">
        <v>46</v>
      </c>
      <c r="B14" s="9">
        <v>8</v>
      </c>
      <c r="C14" s="9">
        <v>8</v>
      </c>
      <c r="D14" s="9">
        <v>8</v>
      </c>
      <c r="E14" s="9"/>
      <c r="F14" s="9"/>
      <c r="G14" s="9"/>
      <c r="H14" s="9">
        <f t="shared" si="0"/>
        <v>8</v>
      </c>
      <c r="I14" s="9">
        <f t="shared" si="0"/>
        <v>8</v>
      </c>
      <c r="J14" s="9">
        <f t="shared" si="0"/>
        <v>8</v>
      </c>
    </row>
    <row r="15" spans="1:10" s="47" customFormat="1" ht="15.75">
      <c r="A15" s="4" t="s">
        <v>15</v>
      </c>
      <c r="B15" s="4">
        <f aca="true" t="shared" si="1" ref="B15:J15">SUM(B8:B14)</f>
        <v>12</v>
      </c>
      <c r="C15" s="4">
        <f t="shared" si="1"/>
        <v>12</v>
      </c>
      <c r="D15" s="4">
        <f t="shared" si="1"/>
        <v>11</v>
      </c>
      <c r="E15" s="4">
        <f t="shared" si="1"/>
        <v>8</v>
      </c>
      <c r="F15" s="4">
        <f t="shared" si="1"/>
        <v>8</v>
      </c>
      <c r="G15" s="4">
        <f t="shared" si="1"/>
        <v>8</v>
      </c>
      <c r="H15" s="4">
        <f t="shared" si="1"/>
        <v>20</v>
      </c>
      <c r="I15" s="4">
        <f t="shared" si="1"/>
        <v>20</v>
      </c>
      <c r="J15" s="4">
        <f t="shared" si="1"/>
        <v>19</v>
      </c>
    </row>
    <row r="16" spans="1:10" s="47" customFormat="1" ht="15.7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s="47" customFormat="1" ht="15.75">
      <c r="A17" s="4" t="s">
        <v>277</v>
      </c>
      <c r="B17" s="4">
        <v>5</v>
      </c>
      <c r="C17" s="4">
        <v>5</v>
      </c>
      <c r="D17" s="4">
        <v>5</v>
      </c>
      <c r="E17" s="4"/>
      <c r="F17" s="4"/>
      <c r="G17" s="4"/>
      <c r="H17" s="9">
        <f>B17+E17</f>
        <v>5</v>
      </c>
      <c r="I17" s="4">
        <v>5</v>
      </c>
      <c r="J17" s="4">
        <v>5</v>
      </c>
    </row>
  </sheetData>
  <sheetProtection/>
  <mergeCells count="5">
    <mergeCell ref="A1:J1"/>
    <mergeCell ref="A2:J2"/>
    <mergeCell ref="B6:D6"/>
    <mergeCell ref="E6:G6"/>
    <mergeCell ref="H6:J6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Header>&amp;C4. melléklet a 6/2018. (V.29.)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view="pageLayout" workbookViewId="0" topLeftCell="A16">
      <selection activeCell="K33" sqref="A1:K33"/>
    </sheetView>
  </sheetViews>
  <sheetFormatPr defaultColWidth="9.140625" defaultRowHeight="12.75"/>
  <cols>
    <col min="1" max="1" width="56.28125" style="2" customWidth="1"/>
    <col min="2" max="4" width="19.8515625" style="3" customWidth="1"/>
    <col min="5" max="7" width="18.57421875" style="3" customWidth="1"/>
    <col min="8" max="9" width="18.00390625" style="3" customWidth="1"/>
    <col min="10" max="10" width="18.00390625" style="3" hidden="1" customWidth="1"/>
    <col min="11" max="11" width="18.00390625" style="3" customWidth="1"/>
    <col min="12" max="16384" width="9.140625" style="2" customWidth="1"/>
  </cols>
  <sheetData>
    <row r="1" spans="1:11" ht="15.75">
      <c r="A1" s="407" t="s">
        <v>210</v>
      </c>
      <c r="B1" s="408"/>
      <c r="C1" s="408"/>
      <c r="D1" s="408"/>
      <c r="E1" s="408"/>
      <c r="F1" s="408"/>
      <c r="G1" s="408"/>
      <c r="H1" s="406"/>
      <c r="I1" s="406"/>
      <c r="J1" s="406"/>
      <c r="K1" s="406"/>
    </row>
    <row r="2" spans="1:11" ht="15.75">
      <c r="A2" s="407" t="s">
        <v>954</v>
      </c>
      <c r="B2" s="408"/>
      <c r="C2" s="408"/>
      <c r="D2" s="408"/>
      <c r="E2" s="408"/>
      <c r="F2" s="408"/>
      <c r="G2" s="408"/>
      <c r="H2" s="406"/>
      <c r="I2" s="406"/>
      <c r="J2" s="406"/>
      <c r="K2" s="406"/>
    </row>
    <row r="3" spans="1:11" ht="15.75">
      <c r="A3" s="121"/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5" spans="1:11" ht="78.75">
      <c r="A5" s="4" t="s">
        <v>12</v>
      </c>
      <c r="B5" s="12" t="s">
        <v>243</v>
      </c>
      <c r="C5" s="12" t="s">
        <v>244</v>
      </c>
      <c r="D5" s="12" t="s">
        <v>251</v>
      </c>
      <c r="E5" s="12" t="s">
        <v>245</v>
      </c>
      <c r="F5" s="12" t="s">
        <v>246</v>
      </c>
      <c r="G5" s="12" t="s">
        <v>247</v>
      </c>
      <c r="H5" s="78" t="s">
        <v>248</v>
      </c>
      <c r="I5" s="78" t="s">
        <v>271</v>
      </c>
      <c r="J5" s="78" t="s">
        <v>250</v>
      </c>
      <c r="K5" s="78" t="s">
        <v>278</v>
      </c>
    </row>
    <row r="6" spans="1:11" s="1" customFormat="1" ht="31.5">
      <c r="A6" s="122" t="s">
        <v>588</v>
      </c>
      <c r="B6" s="10">
        <f aca="true" t="shared" si="0" ref="B6:G6">SUM(B7:B16)</f>
        <v>25036908</v>
      </c>
      <c r="C6" s="10">
        <f t="shared" si="0"/>
        <v>23487398</v>
      </c>
      <c r="D6" s="10">
        <f t="shared" si="0"/>
        <v>20426114</v>
      </c>
      <c r="E6" s="10">
        <f t="shared" si="0"/>
        <v>0</v>
      </c>
      <c r="F6" s="10">
        <f>SUM(F7:F16)</f>
        <v>0</v>
      </c>
      <c r="G6" s="10">
        <f t="shared" si="0"/>
        <v>0</v>
      </c>
      <c r="H6" s="10">
        <f aca="true" t="shared" si="1" ref="H6:H16">B6+E6</f>
        <v>25036908</v>
      </c>
      <c r="I6" s="10">
        <f aca="true" t="shared" si="2" ref="I6:I16">C6+F6</f>
        <v>23487398</v>
      </c>
      <c r="J6" s="10">
        <f aca="true" t="shared" si="3" ref="J6:J16">D6+G6</f>
        <v>20426114</v>
      </c>
      <c r="K6" s="10">
        <f>D6+G6</f>
        <v>20426114</v>
      </c>
    </row>
    <row r="7" spans="1:11" ht="15.75">
      <c r="A7" s="8" t="s">
        <v>213</v>
      </c>
      <c r="B7" s="6"/>
      <c r="C7" s="6"/>
      <c r="D7" s="6"/>
      <c r="E7" s="6"/>
      <c r="F7" s="6"/>
      <c r="G7" s="6"/>
      <c r="H7" s="6">
        <f t="shared" si="1"/>
        <v>0</v>
      </c>
      <c r="I7" s="6">
        <f t="shared" si="2"/>
        <v>0</v>
      </c>
      <c r="J7" s="6">
        <f t="shared" si="3"/>
        <v>0</v>
      </c>
      <c r="K7" s="6">
        <f aca="true" t="shared" si="4" ref="K7:K16">D7+G7</f>
        <v>0</v>
      </c>
    </row>
    <row r="8" spans="1:11" ht="15.75">
      <c r="A8" s="8" t="s">
        <v>177</v>
      </c>
      <c r="B8" s="6"/>
      <c r="C8" s="6">
        <v>628000</v>
      </c>
      <c r="D8" s="6">
        <v>628000</v>
      </c>
      <c r="E8" s="6"/>
      <c r="F8" s="6"/>
      <c r="G8" s="6"/>
      <c r="H8" s="6">
        <f t="shared" si="1"/>
        <v>0</v>
      </c>
      <c r="I8" s="6">
        <f t="shared" si="2"/>
        <v>628000</v>
      </c>
      <c r="J8" s="6">
        <f t="shared" si="3"/>
        <v>628000</v>
      </c>
      <c r="K8" s="6">
        <f t="shared" si="4"/>
        <v>628000</v>
      </c>
    </row>
    <row r="9" spans="1:11" ht="31.5">
      <c r="A9" s="8" t="s">
        <v>178</v>
      </c>
      <c r="B9" s="6"/>
      <c r="C9" s="6"/>
      <c r="D9" s="6"/>
      <c r="E9" s="6"/>
      <c r="F9" s="6"/>
      <c r="G9" s="6"/>
      <c r="H9" s="6">
        <f t="shared" si="1"/>
        <v>0</v>
      </c>
      <c r="I9" s="6">
        <f t="shared" si="2"/>
        <v>0</v>
      </c>
      <c r="J9" s="6">
        <f t="shared" si="3"/>
        <v>0</v>
      </c>
      <c r="K9" s="6">
        <f t="shared" si="4"/>
        <v>0</v>
      </c>
    </row>
    <row r="10" spans="1:11" ht="15.75">
      <c r="A10" s="8" t="s">
        <v>179</v>
      </c>
      <c r="B10" s="6">
        <v>952500</v>
      </c>
      <c r="C10" s="6">
        <v>952500</v>
      </c>
      <c r="D10" s="6">
        <v>402161</v>
      </c>
      <c r="E10" s="6"/>
      <c r="F10" s="6"/>
      <c r="G10" s="6"/>
      <c r="H10" s="6">
        <f t="shared" si="1"/>
        <v>952500</v>
      </c>
      <c r="I10" s="6">
        <f t="shared" si="2"/>
        <v>952500</v>
      </c>
      <c r="J10" s="6">
        <f t="shared" si="3"/>
        <v>402161</v>
      </c>
      <c r="K10" s="6">
        <f t="shared" si="4"/>
        <v>402161</v>
      </c>
    </row>
    <row r="11" spans="1:11" ht="15.75">
      <c r="A11" s="8" t="s">
        <v>180</v>
      </c>
      <c r="B11" s="6">
        <v>8338000</v>
      </c>
      <c r="C11" s="6">
        <v>8338000</v>
      </c>
      <c r="D11" s="6">
        <v>6961500</v>
      </c>
      <c r="E11" s="6"/>
      <c r="F11" s="6"/>
      <c r="G11" s="6"/>
      <c r="H11" s="6">
        <f t="shared" si="1"/>
        <v>8338000</v>
      </c>
      <c r="I11" s="6">
        <f t="shared" si="2"/>
        <v>8338000</v>
      </c>
      <c r="J11" s="6">
        <f t="shared" si="3"/>
        <v>6961500</v>
      </c>
      <c r="K11" s="6">
        <f t="shared" si="4"/>
        <v>6961500</v>
      </c>
    </row>
    <row r="12" spans="1:11" ht="15.75">
      <c r="A12" s="8" t="s">
        <v>181</v>
      </c>
      <c r="B12" s="6">
        <v>12310000</v>
      </c>
      <c r="C12" s="6">
        <f>12310000-2177510</f>
        <v>10132490</v>
      </c>
      <c r="D12" s="6">
        <v>8998045</v>
      </c>
      <c r="E12" s="6"/>
      <c r="F12" s="6"/>
      <c r="G12" s="6"/>
      <c r="H12" s="6">
        <f t="shared" si="1"/>
        <v>12310000</v>
      </c>
      <c r="I12" s="6">
        <f t="shared" si="2"/>
        <v>10132490</v>
      </c>
      <c r="J12" s="6">
        <f t="shared" si="3"/>
        <v>8998045</v>
      </c>
      <c r="K12" s="6">
        <f t="shared" si="4"/>
        <v>8998045</v>
      </c>
    </row>
    <row r="13" spans="1:11" ht="15.75">
      <c r="A13" s="8" t="s">
        <v>182</v>
      </c>
      <c r="B13" s="6">
        <v>3436408</v>
      </c>
      <c r="C13" s="6">
        <v>3436408</v>
      </c>
      <c r="D13" s="6">
        <v>3436408</v>
      </c>
      <c r="E13" s="6"/>
      <c r="F13" s="6"/>
      <c r="G13" s="6"/>
      <c r="H13" s="6">
        <f t="shared" si="1"/>
        <v>3436408</v>
      </c>
      <c r="I13" s="6">
        <f t="shared" si="2"/>
        <v>3436408</v>
      </c>
      <c r="J13" s="6">
        <f t="shared" si="3"/>
        <v>3436408</v>
      </c>
      <c r="K13" s="6">
        <f t="shared" si="4"/>
        <v>3436408</v>
      </c>
    </row>
    <row r="14" spans="1:11" ht="15.75">
      <c r="A14" s="8" t="s">
        <v>183</v>
      </c>
      <c r="B14" s="6"/>
      <c r="C14" s="6"/>
      <c r="D14" s="6"/>
      <c r="E14" s="6"/>
      <c r="F14" s="6"/>
      <c r="G14" s="6"/>
      <c r="H14" s="6">
        <f t="shared" si="1"/>
        <v>0</v>
      </c>
      <c r="I14" s="6">
        <f t="shared" si="2"/>
        <v>0</v>
      </c>
      <c r="J14" s="6">
        <f t="shared" si="3"/>
        <v>0</v>
      </c>
      <c r="K14" s="6">
        <f t="shared" si="4"/>
        <v>0</v>
      </c>
    </row>
    <row r="15" spans="1:11" ht="31.5">
      <c r="A15" s="8" t="s">
        <v>184</v>
      </c>
      <c r="B15" s="6"/>
      <c r="C15" s="6"/>
      <c r="D15" s="6"/>
      <c r="E15" s="6"/>
      <c r="F15" s="6"/>
      <c r="G15" s="6"/>
      <c r="H15" s="6">
        <f t="shared" si="1"/>
        <v>0</v>
      </c>
      <c r="I15" s="6">
        <f t="shared" si="2"/>
        <v>0</v>
      </c>
      <c r="J15" s="6">
        <f t="shared" si="3"/>
        <v>0</v>
      </c>
      <c r="K15" s="6">
        <f t="shared" si="4"/>
        <v>0</v>
      </c>
    </row>
    <row r="16" spans="1:11" ht="30" customHeight="1">
      <c r="A16" s="8" t="s">
        <v>185</v>
      </c>
      <c r="B16" s="6"/>
      <c r="C16" s="6"/>
      <c r="D16" s="6"/>
      <c r="E16" s="6"/>
      <c r="F16" s="6"/>
      <c r="G16" s="6"/>
      <c r="H16" s="6">
        <f t="shared" si="1"/>
        <v>0</v>
      </c>
      <c r="I16" s="6">
        <f t="shared" si="2"/>
        <v>0</v>
      </c>
      <c r="J16" s="6">
        <f t="shared" si="3"/>
        <v>0</v>
      </c>
      <c r="K16" s="6">
        <f t="shared" si="4"/>
        <v>0</v>
      </c>
    </row>
    <row r="20" spans="1:11" ht="78.75">
      <c r="A20" s="4" t="s">
        <v>12</v>
      </c>
      <c r="B20" s="12" t="s">
        <v>243</v>
      </c>
      <c r="C20" s="12" t="s">
        <v>244</v>
      </c>
      <c r="D20" s="12" t="s">
        <v>251</v>
      </c>
      <c r="E20" s="12" t="s">
        <v>245</v>
      </c>
      <c r="F20" s="12" t="s">
        <v>246</v>
      </c>
      <c r="G20" s="12" t="s">
        <v>247</v>
      </c>
      <c r="H20" s="78" t="s">
        <v>248</v>
      </c>
      <c r="I20" s="78" t="s">
        <v>271</v>
      </c>
      <c r="J20" s="78" t="s">
        <v>250</v>
      </c>
      <c r="K20" s="78" t="s">
        <v>278</v>
      </c>
    </row>
    <row r="21" spans="1:11" s="1" customFormat="1" ht="31.5">
      <c r="A21" s="122" t="s">
        <v>158</v>
      </c>
      <c r="B21" s="10">
        <f>SUM(B22:B33)</f>
        <v>8647500</v>
      </c>
      <c r="C21" s="10">
        <f>SUM(C22:C33)</f>
        <v>151827630</v>
      </c>
      <c r="D21" s="10">
        <f>SUM(D22:D33)</f>
        <v>144909944</v>
      </c>
      <c r="E21" s="10">
        <f aca="true" t="shared" si="5" ref="E21:J21">SUM(E22:E33)</f>
        <v>0</v>
      </c>
      <c r="F21" s="10">
        <f t="shared" si="5"/>
        <v>0</v>
      </c>
      <c r="G21" s="10">
        <f t="shared" si="5"/>
        <v>0</v>
      </c>
      <c r="H21" s="10">
        <f t="shared" si="5"/>
        <v>8647500</v>
      </c>
      <c r="I21" s="10">
        <f t="shared" si="5"/>
        <v>151827630</v>
      </c>
      <c r="J21" s="10">
        <f t="shared" si="5"/>
        <v>144909944</v>
      </c>
      <c r="K21" s="10">
        <f aca="true" t="shared" si="6" ref="K21:K33">D21+G21</f>
        <v>144909944</v>
      </c>
    </row>
    <row r="22" spans="1:11" ht="15.75">
      <c r="A22" s="8" t="s">
        <v>213</v>
      </c>
      <c r="B22" s="6"/>
      <c r="C22" s="6"/>
      <c r="D22" s="6"/>
      <c r="E22" s="6"/>
      <c r="F22" s="6"/>
      <c r="G22" s="6"/>
      <c r="H22" s="6">
        <f aca="true" t="shared" si="7" ref="H22:J29">B22+E22</f>
        <v>0</v>
      </c>
      <c r="I22" s="6">
        <f t="shared" si="7"/>
        <v>0</v>
      </c>
      <c r="J22" s="6">
        <f t="shared" si="7"/>
        <v>0</v>
      </c>
      <c r="K22" s="6">
        <f t="shared" si="6"/>
        <v>0</v>
      </c>
    </row>
    <row r="23" spans="1:11" ht="15.75">
      <c r="A23" s="8" t="s">
        <v>177</v>
      </c>
      <c r="B23" s="6"/>
      <c r="C23" s="6"/>
      <c r="D23" s="6"/>
      <c r="E23" s="6"/>
      <c r="F23" s="6"/>
      <c r="G23" s="6"/>
      <c r="H23" s="6">
        <f t="shared" si="7"/>
        <v>0</v>
      </c>
      <c r="I23" s="6">
        <f t="shared" si="7"/>
        <v>0</v>
      </c>
      <c r="J23" s="6">
        <f t="shared" si="7"/>
        <v>0</v>
      </c>
      <c r="K23" s="6">
        <f t="shared" si="6"/>
        <v>0</v>
      </c>
    </row>
    <row r="24" spans="1:11" ht="15.75">
      <c r="A24" s="8" t="s">
        <v>176</v>
      </c>
      <c r="B24" s="6">
        <v>8647500</v>
      </c>
      <c r="C24" s="6"/>
      <c r="D24" s="6"/>
      <c r="E24" s="6"/>
      <c r="F24" s="6"/>
      <c r="G24" s="6"/>
      <c r="H24" s="6">
        <f t="shared" si="7"/>
        <v>8647500</v>
      </c>
      <c r="I24" s="6">
        <f t="shared" si="7"/>
        <v>0</v>
      </c>
      <c r="J24" s="6">
        <f t="shared" si="7"/>
        <v>0</v>
      </c>
      <c r="K24" s="6">
        <f t="shared" si="6"/>
        <v>0</v>
      </c>
    </row>
    <row r="25" spans="1:11" ht="31.5">
      <c r="A25" s="8" t="s">
        <v>178</v>
      </c>
      <c r="B25" s="6"/>
      <c r="C25" s="6">
        <v>150445630</v>
      </c>
      <c r="D25" s="6">
        <v>143527944</v>
      </c>
      <c r="E25" s="6"/>
      <c r="F25" s="6"/>
      <c r="G25" s="6"/>
      <c r="H25" s="6">
        <f t="shared" si="7"/>
        <v>0</v>
      </c>
      <c r="I25" s="6">
        <f t="shared" si="7"/>
        <v>150445630</v>
      </c>
      <c r="J25" s="6">
        <f t="shared" si="7"/>
        <v>143527944</v>
      </c>
      <c r="K25" s="6">
        <f t="shared" si="6"/>
        <v>143527944</v>
      </c>
    </row>
    <row r="26" spans="1:11" ht="15.75">
      <c r="A26" s="8" t="s">
        <v>179</v>
      </c>
      <c r="B26" s="6"/>
      <c r="C26" s="6"/>
      <c r="D26" s="6"/>
      <c r="E26" s="6"/>
      <c r="F26" s="6"/>
      <c r="G26" s="6"/>
      <c r="H26" s="6">
        <f t="shared" si="7"/>
        <v>0</v>
      </c>
      <c r="I26" s="6">
        <f t="shared" si="7"/>
        <v>0</v>
      </c>
      <c r="J26" s="6">
        <f t="shared" si="7"/>
        <v>0</v>
      </c>
      <c r="K26" s="6">
        <f t="shared" si="6"/>
        <v>0</v>
      </c>
    </row>
    <row r="27" spans="1:11" ht="15.75">
      <c r="A27" s="8" t="s">
        <v>180</v>
      </c>
      <c r="B27" s="6"/>
      <c r="C27" s="6"/>
      <c r="D27" s="6"/>
      <c r="E27" s="6"/>
      <c r="F27" s="6"/>
      <c r="G27" s="6"/>
      <c r="H27" s="6">
        <f t="shared" si="7"/>
        <v>0</v>
      </c>
      <c r="I27" s="6">
        <f t="shared" si="7"/>
        <v>0</v>
      </c>
      <c r="J27" s="6">
        <f t="shared" si="7"/>
        <v>0</v>
      </c>
      <c r="K27" s="6">
        <f t="shared" si="6"/>
        <v>0</v>
      </c>
    </row>
    <row r="28" spans="1:11" ht="15.75">
      <c r="A28" s="8" t="s">
        <v>181</v>
      </c>
      <c r="B28" s="6"/>
      <c r="C28" s="6"/>
      <c r="D28" s="6"/>
      <c r="E28" s="6"/>
      <c r="F28" s="6"/>
      <c r="G28" s="6"/>
      <c r="H28" s="6">
        <f t="shared" si="7"/>
        <v>0</v>
      </c>
      <c r="I28" s="6">
        <f t="shared" si="7"/>
        <v>0</v>
      </c>
      <c r="J28" s="6">
        <f t="shared" si="7"/>
        <v>0</v>
      </c>
      <c r="K28" s="6">
        <f t="shared" si="6"/>
        <v>0</v>
      </c>
    </row>
    <row r="29" spans="1:11" ht="15.75">
      <c r="A29" s="8" t="s">
        <v>182</v>
      </c>
      <c r="B29" s="6"/>
      <c r="C29" s="6"/>
      <c r="D29" s="6"/>
      <c r="E29" s="6"/>
      <c r="F29" s="6"/>
      <c r="G29" s="6"/>
      <c r="H29" s="6">
        <f t="shared" si="7"/>
        <v>0</v>
      </c>
      <c r="I29" s="6">
        <f t="shared" si="7"/>
        <v>0</v>
      </c>
      <c r="J29" s="6">
        <f t="shared" si="7"/>
        <v>0</v>
      </c>
      <c r="K29" s="6">
        <f t="shared" si="6"/>
        <v>0</v>
      </c>
    </row>
    <row r="30" spans="1:11" ht="15.75">
      <c r="A30" s="8" t="s">
        <v>183</v>
      </c>
      <c r="B30" s="6"/>
      <c r="C30" s="6"/>
      <c r="D30" s="6"/>
      <c r="E30" s="6"/>
      <c r="F30" s="6"/>
      <c r="G30" s="6"/>
      <c r="H30" s="6"/>
      <c r="I30" s="6"/>
      <c r="J30" s="6"/>
      <c r="K30" s="6">
        <f t="shared" si="6"/>
        <v>0</v>
      </c>
    </row>
    <row r="31" spans="1:11" ht="31.5">
      <c r="A31" s="8" t="s">
        <v>184</v>
      </c>
      <c r="B31" s="6"/>
      <c r="C31" s="6"/>
      <c r="D31" s="6"/>
      <c r="E31" s="6"/>
      <c r="F31" s="6"/>
      <c r="G31" s="6"/>
      <c r="H31" s="6">
        <f aca="true" t="shared" si="8" ref="H31:J33">B31+E31</f>
        <v>0</v>
      </c>
      <c r="I31" s="6">
        <f t="shared" si="8"/>
        <v>0</v>
      </c>
      <c r="J31" s="6">
        <f t="shared" si="8"/>
        <v>0</v>
      </c>
      <c r="K31" s="6">
        <f t="shared" si="6"/>
        <v>0</v>
      </c>
    </row>
    <row r="32" spans="1:11" ht="24.75" customHeight="1">
      <c r="A32" s="8" t="s">
        <v>185</v>
      </c>
      <c r="B32" s="6"/>
      <c r="C32" s="6"/>
      <c r="D32" s="6"/>
      <c r="E32" s="6"/>
      <c r="F32" s="6"/>
      <c r="G32" s="6"/>
      <c r="H32" s="6">
        <f t="shared" si="8"/>
        <v>0</v>
      </c>
      <c r="I32" s="6">
        <f t="shared" si="8"/>
        <v>0</v>
      </c>
      <c r="J32" s="6">
        <f t="shared" si="8"/>
        <v>0</v>
      </c>
      <c r="K32" s="6">
        <f t="shared" si="6"/>
        <v>0</v>
      </c>
    </row>
    <row r="33" spans="1:11" ht="15.75">
      <c r="A33" s="9" t="s">
        <v>258</v>
      </c>
      <c r="B33" s="6"/>
      <c r="C33" s="6">
        <v>1382000</v>
      </c>
      <c r="D33" s="6">
        <v>1382000</v>
      </c>
      <c r="E33" s="6"/>
      <c r="F33" s="6"/>
      <c r="G33" s="6"/>
      <c r="H33" s="6">
        <f t="shared" si="8"/>
        <v>0</v>
      </c>
      <c r="I33" s="6">
        <f t="shared" si="8"/>
        <v>1382000</v>
      </c>
      <c r="J33" s="6">
        <f t="shared" si="8"/>
        <v>1382000</v>
      </c>
      <c r="K33" s="6">
        <f t="shared" si="6"/>
        <v>1382000</v>
      </c>
    </row>
  </sheetData>
  <sheetProtection/>
  <mergeCells count="2">
    <mergeCell ref="A1:K1"/>
    <mergeCell ref="A2:K2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61" r:id="rId1"/>
  <headerFooter alignWithMargins="0">
    <oddHeader>&amp;C5. melléklet a 6/2018. (V.29.)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view="pageLayout" workbookViewId="0" topLeftCell="A1">
      <selection activeCell="K32" sqref="A1:K32"/>
    </sheetView>
  </sheetViews>
  <sheetFormatPr defaultColWidth="9.140625" defaultRowHeight="12.75"/>
  <cols>
    <col min="1" max="1" width="46.28125" style="2" customWidth="1"/>
    <col min="2" max="4" width="20.57421875" style="3" customWidth="1"/>
    <col min="5" max="7" width="19.28125" style="3" customWidth="1"/>
    <col min="8" max="9" width="19.00390625" style="3" customWidth="1"/>
    <col min="10" max="10" width="19.00390625" style="3" hidden="1" customWidth="1"/>
    <col min="11" max="11" width="19.00390625" style="3" customWidth="1"/>
    <col min="12" max="16384" width="9.140625" style="2" customWidth="1"/>
  </cols>
  <sheetData>
    <row r="1" spans="1:11" ht="15.75">
      <c r="A1" s="407" t="s">
        <v>211</v>
      </c>
      <c r="B1" s="408"/>
      <c r="C1" s="408"/>
      <c r="D1" s="408"/>
      <c r="E1" s="408"/>
      <c r="F1" s="408"/>
      <c r="G1" s="408"/>
      <c r="H1" s="406"/>
      <c r="I1" s="406"/>
      <c r="J1" s="406"/>
      <c r="K1" s="406"/>
    </row>
    <row r="2" spans="1:11" ht="15.75">
      <c r="A2" s="407" t="s">
        <v>956</v>
      </c>
      <c r="B2" s="408"/>
      <c r="C2" s="408"/>
      <c r="D2" s="408"/>
      <c r="E2" s="408"/>
      <c r="F2" s="408"/>
      <c r="G2" s="408"/>
      <c r="H2" s="406"/>
      <c r="I2" s="406"/>
      <c r="J2" s="406"/>
      <c r="K2" s="406"/>
    </row>
    <row r="3" spans="1:11" ht="15.75">
      <c r="A3" s="121"/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5" spans="1:11" ht="78.75">
      <c r="A5" s="4" t="s">
        <v>12</v>
      </c>
      <c r="B5" s="12" t="s">
        <v>243</v>
      </c>
      <c r="C5" s="12" t="s">
        <v>244</v>
      </c>
      <c r="D5" s="12" t="s">
        <v>251</v>
      </c>
      <c r="E5" s="12" t="s">
        <v>245</v>
      </c>
      <c r="F5" s="12" t="s">
        <v>246</v>
      </c>
      <c r="G5" s="12" t="s">
        <v>247</v>
      </c>
      <c r="H5" s="78" t="s">
        <v>248</v>
      </c>
      <c r="I5" s="78" t="s">
        <v>249</v>
      </c>
      <c r="J5" s="78" t="s">
        <v>250</v>
      </c>
      <c r="K5" s="78" t="s">
        <v>250</v>
      </c>
    </row>
    <row r="6" spans="1:11" s="1" customFormat="1" ht="15.75">
      <c r="A6" s="122" t="s">
        <v>157</v>
      </c>
      <c r="B6" s="10"/>
      <c r="C6" s="10">
        <f>SUM(C7:C17)</f>
        <v>4378774</v>
      </c>
      <c r="D6" s="10">
        <f>SUM(D7:D17)</f>
        <v>4378774</v>
      </c>
      <c r="E6" s="10"/>
      <c r="F6" s="10"/>
      <c r="G6" s="10"/>
      <c r="H6" s="10">
        <f aca="true" t="shared" si="0" ref="H6:H15">B6+E6</f>
        <v>0</v>
      </c>
      <c r="I6" s="10">
        <f aca="true" t="shared" si="1" ref="I6:I15">C6+F6</f>
        <v>4378774</v>
      </c>
      <c r="J6" s="10">
        <f aca="true" t="shared" si="2" ref="J6:J15">D6+G6</f>
        <v>4378774</v>
      </c>
      <c r="K6" s="10">
        <f>D6+G6</f>
        <v>4378774</v>
      </c>
    </row>
    <row r="7" spans="1:11" ht="15.75">
      <c r="A7" s="8" t="s">
        <v>186</v>
      </c>
      <c r="B7" s="6"/>
      <c r="C7" s="6"/>
      <c r="D7" s="6"/>
      <c r="E7" s="6"/>
      <c r="F7" s="6"/>
      <c r="G7" s="6"/>
      <c r="H7" s="6">
        <f t="shared" si="0"/>
        <v>0</v>
      </c>
      <c r="I7" s="6">
        <f t="shared" si="1"/>
        <v>0</v>
      </c>
      <c r="J7" s="6">
        <f t="shared" si="2"/>
        <v>0</v>
      </c>
      <c r="K7" s="6">
        <f aca="true" t="shared" si="3" ref="K7:K17">D7+G7</f>
        <v>0</v>
      </c>
    </row>
    <row r="8" spans="1:11" ht="15.75">
      <c r="A8" s="8" t="s">
        <v>187</v>
      </c>
      <c r="B8" s="6"/>
      <c r="C8" s="6"/>
      <c r="D8" s="6"/>
      <c r="E8" s="6"/>
      <c r="F8" s="6"/>
      <c r="G8" s="6"/>
      <c r="H8" s="6">
        <f t="shared" si="0"/>
        <v>0</v>
      </c>
      <c r="I8" s="6">
        <f t="shared" si="1"/>
        <v>0</v>
      </c>
      <c r="J8" s="6">
        <f t="shared" si="2"/>
        <v>0</v>
      </c>
      <c r="K8" s="6">
        <f t="shared" si="3"/>
        <v>0</v>
      </c>
    </row>
    <row r="9" spans="1:11" ht="15.75">
      <c r="A9" s="8" t="s">
        <v>188</v>
      </c>
      <c r="B9" s="6"/>
      <c r="C9" s="6"/>
      <c r="D9" s="6"/>
      <c r="E9" s="6"/>
      <c r="F9" s="6"/>
      <c r="G9" s="6"/>
      <c r="H9" s="6">
        <f t="shared" si="0"/>
        <v>0</v>
      </c>
      <c r="I9" s="6">
        <f t="shared" si="1"/>
        <v>0</v>
      </c>
      <c r="J9" s="6">
        <f t="shared" si="2"/>
        <v>0</v>
      </c>
      <c r="K9" s="6">
        <f t="shared" si="3"/>
        <v>0</v>
      </c>
    </row>
    <row r="10" spans="1:11" ht="15.75">
      <c r="A10" s="8" t="s">
        <v>189</v>
      </c>
      <c r="B10" s="6"/>
      <c r="C10" s="6"/>
      <c r="D10" s="6"/>
      <c r="E10" s="6"/>
      <c r="F10" s="6"/>
      <c r="G10" s="6"/>
      <c r="H10" s="6">
        <f t="shared" si="0"/>
        <v>0</v>
      </c>
      <c r="I10" s="6">
        <f t="shared" si="1"/>
        <v>0</v>
      </c>
      <c r="J10" s="6">
        <f t="shared" si="2"/>
        <v>0</v>
      </c>
      <c r="K10" s="6">
        <f t="shared" si="3"/>
        <v>0</v>
      </c>
    </row>
    <row r="11" spans="1:11" ht="15.75">
      <c r="A11" s="8" t="s">
        <v>190</v>
      </c>
      <c r="B11" s="6"/>
      <c r="C11" s="6"/>
      <c r="D11" s="6"/>
      <c r="E11" s="6"/>
      <c r="F11" s="6"/>
      <c r="G11" s="6"/>
      <c r="H11" s="6">
        <f t="shared" si="0"/>
        <v>0</v>
      </c>
      <c r="I11" s="6">
        <f t="shared" si="1"/>
        <v>0</v>
      </c>
      <c r="J11" s="6">
        <f t="shared" si="2"/>
        <v>0</v>
      </c>
      <c r="K11" s="6">
        <f t="shared" si="3"/>
        <v>0</v>
      </c>
    </row>
    <row r="12" spans="1:11" ht="31.5">
      <c r="A12" s="8" t="s">
        <v>191</v>
      </c>
      <c r="B12" s="6"/>
      <c r="C12" s="6"/>
      <c r="D12" s="6"/>
      <c r="E12" s="6"/>
      <c r="F12" s="6"/>
      <c r="G12" s="6"/>
      <c r="H12" s="6">
        <f t="shared" si="0"/>
        <v>0</v>
      </c>
      <c r="I12" s="6">
        <f t="shared" si="1"/>
        <v>0</v>
      </c>
      <c r="J12" s="6">
        <f t="shared" si="2"/>
        <v>0</v>
      </c>
      <c r="K12" s="6">
        <f t="shared" si="3"/>
        <v>0</v>
      </c>
    </row>
    <row r="13" spans="1:11" ht="31.5">
      <c r="A13" s="8" t="s">
        <v>192</v>
      </c>
      <c r="B13" s="6"/>
      <c r="C13" s="6">
        <v>4378774</v>
      </c>
      <c r="D13" s="6">
        <v>4378774</v>
      </c>
      <c r="E13" s="6"/>
      <c r="F13" s="6"/>
      <c r="G13" s="6"/>
      <c r="H13" s="6">
        <f t="shared" si="0"/>
        <v>0</v>
      </c>
      <c r="I13" s="6">
        <f t="shared" si="1"/>
        <v>4378774</v>
      </c>
      <c r="J13" s="6">
        <f t="shared" si="2"/>
        <v>4378774</v>
      </c>
      <c r="K13" s="6">
        <f t="shared" si="3"/>
        <v>4378774</v>
      </c>
    </row>
    <row r="14" spans="1:11" ht="18.75" customHeight="1">
      <c r="A14" s="8" t="s">
        <v>193</v>
      </c>
      <c r="B14" s="6"/>
      <c r="C14" s="6"/>
      <c r="D14" s="6"/>
      <c r="E14" s="6"/>
      <c r="F14" s="6"/>
      <c r="G14" s="6"/>
      <c r="H14" s="6">
        <f t="shared" si="0"/>
        <v>0</v>
      </c>
      <c r="I14" s="6">
        <f t="shared" si="1"/>
        <v>0</v>
      </c>
      <c r="J14" s="6">
        <f t="shared" si="2"/>
        <v>0</v>
      </c>
      <c r="K14" s="6">
        <f t="shared" si="3"/>
        <v>0</v>
      </c>
    </row>
    <row r="15" spans="1:11" ht="18" customHeight="1">
      <c r="A15" s="8" t="s">
        <v>194</v>
      </c>
      <c r="B15" s="6"/>
      <c r="C15" s="6"/>
      <c r="D15" s="6"/>
      <c r="E15" s="6"/>
      <c r="F15" s="6"/>
      <c r="G15" s="6"/>
      <c r="H15" s="6">
        <f t="shared" si="0"/>
        <v>0</v>
      </c>
      <c r="I15" s="6">
        <f t="shared" si="1"/>
        <v>0</v>
      </c>
      <c r="J15" s="6">
        <f t="shared" si="2"/>
        <v>0</v>
      </c>
      <c r="K15" s="6">
        <f t="shared" si="3"/>
        <v>0</v>
      </c>
    </row>
    <row r="16" spans="1:11" ht="26.25" customHeight="1">
      <c r="A16" s="8" t="s">
        <v>195</v>
      </c>
      <c r="B16" s="6"/>
      <c r="C16" s="6"/>
      <c r="D16" s="6"/>
      <c r="E16" s="6"/>
      <c r="F16" s="6"/>
      <c r="G16" s="6"/>
      <c r="H16" s="6"/>
      <c r="I16" s="6"/>
      <c r="J16" s="6"/>
      <c r="K16" s="6">
        <f t="shared" si="3"/>
        <v>0</v>
      </c>
    </row>
    <row r="17" spans="1:11" ht="26.25" customHeight="1">
      <c r="A17" s="8" t="s">
        <v>196</v>
      </c>
      <c r="B17" s="6"/>
      <c r="C17" s="6"/>
      <c r="D17" s="6"/>
      <c r="E17" s="6"/>
      <c r="F17" s="6"/>
      <c r="G17" s="6"/>
      <c r="H17" s="6"/>
      <c r="I17" s="6"/>
      <c r="J17" s="6"/>
      <c r="K17" s="6">
        <f t="shared" si="3"/>
        <v>0</v>
      </c>
    </row>
    <row r="18" ht="15.75">
      <c r="A18" s="39"/>
    </row>
    <row r="19" ht="15.75">
      <c r="A19" s="39"/>
    </row>
    <row r="20" spans="1:11" ht="63">
      <c r="A20" s="4" t="s">
        <v>12</v>
      </c>
      <c r="B20" s="12" t="s">
        <v>243</v>
      </c>
      <c r="C20" s="12" t="s">
        <v>244</v>
      </c>
      <c r="D20" s="12" t="s">
        <v>251</v>
      </c>
      <c r="E20" s="12" t="s">
        <v>245</v>
      </c>
      <c r="F20" s="12" t="s">
        <v>260</v>
      </c>
      <c r="G20" s="12" t="s">
        <v>247</v>
      </c>
      <c r="H20" s="78" t="s">
        <v>248</v>
      </c>
      <c r="I20" s="78" t="s">
        <v>249</v>
      </c>
      <c r="J20" s="78" t="s">
        <v>250</v>
      </c>
      <c r="K20" s="78" t="s">
        <v>261</v>
      </c>
    </row>
    <row r="21" spans="1:11" s="1" customFormat="1" ht="15.75">
      <c r="A21" s="122" t="s">
        <v>159</v>
      </c>
      <c r="B21" s="10">
        <f aca="true" t="shared" si="4" ref="B21:J21">SUM(B22:B32)</f>
        <v>0</v>
      </c>
      <c r="C21" s="10">
        <f t="shared" si="4"/>
        <v>306876</v>
      </c>
      <c r="D21" s="10">
        <f t="shared" si="4"/>
        <v>306876</v>
      </c>
      <c r="E21" s="10">
        <f t="shared" si="4"/>
        <v>0</v>
      </c>
      <c r="F21" s="10">
        <f t="shared" si="4"/>
        <v>0</v>
      </c>
      <c r="G21" s="10">
        <f t="shared" si="4"/>
        <v>0</v>
      </c>
      <c r="H21" s="10">
        <f t="shared" si="4"/>
        <v>0</v>
      </c>
      <c r="I21" s="10">
        <f t="shared" si="4"/>
        <v>306876</v>
      </c>
      <c r="J21" s="10">
        <f t="shared" si="4"/>
        <v>306876</v>
      </c>
      <c r="K21" s="10">
        <f aca="true" t="shared" si="5" ref="K21:K32">D21+G21</f>
        <v>306876</v>
      </c>
    </row>
    <row r="22" spans="1:11" ht="15.75">
      <c r="A22" s="8" t="s">
        <v>186</v>
      </c>
      <c r="B22" s="6"/>
      <c r="C22" s="6"/>
      <c r="D22" s="6"/>
      <c r="E22" s="6"/>
      <c r="F22" s="6"/>
      <c r="G22" s="6"/>
      <c r="H22" s="6">
        <f aca="true" t="shared" si="6" ref="H22:H32">B22+E22</f>
        <v>0</v>
      </c>
      <c r="I22" s="6">
        <f aca="true" t="shared" si="7" ref="I22:I32">C22+F22</f>
        <v>0</v>
      </c>
      <c r="J22" s="6">
        <f aca="true" t="shared" si="8" ref="J22:J32">D22+G22</f>
        <v>0</v>
      </c>
      <c r="K22" s="6">
        <f t="shared" si="5"/>
        <v>0</v>
      </c>
    </row>
    <row r="23" spans="1:11" ht="15.75">
      <c r="A23" s="8" t="s">
        <v>187</v>
      </c>
      <c r="B23" s="6"/>
      <c r="C23" s="6"/>
      <c r="D23" s="6"/>
      <c r="E23" s="6"/>
      <c r="F23" s="6"/>
      <c r="G23" s="6"/>
      <c r="H23" s="6">
        <f t="shared" si="6"/>
        <v>0</v>
      </c>
      <c r="I23" s="6">
        <f t="shared" si="7"/>
        <v>0</v>
      </c>
      <c r="J23" s="6">
        <f t="shared" si="8"/>
        <v>0</v>
      </c>
      <c r="K23" s="6">
        <f t="shared" si="5"/>
        <v>0</v>
      </c>
    </row>
    <row r="24" spans="1:11" ht="15.75">
      <c r="A24" s="8" t="s">
        <v>188</v>
      </c>
      <c r="B24" s="6"/>
      <c r="C24" s="6"/>
      <c r="D24" s="6"/>
      <c r="E24" s="6"/>
      <c r="F24" s="6"/>
      <c r="G24" s="6"/>
      <c r="H24" s="6">
        <f t="shared" si="6"/>
        <v>0</v>
      </c>
      <c r="I24" s="6">
        <f t="shared" si="7"/>
        <v>0</v>
      </c>
      <c r="J24" s="6">
        <f t="shared" si="8"/>
        <v>0</v>
      </c>
      <c r="K24" s="6">
        <f t="shared" si="5"/>
        <v>0</v>
      </c>
    </row>
    <row r="25" spans="1:11" ht="15.75">
      <c r="A25" s="8" t="s">
        <v>189</v>
      </c>
      <c r="B25" s="6"/>
      <c r="C25" s="6">
        <v>306876</v>
      </c>
      <c r="D25" s="6">
        <v>306876</v>
      </c>
      <c r="E25" s="6"/>
      <c r="F25" s="6"/>
      <c r="G25" s="6"/>
      <c r="H25" s="6">
        <f t="shared" si="6"/>
        <v>0</v>
      </c>
      <c r="I25" s="6">
        <f t="shared" si="7"/>
        <v>306876</v>
      </c>
      <c r="J25" s="6">
        <f t="shared" si="8"/>
        <v>306876</v>
      </c>
      <c r="K25" s="6">
        <f t="shared" si="5"/>
        <v>306876</v>
      </c>
    </row>
    <row r="26" spans="1:11" ht="15.75">
      <c r="A26" s="8" t="s">
        <v>190</v>
      </c>
      <c r="B26" s="6"/>
      <c r="C26" s="6"/>
      <c r="D26" s="6"/>
      <c r="E26" s="6"/>
      <c r="F26" s="6"/>
      <c r="G26" s="6"/>
      <c r="H26" s="6">
        <f t="shared" si="6"/>
        <v>0</v>
      </c>
      <c r="I26" s="6">
        <f t="shared" si="7"/>
        <v>0</v>
      </c>
      <c r="J26" s="6">
        <f t="shared" si="8"/>
        <v>0</v>
      </c>
      <c r="K26" s="6">
        <f t="shared" si="5"/>
        <v>0</v>
      </c>
    </row>
    <row r="27" spans="1:11" ht="31.5">
      <c r="A27" s="8" t="s">
        <v>191</v>
      </c>
      <c r="B27" s="6"/>
      <c r="C27" s="6"/>
      <c r="D27" s="6"/>
      <c r="E27" s="6"/>
      <c r="F27" s="6"/>
      <c r="G27" s="6"/>
      <c r="H27" s="6">
        <f t="shared" si="6"/>
        <v>0</v>
      </c>
      <c r="I27" s="6">
        <f t="shared" si="7"/>
        <v>0</v>
      </c>
      <c r="J27" s="6">
        <f t="shared" si="8"/>
        <v>0</v>
      </c>
      <c r="K27" s="6">
        <f t="shared" si="5"/>
        <v>0</v>
      </c>
    </row>
    <row r="28" spans="1:11" ht="31.5">
      <c r="A28" s="8" t="s">
        <v>192</v>
      </c>
      <c r="B28" s="6"/>
      <c r="C28" s="6"/>
      <c r="D28" s="6"/>
      <c r="E28" s="6"/>
      <c r="F28" s="6"/>
      <c r="G28" s="6"/>
      <c r="H28" s="6">
        <f t="shared" si="6"/>
        <v>0</v>
      </c>
      <c r="I28" s="6">
        <f t="shared" si="7"/>
        <v>0</v>
      </c>
      <c r="J28" s="6">
        <f t="shared" si="8"/>
        <v>0</v>
      </c>
      <c r="K28" s="6">
        <f t="shared" si="5"/>
        <v>0</v>
      </c>
    </row>
    <row r="29" spans="1:11" ht="15.75">
      <c r="A29" s="8" t="s">
        <v>193</v>
      </c>
      <c r="B29" s="6"/>
      <c r="C29" s="6"/>
      <c r="D29" s="6"/>
      <c r="E29" s="6"/>
      <c r="F29" s="6"/>
      <c r="G29" s="6"/>
      <c r="H29" s="6">
        <f t="shared" si="6"/>
        <v>0</v>
      </c>
      <c r="I29" s="6">
        <f t="shared" si="7"/>
        <v>0</v>
      </c>
      <c r="J29" s="6">
        <f t="shared" si="8"/>
        <v>0</v>
      </c>
      <c r="K29" s="6">
        <f t="shared" si="5"/>
        <v>0</v>
      </c>
    </row>
    <row r="30" spans="1:11" s="47" customFormat="1" ht="15.75">
      <c r="A30" s="8" t="s">
        <v>194</v>
      </c>
      <c r="B30" s="11"/>
      <c r="C30" s="11"/>
      <c r="D30" s="11"/>
      <c r="E30" s="11"/>
      <c r="F30" s="11"/>
      <c r="G30" s="11"/>
      <c r="H30" s="6">
        <f t="shared" si="6"/>
        <v>0</v>
      </c>
      <c r="I30" s="6">
        <f t="shared" si="7"/>
        <v>0</v>
      </c>
      <c r="J30" s="6">
        <f t="shared" si="8"/>
        <v>0</v>
      </c>
      <c r="K30" s="6">
        <f t="shared" si="5"/>
        <v>0</v>
      </c>
    </row>
    <row r="31" spans="1:11" ht="15.75">
      <c r="A31" s="8" t="s">
        <v>195</v>
      </c>
      <c r="B31" s="6"/>
      <c r="C31" s="6"/>
      <c r="D31" s="6"/>
      <c r="E31" s="6"/>
      <c r="F31" s="6"/>
      <c r="G31" s="6"/>
      <c r="H31" s="6">
        <f t="shared" si="6"/>
        <v>0</v>
      </c>
      <c r="I31" s="6">
        <f t="shared" si="7"/>
        <v>0</v>
      </c>
      <c r="J31" s="6">
        <f t="shared" si="8"/>
        <v>0</v>
      </c>
      <c r="K31" s="6">
        <f t="shared" si="5"/>
        <v>0</v>
      </c>
    </row>
    <row r="32" spans="1:11" ht="15.75">
      <c r="A32" s="8" t="s">
        <v>196</v>
      </c>
      <c r="B32" s="6"/>
      <c r="C32" s="6"/>
      <c r="D32" s="6"/>
      <c r="E32" s="6"/>
      <c r="F32" s="6"/>
      <c r="G32" s="6"/>
      <c r="H32" s="6">
        <f t="shared" si="6"/>
        <v>0</v>
      </c>
      <c r="I32" s="6">
        <f t="shared" si="7"/>
        <v>0</v>
      </c>
      <c r="J32" s="6">
        <f t="shared" si="8"/>
        <v>0</v>
      </c>
      <c r="K32" s="6">
        <f t="shared" si="5"/>
        <v>0</v>
      </c>
    </row>
  </sheetData>
  <sheetProtection/>
  <mergeCells count="2">
    <mergeCell ref="A2:K2"/>
    <mergeCell ref="A1:K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64" r:id="rId1"/>
  <headerFooter alignWithMargins="0">
    <oddHeader>&amp;C6. melléklet a 6/2018. (V.29.)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view="pageLayout" workbookViewId="0" topLeftCell="A1">
      <selection activeCell="J21" sqref="A1:J21"/>
    </sheetView>
  </sheetViews>
  <sheetFormatPr defaultColWidth="9.140625" defaultRowHeight="12.75"/>
  <cols>
    <col min="1" max="1" width="46.28125" style="2" customWidth="1"/>
    <col min="2" max="4" width="18.421875" style="3" customWidth="1"/>
    <col min="5" max="7" width="16.140625" style="3" customWidth="1"/>
    <col min="8" max="10" width="18.8515625" style="3" customWidth="1"/>
    <col min="11" max="16384" width="9.140625" style="2" customWidth="1"/>
  </cols>
  <sheetData>
    <row r="1" spans="1:10" ht="15.75">
      <c r="A1" s="407" t="s">
        <v>154</v>
      </c>
      <c r="B1" s="408"/>
      <c r="C1" s="408"/>
      <c r="D1" s="408"/>
      <c r="E1" s="408"/>
      <c r="F1" s="408"/>
      <c r="G1" s="408"/>
      <c r="H1" s="408"/>
      <c r="I1" s="406"/>
      <c r="J1" s="406"/>
    </row>
    <row r="2" spans="1:10" ht="15.75">
      <c r="A2" s="407" t="s">
        <v>956</v>
      </c>
      <c r="B2" s="408"/>
      <c r="C2" s="408"/>
      <c r="D2" s="408"/>
      <c r="E2" s="408"/>
      <c r="F2" s="408"/>
      <c r="G2" s="408"/>
      <c r="H2" s="408"/>
      <c r="I2" s="406"/>
      <c r="J2" s="406"/>
    </row>
    <row r="3" spans="1:10" ht="15.75">
      <c r="A3" s="121"/>
      <c r="B3" s="120"/>
      <c r="C3" s="120"/>
      <c r="D3" s="120"/>
      <c r="E3" s="120"/>
      <c r="F3" s="120"/>
      <c r="G3" s="120"/>
      <c r="H3" s="120"/>
      <c r="I3" s="120"/>
      <c r="J3" s="120"/>
    </row>
    <row r="5" spans="1:10" ht="78.75">
      <c r="A5" s="4" t="s">
        <v>12</v>
      </c>
      <c r="B5" s="12" t="s">
        <v>243</v>
      </c>
      <c r="C5" s="12" t="s">
        <v>244</v>
      </c>
      <c r="D5" s="12" t="s">
        <v>251</v>
      </c>
      <c r="E5" s="12" t="s">
        <v>245</v>
      </c>
      <c r="F5" s="12" t="s">
        <v>246</v>
      </c>
      <c r="G5" s="12" t="s">
        <v>247</v>
      </c>
      <c r="H5" s="78" t="s">
        <v>248</v>
      </c>
      <c r="I5" s="78" t="s">
        <v>249</v>
      </c>
      <c r="J5" s="78" t="s">
        <v>250</v>
      </c>
    </row>
    <row r="6" spans="1:10" ht="15.75">
      <c r="A6" s="37" t="s">
        <v>198</v>
      </c>
      <c r="B6" s="134">
        <f aca="true" t="shared" si="0" ref="B6:I6">SUM(B7)</f>
        <v>2000000</v>
      </c>
      <c r="C6" s="134">
        <f t="shared" si="0"/>
        <v>2057065</v>
      </c>
      <c r="D6" s="134">
        <f t="shared" si="0"/>
        <v>1842810</v>
      </c>
      <c r="E6" s="106">
        <f t="shared" si="0"/>
        <v>0</v>
      </c>
      <c r="F6" s="166">
        <f t="shared" si="0"/>
        <v>0</v>
      </c>
      <c r="G6" s="166">
        <f t="shared" si="0"/>
        <v>0</v>
      </c>
      <c r="H6" s="106">
        <f t="shared" si="0"/>
        <v>2000000</v>
      </c>
      <c r="I6" s="106">
        <f t="shared" si="0"/>
        <v>2057065</v>
      </c>
      <c r="J6" s="106">
        <f>D6+G6</f>
        <v>1842810</v>
      </c>
    </row>
    <row r="7" spans="1:10" ht="15.75">
      <c r="A7" s="41" t="s">
        <v>37</v>
      </c>
      <c r="B7" s="6">
        <v>2000000</v>
      </c>
      <c r="C7" s="6">
        <v>2057065</v>
      </c>
      <c r="D7" s="6">
        <v>1842810</v>
      </c>
      <c r="E7" s="6">
        <v>0</v>
      </c>
      <c r="F7" s="6">
        <v>0</v>
      </c>
      <c r="G7" s="6">
        <v>0</v>
      </c>
      <c r="H7" s="6">
        <f>B7+E7</f>
        <v>2000000</v>
      </c>
      <c r="I7" s="6">
        <f>C7+F7</f>
        <v>2057065</v>
      </c>
      <c r="J7" s="166">
        <f aca="true" t="shared" si="1" ref="J7:J21">D7+G7</f>
        <v>1842810</v>
      </c>
    </row>
    <row r="8" spans="1:10" s="1" customFormat="1" ht="15.75">
      <c r="A8" s="138" t="s">
        <v>199</v>
      </c>
      <c r="B8" s="10">
        <f aca="true" t="shared" si="2" ref="B8:I8">SUM(B9:B9)</f>
        <v>4000000</v>
      </c>
      <c r="C8" s="10">
        <f t="shared" si="2"/>
        <v>6510896</v>
      </c>
      <c r="D8" s="10">
        <f t="shared" si="2"/>
        <v>4249548</v>
      </c>
      <c r="E8" s="10">
        <f t="shared" si="2"/>
        <v>0</v>
      </c>
      <c r="F8" s="10">
        <f t="shared" si="2"/>
        <v>0</v>
      </c>
      <c r="G8" s="10">
        <f t="shared" si="2"/>
        <v>0</v>
      </c>
      <c r="H8" s="10">
        <f t="shared" si="2"/>
        <v>4000000</v>
      </c>
      <c r="I8" s="10">
        <f t="shared" si="2"/>
        <v>6510896</v>
      </c>
      <c r="J8" s="106">
        <f t="shared" si="1"/>
        <v>4249548</v>
      </c>
    </row>
    <row r="9" spans="1:10" ht="31.5">
      <c r="A9" s="41" t="s">
        <v>197</v>
      </c>
      <c r="B9" s="6">
        <v>4000000</v>
      </c>
      <c r="C9" s="6">
        <v>6510896</v>
      </c>
      <c r="D9" s="6">
        <v>4249548</v>
      </c>
      <c r="E9" s="6"/>
      <c r="F9" s="6"/>
      <c r="G9" s="6"/>
      <c r="H9" s="6">
        <f>B9+E9</f>
        <v>4000000</v>
      </c>
      <c r="I9" s="6">
        <f>C9+F9</f>
        <v>6510896</v>
      </c>
      <c r="J9" s="166">
        <f t="shared" si="1"/>
        <v>4249548</v>
      </c>
    </row>
    <row r="10" spans="1:10" s="1" customFormat="1" ht="15.75">
      <c r="A10" s="138" t="s">
        <v>200</v>
      </c>
      <c r="B10" s="10">
        <f>SUM(B11)</f>
        <v>1600000</v>
      </c>
      <c r="C10" s="10">
        <f>C11</f>
        <v>2230871</v>
      </c>
      <c r="D10" s="10">
        <f>D11</f>
        <v>1953811</v>
      </c>
      <c r="E10" s="10">
        <f>E13</f>
        <v>0</v>
      </c>
      <c r="F10" s="10">
        <f>F13</f>
        <v>0</v>
      </c>
      <c r="G10" s="10">
        <f>G13</f>
        <v>0</v>
      </c>
      <c r="H10" s="10">
        <f>H11</f>
        <v>1600000</v>
      </c>
      <c r="I10" s="10">
        <f>I11</f>
        <v>2230871</v>
      </c>
      <c r="J10" s="106">
        <f t="shared" si="1"/>
        <v>1953811</v>
      </c>
    </row>
    <row r="11" spans="1:10" ht="15.75">
      <c r="A11" s="42" t="s">
        <v>62</v>
      </c>
      <c r="B11" s="6">
        <v>1600000</v>
      </c>
      <c r="C11" s="6">
        <v>2230871</v>
      </c>
      <c r="D11" s="6">
        <v>1953811</v>
      </c>
      <c r="E11" s="6"/>
      <c r="F11" s="6"/>
      <c r="G11" s="6"/>
      <c r="H11" s="6">
        <f aca="true" t="shared" si="3" ref="H11:I13">B11+E11</f>
        <v>1600000</v>
      </c>
      <c r="I11" s="6">
        <f t="shared" si="3"/>
        <v>2230871</v>
      </c>
      <c r="J11" s="166">
        <f t="shared" si="1"/>
        <v>1953811</v>
      </c>
    </row>
    <row r="12" spans="1:10" ht="15.75" hidden="1">
      <c r="A12" s="42" t="s">
        <v>107</v>
      </c>
      <c r="B12" s="6">
        <v>0</v>
      </c>
      <c r="C12" s="6">
        <v>0</v>
      </c>
      <c r="D12" s="6"/>
      <c r="E12" s="6"/>
      <c r="F12" s="6"/>
      <c r="G12" s="6"/>
      <c r="H12" s="6">
        <f t="shared" si="3"/>
        <v>0</v>
      </c>
      <c r="I12" s="6">
        <f t="shared" si="3"/>
        <v>0</v>
      </c>
      <c r="J12" s="166">
        <f t="shared" si="1"/>
        <v>0</v>
      </c>
    </row>
    <row r="13" spans="1:10" ht="15.75" hidden="1">
      <c r="A13" s="42" t="s">
        <v>201</v>
      </c>
      <c r="B13" s="6">
        <v>0</v>
      </c>
      <c r="C13" s="6">
        <v>0</v>
      </c>
      <c r="D13" s="6">
        <v>0</v>
      </c>
      <c r="E13" s="6"/>
      <c r="F13" s="6"/>
      <c r="G13" s="6"/>
      <c r="H13" s="6">
        <f t="shared" si="3"/>
        <v>0</v>
      </c>
      <c r="I13" s="6">
        <f t="shared" si="3"/>
        <v>0</v>
      </c>
      <c r="J13" s="166">
        <f t="shared" si="1"/>
        <v>0</v>
      </c>
    </row>
    <row r="14" spans="1:10" s="1" customFormat="1" ht="15.75">
      <c r="A14" s="139" t="s">
        <v>202</v>
      </c>
      <c r="B14" s="10">
        <f aca="true" t="shared" si="4" ref="B14:I14">SUM(B15)</f>
        <v>0</v>
      </c>
      <c r="C14" s="10">
        <f t="shared" si="4"/>
        <v>0</v>
      </c>
      <c r="D14" s="10">
        <f t="shared" si="4"/>
        <v>0</v>
      </c>
      <c r="E14" s="10">
        <f t="shared" si="4"/>
        <v>0</v>
      </c>
      <c r="F14" s="10">
        <f t="shared" si="4"/>
        <v>0</v>
      </c>
      <c r="G14" s="10">
        <f t="shared" si="4"/>
        <v>0</v>
      </c>
      <c r="H14" s="10">
        <f t="shared" si="4"/>
        <v>0</v>
      </c>
      <c r="I14" s="10">
        <f t="shared" si="4"/>
        <v>0</v>
      </c>
      <c r="J14" s="106">
        <f t="shared" si="1"/>
        <v>0</v>
      </c>
    </row>
    <row r="15" spans="1:10" ht="15.75">
      <c r="A15" s="41" t="s">
        <v>105</v>
      </c>
      <c r="B15" s="6"/>
      <c r="C15" s="6">
        <v>0</v>
      </c>
      <c r="D15" s="6">
        <v>0</v>
      </c>
      <c r="E15" s="6"/>
      <c r="F15" s="6"/>
      <c r="G15" s="6"/>
      <c r="H15" s="6">
        <f aca="true" t="shared" si="5" ref="H15:I20">B15+E15</f>
        <v>0</v>
      </c>
      <c r="I15" s="6">
        <f t="shared" si="5"/>
        <v>0</v>
      </c>
      <c r="J15" s="166">
        <f t="shared" si="1"/>
        <v>0</v>
      </c>
    </row>
    <row r="16" spans="1:10" ht="15.75">
      <c r="A16" s="37" t="s">
        <v>255</v>
      </c>
      <c r="B16" s="10">
        <f>SUM(B17:B20)</f>
        <v>1400000</v>
      </c>
      <c r="C16" s="10">
        <f>SUM(C17:C20)</f>
        <v>2882691</v>
      </c>
      <c r="D16" s="10">
        <f>SUM(D17:D20)</f>
        <v>426610</v>
      </c>
      <c r="E16" s="6"/>
      <c r="F16" s="6"/>
      <c r="G16" s="6"/>
      <c r="H16" s="10">
        <f t="shared" si="5"/>
        <v>1400000</v>
      </c>
      <c r="I16" s="10">
        <f t="shared" si="5"/>
        <v>2882691</v>
      </c>
      <c r="J16" s="106">
        <f t="shared" si="1"/>
        <v>426610</v>
      </c>
    </row>
    <row r="17" spans="1:10" ht="15.75">
      <c r="A17" s="41" t="s">
        <v>105</v>
      </c>
      <c r="B17" s="6">
        <v>1200000</v>
      </c>
      <c r="C17" s="6">
        <f>2882691-10000-1800</f>
        <v>2870891</v>
      </c>
      <c r="D17" s="6">
        <f>426610-10000-1800</f>
        <v>414810</v>
      </c>
      <c r="E17" s="6"/>
      <c r="F17" s="6"/>
      <c r="G17" s="6"/>
      <c r="H17" s="6"/>
      <c r="I17" s="6">
        <f t="shared" si="5"/>
        <v>2870891</v>
      </c>
      <c r="J17" s="166">
        <f t="shared" si="1"/>
        <v>414810</v>
      </c>
    </row>
    <row r="18" spans="1:10" ht="15.75">
      <c r="A18" s="41" t="s">
        <v>267</v>
      </c>
      <c r="B18" s="6">
        <v>200000</v>
      </c>
      <c r="C18" s="6"/>
      <c r="D18" s="6"/>
      <c r="E18" s="6"/>
      <c r="F18" s="6"/>
      <c r="G18" s="6"/>
      <c r="H18" s="6"/>
      <c r="I18" s="6">
        <f t="shared" si="5"/>
        <v>0</v>
      </c>
      <c r="J18" s="166">
        <f t="shared" si="1"/>
        <v>0</v>
      </c>
    </row>
    <row r="19" spans="1:10" ht="15.75">
      <c r="A19" s="41" t="s">
        <v>268</v>
      </c>
      <c r="B19" s="6"/>
      <c r="C19" s="6">
        <v>10000</v>
      </c>
      <c r="D19" s="6">
        <v>10000</v>
      </c>
      <c r="E19" s="6"/>
      <c r="F19" s="6"/>
      <c r="G19" s="6"/>
      <c r="H19" s="6"/>
      <c r="I19" s="6">
        <f t="shared" si="5"/>
        <v>10000</v>
      </c>
      <c r="J19" s="166">
        <f t="shared" si="1"/>
        <v>10000</v>
      </c>
    </row>
    <row r="20" spans="1:10" s="1" customFormat="1" ht="15.75">
      <c r="A20" s="9" t="s">
        <v>269</v>
      </c>
      <c r="B20" s="10"/>
      <c r="C20" s="6">
        <v>1800</v>
      </c>
      <c r="D20" s="6">
        <v>1800</v>
      </c>
      <c r="E20" s="10"/>
      <c r="F20" s="10"/>
      <c r="G20" s="10"/>
      <c r="H20" s="6">
        <f t="shared" si="5"/>
        <v>0</v>
      </c>
      <c r="I20" s="6">
        <f t="shared" si="5"/>
        <v>1800</v>
      </c>
      <c r="J20" s="166">
        <f t="shared" si="1"/>
        <v>1800</v>
      </c>
    </row>
    <row r="21" spans="1:10" s="1" customFormat="1" ht="15.75">
      <c r="A21" s="37" t="s">
        <v>106</v>
      </c>
      <c r="B21" s="10">
        <f>B6+B8+B10+B14+B16</f>
        <v>9000000</v>
      </c>
      <c r="C21" s="10">
        <f>C6+C8+C10+C14+C16</f>
        <v>13681523</v>
      </c>
      <c r="D21" s="10">
        <f>D6+D8+D10+D14+D16</f>
        <v>8472779</v>
      </c>
      <c r="E21" s="10">
        <f>E6+E8+E10+E14+E20</f>
        <v>0</v>
      </c>
      <c r="F21" s="10">
        <f>F6+F8+F10+F14+F16</f>
        <v>0</v>
      </c>
      <c r="G21" s="10">
        <f>G6+G8+G10+G14+G16</f>
        <v>0</v>
      </c>
      <c r="H21" s="10">
        <f>H6+H8+H10+H14+H16</f>
        <v>9000000</v>
      </c>
      <c r="I21" s="10">
        <f>I6+I8+I10+I14+I16</f>
        <v>13681523</v>
      </c>
      <c r="J21" s="106">
        <f t="shared" si="1"/>
        <v>8472779</v>
      </c>
    </row>
  </sheetData>
  <sheetProtection/>
  <mergeCells count="2">
    <mergeCell ref="A2:J2"/>
    <mergeCell ref="A1:J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&amp;C7. melléklet a 6/2018. (V.29.)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view="pageLayout" workbookViewId="0" topLeftCell="A1">
      <selection activeCell="K14" sqref="A1:K14"/>
    </sheetView>
  </sheetViews>
  <sheetFormatPr defaultColWidth="9.140625" defaultRowHeight="12.75"/>
  <cols>
    <col min="1" max="1" width="66.57421875" style="2" customWidth="1"/>
    <col min="2" max="4" width="19.8515625" style="3" customWidth="1"/>
    <col min="5" max="7" width="17.140625" style="3" customWidth="1"/>
    <col min="8" max="9" width="18.8515625" style="3" customWidth="1"/>
    <col min="10" max="10" width="18.8515625" style="3" hidden="1" customWidth="1"/>
    <col min="11" max="11" width="18.8515625" style="3" customWidth="1"/>
    <col min="12" max="16384" width="9.140625" style="2" customWidth="1"/>
  </cols>
  <sheetData>
    <row r="1" spans="1:11" ht="15.75">
      <c r="A1" s="407" t="s">
        <v>156</v>
      </c>
      <c r="B1" s="408"/>
      <c r="C1" s="408"/>
      <c r="D1" s="408"/>
      <c r="E1" s="408"/>
      <c r="F1" s="408"/>
      <c r="G1" s="408"/>
      <c r="H1" s="408"/>
      <c r="I1" s="406"/>
      <c r="J1" s="406"/>
      <c r="K1" s="406"/>
    </row>
    <row r="2" spans="1:11" ht="15.75">
      <c r="A2" s="407" t="s">
        <v>956</v>
      </c>
      <c r="B2" s="408"/>
      <c r="C2" s="408"/>
      <c r="D2" s="408"/>
      <c r="E2" s="408"/>
      <c r="F2" s="408"/>
      <c r="G2" s="408"/>
      <c r="H2" s="408"/>
      <c r="I2" s="406"/>
      <c r="J2" s="406"/>
      <c r="K2" s="406"/>
    </row>
    <row r="3" spans="1:11" ht="15.75">
      <c r="A3" s="121"/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5" spans="1:11" ht="78.75">
      <c r="A5" s="4" t="s">
        <v>12</v>
      </c>
      <c r="B5" s="12" t="s">
        <v>243</v>
      </c>
      <c r="C5" s="12" t="s">
        <v>279</v>
      </c>
      <c r="D5" s="12" t="s">
        <v>251</v>
      </c>
      <c r="E5" s="12" t="s">
        <v>245</v>
      </c>
      <c r="F5" s="12" t="s">
        <v>246</v>
      </c>
      <c r="G5" s="12" t="s">
        <v>247</v>
      </c>
      <c r="H5" s="78" t="s">
        <v>248</v>
      </c>
      <c r="I5" s="78" t="s">
        <v>249</v>
      </c>
      <c r="J5" s="78" t="s">
        <v>250</v>
      </c>
      <c r="K5" s="78" t="s">
        <v>250</v>
      </c>
    </row>
    <row r="6" spans="1:11" ht="15.75">
      <c r="A6" s="7" t="s">
        <v>204</v>
      </c>
      <c r="B6" s="6"/>
      <c r="C6" s="6"/>
      <c r="D6" s="6"/>
      <c r="E6" s="6"/>
      <c r="F6" s="6"/>
      <c r="G6" s="6"/>
      <c r="H6" s="6">
        <f aca="true" t="shared" si="0" ref="H6:J7">B6+E6</f>
        <v>0</v>
      </c>
      <c r="I6" s="6">
        <f t="shared" si="0"/>
        <v>0</v>
      </c>
      <c r="J6" s="6">
        <f t="shared" si="0"/>
        <v>0</v>
      </c>
      <c r="K6" s="6">
        <f>D6+G6</f>
        <v>0</v>
      </c>
    </row>
    <row r="7" spans="1:11" ht="15.75">
      <c r="A7" s="7" t="s">
        <v>203</v>
      </c>
      <c r="B7" s="6"/>
      <c r="C7" s="6"/>
      <c r="D7" s="6">
        <v>0</v>
      </c>
      <c r="E7" s="6"/>
      <c r="F7" s="6"/>
      <c r="G7" s="6"/>
      <c r="H7" s="6">
        <f t="shared" si="0"/>
        <v>0</v>
      </c>
      <c r="I7" s="6">
        <f t="shared" si="0"/>
        <v>0</v>
      </c>
      <c r="J7" s="6">
        <f t="shared" si="0"/>
        <v>0</v>
      </c>
      <c r="K7" s="6">
        <f>D7+G7</f>
        <v>0</v>
      </c>
    </row>
    <row r="8" spans="1:11" ht="15.75">
      <c r="A8" s="7" t="s">
        <v>205</v>
      </c>
      <c r="B8" s="6"/>
      <c r="C8" s="6"/>
      <c r="D8" s="6"/>
      <c r="E8" s="6"/>
      <c r="F8" s="6"/>
      <c r="G8" s="6"/>
      <c r="H8" s="6"/>
      <c r="I8" s="6"/>
      <c r="J8" s="6"/>
      <c r="K8" s="6">
        <f>D8+G8</f>
        <v>0</v>
      </c>
    </row>
    <row r="9" spans="1:11" ht="15.75">
      <c r="A9" s="7" t="s">
        <v>206</v>
      </c>
      <c r="B9" s="6"/>
      <c r="C9" s="6"/>
      <c r="D9" s="6"/>
      <c r="E9" s="6"/>
      <c r="F9" s="6"/>
      <c r="G9" s="6"/>
      <c r="H9" s="6">
        <f aca="true" t="shared" si="1" ref="H9:J10">B9+E9</f>
        <v>0</v>
      </c>
      <c r="I9" s="6">
        <f t="shared" si="1"/>
        <v>0</v>
      </c>
      <c r="J9" s="6">
        <f t="shared" si="1"/>
        <v>0</v>
      </c>
      <c r="K9" s="6">
        <f>D9+G9</f>
        <v>0</v>
      </c>
    </row>
    <row r="10" spans="1:11" s="1" customFormat="1" ht="15.75">
      <c r="A10" s="43" t="s">
        <v>39</v>
      </c>
      <c r="B10" s="10">
        <f aca="true" t="shared" si="2" ref="B10:G10">SUM(B6:B9)</f>
        <v>0</v>
      </c>
      <c r="C10" s="10">
        <f t="shared" si="2"/>
        <v>0</v>
      </c>
      <c r="D10" s="10">
        <f t="shared" si="2"/>
        <v>0</v>
      </c>
      <c r="E10" s="10">
        <f t="shared" si="2"/>
        <v>0</v>
      </c>
      <c r="F10" s="10">
        <f t="shared" si="2"/>
        <v>0</v>
      </c>
      <c r="G10" s="10">
        <f t="shared" si="2"/>
        <v>0</v>
      </c>
      <c r="H10" s="10">
        <f t="shared" si="1"/>
        <v>0</v>
      </c>
      <c r="I10" s="10">
        <f t="shared" si="1"/>
        <v>0</v>
      </c>
      <c r="J10" s="10">
        <f t="shared" si="1"/>
        <v>0</v>
      </c>
      <c r="K10" s="10">
        <f>D10+G10</f>
        <v>0</v>
      </c>
    </row>
    <row r="11" ht="15.75">
      <c r="A11" s="44"/>
    </row>
    <row r="12" ht="15.75">
      <c r="A12" s="44"/>
    </row>
    <row r="13" spans="1:11" ht="78.75">
      <c r="A13" s="4" t="s">
        <v>12</v>
      </c>
      <c r="B13" s="12" t="s">
        <v>243</v>
      </c>
      <c r="C13" s="12" t="s">
        <v>279</v>
      </c>
      <c r="D13" s="12" t="s">
        <v>251</v>
      </c>
      <c r="E13" s="12" t="s">
        <v>245</v>
      </c>
      <c r="F13" s="12" t="s">
        <v>246</v>
      </c>
      <c r="G13" s="12" t="s">
        <v>247</v>
      </c>
      <c r="H13" s="78" t="s">
        <v>248</v>
      </c>
      <c r="I13" s="78" t="s">
        <v>249</v>
      </c>
      <c r="J13" s="78" t="s">
        <v>250</v>
      </c>
      <c r="K13" s="78" t="s">
        <v>250</v>
      </c>
    </row>
    <row r="14" spans="1:11" ht="15.75">
      <c r="A14" s="13" t="s">
        <v>38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</row>
  </sheetData>
  <sheetProtection/>
  <mergeCells count="2">
    <mergeCell ref="A2:K2"/>
    <mergeCell ref="A1:K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61" r:id="rId1"/>
  <headerFooter alignWithMargins="0">
    <oddHeader>&amp;C8. melléklet a 6/2018. (V.29.)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view="pageLayout" workbookViewId="0" topLeftCell="A1">
      <selection activeCell="K38" sqref="A1:K38"/>
    </sheetView>
  </sheetViews>
  <sheetFormatPr defaultColWidth="9.140625" defaultRowHeight="12.75"/>
  <cols>
    <col min="1" max="1" width="68.57421875" style="2" customWidth="1"/>
    <col min="2" max="4" width="20.140625" style="3" customWidth="1"/>
    <col min="5" max="9" width="16.28125" style="3" customWidth="1"/>
    <col min="10" max="10" width="16.28125" style="3" hidden="1" customWidth="1"/>
    <col min="11" max="11" width="16.28125" style="3" customWidth="1"/>
    <col min="12" max="16384" width="9.140625" style="2" customWidth="1"/>
  </cols>
  <sheetData>
    <row r="1" spans="1:11" s="1" customFormat="1" ht="33" customHeight="1">
      <c r="A1" s="407" t="s">
        <v>586</v>
      </c>
      <c r="B1" s="408"/>
      <c r="C1" s="408"/>
      <c r="D1" s="408"/>
      <c r="E1" s="408"/>
      <c r="F1" s="408"/>
      <c r="G1" s="408"/>
      <c r="H1" s="406"/>
      <c r="I1" s="406"/>
      <c r="J1" s="406"/>
      <c r="K1" s="406"/>
    </row>
    <row r="2" spans="1:11" ht="15.75">
      <c r="A2" s="407" t="s">
        <v>956</v>
      </c>
      <c r="B2" s="408"/>
      <c r="C2" s="408"/>
      <c r="D2" s="408"/>
      <c r="E2" s="408"/>
      <c r="F2" s="408"/>
      <c r="G2" s="408"/>
      <c r="H2" s="406"/>
      <c r="I2" s="406"/>
      <c r="J2" s="406"/>
      <c r="K2" s="406"/>
    </row>
    <row r="3" spans="1:11" ht="15.75">
      <c r="A3" s="121"/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5" spans="1:11" ht="62.25" customHeight="1">
      <c r="A5" s="4" t="s">
        <v>12</v>
      </c>
      <c r="B5" s="12" t="s">
        <v>243</v>
      </c>
      <c r="C5" s="12" t="s">
        <v>244</v>
      </c>
      <c r="D5" s="12" t="s">
        <v>251</v>
      </c>
      <c r="E5" s="12" t="s">
        <v>245</v>
      </c>
      <c r="F5" s="12" t="s">
        <v>260</v>
      </c>
      <c r="G5" s="12" t="s">
        <v>247</v>
      </c>
      <c r="H5" s="78" t="s">
        <v>248</v>
      </c>
      <c r="I5" s="78" t="s">
        <v>249</v>
      </c>
      <c r="J5" s="78" t="s">
        <v>250</v>
      </c>
      <c r="K5" s="78" t="s">
        <v>250</v>
      </c>
    </row>
    <row r="6" spans="1:11" ht="15.75">
      <c r="A6" s="63" t="s">
        <v>128</v>
      </c>
      <c r="B6" s="110">
        <v>33342400</v>
      </c>
      <c r="C6" s="110">
        <v>33342400</v>
      </c>
      <c r="D6" s="110">
        <v>33342400</v>
      </c>
      <c r="E6" s="6"/>
      <c r="F6" s="6"/>
      <c r="G6" s="6"/>
      <c r="H6" s="6">
        <f aca="true" t="shared" si="0" ref="H6:J14">B6+E6</f>
        <v>33342400</v>
      </c>
      <c r="I6" s="6">
        <f t="shared" si="0"/>
        <v>33342400</v>
      </c>
      <c r="J6" s="6">
        <f t="shared" si="0"/>
        <v>33342400</v>
      </c>
      <c r="K6" s="6">
        <f>D6+G6</f>
        <v>33342400</v>
      </c>
    </row>
    <row r="7" spans="1:11" ht="15.75">
      <c r="A7" s="63" t="s">
        <v>129</v>
      </c>
      <c r="B7" s="110">
        <v>2468610</v>
      </c>
      <c r="C7" s="110">
        <v>2468610</v>
      </c>
      <c r="D7" s="110">
        <v>2468610</v>
      </c>
      <c r="E7" s="6"/>
      <c r="F7" s="6"/>
      <c r="G7" s="6"/>
      <c r="H7" s="6">
        <f t="shared" si="0"/>
        <v>2468610</v>
      </c>
      <c r="I7" s="6">
        <f t="shared" si="0"/>
        <v>2468610</v>
      </c>
      <c r="J7" s="6">
        <f t="shared" si="0"/>
        <v>2468610</v>
      </c>
      <c r="K7" s="6">
        <f aca="true" t="shared" si="1" ref="K7:K30">D7+G7</f>
        <v>2468610</v>
      </c>
    </row>
    <row r="8" spans="1:11" ht="15.75">
      <c r="A8" s="63" t="s">
        <v>130</v>
      </c>
      <c r="B8" s="110">
        <v>2400000</v>
      </c>
      <c r="C8" s="110">
        <v>2400000</v>
      </c>
      <c r="D8" s="110">
        <v>2400000</v>
      </c>
      <c r="E8" s="6"/>
      <c r="F8" s="6"/>
      <c r="G8" s="6"/>
      <c r="H8" s="6">
        <f t="shared" si="0"/>
        <v>2400000</v>
      </c>
      <c r="I8" s="6">
        <f t="shared" si="0"/>
        <v>2400000</v>
      </c>
      <c r="J8" s="6">
        <f t="shared" si="0"/>
        <v>2400000</v>
      </c>
      <c r="K8" s="6">
        <f t="shared" si="1"/>
        <v>2400000</v>
      </c>
    </row>
    <row r="9" spans="1:11" ht="15.75">
      <c r="A9" s="63" t="s">
        <v>131</v>
      </c>
      <c r="B9" s="110">
        <v>675372</v>
      </c>
      <c r="C9" s="110">
        <v>675372</v>
      </c>
      <c r="D9" s="110">
        <v>675372</v>
      </c>
      <c r="E9" s="6"/>
      <c r="F9" s="6"/>
      <c r="G9" s="6"/>
      <c r="H9" s="6">
        <f t="shared" si="0"/>
        <v>675372</v>
      </c>
      <c r="I9" s="6">
        <f t="shared" si="0"/>
        <v>675372</v>
      </c>
      <c r="J9" s="6">
        <f t="shared" si="0"/>
        <v>675372</v>
      </c>
      <c r="K9" s="6">
        <f t="shared" si="1"/>
        <v>675372</v>
      </c>
    </row>
    <row r="10" spans="1:11" ht="15.75">
      <c r="A10" s="63" t="s">
        <v>132</v>
      </c>
      <c r="B10" s="110">
        <v>1135000</v>
      </c>
      <c r="C10" s="110">
        <v>1135000</v>
      </c>
      <c r="D10" s="110">
        <v>1135000</v>
      </c>
      <c r="E10" s="6"/>
      <c r="F10" s="6"/>
      <c r="G10" s="6"/>
      <c r="H10" s="6">
        <f t="shared" si="0"/>
        <v>1135000</v>
      </c>
      <c r="I10" s="6">
        <f t="shared" si="0"/>
        <v>1135000</v>
      </c>
      <c r="J10" s="6">
        <f t="shared" si="0"/>
        <v>1135000</v>
      </c>
      <c r="K10" s="6">
        <f t="shared" si="1"/>
        <v>1135000</v>
      </c>
    </row>
    <row r="11" spans="1:11" ht="15.75">
      <c r="A11" s="63" t="s">
        <v>133</v>
      </c>
      <c r="B11" s="110">
        <v>5000000</v>
      </c>
      <c r="C11" s="110">
        <v>5000000</v>
      </c>
      <c r="D11" s="110">
        <v>5000000</v>
      </c>
      <c r="E11" s="6"/>
      <c r="F11" s="6"/>
      <c r="G11" s="6"/>
      <c r="H11" s="6">
        <f t="shared" si="0"/>
        <v>5000000</v>
      </c>
      <c r="I11" s="6">
        <f t="shared" si="0"/>
        <v>5000000</v>
      </c>
      <c r="J11" s="6">
        <f t="shared" si="0"/>
        <v>5000000</v>
      </c>
      <c r="K11" s="6">
        <f t="shared" si="1"/>
        <v>5000000</v>
      </c>
    </row>
    <row r="12" spans="1:11" ht="15.75">
      <c r="A12" s="63" t="s">
        <v>589</v>
      </c>
      <c r="B12" s="110">
        <v>16207698</v>
      </c>
      <c r="C12" s="110">
        <v>16207698</v>
      </c>
      <c r="D12" s="110">
        <v>16207698</v>
      </c>
      <c r="E12" s="6"/>
      <c r="F12" s="6"/>
      <c r="G12" s="6"/>
      <c r="H12" s="6">
        <f t="shared" si="0"/>
        <v>16207698</v>
      </c>
      <c r="I12" s="6">
        <f t="shared" si="0"/>
        <v>16207698</v>
      </c>
      <c r="J12" s="6">
        <f t="shared" si="0"/>
        <v>16207698</v>
      </c>
      <c r="K12" s="6">
        <f t="shared" si="1"/>
        <v>16207698</v>
      </c>
    </row>
    <row r="13" spans="1:11" ht="15.75">
      <c r="A13" s="42" t="s">
        <v>1065</v>
      </c>
      <c r="B13" s="110">
        <v>64008</v>
      </c>
      <c r="C13" s="110">
        <v>64008</v>
      </c>
      <c r="D13" s="110">
        <v>64008</v>
      </c>
      <c r="E13" s="6"/>
      <c r="F13" s="6"/>
      <c r="G13" s="6"/>
      <c r="H13" s="6">
        <f t="shared" si="0"/>
        <v>64008</v>
      </c>
      <c r="I13" s="6">
        <f t="shared" si="0"/>
        <v>64008</v>
      </c>
      <c r="J13" s="6">
        <f t="shared" si="0"/>
        <v>64008</v>
      </c>
      <c r="K13" s="6">
        <f t="shared" si="1"/>
        <v>64008</v>
      </c>
    </row>
    <row r="14" spans="1:11" ht="15.75">
      <c r="A14" s="42" t="s">
        <v>1071</v>
      </c>
      <c r="B14" s="110"/>
      <c r="C14" s="110">
        <v>1000000</v>
      </c>
      <c r="D14" s="110">
        <v>1000000</v>
      </c>
      <c r="E14" s="6"/>
      <c r="F14" s="6"/>
      <c r="G14" s="6"/>
      <c r="H14" s="6">
        <f t="shared" si="0"/>
        <v>0</v>
      </c>
      <c r="I14" s="6">
        <f t="shared" si="0"/>
        <v>1000000</v>
      </c>
      <c r="J14" s="6"/>
      <c r="K14" s="6">
        <f t="shared" si="1"/>
        <v>1000000</v>
      </c>
    </row>
    <row r="15" spans="1:11" s="47" customFormat="1" ht="15.75">
      <c r="A15" s="30" t="s">
        <v>207</v>
      </c>
      <c r="B15" s="51">
        <f aca="true" t="shared" si="2" ref="B15:I15">SUM(B6:B14)</f>
        <v>61293088</v>
      </c>
      <c r="C15" s="51">
        <f t="shared" si="2"/>
        <v>62293088</v>
      </c>
      <c r="D15" s="51">
        <f t="shared" si="2"/>
        <v>62293088</v>
      </c>
      <c r="E15" s="51">
        <f t="shared" si="2"/>
        <v>0</v>
      </c>
      <c r="F15" s="51">
        <f t="shared" si="2"/>
        <v>0</v>
      </c>
      <c r="G15" s="51">
        <f t="shared" si="2"/>
        <v>0</v>
      </c>
      <c r="H15" s="51">
        <f t="shared" si="2"/>
        <v>61293088</v>
      </c>
      <c r="I15" s="51">
        <f t="shared" si="2"/>
        <v>62293088</v>
      </c>
      <c r="J15" s="51">
        <f>SUM(J6:J13)</f>
        <v>61293088</v>
      </c>
      <c r="K15" s="10">
        <f t="shared" si="1"/>
        <v>62293088</v>
      </c>
    </row>
    <row r="16" spans="1:11" ht="15.75" hidden="1">
      <c r="A16" s="63"/>
      <c r="B16" s="110">
        <v>0</v>
      </c>
      <c r="C16" s="110">
        <v>0</v>
      </c>
      <c r="D16" s="110">
        <v>0</v>
      </c>
      <c r="E16" s="6"/>
      <c r="F16" s="6"/>
      <c r="G16" s="6"/>
      <c r="H16" s="6">
        <f aca="true" t="shared" si="3" ref="H16:J20">B16+E16</f>
        <v>0</v>
      </c>
      <c r="I16" s="6">
        <f t="shared" si="3"/>
        <v>0</v>
      </c>
      <c r="J16" s="6">
        <f t="shared" si="3"/>
        <v>0</v>
      </c>
      <c r="K16" s="6">
        <f t="shared" si="1"/>
        <v>0</v>
      </c>
    </row>
    <row r="17" spans="1:11" ht="15.75">
      <c r="A17" s="63" t="s">
        <v>965</v>
      </c>
      <c r="B17" s="110">
        <v>5879000</v>
      </c>
      <c r="C17" s="110">
        <v>5879000</v>
      </c>
      <c r="D17" s="110">
        <v>5879000</v>
      </c>
      <c r="E17" s="6"/>
      <c r="F17" s="6"/>
      <c r="G17" s="6"/>
      <c r="H17" s="6">
        <f t="shared" si="3"/>
        <v>5879000</v>
      </c>
      <c r="I17" s="6">
        <f t="shared" si="3"/>
        <v>5879000</v>
      </c>
      <c r="J17" s="6">
        <f t="shared" si="3"/>
        <v>5879000</v>
      </c>
      <c r="K17" s="6">
        <f t="shared" si="1"/>
        <v>5879000</v>
      </c>
    </row>
    <row r="18" spans="1:11" s="135" customFormat="1" ht="15.75">
      <c r="A18" s="63" t="s">
        <v>241</v>
      </c>
      <c r="B18" s="110">
        <v>979200</v>
      </c>
      <c r="C18" s="110">
        <v>979200</v>
      </c>
      <c r="D18" s="110">
        <v>979200</v>
      </c>
      <c r="E18" s="110"/>
      <c r="F18" s="110"/>
      <c r="G18" s="110"/>
      <c r="H18" s="110">
        <f t="shared" si="3"/>
        <v>979200</v>
      </c>
      <c r="I18" s="110">
        <f t="shared" si="3"/>
        <v>979200</v>
      </c>
      <c r="J18" s="110">
        <f t="shared" si="3"/>
        <v>979200</v>
      </c>
      <c r="K18" s="6">
        <f t="shared" si="1"/>
        <v>979200</v>
      </c>
    </row>
    <row r="19" spans="1:11" s="135" customFormat="1" ht="15.75">
      <c r="A19" s="63" t="s">
        <v>242</v>
      </c>
      <c r="B19" s="110">
        <v>1588961</v>
      </c>
      <c r="C19" s="110">
        <v>1588961</v>
      </c>
      <c r="D19" s="110">
        <v>1588961</v>
      </c>
      <c r="E19" s="110"/>
      <c r="F19" s="110"/>
      <c r="G19" s="110"/>
      <c r="H19" s="110">
        <f t="shared" si="3"/>
        <v>1588961</v>
      </c>
      <c r="I19" s="110">
        <f t="shared" si="3"/>
        <v>1588961</v>
      </c>
      <c r="J19" s="110">
        <f t="shared" si="3"/>
        <v>1588961</v>
      </c>
      <c r="K19" s="6">
        <f t="shared" si="1"/>
        <v>1588961</v>
      </c>
    </row>
    <row r="20" spans="1:11" s="135" customFormat="1" ht="15.75">
      <c r="A20" s="63" t="s">
        <v>966</v>
      </c>
      <c r="B20" s="110">
        <f>999780+10260+399000</f>
        <v>1409040</v>
      </c>
      <c r="C20" s="110">
        <v>999780</v>
      </c>
      <c r="D20" s="110">
        <v>999780</v>
      </c>
      <c r="E20" s="110"/>
      <c r="F20" s="110"/>
      <c r="G20" s="110"/>
      <c r="H20" s="110">
        <f t="shared" si="3"/>
        <v>1409040</v>
      </c>
      <c r="I20" s="110">
        <f t="shared" si="3"/>
        <v>999780</v>
      </c>
      <c r="J20" s="110">
        <f t="shared" si="3"/>
        <v>999780</v>
      </c>
      <c r="K20" s="6">
        <f t="shared" si="1"/>
        <v>999780</v>
      </c>
    </row>
    <row r="21" spans="1:11" s="1" customFormat="1" ht="31.5">
      <c r="A21" s="129" t="s">
        <v>590</v>
      </c>
      <c r="B21" s="119">
        <f>SUM(B16:B20)</f>
        <v>9856201</v>
      </c>
      <c r="C21" s="119">
        <f>SUM(C16:C20)</f>
        <v>9446941</v>
      </c>
      <c r="D21" s="119">
        <f>SUM(D16:D20)</f>
        <v>9446941</v>
      </c>
      <c r="E21" s="119">
        <f aca="true" t="shared" si="4" ref="E21:J21">SUM(E16:E19)</f>
        <v>0</v>
      </c>
      <c r="F21" s="119">
        <f t="shared" si="4"/>
        <v>0</v>
      </c>
      <c r="G21" s="119">
        <f t="shared" si="4"/>
        <v>0</v>
      </c>
      <c r="H21" s="119">
        <f t="shared" si="4"/>
        <v>8447161</v>
      </c>
      <c r="I21" s="119">
        <f t="shared" si="4"/>
        <v>8447161</v>
      </c>
      <c r="J21" s="119">
        <f t="shared" si="4"/>
        <v>8447161</v>
      </c>
      <c r="K21" s="10">
        <f t="shared" si="1"/>
        <v>9446941</v>
      </c>
    </row>
    <row r="22" spans="1:11" ht="31.5">
      <c r="A22" s="109" t="s">
        <v>108</v>
      </c>
      <c r="B22" s="110">
        <v>1200000</v>
      </c>
      <c r="C22" s="110">
        <v>1200000</v>
      </c>
      <c r="D22" s="110">
        <v>1200000</v>
      </c>
      <c r="E22" s="6"/>
      <c r="F22" s="6"/>
      <c r="G22" s="6"/>
      <c r="H22" s="6">
        <f>B22+E22</f>
        <v>1200000</v>
      </c>
      <c r="I22" s="6">
        <f>C22+F22</f>
        <v>1200000</v>
      </c>
      <c r="J22" s="6">
        <f>D22+G22</f>
        <v>1200000</v>
      </c>
      <c r="K22" s="6">
        <f t="shared" si="1"/>
        <v>1200000</v>
      </c>
    </row>
    <row r="23" spans="1:11" s="1" customFormat="1" ht="15.75">
      <c r="A23" s="139" t="s">
        <v>208</v>
      </c>
      <c r="B23" s="10">
        <f aca="true" t="shared" si="5" ref="B23:J23">SUM(B22)</f>
        <v>1200000</v>
      </c>
      <c r="C23" s="10">
        <f t="shared" si="5"/>
        <v>1200000</v>
      </c>
      <c r="D23" s="10">
        <f t="shared" si="5"/>
        <v>1200000</v>
      </c>
      <c r="E23" s="10">
        <f t="shared" si="5"/>
        <v>0</v>
      </c>
      <c r="F23" s="10">
        <f t="shared" si="5"/>
        <v>0</v>
      </c>
      <c r="G23" s="10">
        <f t="shared" si="5"/>
        <v>0</v>
      </c>
      <c r="H23" s="10">
        <f t="shared" si="5"/>
        <v>1200000</v>
      </c>
      <c r="I23" s="10">
        <f t="shared" si="5"/>
        <v>1200000</v>
      </c>
      <c r="J23" s="10">
        <f t="shared" si="5"/>
        <v>1200000</v>
      </c>
      <c r="K23" s="10">
        <f t="shared" si="1"/>
        <v>1200000</v>
      </c>
    </row>
    <row r="24" spans="1:11" ht="15.75">
      <c r="A24" s="9" t="s">
        <v>256</v>
      </c>
      <c r="B24" s="6"/>
      <c r="C24" s="6">
        <v>7168700</v>
      </c>
      <c r="D24" s="6">
        <v>7168700</v>
      </c>
      <c r="E24" s="6"/>
      <c r="F24" s="6"/>
      <c r="G24" s="6"/>
      <c r="H24" s="6">
        <f aca="true" t="shared" si="6" ref="H24:J28">B24+E24</f>
        <v>0</v>
      </c>
      <c r="I24" s="6">
        <f t="shared" si="6"/>
        <v>7168700</v>
      </c>
      <c r="J24" s="6">
        <f t="shared" si="6"/>
        <v>7168700</v>
      </c>
      <c r="K24" s="6">
        <f t="shared" si="1"/>
        <v>7168700</v>
      </c>
    </row>
    <row r="25" spans="1:11" ht="15.75">
      <c r="A25" s="9" t="s">
        <v>592</v>
      </c>
      <c r="B25" s="6"/>
      <c r="C25" s="6">
        <v>4400000</v>
      </c>
      <c r="D25" s="6">
        <v>4400000</v>
      </c>
      <c r="E25" s="6"/>
      <c r="F25" s="6"/>
      <c r="G25" s="6"/>
      <c r="H25" s="6">
        <f t="shared" si="6"/>
        <v>0</v>
      </c>
      <c r="I25" s="6">
        <f t="shared" si="6"/>
        <v>4400000</v>
      </c>
      <c r="J25" s="6"/>
      <c r="K25" s="6">
        <f t="shared" si="1"/>
        <v>4400000</v>
      </c>
    </row>
    <row r="26" spans="1:11" ht="15.75">
      <c r="A26" s="9" t="s">
        <v>1066</v>
      </c>
      <c r="B26" s="6"/>
      <c r="C26" s="6">
        <v>971248</v>
      </c>
      <c r="D26" s="6">
        <v>971248</v>
      </c>
      <c r="E26" s="6"/>
      <c r="F26" s="6"/>
      <c r="G26" s="6"/>
      <c r="H26" s="6">
        <f t="shared" si="6"/>
        <v>0</v>
      </c>
      <c r="I26" s="6">
        <f t="shared" si="6"/>
        <v>971248</v>
      </c>
      <c r="J26" s="6"/>
      <c r="K26" s="6">
        <f t="shared" si="1"/>
        <v>971248</v>
      </c>
    </row>
    <row r="27" spans="1:11" ht="15.75">
      <c r="A27" s="9" t="s">
        <v>1068</v>
      </c>
      <c r="B27" s="6"/>
      <c r="C27" s="6">
        <v>1075600</v>
      </c>
      <c r="D27" s="6">
        <v>1075600</v>
      </c>
      <c r="E27" s="6"/>
      <c r="F27" s="6"/>
      <c r="G27" s="6"/>
      <c r="H27" s="6">
        <f t="shared" si="6"/>
        <v>0</v>
      </c>
      <c r="I27" s="6">
        <f t="shared" si="6"/>
        <v>1075600</v>
      </c>
      <c r="J27" s="6"/>
      <c r="K27" s="6">
        <f t="shared" si="1"/>
        <v>1075600</v>
      </c>
    </row>
    <row r="28" spans="1:11" ht="15.75">
      <c r="A28" s="42" t="s">
        <v>1067</v>
      </c>
      <c r="B28" s="6"/>
      <c r="C28" s="6">
        <v>465674</v>
      </c>
      <c r="D28" s="6">
        <v>465674</v>
      </c>
      <c r="E28" s="6"/>
      <c r="F28" s="6"/>
      <c r="G28" s="6"/>
      <c r="H28" s="6">
        <f t="shared" si="6"/>
        <v>0</v>
      </c>
      <c r="I28" s="6">
        <f t="shared" si="6"/>
        <v>465674</v>
      </c>
      <c r="J28" s="6">
        <f t="shared" si="6"/>
        <v>465674</v>
      </c>
      <c r="K28" s="6">
        <f t="shared" si="1"/>
        <v>465674</v>
      </c>
    </row>
    <row r="29" spans="1:11" s="1" customFormat="1" ht="15.75">
      <c r="A29" s="148" t="s">
        <v>591</v>
      </c>
      <c r="B29" s="10">
        <f aca="true" t="shared" si="7" ref="B29:J29">SUM(B24:B28)</f>
        <v>0</v>
      </c>
      <c r="C29" s="10">
        <f t="shared" si="7"/>
        <v>14081222</v>
      </c>
      <c r="D29" s="10">
        <f t="shared" si="7"/>
        <v>14081222</v>
      </c>
      <c r="E29" s="10">
        <f t="shared" si="7"/>
        <v>0</v>
      </c>
      <c r="F29" s="10">
        <f t="shared" si="7"/>
        <v>0</v>
      </c>
      <c r="G29" s="10">
        <f t="shared" si="7"/>
        <v>0</v>
      </c>
      <c r="H29" s="10">
        <f t="shared" si="7"/>
        <v>0</v>
      </c>
      <c r="I29" s="10">
        <f t="shared" si="7"/>
        <v>14081222</v>
      </c>
      <c r="J29" s="10">
        <f t="shared" si="7"/>
        <v>7634374</v>
      </c>
      <c r="K29" s="6">
        <f t="shared" si="1"/>
        <v>14081222</v>
      </c>
    </row>
    <row r="30" spans="1:11" s="47" customFormat="1" ht="15.75">
      <c r="A30" s="4" t="s">
        <v>212</v>
      </c>
      <c r="B30" s="11">
        <f aca="true" t="shared" si="8" ref="B30:J30">B15+B21+B23+B29</f>
        <v>72349289</v>
      </c>
      <c r="C30" s="11">
        <f t="shared" si="8"/>
        <v>87021251</v>
      </c>
      <c r="D30" s="11">
        <f t="shared" si="8"/>
        <v>87021251</v>
      </c>
      <c r="E30" s="11">
        <f t="shared" si="8"/>
        <v>0</v>
      </c>
      <c r="F30" s="11">
        <f t="shared" si="8"/>
        <v>0</v>
      </c>
      <c r="G30" s="11">
        <f t="shared" si="8"/>
        <v>0</v>
      </c>
      <c r="H30" s="11">
        <f t="shared" si="8"/>
        <v>70940249</v>
      </c>
      <c r="I30" s="11">
        <f t="shared" si="8"/>
        <v>86021471</v>
      </c>
      <c r="J30" s="11">
        <f t="shared" si="8"/>
        <v>78574623</v>
      </c>
      <c r="K30" s="10">
        <f t="shared" si="1"/>
        <v>87021251</v>
      </c>
    </row>
    <row r="31" spans="1:11" ht="15.75" hidden="1">
      <c r="A31" s="9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s="47" customFormat="1" ht="15.75" hidden="1">
      <c r="A32" s="45" t="s">
        <v>258</v>
      </c>
      <c r="B32" s="11">
        <v>0</v>
      </c>
      <c r="C32" s="11"/>
      <c r="D32" s="11"/>
      <c r="E32" s="11">
        <v>0</v>
      </c>
      <c r="F32" s="11">
        <v>0</v>
      </c>
      <c r="G32" s="11">
        <v>0</v>
      </c>
      <c r="H32" s="11">
        <f>B32+E32</f>
        <v>0</v>
      </c>
      <c r="I32" s="11">
        <f>C32+F32</f>
        <v>0</v>
      </c>
      <c r="J32" s="11">
        <f>D32+G32</f>
        <v>0</v>
      </c>
      <c r="K32" s="11">
        <f>E32+H32</f>
        <v>0</v>
      </c>
    </row>
    <row r="34" spans="1:11" ht="15.75" hidden="1">
      <c r="A34" s="9"/>
      <c r="B34" s="6"/>
      <c r="C34" s="6">
        <v>0</v>
      </c>
      <c r="D34" s="6"/>
      <c r="E34" s="6"/>
      <c r="F34" s="6"/>
      <c r="G34" s="6"/>
      <c r="H34" s="6"/>
      <c r="I34" s="6"/>
      <c r="J34" s="6"/>
      <c r="K34" s="10">
        <f>D34+G34</f>
        <v>0</v>
      </c>
    </row>
    <row r="35" spans="1:11" ht="15.75">
      <c r="A35" s="9" t="s">
        <v>1069</v>
      </c>
      <c r="B35" s="6">
        <v>132000</v>
      </c>
      <c r="C35" s="6">
        <v>132000</v>
      </c>
      <c r="D35" s="6">
        <v>132000</v>
      </c>
      <c r="E35" s="6"/>
      <c r="F35" s="6"/>
      <c r="G35" s="6"/>
      <c r="H35" s="6">
        <f>B35+E35</f>
        <v>132000</v>
      </c>
      <c r="I35" s="6">
        <f>C35+F35</f>
        <v>132000</v>
      </c>
      <c r="J35" s="6"/>
      <c r="K35" s="6">
        <f>D35+G35</f>
        <v>132000</v>
      </c>
    </row>
    <row r="36" spans="1:11" ht="15.75" hidden="1">
      <c r="A36" s="9"/>
      <c r="B36" s="6"/>
      <c r="C36" s="6">
        <v>0</v>
      </c>
      <c r="D36" s="6">
        <v>0</v>
      </c>
      <c r="E36" s="6"/>
      <c r="F36" s="6"/>
      <c r="G36" s="6"/>
      <c r="H36" s="6"/>
      <c r="I36" s="6"/>
      <c r="J36" s="6"/>
      <c r="K36" s="6">
        <f>D36+G36</f>
        <v>0</v>
      </c>
    </row>
    <row r="37" spans="1:11" ht="15.75">
      <c r="A37" s="9" t="s">
        <v>1070</v>
      </c>
      <c r="B37" s="6">
        <v>1250000</v>
      </c>
      <c r="C37" s="6">
        <v>1250000</v>
      </c>
      <c r="D37" s="6">
        <v>1250000</v>
      </c>
      <c r="E37" s="6"/>
      <c r="F37" s="6"/>
      <c r="G37" s="6"/>
      <c r="H37" s="6">
        <f>B37+E37</f>
        <v>1250000</v>
      </c>
      <c r="I37" s="6">
        <f>C37+F37</f>
        <v>1250000</v>
      </c>
      <c r="J37" s="6"/>
      <c r="K37" s="6">
        <f>D37+G37</f>
        <v>1250000</v>
      </c>
    </row>
    <row r="38" spans="1:11" s="1" customFormat="1" ht="15.75">
      <c r="A38" s="30" t="s">
        <v>258</v>
      </c>
      <c r="B38" s="10">
        <f>SUM(B34:B37)</f>
        <v>1382000</v>
      </c>
      <c r="C38" s="10">
        <f aca="true" t="shared" si="9" ref="C38:J38">SUM(C34:C37)</f>
        <v>1382000</v>
      </c>
      <c r="D38" s="10">
        <f t="shared" si="9"/>
        <v>1382000</v>
      </c>
      <c r="E38" s="10">
        <f t="shared" si="9"/>
        <v>0</v>
      </c>
      <c r="F38" s="10">
        <f t="shared" si="9"/>
        <v>0</v>
      </c>
      <c r="G38" s="10">
        <f t="shared" si="9"/>
        <v>0</v>
      </c>
      <c r="H38" s="10">
        <f t="shared" si="9"/>
        <v>1382000</v>
      </c>
      <c r="I38" s="10">
        <f t="shared" si="9"/>
        <v>1382000</v>
      </c>
      <c r="J38" s="10">
        <f t="shared" si="9"/>
        <v>0</v>
      </c>
      <c r="K38" s="10">
        <f>D38+G38</f>
        <v>1382000</v>
      </c>
    </row>
  </sheetData>
  <sheetProtection/>
  <mergeCells count="2">
    <mergeCell ref="A2:K2"/>
    <mergeCell ref="A1:K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63" r:id="rId1"/>
  <headerFooter alignWithMargins="0">
    <oddHeader>&amp;C9. melléklet a 6/2018. (V.29.)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vállalkozás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böbe</dc:creator>
  <cp:keywords/>
  <dc:description/>
  <cp:lastModifiedBy>Windows-felhasználó</cp:lastModifiedBy>
  <cp:lastPrinted>2018-05-30T08:27:33Z</cp:lastPrinted>
  <dcterms:created xsi:type="dcterms:W3CDTF">2013-01-22T19:33:25Z</dcterms:created>
  <dcterms:modified xsi:type="dcterms:W3CDTF">2018-05-30T08:27:47Z</dcterms:modified>
  <cp:category/>
  <cp:version/>
  <cp:contentType/>
  <cp:contentStatus/>
</cp:coreProperties>
</file>